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85" tabRatio="755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52511"/>
</workbook>
</file>

<file path=xl/calcChain.xml><?xml version="1.0" encoding="utf-8"?>
<calcChain xmlns="http://schemas.openxmlformats.org/spreadsheetml/2006/main">
  <c r="AA88" i="3" l="1"/>
  <c r="E88" i="3"/>
  <c r="D88" i="3"/>
  <c r="C88" i="3"/>
  <c r="U88" i="3" s="1"/>
  <c r="B88" i="3"/>
  <c r="Z88" i="3" s="1"/>
  <c r="AA87" i="3"/>
  <c r="Z87" i="3"/>
  <c r="U87" i="3"/>
  <c r="T87" i="3"/>
  <c r="F87" i="3" s="1"/>
  <c r="AA86" i="3"/>
  <c r="Z86" i="3"/>
  <c r="U86" i="3"/>
  <c r="F86" i="3" s="1"/>
  <c r="T86" i="3"/>
  <c r="AA85" i="3"/>
  <c r="Z85" i="3"/>
  <c r="U85" i="3"/>
  <c r="T85" i="3"/>
  <c r="F85" i="3"/>
  <c r="AA84" i="3"/>
  <c r="Z84" i="3"/>
  <c r="U84" i="3"/>
  <c r="T84" i="3"/>
  <c r="F84" i="3"/>
  <c r="AA83" i="3"/>
  <c r="Z83" i="3"/>
  <c r="U83" i="3"/>
  <c r="T83" i="3"/>
  <c r="F83" i="3" s="1"/>
  <c r="AA82" i="3"/>
  <c r="Z82" i="3"/>
  <c r="U82" i="3"/>
  <c r="F82" i="3" s="1"/>
  <c r="T82" i="3"/>
  <c r="AA81" i="3"/>
  <c r="Z81" i="3"/>
  <c r="U81" i="3"/>
  <c r="T81" i="3"/>
  <c r="F81" i="3"/>
  <c r="AA80" i="3"/>
  <c r="Z80" i="3"/>
  <c r="U80" i="3"/>
  <c r="T80" i="3"/>
  <c r="F80" i="3"/>
  <c r="AA79" i="3"/>
  <c r="Z79" i="3"/>
  <c r="U79" i="3"/>
  <c r="T79" i="3"/>
  <c r="F79" i="3" s="1"/>
  <c r="AA78" i="3"/>
  <c r="Z78" i="3"/>
  <c r="U78" i="3"/>
  <c r="F78" i="3" s="1"/>
  <c r="T78" i="3"/>
  <c r="AA77" i="3"/>
  <c r="Z77" i="3"/>
  <c r="U77" i="3"/>
  <c r="T77" i="3"/>
  <c r="F77" i="3"/>
  <c r="AA76" i="3"/>
  <c r="Z76" i="3"/>
  <c r="U76" i="3"/>
  <c r="T76" i="3"/>
  <c r="F76" i="3"/>
  <c r="E71" i="3"/>
  <c r="D71" i="3"/>
  <c r="C71" i="3"/>
  <c r="B71" i="3"/>
  <c r="C55" i="3"/>
  <c r="C54" i="3"/>
  <c r="C53" i="3"/>
  <c r="C52" i="3"/>
  <c r="C51" i="3"/>
  <c r="B35" i="3"/>
  <c r="B23" i="3"/>
  <c r="B22" i="3"/>
  <c r="B21" i="3"/>
  <c r="B20" i="3"/>
  <c r="B19" i="3"/>
  <c r="AA16" i="3"/>
  <c r="U16" i="3"/>
  <c r="T16" i="3"/>
  <c r="K16" i="3"/>
  <c r="AA15" i="3"/>
  <c r="U15" i="3"/>
  <c r="T15" i="3"/>
  <c r="K15" i="3"/>
  <c r="AA14" i="3"/>
  <c r="U14" i="3"/>
  <c r="T14" i="3"/>
  <c r="K14" i="3"/>
  <c r="AA13" i="3"/>
  <c r="U13" i="3"/>
  <c r="T13" i="3"/>
  <c r="K13" i="3"/>
  <c r="J12" i="3"/>
  <c r="I12" i="3"/>
  <c r="H12" i="3"/>
  <c r="G12" i="3"/>
  <c r="F12" i="3"/>
  <c r="E12" i="3"/>
  <c r="D12" i="3"/>
  <c r="C12" i="3"/>
  <c r="B12" i="3"/>
  <c r="A5" i="3"/>
  <c r="A4" i="3"/>
  <c r="A3" i="3"/>
  <c r="A2" i="3"/>
  <c r="T88" i="3" l="1"/>
  <c r="F88" i="3" s="1"/>
  <c r="A196" i="3" s="1"/>
  <c r="U88" i="2"/>
  <c r="E88" i="2"/>
  <c r="AA88" i="2" s="1"/>
  <c r="D88" i="2"/>
  <c r="Z88" i="2" s="1"/>
  <c r="C88" i="2"/>
  <c r="B88" i="2"/>
  <c r="T88" i="2" s="1"/>
  <c r="F88" i="2" s="1"/>
  <c r="AA87" i="2"/>
  <c r="Z87" i="2"/>
  <c r="U87" i="2"/>
  <c r="T87" i="2"/>
  <c r="F87" i="2"/>
  <c r="AA86" i="2"/>
  <c r="Z86" i="2"/>
  <c r="U86" i="2"/>
  <c r="T86" i="2"/>
  <c r="F86" i="2"/>
  <c r="AA85" i="2"/>
  <c r="Z85" i="2"/>
  <c r="U85" i="2"/>
  <c r="T85" i="2"/>
  <c r="F85" i="2" s="1"/>
  <c r="AA84" i="2"/>
  <c r="Z84" i="2"/>
  <c r="U84" i="2"/>
  <c r="F84" i="2" s="1"/>
  <c r="T84" i="2"/>
  <c r="AA83" i="2"/>
  <c r="Z83" i="2"/>
  <c r="U83" i="2"/>
  <c r="T83" i="2"/>
  <c r="F83" i="2"/>
  <c r="AA82" i="2"/>
  <c r="Z82" i="2"/>
  <c r="U82" i="2"/>
  <c r="T82" i="2"/>
  <c r="F82" i="2"/>
  <c r="AA81" i="2"/>
  <c r="Z81" i="2"/>
  <c r="U81" i="2"/>
  <c r="T81" i="2"/>
  <c r="F81" i="2" s="1"/>
  <c r="AA80" i="2"/>
  <c r="Z80" i="2"/>
  <c r="U80" i="2"/>
  <c r="F80" i="2" s="1"/>
  <c r="T80" i="2"/>
  <c r="AA79" i="2"/>
  <c r="Z79" i="2"/>
  <c r="U79" i="2"/>
  <c r="T79" i="2"/>
  <c r="F79" i="2"/>
  <c r="AA78" i="2"/>
  <c r="Z78" i="2"/>
  <c r="U78" i="2"/>
  <c r="T78" i="2"/>
  <c r="F78" i="2"/>
  <c r="AA77" i="2"/>
  <c r="Z77" i="2"/>
  <c r="U77" i="2"/>
  <c r="T77" i="2"/>
  <c r="F77" i="2" s="1"/>
  <c r="AA76" i="2"/>
  <c r="Z76" i="2"/>
  <c r="U76" i="2"/>
  <c r="F76" i="2" s="1"/>
  <c r="T76" i="2"/>
  <c r="E71" i="2"/>
  <c r="D71" i="2"/>
  <c r="C71" i="2"/>
  <c r="B71" i="2"/>
  <c r="C55" i="2"/>
  <c r="C54" i="2"/>
  <c r="C53" i="2"/>
  <c r="C52" i="2"/>
  <c r="C51" i="2"/>
  <c r="B35" i="2"/>
  <c r="B23" i="2"/>
  <c r="B22" i="2"/>
  <c r="B21" i="2"/>
  <c r="B20" i="2"/>
  <c r="B19" i="2"/>
  <c r="AA16" i="2"/>
  <c r="U16" i="2"/>
  <c r="T16" i="2"/>
  <c r="K16" i="2" s="1"/>
  <c r="AA15" i="2"/>
  <c r="U15" i="2"/>
  <c r="T15" i="2"/>
  <c r="K15" i="2" s="1"/>
  <c r="AA14" i="2"/>
  <c r="U14" i="2"/>
  <c r="T14" i="2"/>
  <c r="K14" i="2" s="1"/>
  <c r="AA13" i="2"/>
  <c r="U13" i="2"/>
  <c r="T13" i="2"/>
  <c r="K13" i="2" s="1"/>
  <c r="J12" i="2"/>
  <c r="I12" i="2"/>
  <c r="H12" i="2"/>
  <c r="G12" i="2"/>
  <c r="F12" i="2"/>
  <c r="E12" i="2"/>
  <c r="D12" i="2"/>
  <c r="C12" i="2"/>
  <c r="B12" i="2"/>
  <c r="A196" i="2" s="1"/>
  <c r="A5" i="2"/>
  <c r="A4" i="2"/>
  <c r="A3" i="2"/>
  <c r="A2" i="2"/>
  <c r="Z88" i="4" l="1"/>
  <c r="E88" i="4"/>
  <c r="AA88" i="4" s="1"/>
  <c r="D88" i="4"/>
  <c r="C88" i="4"/>
  <c r="U88" i="4" s="1"/>
  <c r="B88" i="4"/>
  <c r="T88" i="4" s="1"/>
  <c r="AA87" i="4"/>
  <c r="Z87" i="4"/>
  <c r="U87" i="4"/>
  <c r="T87" i="4"/>
  <c r="F87" i="4"/>
  <c r="AA86" i="4"/>
  <c r="Z86" i="4"/>
  <c r="U86" i="4"/>
  <c r="T86" i="4"/>
  <c r="F86" i="4" s="1"/>
  <c r="AA85" i="4"/>
  <c r="Z85" i="4"/>
  <c r="U85" i="4"/>
  <c r="F85" i="4" s="1"/>
  <c r="T85" i="4"/>
  <c r="AA84" i="4"/>
  <c r="Z84" i="4"/>
  <c r="U84" i="4"/>
  <c r="T84" i="4"/>
  <c r="F84" i="4"/>
  <c r="AA83" i="4"/>
  <c r="Z83" i="4"/>
  <c r="U83" i="4"/>
  <c r="T83" i="4"/>
  <c r="F83" i="4"/>
  <c r="AA82" i="4"/>
  <c r="Z82" i="4"/>
  <c r="U82" i="4"/>
  <c r="T82" i="4"/>
  <c r="F82" i="4" s="1"/>
  <c r="AA81" i="4"/>
  <c r="Z81" i="4"/>
  <c r="U81" i="4"/>
  <c r="F81" i="4" s="1"/>
  <c r="T81" i="4"/>
  <c r="AA80" i="4"/>
  <c r="Z80" i="4"/>
  <c r="U80" i="4"/>
  <c r="T80" i="4"/>
  <c r="F80" i="4"/>
  <c r="AA79" i="4"/>
  <c r="Z79" i="4"/>
  <c r="U79" i="4"/>
  <c r="T79" i="4"/>
  <c r="F79" i="4"/>
  <c r="AA78" i="4"/>
  <c r="Z78" i="4"/>
  <c r="U78" i="4"/>
  <c r="T78" i="4"/>
  <c r="F78" i="4" s="1"/>
  <c r="AA77" i="4"/>
  <c r="Z77" i="4"/>
  <c r="U77" i="4"/>
  <c r="F77" i="4" s="1"/>
  <c r="T77" i="4"/>
  <c r="AA76" i="4"/>
  <c r="Z76" i="4"/>
  <c r="U76" i="4"/>
  <c r="T76" i="4"/>
  <c r="F76" i="4"/>
  <c r="E71" i="4"/>
  <c r="D71" i="4"/>
  <c r="C71" i="4"/>
  <c r="B71" i="4"/>
  <c r="C55" i="4"/>
  <c r="C54" i="4"/>
  <c r="C53" i="4"/>
  <c r="C52" i="4"/>
  <c r="C51" i="4"/>
  <c r="B35" i="4"/>
  <c r="B23" i="4"/>
  <c r="B22" i="4"/>
  <c r="B21" i="4"/>
  <c r="B20" i="4"/>
  <c r="B19" i="4"/>
  <c r="AA16" i="4"/>
  <c r="U16" i="4"/>
  <c r="K16" i="4" s="1"/>
  <c r="T16" i="4"/>
  <c r="AA15" i="4"/>
  <c r="U15" i="4"/>
  <c r="K15" i="4" s="1"/>
  <c r="T15" i="4"/>
  <c r="AA14" i="4"/>
  <c r="U14" i="4"/>
  <c r="K14" i="4" s="1"/>
  <c r="T14" i="4"/>
  <c r="AA13" i="4"/>
  <c r="U13" i="4"/>
  <c r="K13" i="4" s="1"/>
  <c r="T13" i="4"/>
  <c r="J12" i="4"/>
  <c r="I12" i="4"/>
  <c r="H12" i="4"/>
  <c r="G12" i="4"/>
  <c r="F12" i="4"/>
  <c r="E12" i="4"/>
  <c r="D12" i="4"/>
  <c r="C12" i="4"/>
  <c r="B12" i="4"/>
  <c r="A5" i="4"/>
  <c r="A4" i="4"/>
  <c r="A3" i="4"/>
  <c r="A2" i="4"/>
  <c r="A196" i="4" l="1"/>
  <c r="F88" i="4"/>
  <c r="U88" i="8"/>
  <c r="E88" i="8"/>
  <c r="AA88" i="8" s="1"/>
  <c r="D88" i="8"/>
  <c r="Z88" i="8" s="1"/>
  <c r="C88" i="8"/>
  <c r="B88" i="8"/>
  <c r="T88" i="8" s="1"/>
  <c r="F88" i="8" s="1"/>
  <c r="AA87" i="8"/>
  <c r="Z87" i="8"/>
  <c r="U87" i="8"/>
  <c r="T87" i="8"/>
  <c r="F87" i="8"/>
  <c r="AA86" i="8"/>
  <c r="Z86" i="8"/>
  <c r="U86" i="8"/>
  <c r="T86" i="8"/>
  <c r="F86" i="8"/>
  <c r="AA85" i="8"/>
  <c r="Z85" i="8"/>
  <c r="U85" i="8"/>
  <c r="T85" i="8"/>
  <c r="F85" i="8" s="1"/>
  <c r="AA84" i="8"/>
  <c r="Z84" i="8"/>
  <c r="U84" i="8"/>
  <c r="F84" i="8" s="1"/>
  <c r="T84" i="8"/>
  <c r="AA83" i="8"/>
  <c r="Z83" i="8"/>
  <c r="U83" i="8"/>
  <c r="T83" i="8"/>
  <c r="F83" i="8"/>
  <c r="AA82" i="8"/>
  <c r="Z82" i="8"/>
  <c r="U82" i="8"/>
  <c r="T82" i="8"/>
  <c r="F82" i="8"/>
  <c r="AA81" i="8"/>
  <c r="Z81" i="8"/>
  <c r="U81" i="8"/>
  <c r="T81" i="8"/>
  <c r="F81" i="8" s="1"/>
  <c r="AA80" i="8"/>
  <c r="Z80" i="8"/>
  <c r="U80" i="8"/>
  <c r="F80" i="8" s="1"/>
  <c r="T80" i="8"/>
  <c r="AA79" i="8"/>
  <c r="Z79" i="8"/>
  <c r="U79" i="8"/>
  <c r="T79" i="8"/>
  <c r="F79" i="8"/>
  <c r="AA78" i="8"/>
  <c r="Z78" i="8"/>
  <c r="U78" i="8"/>
  <c r="T78" i="8"/>
  <c r="F78" i="8"/>
  <c r="AA77" i="8"/>
  <c r="Z77" i="8"/>
  <c r="U77" i="8"/>
  <c r="T77" i="8"/>
  <c r="F77" i="8" s="1"/>
  <c r="AA76" i="8"/>
  <c r="Z76" i="8"/>
  <c r="U76" i="8"/>
  <c r="F76" i="8" s="1"/>
  <c r="T76" i="8"/>
  <c r="E71" i="8"/>
  <c r="D71" i="8"/>
  <c r="C71" i="8"/>
  <c r="B71" i="8"/>
  <c r="C55" i="8"/>
  <c r="C54" i="8"/>
  <c r="C53" i="8"/>
  <c r="C52" i="8"/>
  <c r="C51" i="8"/>
  <c r="B35" i="8"/>
  <c r="B23" i="8"/>
  <c r="B22" i="8"/>
  <c r="B21" i="8"/>
  <c r="B20" i="8"/>
  <c r="B19" i="8"/>
  <c r="AA16" i="8"/>
  <c r="U16" i="8"/>
  <c r="T16" i="8"/>
  <c r="K16" i="8" s="1"/>
  <c r="AA15" i="8"/>
  <c r="U15" i="8"/>
  <c r="T15" i="8"/>
  <c r="K15" i="8" s="1"/>
  <c r="AA14" i="8"/>
  <c r="U14" i="8"/>
  <c r="T14" i="8"/>
  <c r="K14" i="8" s="1"/>
  <c r="AA13" i="8"/>
  <c r="U13" i="8"/>
  <c r="T13" i="8"/>
  <c r="K13" i="8" s="1"/>
  <c r="J12" i="8"/>
  <c r="I12" i="8"/>
  <c r="H12" i="8"/>
  <c r="G12" i="8"/>
  <c r="F12" i="8"/>
  <c r="E12" i="8"/>
  <c r="D12" i="8"/>
  <c r="C12" i="8"/>
  <c r="B12" i="8"/>
  <c r="A5" i="8"/>
  <c r="A4" i="8"/>
  <c r="A3" i="8"/>
  <c r="A2" i="8"/>
  <c r="A196" i="8" l="1"/>
  <c r="Z88" i="9"/>
  <c r="E88" i="9"/>
  <c r="AA88" i="9" s="1"/>
  <c r="D88" i="9"/>
  <c r="C88" i="9"/>
  <c r="U88" i="9" s="1"/>
  <c r="B88" i="9"/>
  <c r="T88" i="9" s="1"/>
  <c r="F88" i="9" s="1"/>
  <c r="AA87" i="9"/>
  <c r="Z87" i="9"/>
  <c r="U87" i="9"/>
  <c r="T87" i="9"/>
  <c r="F87" i="9"/>
  <c r="AA86" i="9"/>
  <c r="Z86" i="9"/>
  <c r="U86" i="9"/>
  <c r="T86" i="9"/>
  <c r="F86" i="9" s="1"/>
  <c r="AA85" i="9"/>
  <c r="Z85" i="9"/>
  <c r="U85" i="9"/>
  <c r="F85" i="9" s="1"/>
  <c r="T85" i="9"/>
  <c r="AA84" i="9"/>
  <c r="Z84" i="9"/>
  <c r="U84" i="9"/>
  <c r="T84" i="9"/>
  <c r="F84" i="9"/>
  <c r="AA83" i="9"/>
  <c r="Z83" i="9"/>
  <c r="U83" i="9"/>
  <c r="T83" i="9"/>
  <c r="F83" i="9"/>
  <c r="AA82" i="9"/>
  <c r="Z82" i="9"/>
  <c r="U82" i="9"/>
  <c r="T82" i="9"/>
  <c r="F82" i="9" s="1"/>
  <c r="AA81" i="9"/>
  <c r="Z81" i="9"/>
  <c r="U81" i="9"/>
  <c r="F81" i="9" s="1"/>
  <c r="T81" i="9"/>
  <c r="AA80" i="9"/>
  <c r="Z80" i="9"/>
  <c r="U80" i="9"/>
  <c r="T80" i="9"/>
  <c r="F80" i="9"/>
  <c r="AA79" i="9"/>
  <c r="Z79" i="9"/>
  <c r="U79" i="9"/>
  <c r="T79" i="9"/>
  <c r="F79" i="9"/>
  <c r="AA78" i="9"/>
  <c r="Z78" i="9"/>
  <c r="U78" i="9"/>
  <c r="T78" i="9"/>
  <c r="F78" i="9" s="1"/>
  <c r="AA77" i="9"/>
  <c r="Z77" i="9"/>
  <c r="U77" i="9"/>
  <c r="F77" i="9" s="1"/>
  <c r="T77" i="9"/>
  <c r="AA76" i="9"/>
  <c r="Z76" i="9"/>
  <c r="U76" i="9"/>
  <c r="T76" i="9"/>
  <c r="F76" i="9"/>
  <c r="E71" i="9"/>
  <c r="D71" i="9"/>
  <c r="C71" i="9"/>
  <c r="B71" i="9"/>
  <c r="C55" i="9"/>
  <c r="C54" i="9"/>
  <c r="C53" i="9"/>
  <c r="C52" i="9"/>
  <c r="C51" i="9"/>
  <c r="B35" i="9"/>
  <c r="B23" i="9"/>
  <c r="B22" i="9"/>
  <c r="B21" i="9"/>
  <c r="B20" i="9"/>
  <c r="B19" i="9"/>
  <c r="AA16" i="9"/>
  <c r="U16" i="9"/>
  <c r="K16" i="9" s="1"/>
  <c r="T16" i="9"/>
  <c r="AA15" i="9"/>
  <c r="U15" i="9"/>
  <c r="K15" i="9" s="1"/>
  <c r="T15" i="9"/>
  <c r="AA14" i="9"/>
  <c r="U14" i="9"/>
  <c r="K14" i="9" s="1"/>
  <c r="T14" i="9"/>
  <c r="AA13" i="9"/>
  <c r="U13" i="9"/>
  <c r="K13" i="9" s="1"/>
  <c r="T13" i="9"/>
  <c r="J12" i="9"/>
  <c r="I12" i="9"/>
  <c r="H12" i="9"/>
  <c r="G12" i="9"/>
  <c r="F12" i="9"/>
  <c r="E12" i="9"/>
  <c r="D12" i="9"/>
  <c r="C12" i="9"/>
  <c r="B12" i="9"/>
  <c r="A196" i="9" s="1"/>
  <c r="A5" i="9"/>
  <c r="A4" i="9"/>
  <c r="A3" i="9"/>
  <c r="A2" i="9"/>
  <c r="AA88" i="10" l="1"/>
  <c r="E88" i="10"/>
  <c r="D88" i="10"/>
  <c r="C88" i="10"/>
  <c r="U88" i="10" s="1"/>
  <c r="B88" i="10"/>
  <c r="Z88" i="10" s="1"/>
  <c r="AA87" i="10"/>
  <c r="Z87" i="10"/>
  <c r="U87" i="10"/>
  <c r="T87" i="10"/>
  <c r="F87" i="10" s="1"/>
  <c r="AA86" i="10"/>
  <c r="Z86" i="10"/>
  <c r="U86" i="10"/>
  <c r="F86" i="10" s="1"/>
  <c r="T86" i="10"/>
  <c r="AA85" i="10"/>
  <c r="Z85" i="10"/>
  <c r="U85" i="10"/>
  <c r="T85" i="10"/>
  <c r="F85" i="10"/>
  <c r="AA84" i="10"/>
  <c r="Z84" i="10"/>
  <c r="U84" i="10"/>
  <c r="T84" i="10"/>
  <c r="F84" i="10"/>
  <c r="AA83" i="10"/>
  <c r="Z83" i="10"/>
  <c r="U83" i="10"/>
  <c r="T83" i="10"/>
  <c r="F83" i="10" s="1"/>
  <c r="AA82" i="10"/>
  <c r="Z82" i="10"/>
  <c r="U82" i="10"/>
  <c r="F82" i="10" s="1"/>
  <c r="T82" i="10"/>
  <c r="AA81" i="10"/>
  <c r="Z81" i="10"/>
  <c r="U81" i="10"/>
  <c r="T81" i="10"/>
  <c r="F81" i="10"/>
  <c r="AA80" i="10"/>
  <c r="Z80" i="10"/>
  <c r="U80" i="10"/>
  <c r="T80" i="10"/>
  <c r="F80" i="10"/>
  <c r="AA79" i="10"/>
  <c r="Z79" i="10"/>
  <c r="U79" i="10"/>
  <c r="T79" i="10"/>
  <c r="F79" i="10" s="1"/>
  <c r="AA78" i="10"/>
  <c r="Z78" i="10"/>
  <c r="U78" i="10"/>
  <c r="F78" i="10" s="1"/>
  <c r="T78" i="10"/>
  <c r="AA77" i="10"/>
  <c r="Z77" i="10"/>
  <c r="U77" i="10"/>
  <c r="T77" i="10"/>
  <c r="F77" i="10"/>
  <c r="AA76" i="10"/>
  <c r="Z76" i="10"/>
  <c r="U76" i="10"/>
  <c r="T76" i="10"/>
  <c r="F76" i="10"/>
  <c r="E71" i="10"/>
  <c r="D71" i="10"/>
  <c r="C71" i="10"/>
  <c r="B71" i="10"/>
  <c r="C55" i="10"/>
  <c r="C54" i="10"/>
  <c r="C53" i="10"/>
  <c r="C52" i="10"/>
  <c r="C51" i="10"/>
  <c r="B35" i="10"/>
  <c r="B23" i="10"/>
  <c r="B22" i="10"/>
  <c r="B21" i="10"/>
  <c r="B20" i="10"/>
  <c r="B19" i="10"/>
  <c r="AA16" i="10"/>
  <c r="U16" i="10"/>
  <c r="T16" i="10"/>
  <c r="K16" i="10"/>
  <c r="AA15" i="10"/>
  <c r="U15" i="10"/>
  <c r="T15" i="10"/>
  <c r="K15" i="10"/>
  <c r="AA14" i="10"/>
  <c r="U14" i="10"/>
  <c r="T14" i="10"/>
  <c r="K14" i="10"/>
  <c r="AA13" i="10"/>
  <c r="U13" i="10"/>
  <c r="T13" i="10"/>
  <c r="K13" i="10"/>
  <c r="J12" i="10"/>
  <c r="I12" i="10"/>
  <c r="H12" i="10"/>
  <c r="G12" i="10"/>
  <c r="F12" i="10"/>
  <c r="E12" i="10"/>
  <c r="D12" i="10"/>
  <c r="C12" i="10"/>
  <c r="B12" i="10"/>
  <c r="A5" i="10"/>
  <c r="A4" i="10"/>
  <c r="A3" i="10"/>
  <c r="A2" i="10"/>
  <c r="T88" i="10" l="1"/>
  <c r="F88" i="10" s="1"/>
  <c r="A196" i="10" s="1"/>
  <c r="T88" i="11"/>
  <c r="E88" i="11"/>
  <c r="D88" i="11"/>
  <c r="Z88" i="11" s="1"/>
  <c r="C88" i="11"/>
  <c r="AA88" i="11" s="1"/>
  <c r="B88" i="11"/>
  <c r="AA87" i="11"/>
  <c r="Z87" i="11"/>
  <c r="U87" i="11"/>
  <c r="F87" i="11" s="1"/>
  <c r="T87" i="11"/>
  <c r="AA86" i="11"/>
  <c r="Z86" i="11"/>
  <c r="U86" i="11"/>
  <c r="T86" i="11"/>
  <c r="F86" i="11"/>
  <c r="AA85" i="11"/>
  <c r="Z85" i="11"/>
  <c r="U85" i="11"/>
  <c r="T85" i="11"/>
  <c r="F85" i="11"/>
  <c r="AA84" i="11"/>
  <c r="Z84" i="11"/>
  <c r="U84" i="11"/>
  <c r="T84" i="11"/>
  <c r="F84" i="11" s="1"/>
  <c r="AA83" i="11"/>
  <c r="Z83" i="11"/>
  <c r="U83" i="11"/>
  <c r="F83" i="11" s="1"/>
  <c r="T83" i="11"/>
  <c r="AA82" i="11"/>
  <c r="Z82" i="11"/>
  <c r="U82" i="11"/>
  <c r="T82" i="11"/>
  <c r="F82" i="11"/>
  <c r="AA81" i="11"/>
  <c r="Z81" i="11"/>
  <c r="U81" i="11"/>
  <c r="T81" i="11"/>
  <c r="F81" i="11"/>
  <c r="AA80" i="11"/>
  <c r="Z80" i="11"/>
  <c r="U80" i="11"/>
  <c r="T80" i="11"/>
  <c r="F80" i="11" s="1"/>
  <c r="AA79" i="11"/>
  <c r="Z79" i="11"/>
  <c r="U79" i="11"/>
  <c r="F79" i="11" s="1"/>
  <c r="T79" i="11"/>
  <c r="AA78" i="11"/>
  <c r="Z78" i="11"/>
  <c r="U78" i="11"/>
  <c r="T78" i="11"/>
  <c r="F78" i="11"/>
  <c r="AA77" i="11"/>
  <c r="Z77" i="11"/>
  <c r="U77" i="11"/>
  <c r="T77" i="11"/>
  <c r="F77" i="11"/>
  <c r="AA76" i="11"/>
  <c r="Z76" i="11"/>
  <c r="U76" i="11"/>
  <c r="T76" i="11"/>
  <c r="F76" i="11" s="1"/>
  <c r="E71" i="11"/>
  <c r="D71" i="11"/>
  <c r="C71" i="11"/>
  <c r="B71" i="11"/>
  <c r="C55" i="11"/>
  <c r="C54" i="11"/>
  <c r="C53" i="11"/>
  <c r="C52" i="11"/>
  <c r="C51" i="11"/>
  <c r="B35" i="11"/>
  <c r="B23" i="11"/>
  <c r="B22" i="11"/>
  <c r="B21" i="11"/>
  <c r="B20" i="11"/>
  <c r="B19" i="11"/>
  <c r="AA16" i="11"/>
  <c r="U16" i="11"/>
  <c r="T16" i="11"/>
  <c r="K16" i="11"/>
  <c r="AA15" i="11"/>
  <c r="U15" i="11"/>
  <c r="T15" i="11"/>
  <c r="K15" i="11"/>
  <c r="AA14" i="11"/>
  <c r="U14" i="11"/>
  <c r="T14" i="11"/>
  <c r="K14" i="11"/>
  <c r="AA13" i="11"/>
  <c r="U13" i="11"/>
  <c r="T13" i="11"/>
  <c r="K13" i="11"/>
  <c r="J12" i="11"/>
  <c r="I12" i="11"/>
  <c r="H12" i="11"/>
  <c r="G12" i="11"/>
  <c r="F12" i="11"/>
  <c r="E12" i="11"/>
  <c r="D12" i="11"/>
  <c r="C12" i="11"/>
  <c r="B12" i="11"/>
  <c r="A5" i="11"/>
  <c r="A4" i="11"/>
  <c r="A3" i="11"/>
  <c r="A2" i="11"/>
  <c r="F88" i="11" l="1"/>
  <c r="A196" i="11" s="1"/>
  <c r="U88" i="11"/>
  <c r="AA88" i="12"/>
  <c r="U88" i="12"/>
  <c r="E88" i="12"/>
  <c r="D88" i="12"/>
  <c r="C88" i="12"/>
  <c r="B88" i="12"/>
  <c r="Z88" i="12" s="1"/>
  <c r="AA87" i="12"/>
  <c r="Z87" i="12"/>
  <c r="U87" i="12"/>
  <c r="T87" i="12"/>
  <c r="F87" i="12" s="1"/>
  <c r="AA86" i="12"/>
  <c r="Z86" i="12"/>
  <c r="U86" i="12"/>
  <c r="F86" i="12" s="1"/>
  <c r="T86" i="12"/>
  <c r="AA85" i="12"/>
  <c r="Z85" i="12"/>
  <c r="U85" i="12"/>
  <c r="T85" i="12"/>
  <c r="F85" i="12"/>
  <c r="AA84" i="12"/>
  <c r="Z84" i="12"/>
  <c r="U84" i="12"/>
  <c r="T84" i="12"/>
  <c r="F84" i="12"/>
  <c r="AA83" i="12"/>
  <c r="Z83" i="12"/>
  <c r="U83" i="12"/>
  <c r="T83" i="12"/>
  <c r="F83" i="12" s="1"/>
  <c r="AA82" i="12"/>
  <c r="Z82" i="12"/>
  <c r="U82" i="12"/>
  <c r="F82" i="12" s="1"/>
  <c r="T82" i="12"/>
  <c r="AA81" i="12"/>
  <c r="Z81" i="12"/>
  <c r="U81" i="12"/>
  <c r="T81" i="12"/>
  <c r="F81" i="12"/>
  <c r="AA80" i="12"/>
  <c r="Z80" i="12"/>
  <c r="U80" i="12"/>
  <c r="T80" i="12"/>
  <c r="F80" i="12"/>
  <c r="AA79" i="12"/>
  <c r="Z79" i="12"/>
  <c r="U79" i="12"/>
  <c r="T79" i="12"/>
  <c r="F79" i="12" s="1"/>
  <c r="AA78" i="12"/>
  <c r="Z78" i="12"/>
  <c r="U78" i="12"/>
  <c r="F78" i="12" s="1"/>
  <c r="T78" i="12"/>
  <c r="AA77" i="12"/>
  <c r="Z77" i="12"/>
  <c r="U77" i="12"/>
  <c r="T77" i="12"/>
  <c r="F77" i="12"/>
  <c r="AA76" i="12"/>
  <c r="Z76" i="12"/>
  <c r="U76" i="12"/>
  <c r="T76" i="12"/>
  <c r="F76" i="12"/>
  <c r="E71" i="12"/>
  <c r="D71" i="12"/>
  <c r="C71" i="12"/>
  <c r="B71" i="12"/>
  <c r="C55" i="12"/>
  <c r="C54" i="12"/>
  <c r="C53" i="12"/>
  <c r="C52" i="12"/>
  <c r="C51" i="12"/>
  <c r="B35" i="12"/>
  <c r="B23" i="12"/>
  <c r="B22" i="12"/>
  <c r="B21" i="12"/>
  <c r="B20" i="12"/>
  <c r="B19" i="12"/>
  <c r="AA16" i="12"/>
  <c r="U16" i="12"/>
  <c r="T16" i="12"/>
  <c r="K16" i="12"/>
  <c r="AA15" i="12"/>
  <c r="U15" i="12"/>
  <c r="T15" i="12"/>
  <c r="K15" i="12"/>
  <c r="AA14" i="12"/>
  <c r="U14" i="12"/>
  <c r="T14" i="12"/>
  <c r="K14" i="12"/>
  <c r="AA13" i="12"/>
  <c r="U13" i="12"/>
  <c r="T13" i="12"/>
  <c r="K13" i="12"/>
  <c r="J12" i="12"/>
  <c r="I12" i="12"/>
  <c r="H12" i="12"/>
  <c r="G12" i="12"/>
  <c r="F12" i="12"/>
  <c r="E12" i="12"/>
  <c r="D12" i="12"/>
  <c r="C12" i="12"/>
  <c r="B12" i="12"/>
  <c r="A5" i="12"/>
  <c r="A4" i="12"/>
  <c r="A3" i="12"/>
  <c r="A2" i="12"/>
  <c r="T88" i="12" l="1"/>
  <c r="F88" i="12" s="1"/>
  <c r="A196" i="12" s="1"/>
  <c r="U88" i="13"/>
  <c r="E88" i="13"/>
  <c r="AA88" i="13" s="1"/>
  <c r="D88" i="13"/>
  <c r="Z88" i="13" s="1"/>
  <c r="C88" i="13"/>
  <c r="B88" i="13"/>
  <c r="T88" i="13" s="1"/>
  <c r="F88" i="13" s="1"/>
  <c r="AA87" i="13"/>
  <c r="Z87" i="13"/>
  <c r="U87" i="13"/>
  <c r="T87" i="13"/>
  <c r="F87" i="13"/>
  <c r="AA86" i="13"/>
  <c r="Z86" i="13"/>
  <c r="U86" i="13"/>
  <c r="T86" i="13"/>
  <c r="F86" i="13"/>
  <c r="AA85" i="13"/>
  <c r="Z85" i="13"/>
  <c r="U85" i="13"/>
  <c r="T85" i="13"/>
  <c r="F85" i="13" s="1"/>
  <c r="AA84" i="13"/>
  <c r="Z84" i="13"/>
  <c r="U84" i="13"/>
  <c r="F84" i="13" s="1"/>
  <c r="T84" i="13"/>
  <c r="AA83" i="13"/>
  <c r="Z83" i="13"/>
  <c r="U83" i="13"/>
  <c r="T83" i="13"/>
  <c r="F83" i="13"/>
  <c r="AA82" i="13"/>
  <c r="Z82" i="13"/>
  <c r="U82" i="13"/>
  <c r="T82" i="13"/>
  <c r="F82" i="13"/>
  <c r="AA81" i="13"/>
  <c r="Z81" i="13"/>
  <c r="U81" i="13"/>
  <c r="T81" i="13"/>
  <c r="F81" i="13" s="1"/>
  <c r="AA80" i="13"/>
  <c r="Z80" i="13"/>
  <c r="U80" i="13"/>
  <c r="F80" i="13" s="1"/>
  <c r="T80" i="13"/>
  <c r="AA79" i="13"/>
  <c r="Z79" i="13"/>
  <c r="U79" i="13"/>
  <c r="T79" i="13"/>
  <c r="F79" i="13"/>
  <c r="AA78" i="13"/>
  <c r="Z78" i="13"/>
  <c r="U78" i="13"/>
  <c r="T78" i="13"/>
  <c r="F78" i="13"/>
  <c r="AA77" i="13"/>
  <c r="Z77" i="13"/>
  <c r="U77" i="13"/>
  <c r="T77" i="13"/>
  <c r="F77" i="13" s="1"/>
  <c r="AA76" i="13"/>
  <c r="Z76" i="13"/>
  <c r="U76" i="13"/>
  <c r="F76" i="13" s="1"/>
  <c r="T76" i="13"/>
  <c r="E71" i="13"/>
  <c r="D71" i="13"/>
  <c r="C71" i="13"/>
  <c r="B71" i="13"/>
  <c r="C55" i="13"/>
  <c r="C54" i="13"/>
  <c r="C53" i="13"/>
  <c r="C52" i="13"/>
  <c r="C51" i="13"/>
  <c r="B35" i="13"/>
  <c r="B23" i="13"/>
  <c r="B22" i="13"/>
  <c r="B21" i="13"/>
  <c r="B20" i="13"/>
  <c r="B19" i="13"/>
  <c r="AA16" i="13"/>
  <c r="U16" i="13"/>
  <c r="T16" i="13"/>
  <c r="K16" i="13" s="1"/>
  <c r="AA15" i="13"/>
  <c r="U15" i="13"/>
  <c r="T15" i="13"/>
  <c r="K15" i="13" s="1"/>
  <c r="AA14" i="13"/>
  <c r="U14" i="13"/>
  <c r="T14" i="13"/>
  <c r="K14" i="13" s="1"/>
  <c r="AA13" i="13"/>
  <c r="U13" i="13"/>
  <c r="T13" i="13"/>
  <c r="K13" i="13" s="1"/>
  <c r="J12" i="13"/>
  <c r="I12" i="13"/>
  <c r="H12" i="13"/>
  <c r="G12" i="13"/>
  <c r="F12" i="13"/>
  <c r="E12" i="13"/>
  <c r="D12" i="13"/>
  <c r="C12" i="13"/>
  <c r="B12" i="13"/>
  <c r="A5" i="13"/>
  <c r="A4" i="13"/>
  <c r="A3" i="13"/>
  <c r="A2" i="13"/>
  <c r="A196" i="13" l="1"/>
  <c r="T88" i="7"/>
  <c r="E88" i="7"/>
  <c r="D88" i="7"/>
  <c r="Z88" i="7" s="1"/>
  <c r="C88" i="7"/>
  <c r="AA88" i="7" s="1"/>
  <c r="B88" i="7"/>
  <c r="AA87" i="7"/>
  <c r="Z87" i="7"/>
  <c r="U87" i="7"/>
  <c r="F87" i="7" s="1"/>
  <c r="T87" i="7"/>
  <c r="AA86" i="7"/>
  <c r="Z86" i="7"/>
  <c r="U86" i="7"/>
  <c r="T86" i="7"/>
  <c r="F86" i="7"/>
  <c r="AA85" i="7"/>
  <c r="Z85" i="7"/>
  <c r="U85" i="7"/>
  <c r="T85" i="7"/>
  <c r="F85" i="7"/>
  <c r="AA84" i="7"/>
  <c r="Z84" i="7"/>
  <c r="U84" i="7"/>
  <c r="T84" i="7"/>
  <c r="F84" i="7" s="1"/>
  <c r="AA83" i="7"/>
  <c r="Z83" i="7"/>
  <c r="U83" i="7"/>
  <c r="F83" i="7" s="1"/>
  <c r="T83" i="7"/>
  <c r="AA82" i="7"/>
  <c r="Z82" i="7"/>
  <c r="U82" i="7"/>
  <c r="T82" i="7"/>
  <c r="F82" i="7"/>
  <c r="AA81" i="7"/>
  <c r="Z81" i="7"/>
  <c r="U81" i="7"/>
  <c r="T81" i="7"/>
  <c r="F81" i="7"/>
  <c r="AA80" i="7"/>
  <c r="Z80" i="7"/>
  <c r="U80" i="7"/>
  <c r="T80" i="7"/>
  <c r="F80" i="7" s="1"/>
  <c r="AA79" i="7"/>
  <c r="Z79" i="7"/>
  <c r="U79" i="7"/>
  <c r="F79" i="7" s="1"/>
  <c r="T79" i="7"/>
  <c r="AA78" i="7"/>
  <c r="Z78" i="7"/>
  <c r="U78" i="7"/>
  <c r="T78" i="7"/>
  <c r="F78" i="7"/>
  <c r="AA77" i="7"/>
  <c r="Z77" i="7"/>
  <c r="U77" i="7"/>
  <c r="T77" i="7"/>
  <c r="F77" i="7"/>
  <c r="AA76" i="7"/>
  <c r="Z76" i="7"/>
  <c r="U76" i="7"/>
  <c r="T76" i="7"/>
  <c r="F76" i="7" s="1"/>
  <c r="E71" i="7"/>
  <c r="D71" i="7"/>
  <c r="C71" i="7"/>
  <c r="B71" i="7"/>
  <c r="C55" i="7"/>
  <c r="C54" i="7"/>
  <c r="C53" i="7"/>
  <c r="C52" i="7"/>
  <c r="C51" i="7"/>
  <c r="B35" i="7"/>
  <c r="B23" i="7"/>
  <c r="B22" i="7"/>
  <c r="B21" i="7"/>
  <c r="B20" i="7"/>
  <c r="B19" i="7"/>
  <c r="AA16" i="7"/>
  <c r="U16" i="7"/>
  <c r="T16" i="7"/>
  <c r="K16" i="7"/>
  <c r="AA15" i="7"/>
  <c r="U15" i="7"/>
  <c r="T15" i="7"/>
  <c r="K15" i="7"/>
  <c r="AA14" i="7"/>
  <c r="U14" i="7"/>
  <c r="T14" i="7"/>
  <c r="K14" i="7"/>
  <c r="AA13" i="7"/>
  <c r="U13" i="7"/>
  <c r="T13" i="7"/>
  <c r="K13" i="7"/>
  <c r="J12" i="7"/>
  <c r="I12" i="7"/>
  <c r="H12" i="7"/>
  <c r="G12" i="7"/>
  <c r="F12" i="7"/>
  <c r="E12" i="7"/>
  <c r="D12" i="7"/>
  <c r="C12" i="7"/>
  <c r="B12" i="7"/>
  <c r="A5" i="7"/>
  <c r="A4" i="7"/>
  <c r="A3" i="7"/>
  <c r="A2" i="7"/>
  <c r="F88" i="7" l="1"/>
  <c r="A196" i="7" s="1"/>
  <c r="U88" i="7"/>
  <c r="AA88" i="6"/>
  <c r="E88" i="6"/>
  <c r="D88" i="6"/>
  <c r="C88" i="6"/>
  <c r="U88" i="6" s="1"/>
  <c r="B88" i="6"/>
  <c r="Z88" i="6" s="1"/>
  <c r="AA87" i="6"/>
  <c r="Z87" i="6"/>
  <c r="U87" i="6"/>
  <c r="T87" i="6"/>
  <c r="F87" i="6" s="1"/>
  <c r="AA86" i="6"/>
  <c r="Z86" i="6"/>
  <c r="U86" i="6"/>
  <c r="F86" i="6" s="1"/>
  <c r="T86" i="6"/>
  <c r="AA85" i="6"/>
  <c r="Z85" i="6"/>
  <c r="U85" i="6"/>
  <c r="T85" i="6"/>
  <c r="F85" i="6"/>
  <c r="AA84" i="6"/>
  <c r="Z84" i="6"/>
  <c r="U84" i="6"/>
  <c r="T84" i="6"/>
  <c r="F84" i="6"/>
  <c r="AA83" i="6"/>
  <c r="Z83" i="6"/>
  <c r="U83" i="6"/>
  <c r="T83" i="6"/>
  <c r="F83" i="6" s="1"/>
  <c r="AA82" i="6"/>
  <c r="Z82" i="6"/>
  <c r="U82" i="6"/>
  <c r="F82" i="6" s="1"/>
  <c r="T82" i="6"/>
  <c r="AA81" i="6"/>
  <c r="Z81" i="6"/>
  <c r="U81" i="6"/>
  <c r="T81" i="6"/>
  <c r="F81" i="6"/>
  <c r="AA80" i="6"/>
  <c r="Z80" i="6"/>
  <c r="U80" i="6"/>
  <c r="T80" i="6"/>
  <c r="F80" i="6"/>
  <c r="AA79" i="6"/>
  <c r="Z79" i="6"/>
  <c r="U79" i="6"/>
  <c r="T79" i="6"/>
  <c r="F79" i="6" s="1"/>
  <c r="AA78" i="6"/>
  <c r="Z78" i="6"/>
  <c r="U78" i="6"/>
  <c r="F78" i="6" s="1"/>
  <c r="T78" i="6"/>
  <c r="AA77" i="6"/>
  <c r="Z77" i="6"/>
  <c r="U77" i="6"/>
  <c r="T77" i="6"/>
  <c r="F77" i="6"/>
  <c r="AA76" i="6"/>
  <c r="Z76" i="6"/>
  <c r="U76" i="6"/>
  <c r="T76" i="6"/>
  <c r="F76" i="6"/>
  <c r="E71" i="6"/>
  <c r="D71" i="6"/>
  <c r="C71" i="6"/>
  <c r="B71" i="6"/>
  <c r="C55" i="6"/>
  <c r="C54" i="6"/>
  <c r="C53" i="6"/>
  <c r="C52" i="6"/>
  <c r="C51" i="6"/>
  <c r="B35" i="6"/>
  <c r="B23" i="6"/>
  <c r="B22" i="6"/>
  <c r="B21" i="6"/>
  <c r="B20" i="6"/>
  <c r="B19" i="6"/>
  <c r="AA16" i="6"/>
  <c r="U16" i="6"/>
  <c r="T16" i="6"/>
  <c r="K16" i="6"/>
  <c r="AA15" i="6"/>
  <c r="U15" i="6"/>
  <c r="T15" i="6"/>
  <c r="K15" i="6"/>
  <c r="AA14" i="6"/>
  <c r="U14" i="6"/>
  <c r="T14" i="6"/>
  <c r="K14" i="6"/>
  <c r="AA13" i="6"/>
  <c r="U13" i="6"/>
  <c r="T13" i="6"/>
  <c r="K13" i="6"/>
  <c r="J12" i="6"/>
  <c r="I12" i="6"/>
  <c r="H12" i="6"/>
  <c r="G12" i="6"/>
  <c r="F12" i="6"/>
  <c r="E12" i="6"/>
  <c r="D12" i="6"/>
  <c r="C12" i="6"/>
  <c r="B12" i="6"/>
  <c r="A5" i="6"/>
  <c r="A4" i="6"/>
  <c r="A3" i="6"/>
  <c r="A2" i="6"/>
  <c r="T88" i="6" l="1"/>
  <c r="F88" i="6" s="1"/>
  <c r="A196" i="6" s="1"/>
  <c r="U88" i="5"/>
  <c r="E88" i="5"/>
  <c r="D88" i="5"/>
  <c r="T88" i="5" s="1"/>
  <c r="F88" i="5" s="1"/>
  <c r="C88" i="5"/>
  <c r="AA88" i="5" s="1"/>
  <c r="B88" i="5"/>
  <c r="AA87" i="5"/>
  <c r="Z87" i="5"/>
  <c r="U87" i="5"/>
  <c r="T87" i="5"/>
  <c r="F87" i="5"/>
  <c r="AA86" i="5"/>
  <c r="Z86" i="5"/>
  <c r="U86" i="5"/>
  <c r="T86" i="5"/>
  <c r="F86" i="5"/>
  <c r="AA85" i="5"/>
  <c r="Z85" i="5"/>
  <c r="U85" i="5"/>
  <c r="T85" i="5"/>
  <c r="F85" i="5" s="1"/>
  <c r="AA84" i="5"/>
  <c r="Z84" i="5"/>
  <c r="U84" i="5"/>
  <c r="T84" i="5"/>
  <c r="F84" i="5" s="1"/>
  <c r="AA83" i="5"/>
  <c r="Z83" i="5"/>
  <c r="U83" i="5"/>
  <c r="T83" i="5"/>
  <c r="F83" i="5"/>
  <c r="AA82" i="5"/>
  <c r="Z82" i="5"/>
  <c r="U82" i="5"/>
  <c r="T82" i="5"/>
  <c r="F82" i="5"/>
  <c r="AA81" i="5"/>
  <c r="Z81" i="5"/>
  <c r="U81" i="5"/>
  <c r="T81" i="5"/>
  <c r="F81" i="5" s="1"/>
  <c r="AA80" i="5"/>
  <c r="Z80" i="5"/>
  <c r="U80" i="5"/>
  <c r="T80" i="5"/>
  <c r="F80" i="5" s="1"/>
  <c r="AA79" i="5"/>
  <c r="Z79" i="5"/>
  <c r="U79" i="5"/>
  <c r="T79" i="5"/>
  <c r="F79" i="5"/>
  <c r="AA78" i="5"/>
  <c r="Z78" i="5"/>
  <c r="U78" i="5"/>
  <c r="T78" i="5"/>
  <c r="F78" i="5"/>
  <c r="AA77" i="5"/>
  <c r="Z77" i="5"/>
  <c r="U77" i="5"/>
  <c r="T77" i="5"/>
  <c r="F77" i="5" s="1"/>
  <c r="AA76" i="5"/>
  <c r="Z76" i="5"/>
  <c r="U76" i="5"/>
  <c r="T76" i="5"/>
  <c r="F76" i="5" s="1"/>
  <c r="E71" i="5"/>
  <c r="D71" i="5"/>
  <c r="C71" i="5"/>
  <c r="B71" i="5"/>
  <c r="C55" i="5"/>
  <c r="C54" i="5"/>
  <c r="C53" i="5"/>
  <c r="C52" i="5"/>
  <c r="C51" i="5"/>
  <c r="B35" i="5"/>
  <c r="B23" i="5"/>
  <c r="B22" i="5"/>
  <c r="B21" i="5"/>
  <c r="B20" i="5"/>
  <c r="B19" i="5"/>
  <c r="AA16" i="5"/>
  <c r="U16" i="5"/>
  <c r="T16" i="5"/>
  <c r="K16" i="5" s="1"/>
  <c r="AA15" i="5"/>
  <c r="U15" i="5"/>
  <c r="T15" i="5"/>
  <c r="K15" i="5" s="1"/>
  <c r="AA14" i="5"/>
  <c r="U14" i="5"/>
  <c r="T14" i="5"/>
  <c r="K14" i="5" s="1"/>
  <c r="AA13" i="5"/>
  <c r="U13" i="5"/>
  <c r="T13" i="5"/>
  <c r="K13" i="5" s="1"/>
  <c r="J12" i="5"/>
  <c r="I12" i="5"/>
  <c r="H12" i="5"/>
  <c r="G12" i="5"/>
  <c r="F12" i="5"/>
  <c r="E12" i="5"/>
  <c r="D12" i="5"/>
  <c r="C12" i="5"/>
  <c r="B12" i="5"/>
  <c r="A196" i="5" s="1"/>
  <c r="A5" i="5"/>
  <c r="A4" i="5"/>
  <c r="A3" i="5"/>
  <c r="A2" i="5"/>
  <c r="Z88" i="5" l="1"/>
  <c r="E87" i="1" l="1"/>
  <c r="D87" i="1"/>
  <c r="C87" i="1"/>
  <c r="B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D88" i="1" s="1"/>
  <c r="C76" i="1"/>
  <c r="C88" i="1" s="1"/>
  <c r="B76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E71" i="1" s="1"/>
  <c r="D59" i="1"/>
  <c r="D71" i="1" s="1"/>
  <c r="C59" i="1"/>
  <c r="B59" i="1"/>
  <c r="I55" i="1"/>
  <c r="H55" i="1"/>
  <c r="G55" i="1"/>
  <c r="F55" i="1"/>
  <c r="E55" i="1"/>
  <c r="D55" i="1"/>
  <c r="I54" i="1"/>
  <c r="H54" i="1"/>
  <c r="G54" i="1"/>
  <c r="F54" i="1"/>
  <c r="E54" i="1"/>
  <c r="D54" i="1"/>
  <c r="I53" i="1"/>
  <c r="H53" i="1"/>
  <c r="G53" i="1"/>
  <c r="F53" i="1"/>
  <c r="E53" i="1"/>
  <c r="D53" i="1"/>
  <c r="I52" i="1"/>
  <c r="H52" i="1"/>
  <c r="G52" i="1"/>
  <c r="F52" i="1"/>
  <c r="E52" i="1"/>
  <c r="D52" i="1"/>
  <c r="I51" i="1"/>
  <c r="H51" i="1"/>
  <c r="G51" i="1"/>
  <c r="F51" i="1"/>
  <c r="E51" i="1"/>
  <c r="D51" i="1"/>
  <c r="C47" i="1"/>
  <c r="B47" i="1"/>
  <c r="C46" i="1"/>
  <c r="B46" i="1"/>
  <c r="C42" i="1"/>
  <c r="B42" i="1"/>
  <c r="C41" i="1"/>
  <c r="B41" i="1"/>
  <c r="C40" i="1"/>
  <c r="B40" i="1"/>
  <c r="C39" i="1"/>
  <c r="B39" i="1"/>
  <c r="F35" i="1"/>
  <c r="E35" i="1"/>
  <c r="D35" i="1"/>
  <c r="C35" i="1"/>
  <c r="B32" i="1"/>
  <c r="B31" i="1"/>
  <c r="B30" i="1"/>
  <c r="B29" i="1"/>
  <c r="B28" i="1"/>
  <c r="B27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2" i="1"/>
  <c r="C12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D13" i="1"/>
  <c r="E13" i="1"/>
  <c r="F13" i="1"/>
  <c r="G13" i="1"/>
  <c r="H13" i="1"/>
  <c r="I13" i="1"/>
  <c r="J13" i="1"/>
  <c r="J12" i="1"/>
  <c r="I12" i="1"/>
  <c r="H12" i="1"/>
  <c r="F12" i="1"/>
  <c r="E12" i="1"/>
  <c r="D12" i="1"/>
  <c r="B12" i="1"/>
  <c r="A5" i="1"/>
  <c r="A4" i="1"/>
  <c r="A3" i="1"/>
  <c r="A2" i="1"/>
  <c r="AA79" i="1" l="1"/>
  <c r="C71" i="1"/>
  <c r="Z76" i="1"/>
  <c r="Z77" i="1"/>
  <c r="T78" i="1"/>
  <c r="T79" i="1"/>
  <c r="T80" i="1"/>
  <c r="T81" i="1"/>
  <c r="T82" i="1"/>
  <c r="T83" i="1"/>
  <c r="T84" i="1"/>
  <c r="T85" i="1"/>
  <c r="Z86" i="1"/>
  <c r="Z87" i="1"/>
  <c r="T13" i="1"/>
  <c r="U85" i="1"/>
  <c r="Z80" i="1"/>
  <c r="T86" i="1"/>
  <c r="T16" i="1"/>
  <c r="T14" i="1"/>
  <c r="B22" i="1"/>
  <c r="C51" i="1"/>
  <c r="C55" i="1"/>
  <c r="AA76" i="1"/>
  <c r="AA77" i="1"/>
  <c r="AA78" i="1"/>
  <c r="AA80" i="1"/>
  <c r="AA81" i="1"/>
  <c r="U82" i="1"/>
  <c r="U83" i="1"/>
  <c r="F83" i="1" s="1"/>
  <c r="U84" i="1"/>
  <c r="F84" i="1" s="1"/>
  <c r="U86" i="1"/>
  <c r="U87" i="1"/>
  <c r="U15" i="1"/>
  <c r="AA14" i="1"/>
  <c r="E88" i="1"/>
  <c r="U88" i="1" s="1"/>
  <c r="B88" i="1"/>
  <c r="T88" i="1" s="1"/>
  <c r="Z78" i="1"/>
  <c r="AA16" i="1"/>
  <c r="B19" i="1"/>
  <c r="B20" i="1"/>
  <c r="B21" i="1"/>
  <c r="B23" i="1"/>
  <c r="U76" i="1"/>
  <c r="U77" i="1"/>
  <c r="U78" i="1"/>
  <c r="U79" i="1"/>
  <c r="U80" i="1"/>
  <c r="U81" i="1"/>
  <c r="AA82" i="1"/>
  <c r="AA83" i="1"/>
  <c r="AA84" i="1"/>
  <c r="AA85" i="1"/>
  <c r="AA86" i="1"/>
  <c r="AA87" i="1"/>
  <c r="C52" i="1"/>
  <c r="C53" i="1"/>
  <c r="C54" i="1"/>
  <c r="B71" i="1"/>
  <c r="Z79" i="1"/>
  <c r="Z81" i="1"/>
  <c r="T87" i="1"/>
  <c r="B35" i="1"/>
  <c r="T77" i="1"/>
  <c r="Z82" i="1"/>
  <c r="Z84" i="1"/>
  <c r="Z85" i="1"/>
  <c r="T76" i="1"/>
  <c r="Z83" i="1"/>
  <c r="U16" i="1"/>
  <c r="U14" i="1"/>
  <c r="AA15" i="1"/>
  <c r="T15" i="1"/>
  <c r="U13" i="1"/>
  <c r="AA13" i="1"/>
  <c r="F77" i="1" l="1"/>
  <c r="F80" i="1"/>
  <c r="F81" i="1"/>
  <c r="F79" i="1"/>
  <c r="F82" i="1"/>
  <c r="F78" i="1"/>
  <c r="F76" i="1"/>
  <c r="K13" i="1"/>
  <c r="F85" i="1"/>
  <c r="F86" i="1"/>
  <c r="F87" i="1"/>
  <c r="K14" i="1"/>
  <c r="F88" i="1"/>
  <c r="K16" i="1"/>
  <c r="AA88" i="1"/>
  <c r="Z88" i="1"/>
  <c r="K15" i="1"/>
  <c r="A196" i="1" l="1"/>
</calcChain>
</file>

<file path=xl/sharedStrings.xml><?xml version="1.0" encoding="utf-8"?>
<sst xmlns="http://schemas.openxmlformats.org/spreadsheetml/2006/main" count="2119" uniqueCount="94">
  <si>
    <t>SERVICIO DE SALUD</t>
  </si>
  <si>
    <t>REM-21.   PABELLONES QUIRÚRGICOS Y OTROS RECURSOS HOSPITALARIOS</t>
  </si>
  <si>
    <t>HORAS DISPONIBLES</t>
  </si>
  <si>
    <t xml:space="preserve"> DE
PREPARACIÓN</t>
  </si>
  <si>
    <t>HORAS MENSUALES 
OCUPADAS (intervención)</t>
  </si>
  <si>
    <t>HORAS MENSUALES OCUPADAS (intervención)
EN BENEFICIARIOS</t>
  </si>
  <si>
    <t>TOTALES</t>
  </si>
  <si>
    <t>TOTAL</t>
  </si>
  <si>
    <t>CON CIRUJANOS 
EN HORARIO NORMAL</t>
  </si>
  <si>
    <t>CON CIRUJANOS 
A HONORARIOS</t>
  </si>
  <si>
    <t>DE CIRUGÍA ELECTIVA</t>
  </si>
  <si>
    <t>DE URGENCIA</t>
  </si>
  <si>
    <t>OBSTÉTRICO</t>
  </si>
  <si>
    <t>INDIFERENCIADO</t>
  </si>
  <si>
    <t>SECCIÓN B:  PROCEDIMIENTOS COMPLEJOS AMBULATORIOS</t>
  </si>
  <si>
    <t>COMPONENTES</t>
  </si>
  <si>
    <t>QUIMIOTE-RAPIA</t>
  </si>
  <si>
    <t>HEMODIÁLISIS</t>
  </si>
  <si>
    <t>CIRUGÍA 
MAYOR
AMBULATORIA</t>
  </si>
  <si>
    <t>CORONARIO-
GRAFÍA</t>
  </si>
  <si>
    <t>OTRAS</t>
  </si>
  <si>
    <t>RECURSO DISPONIBLE</t>
  </si>
  <si>
    <t>INGRESOS</t>
  </si>
  <si>
    <t>PERSONAS ATENDIDAS</t>
  </si>
  <si>
    <t>DIAS PERSONAS ATENDIDAS</t>
  </si>
  <si>
    <t>ALTAS</t>
  </si>
  <si>
    <t>SECCIÓN C:  HOSPITALIZACIÓN DOMICILIARIA</t>
  </si>
  <si>
    <t>SECCIÓN C.1:  PERSONAS ATENDIDAS EN EL PROGRAMA</t>
  </si>
  <si>
    <t>FALLECIDOS</t>
  </si>
  <si>
    <t>REINGRESOS A HOSPITALIZACIÓN TRADICIONAL</t>
  </si>
  <si>
    <t xml:space="preserve">SECCIÓN C.2:  VISITAS REALIZADAS </t>
  </si>
  <si>
    <t>COMPONENTE</t>
  </si>
  <si>
    <t>UN PROFE-
SIONAL</t>
  </si>
  <si>
    <t>DOS O MÁS 
PROFESIO-
NALES</t>
  </si>
  <si>
    <t>UN PROFE-
SIONAL Y 
UN TÉCNICO 
PARAMÉDICO</t>
  </si>
  <si>
    <t>SÓLO TÉCNICO 
PARAMÉDICO</t>
  </si>
  <si>
    <t>VISITAS REALIZADAS A PERSONAS EN HOSPITALIZACIÓN DOMICILIARIA</t>
  </si>
  <si>
    <t>SECCIÓN D:  HOSPITAL AMIGO</t>
  </si>
  <si>
    <t>SECCIÓN D.1: ACOMPAÑAMIENTO A HOSPITALIZADOS</t>
  </si>
  <si>
    <t>Menores de  15 años</t>
  </si>
  <si>
    <t>60 y más años</t>
  </si>
  <si>
    <t>TOTAL DIAS CAMAS OCUPADAS</t>
  </si>
  <si>
    <t>DÍAS CAMAS OCUPADAS CON ACOMPAÑAMIENTO DIURNO (*)</t>
  </si>
  <si>
    <t xml:space="preserve"> </t>
  </si>
  <si>
    <t/>
  </si>
  <si>
    <t>DIAS CAMAS OCUPADAS CON ACOMPAÑAMIENTO DIURNO MÍNIMO DE 6 HORAS (*)</t>
  </si>
  <si>
    <t>DÍAS CAMAS OCUPADAS CON ACOMPAÑAMIENTO NOCTURNO</t>
  </si>
  <si>
    <t>(*) Excluye acompañamiento en horario de visita diaria</t>
  </si>
  <si>
    <t xml:space="preserve">SECCIÓN D.2: INFORMACIÓN A FAMILIARES DE PACIENTES EGRESADOS </t>
  </si>
  <si>
    <t>CONCEPTO</t>
  </si>
  <si>
    <t>TOTAL DE EGRESOS (en el periodo)</t>
  </si>
  <si>
    <t>EGRESADOS CON INFORMACIÓN U ORIENTACIÓN A FAMILIARES AL MOMENTO DEL ALTA</t>
  </si>
  <si>
    <t>SECCIÓN E: APOYO PSICOSOCIAL EN NIÑOS (AS) HOSPITALIZADOS</t>
  </si>
  <si>
    <t>INTERVENCIÓN</t>
  </si>
  <si>
    <t>Hasta 28 días</t>
  </si>
  <si>
    <t xml:space="preserve">29 dias hasta menor de 1 año </t>
  </si>
  <si>
    <t>1 a 4 años</t>
  </si>
  <si>
    <t>5 a 9 años</t>
  </si>
  <si>
    <t>10 a 14 años</t>
  </si>
  <si>
    <t>15 a 19 años</t>
  </si>
  <si>
    <t xml:space="preserve">     </t>
  </si>
  <si>
    <t>EGRESADOS CON APOYO PSICOSOCIAL (en el periodo)</t>
  </si>
  <si>
    <t>INTERVENCIÓN PSICOSOCIAL</t>
  </si>
  <si>
    <t>ESTIMULACIÓN DEL DESARROLLO</t>
  </si>
  <si>
    <t>Nº DE ATENCIONES (en el mes)</t>
  </si>
  <si>
    <t xml:space="preserve">    </t>
  </si>
  <si>
    <t>SECCIÓN F: GESTIÓN DE PROCESOS DE PACIENTES QUIRÚRGICOS CON CIRUGÍA ELECTIVA</t>
  </si>
  <si>
    <t>ESPECIALIDAD</t>
  </si>
  <si>
    <t>PACIENTES INTERVENIDOS</t>
  </si>
  <si>
    <t>DIAS ESTADA PREQUIRÚR-GICOS</t>
  </si>
  <si>
    <t>menores de 15 años</t>
  </si>
  <si>
    <t>15 años y más</t>
  </si>
  <si>
    <t>CIRUGÍA GENERAL</t>
  </si>
  <si>
    <t>CIRUGÍA CARDIOVASCULAR</t>
  </si>
  <si>
    <t>CIRUGÍA MÁXILO FACIAL</t>
  </si>
  <si>
    <t>CIRUGÍA TÓRAX</t>
  </si>
  <si>
    <t>TRAUMATOLOGÍA</t>
  </si>
  <si>
    <t>NEUROCIRUGÍA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</si>
  <si>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</si>
  <si>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</si>
  <si>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</si>
  <si>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</si>
  <si>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</si>
  <si>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</si>
  <si>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SECCIÓN G: GESTIÓN DE PABELLON  (CIRUGÍA ELECTIVA - INSTITUCIONAL)</t>
  </si>
  <si>
    <t>Nº DE CIRUGIAS (TABLA QUIRÚRGICA)</t>
  </si>
  <si>
    <t>PROGRAMADOS</t>
  </si>
  <si>
    <t>SUSPENDIDOS</t>
  </si>
  <si>
    <t>SECCIÓN A:  CAPACIDAD INSTALADA Y UTILIZACIÓN DE LOS QUIRÓFANOS</t>
  </si>
  <si>
    <t>TIPO DE QUIRÓFANOS</t>
  </si>
  <si>
    <t>QUIRÓFANOS EN DOTACIÓN</t>
  </si>
  <si>
    <t>NÚMERO DE QUIRÓFANOS EN TRABAJO</t>
  </si>
  <si>
    <t>BENEFICIARIOS</t>
  </si>
  <si>
    <t>TOTAL QUIRÓFANOS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</si>
</sst>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"/>
    <numFmt numFmtId="165" formatCode="#,##0_)"/>
    <numFmt numFmtId="166" formatCode="_-[$€-2]* #,##0.00_-;\-[$€-2]* #,##0.00_-;_-[$€-2]* &quot;-&quot;??_-"/>
  </numFmts>
  <fonts count="2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0"/>
      <name val="Arial"/>
      <family val="2"/>
    </font>
    <font>
      <sz val="9"/>
      <name val="Verdana"/>
      <family val="2"/>
    </font>
    <font>
      <sz val="10"/>
      <name val="Arial"/>
      <family val="2"/>
    </font>
    <font>
      <sz val="8"/>
      <name val="Verdana"/>
      <family val="2"/>
    </font>
    <font>
      <sz val="8"/>
      <color indexed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b/>
      <sz val="8"/>
      <color indexed="10"/>
      <name val="Verdana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9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sz val="9"/>
      <color indexed="10"/>
      <name val="Verdana"/>
      <family val="2"/>
    </font>
    <font>
      <b/>
      <sz val="11"/>
      <name val="Verdana"/>
      <family val="2"/>
    </font>
    <font>
      <sz val="11"/>
      <color indexed="8"/>
      <name val="Calibri"/>
      <family val="2"/>
    </font>
    <font>
      <b/>
      <sz val="9"/>
      <color indexed="10"/>
      <name val="Verdana"/>
      <family val="2"/>
    </font>
    <font>
      <sz val="11"/>
      <color theme="1"/>
      <name val="Calibri"/>
      <family val="2"/>
      <scheme val="minor"/>
    </font>
    <font>
      <sz val="8"/>
      <name val="Trebuchet MS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7">
    <xf numFmtId="0" fontId="0" fillId="0" borderId="0"/>
    <xf numFmtId="0" fontId="2" fillId="0" borderId="0" applyFont="0" applyBorder="0" applyAlignment="0" applyProtection="0"/>
    <xf numFmtId="0" fontId="4" fillId="0" borderId="0"/>
    <xf numFmtId="0" fontId="8" fillId="0" borderId="0"/>
    <xf numFmtId="0" fontId="10" fillId="0" borderId="0"/>
    <xf numFmtId="0" fontId="4" fillId="0" borderId="0"/>
    <xf numFmtId="41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4" fillId="19" borderId="15" applyBorder="0">
      <protection locked="0"/>
    </xf>
    <xf numFmtId="0" fontId="4" fillId="19" borderId="15" applyBorder="0">
      <protection locked="0"/>
    </xf>
    <xf numFmtId="0" fontId="4" fillId="19" borderId="62" applyNumberFormat="0">
      <protection locked="0"/>
    </xf>
    <xf numFmtId="0" fontId="4" fillId="19" borderId="62" applyNumberFormat="0">
      <protection locked="0"/>
    </xf>
    <xf numFmtId="0" fontId="4" fillId="19" borderId="15" applyBorder="0">
      <protection locked="0"/>
    </xf>
    <xf numFmtId="0" fontId="4" fillId="19" borderId="15" applyBorder="0">
      <protection locked="0"/>
    </xf>
    <xf numFmtId="0" fontId="4" fillId="19" borderId="62" applyNumberFormat="0">
      <protection locked="0"/>
    </xf>
    <xf numFmtId="0" fontId="4" fillId="19" borderId="62" applyNumberFormat="0">
      <protection locked="0"/>
    </xf>
    <xf numFmtId="0" fontId="4" fillId="19" borderId="62" applyNumberFormat="0">
      <protection locked="0"/>
    </xf>
    <xf numFmtId="0" fontId="4" fillId="19" borderId="15" applyBorder="0">
      <protection locked="0"/>
    </xf>
    <xf numFmtId="0" fontId="4" fillId="19" borderId="62" applyNumberFormat="0">
      <protection locked="0"/>
    </xf>
    <xf numFmtId="0" fontId="4" fillId="19" borderId="15" applyBorder="0">
      <protection locked="0"/>
    </xf>
    <xf numFmtId="0" fontId="21" fillId="0" borderId="15" applyNumberFormat="0" applyBorder="0">
      <protection hidden="1"/>
    </xf>
    <xf numFmtId="0" fontId="21" fillId="0" borderId="15" applyNumberFormat="0" applyBorder="0">
      <protection hidden="1"/>
    </xf>
    <xf numFmtId="0" fontId="21" fillId="0" borderId="15" applyNumberFormat="0" applyBorder="0" applyAlignment="0">
      <protection hidden="1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0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20" fillId="0" borderId="0"/>
    <xf numFmtId="0" fontId="4" fillId="11" borderId="63" applyNumberFormat="0" applyFont="0" applyAlignment="0" applyProtection="0"/>
    <xf numFmtId="0" fontId="4" fillId="11" borderId="6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49">
    <xf numFmtId="0" fontId="0" fillId="0" borderId="0" xfId="0"/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1" applyNumberFormat="1" applyFont="1" applyFill="1" applyAlignment="1" applyProtection="1">
      <alignment wrapText="1"/>
    </xf>
    <xf numFmtId="0" fontId="5" fillId="0" borderId="0" xfId="2" applyFont="1" applyBorder="1" applyProtection="1"/>
    <xf numFmtId="0" fontId="5" fillId="0" borderId="0" xfId="2" applyFont="1" applyBorder="1" applyProtection="1">
      <protection hidden="1"/>
    </xf>
    <xf numFmtId="0" fontId="5" fillId="0" borderId="0" xfId="2" applyFont="1" applyProtection="1">
      <protection hidden="1"/>
    </xf>
    <xf numFmtId="0" fontId="5" fillId="2" borderId="0" xfId="2" applyFont="1" applyFill="1" applyProtection="1">
      <protection hidden="1"/>
    </xf>
    <xf numFmtId="0" fontId="5" fillId="0" borderId="0" xfId="2" applyFont="1" applyFill="1" applyProtection="1">
      <protection hidden="1"/>
    </xf>
    <xf numFmtId="0" fontId="7" fillId="0" borderId="0" xfId="2" applyFont="1" applyBorder="1" applyAlignment="1" applyProtection="1">
      <alignment horizontal="center"/>
    </xf>
    <xf numFmtId="0" fontId="1" fillId="0" borderId="0" xfId="3" applyNumberFormat="1" applyFont="1" applyFill="1" applyBorder="1" applyAlignment="1" applyProtection="1">
      <alignment horizontal="center"/>
      <protection hidden="1"/>
    </xf>
    <xf numFmtId="0" fontId="1" fillId="2" borderId="0" xfId="3" applyNumberFormat="1" applyFont="1" applyFill="1" applyBorder="1" applyAlignment="1" applyProtection="1">
      <alignment horizontal="center"/>
      <protection hidden="1"/>
    </xf>
    <xf numFmtId="0" fontId="5" fillId="0" borderId="0" xfId="4" applyNumberFormat="1" applyFont="1" applyFill="1" applyAlignment="1" applyProtection="1">
      <protection hidden="1"/>
    </xf>
    <xf numFmtId="0" fontId="11" fillId="0" borderId="0" xfId="4" applyNumberFormat="1" applyFont="1" applyFill="1" applyBorder="1" applyAlignment="1" applyProtection="1">
      <alignment vertical="center" wrapText="1"/>
    </xf>
    <xf numFmtId="0" fontId="5" fillId="2" borderId="0" xfId="4" applyNumberFormat="1" applyFont="1" applyFill="1" applyAlignment="1" applyProtection="1">
      <protection hidden="1"/>
    </xf>
    <xf numFmtId="0" fontId="12" fillId="0" borderId="1" xfId="4" applyNumberFormat="1" applyFont="1" applyFill="1" applyBorder="1" applyAlignment="1" applyProtection="1"/>
    <xf numFmtId="0" fontId="7" fillId="0" borderId="1" xfId="4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0" fontId="5" fillId="0" borderId="11" xfId="4" applyNumberFormat="1" applyFont="1" applyFill="1" applyBorder="1" applyAlignment="1" applyProtection="1">
      <alignment horizontal="center" vertical="center" wrapText="1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/>
    </xf>
    <xf numFmtId="0" fontId="5" fillId="0" borderId="13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left"/>
    </xf>
    <xf numFmtId="0" fontId="14" fillId="0" borderId="0" xfId="4" applyNumberFormat="1" applyFont="1" applyFill="1" applyAlignment="1" applyProtection="1"/>
    <xf numFmtId="0" fontId="5" fillId="0" borderId="17" xfId="4" applyNumberFormat="1" applyFont="1" applyFill="1" applyBorder="1" applyAlignment="1" applyProtection="1"/>
    <xf numFmtId="0" fontId="5" fillId="0" borderId="23" xfId="4" applyNumberFormat="1" applyFont="1" applyFill="1" applyBorder="1" applyAlignment="1" applyProtection="1"/>
    <xf numFmtId="0" fontId="5" fillId="0" borderId="29" xfId="4" applyNumberFormat="1" applyFont="1" applyFill="1" applyBorder="1" applyAlignment="1" applyProtection="1"/>
    <xf numFmtId="0" fontId="12" fillId="0" borderId="0" xfId="4" applyNumberFormat="1" applyFont="1" applyFill="1" applyAlignment="1" applyProtection="1"/>
    <xf numFmtId="0" fontId="17" fillId="0" borderId="0" xfId="4" applyNumberFormat="1" applyFont="1" applyFill="1" applyAlignment="1" applyProtection="1">
      <alignment horizontal="center"/>
    </xf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/>
    <xf numFmtId="0" fontId="5" fillId="0" borderId="9" xfId="4" applyNumberFormat="1" applyFont="1" applyFill="1" applyBorder="1" applyAlignment="1" applyProtection="1"/>
    <xf numFmtId="165" fontId="14" fillId="0" borderId="0" xfId="4" applyNumberFormat="1" applyFont="1" applyFill="1" applyBorder="1" applyAlignment="1" applyProtection="1"/>
    <xf numFmtId="0" fontId="5" fillId="2" borderId="0" xfId="4" applyNumberFormat="1" applyFont="1" applyFill="1" applyAlignment="1" applyProtection="1"/>
    <xf numFmtId="0" fontId="5" fillId="0" borderId="15" xfId="4" applyNumberFormat="1" applyFont="1" applyFill="1" applyBorder="1" applyAlignment="1" applyProtection="1">
      <alignment horizontal="center" vertical="center" wrapText="1"/>
    </xf>
    <xf numFmtId="0" fontId="5" fillId="0" borderId="46" xfId="4" applyNumberFormat="1" applyFont="1" applyFill="1" applyBorder="1" applyAlignment="1" applyProtection="1"/>
    <xf numFmtId="165" fontId="5" fillId="0" borderId="0" xfId="4" applyNumberFormat="1" applyFont="1" applyFill="1" applyBorder="1" applyAlignment="1" applyProtection="1"/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2" xfId="5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wrapText="1"/>
    </xf>
    <xf numFmtId="0" fontId="5" fillId="0" borderId="37" xfId="4" applyNumberFormat="1" applyFont="1" applyFill="1" applyBorder="1" applyAlignment="1" applyProtection="1">
      <alignment vertical="center" wrapText="1"/>
    </xf>
    <xf numFmtId="0" fontId="5" fillId="0" borderId="23" xfId="4" applyNumberFormat="1" applyFont="1" applyFill="1" applyBorder="1" applyAlignment="1" applyProtection="1">
      <alignment wrapText="1"/>
    </xf>
    <xf numFmtId="0" fontId="5" fillId="4" borderId="0" xfId="4" applyNumberFormat="1" applyFont="1" applyFill="1" applyAlignment="1" applyProtection="1">
      <protection hidden="1"/>
    </xf>
    <xf numFmtId="0" fontId="5" fillId="0" borderId="50" xfId="4" applyNumberFormat="1" applyFont="1" applyFill="1" applyBorder="1" applyAlignment="1" applyProtection="1">
      <alignment wrapText="1"/>
    </xf>
    <xf numFmtId="0" fontId="5" fillId="0" borderId="4" xfId="4" applyNumberFormat="1" applyFont="1" applyFill="1" applyBorder="1" applyAlignment="1" applyProtection="1">
      <alignment vertical="center"/>
    </xf>
    <xf numFmtId="165" fontId="5" fillId="0" borderId="4" xfId="4" applyNumberFormat="1" applyFont="1" applyFill="1" applyBorder="1" applyAlignment="1" applyProtection="1"/>
    <xf numFmtId="0" fontId="3" fillId="0" borderId="15" xfId="4" applyNumberFormat="1" applyFont="1" applyFill="1" applyBorder="1" applyAlignment="1" applyProtection="1">
      <alignment horizontal="center" vertical="center" wrapText="1"/>
    </xf>
    <xf numFmtId="0" fontId="3" fillId="0" borderId="52" xfId="4" applyNumberFormat="1" applyFont="1" applyFill="1" applyBorder="1" applyAlignment="1" applyProtection="1">
      <alignment horizontal="center" vertical="center" wrapText="1"/>
    </xf>
    <xf numFmtId="0" fontId="5" fillId="0" borderId="48" xfId="4" applyNumberFormat="1" applyFont="1" applyFill="1" applyBorder="1" applyAlignment="1" applyProtection="1">
      <alignment vertical="center"/>
    </xf>
    <xf numFmtId="0" fontId="5" fillId="0" borderId="51" xfId="4" applyNumberFormat="1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>
      <alignment vertical="center"/>
    </xf>
    <xf numFmtId="165" fontId="3" fillId="0" borderId="11" xfId="4" applyNumberFormat="1" applyFont="1" applyFill="1" applyBorder="1" applyAlignment="1" applyProtection="1">
      <alignment horizontal="center" vertical="center"/>
    </xf>
    <xf numFmtId="0" fontId="3" fillId="0" borderId="13" xfId="2" applyFont="1" applyBorder="1" applyAlignment="1" applyProtection="1">
      <alignment horizontal="center" vertical="center" wrapText="1"/>
    </xf>
    <xf numFmtId="0" fontId="3" fillId="0" borderId="13" xfId="2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5" fillId="0" borderId="17" xfId="4" applyNumberFormat="1" applyFont="1" applyFill="1" applyBorder="1" applyAlignment="1" applyProtection="1">
      <alignment wrapText="1"/>
    </xf>
    <xf numFmtId="0" fontId="5" fillId="0" borderId="6" xfId="4" applyNumberFormat="1" applyFont="1" applyFill="1" applyBorder="1" applyAlignment="1" applyProtection="1">
      <alignment wrapText="1"/>
    </xf>
    <xf numFmtId="0" fontId="5" fillId="0" borderId="37" xfId="4" applyNumberFormat="1" applyFont="1" applyFill="1" applyBorder="1" applyAlignment="1" applyProtection="1">
      <alignment wrapText="1"/>
    </xf>
    <xf numFmtId="0" fontId="5" fillId="2" borderId="0" xfId="2" applyFont="1" applyFill="1" applyAlignment="1" applyProtection="1">
      <alignment wrapText="1"/>
    </xf>
    <xf numFmtId="0" fontId="5" fillId="0" borderId="9" xfId="4" applyNumberFormat="1" applyFont="1" applyFill="1" applyBorder="1" applyAlignment="1" applyProtection="1">
      <alignment wrapText="1"/>
    </xf>
    <xf numFmtId="0" fontId="5" fillId="0" borderId="38" xfId="4" applyNumberFormat="1" applyFont="1" applyFill="1" applyBorder="1" applyAlignment="1" applyProtection="1">
      <alignment wrapText="1"/>
    </xf>
    <xf numFmtId="0" fontId="5" fillId="0" borderId="24" xfId="4" applyNumberFormat="1" applyFont="1" applyFill="1" applyBorder="1" applyAlignment="1" applyProtection="1">
      <alignment wrapText="1"/>
    </xf>
    <xf numFmtId="0" fontId="5" fillId="0" borderId="60" xfId="4" applyNumberFormat="1" applyFont="1" applyFill="1" applyBorder="1" applyAlignment="1" applyProtection="1">
      <alignment wrapText="1"/>
    </xf>
    <xf numFmtId="0" fontId="5" fillId="0" borderId="29" xfId="4" applyNumberFormat="1" applyFont="1" applyFill="1" applyBorder="1" applyAlignment="1" applyProtection="1">
      <alignment wrapText="1"/>
    </xf>
    <xf numFmtId="0" fontId="5" fillId="7" borderId="0" xfId="4" applyNumberFormat="1" applyFont="1" applyFill="1" applyAlignment="1" applyProtection="1">
      <protection hidden="1"/>
    </xf>
    <xf numFmtId="0" fontId="7" fillId="0" borderId="0" xfId="4" applyNumberFormat="1" applyFont="1" applyFill="1" applyAlignment="1" applyProtection="1"/>
    <xf numFmtId="165" fontId="3" fillId="0" borderId="0" xfId="4" applyNumberFormat="1" applyFont="1" applyFill="1" applyBorder="1" applyAlignment="1" applyProtection="1"/>
    <xf numFmtId="0" fontId="3" fillId="0" borderId="0" xfId="4" applyNumberFormat="1" applyFont="1" applyFill="1" applyAlignment="1" applyProtection="1">
      <protection hidden="1"/>
    </xf>
    <xf numFmtId="0" fontId="12" fillId="0" borderId="0" xfId="4" applyNumberFormat="1" applyFont="1" applyFill="1" applyAlignment="1" applyProtection="1">
      <protection hidden="1"/>
    </xf>
    <xf numFmtId="0" fontId="1" fillId="0" borderId="0" xfId="4" applyNumberFormat="1" applyFont="1" applyFill="1" applyBorder="1" applyAlignment="1" applyProtection="1"/>
    <xf numFmtId="0" fontId="6" fillId="0" borderId="0" xfId="2" applyFont="1" applyBorder="1" applyProtection="1">
      <protection hidden="1"/>
    </xf>
    <xf numFmtId="0" fontId="9" fillId="0" borderId="0" xfId="3" applyNumberFormat="1" applyFont="1" applyFill="1" applyBorder="1" applyAlignment="1" applyProtection="1">
      <alignment horizontal="center"/>
      <protection hidden="1"/>
    </xf>
    <xf numFmtId="0" fontId="6" fillId="0" borderId="0" xfId="4" applyNumberFormat="1" applyFont="1" applyFill="1" applyAlignment="1" applyProtection="1">
      <protection hidden="1"/>
    </xf>
    <xf numFmtId="0" fontId="6" fillId="0" borderId="0" xfId="4" applyNumberFormat="1" applyFont="1" applyFill="1" applyAlignment="1" applyProtection="1"/>
    <xf numFmtId="0" fontId="13" fillId="0" borderId="0" xfId="4" applyNumberFormat="1" applyFont="1" applyFill="1" applyAlignment="1" applyProtection="1"/>
    <xf numFmtId="0" fontId="15" fillId="0" borderId="0" xfId="4" applyNumberFormat="1" applyFont="1" applyFill="1" applyAlignment="1" applyProtection="1"/>
    <xf numFmtId="0" fontId="16" fillId="0" borderId="0" xfId="4" applyNumberFormat="1" applyFont="1" applyFill="1" applyAlignment="1" applyProtection="1"/>
    <xf numFmtId="0" fontId="5" fillId="3" borderId="0" xfId="4" applyNumberFormat="1" applyFont="1" applyFill="1" applyAlignment="1" applyProtection="1">
      <protection hidden="1"/>
    </xf>
    <xf numFmtId="0" fontId="14" fillId="4" borderId="15" xfId="4" applyNumberFormat="1" applyFont="1" applyFill="1" applyBorder="1" applyAlignment="1" applyProtection="1"/>
    <xf numFmtId="0" fontId="5" fillId="5" borderId="0" xfId="4" applyNumberFormat="1" applyFont="1" applyFill="1" applyAlignment="1" applyProtection="1">
      <protection hidden="1"/>
    </xf>
    <xf numFmtId="0" fontId="3" fillId="0" borderId="0" xfId="4" applyNumberFormat="1" applyFont="1" applyFill="1" applyAlignment="1" applyProtection="1"/>
    <xf numFmtId="0" fontId="14" fillId="4" borderId="0" xfId="4" applyNumberFormat="1" applyFont="1" applyFill="1" applyAlignment="1" applyProtection="1"/>
    <xf numFmtId="0" fontId="5" fillId="6" borderId="0" xfId="4" applyNumberFormat="1" applyFont="1" applyFill="1" applyAlignment="1" applyProtection="1"/>
    <xf numFmtId="0" fontId="5" fillId="6" borderId="0" xfId="4" applyNumberFormat="1" applyFont="1" applyFill="1" applyAlignment="1" applyProtection="1">
      <protection hidden="1"/>
    </xf>
    <xf numFmtId="165" fontId="5" fillId="3" borderId="59" xfId="4" applyNumberFormat="1" applyFont="1" applyFill="1" applyBorder="1" applyAlignment="1" applyProtection="1">
      <protection locked="0"/>
    </xf>
    <xf numFmtId="165" fontId="5" fillId="3" borderId="18" xfId="4" applyNumberFormat="1" applyFont="1" applyFill="1" applyBorder="1" applyAlignment="1" applyProtection="1">
      <protection locked="0"/>
    </xf>
    <xf numFmtId="165" fontId="5" fillId="3" borderId="24" xfId="4" applyNumberFormat="1" applyFont="1" applyFill="1" applyBorder="1" applyAlignment="1" applyProtection="1">
      <protection locked="0"/>
    </xf>
    <xf numFmtId="165" fontId="5" fillId="3" borderId="61" xfId="4" applyNumberFormat="1" applyFont="1" applyFill="1" applyBorder="1" applyAlignment="1" applyProtection="1">
      <protection locked="0"/>
    </xf>
    <xf numFmtId="165" fontId="5" fillId="3" borderId="60" xfId="4" applyNumberFormat="1" applyFont="1" applyFill="1" applyBorder="1" applyAlignment="1" applyProtection="1">
      <protection locked="0"/>
    </xf>
    <xf numFmtId="165" fontId="1" fillId="0" borderId="15" xfId="4" applyNumberFormat="1" applyFont="1" applyFill="1" applyBorder="1" applyAlignment="1" applyProtection="1"/>
    <xf numFmtId="165" fontId="5" fillId="0" borderId="15" xfId="4" applyNumberFormat="1" applyFont="1" applyFill="1" applyBorder="1" applyAlignment="1" applyProtection="1">
      <alignment horizontal="right" wrapText="1"/>
    </xf>
    <xf numFmtId="165" fontId="5" fillId="3" borderId="11" xfId="4" applyNumberFormat="1" applyFont="1" applyFill="1" applyBorder="1" applyAlignment="1" applyProtection="1">
      <protection locked="0"/>
    </xf>
    <xf numFmtId="165" fontId="5" fillId="3" borderId="13" xfId="4" applyNumberFormat="1" applyFont="1" applyFill="1" applyBorder="1" applyAlignment="1" applyProtection="1">
      <protection locked="0"/>
    </xf>
    <xf numFmtId="165" fontId="5" fillId="3" borderId="12" xfId="4" applyNumberFormat="1" applyFont="1" applyFill="1" applyBorder="1" applyAlignment="1" applyProtection="1">
      <protection locked="0"/>
    </xf>
    <xf numFmtId="165" fontId="5" fillId="0" borderId="18" xfId="4" applyNumberFormat="1" applyFont="1" applyFill="1" applyBorder="1" applyAlignment="1" applyProtection="1">
      <alignment wrapText="1"/>
    </xf>
    <xf numFmtId="165" fontId="5" fillId="3" borderId="53" xfId="4" applyNumberFormat="1" applyFont="1" applyFill="1" applyBorder="1" applyAlignment="1" applyProtection="1">
      <protection locked="0"/>
    </xf>
    <xf numFmtId="165" fontId="5" fillId="3" borderId="21" xfId="4" applyNumberFormat="1" applyFont="1" applyFill="1" applyBorder="1" applyAlignment="1" applyProtection="1">
      <protection locked="0"/>
    </xf>
    <xf numFmtId="165" fontId="5" fillId="3" borderId="22" xfId="4" applyNumberFormat="1" applyFont="1" applyFill="1" applyBorder="1" applyAlignment="1" applyProtection="1">
      <protection locked="0"/>
    </xf>
    <xf numFmtId="165" fontId="5" fillId="0" borderId="7" xfId="4" applyNumberFormat="1" applyFont="1" applyFill="1" applyBorder="1" applyAlignment="1" applyProtection="1">
      <alignment wrapText="1"/>
    </xf>
    <xf numFmtId="165" fontId="5" fillId="3" borderId="54" xfId="4" applyNumberFormat="1" applyFont="1" applyFill="1" applyBorder="1" applyAlignment="1" applyProtection="1">
      <protection locked="0"/>
    </xf>
    <xf numFmtId="165" fontId="5" fillId="3" borderId="55" xfId="4" applyNumberFormat="1" applyFont="1" applyFill="1" applyBorder="1" applyAlignment="1" applyProtection="1">
      <protection locked="0"/>
    </xf>
    <xf numFmtId="165" fontId="5" fillId="3" borderId="56" xfId="4" applyNumberFormat="1" applyFont="1" applyFill="1" applyBorder="1" applyAlignment="1" applyProtection="1">
      <protection locked="0"/>
    </xf>
    <xf numFmtId="3" fontId="5" fillId="3" borderId="57" xfId="4" applyNumberFormat="1" applyFont="1" applyFill="1" applyBorder="1" applyAlignment="1" applyProtection="1">
      <protection locked="0"/>
    </xf>
    <xf numFmtId="3" fontId="5" fillId="3" borderId="40" xfId="4" applyNumberFormat="1" applyFont="1" applyFill="1" applyBorder="1" applyAlignment="1" applyProtection="1">
      <protection locked="0"/>
    </xf>
    <xf numFmtId="3" fontId="5" fillId="3" borderId="41" xfId="4" applyNumberFormat="1" applyFont="1" applyFill="1" applyBorder="1" applyAlignment="1" applyProtection="1">
      <protection locked="0"/>
    </xf>
    <xf numFmtId="0" fontId="5" fillId="0" borderId="10" xfId="4" applyNumberFormat="1" applyFont="1" applyFill="1" applyBorder="1" applyAlignment="1" applyProtection="1">
      <alignment wrapText="1"/>
    </xf>
    <xf numFmtId="3" fontId="5" fillId="3" borderId="58" xfId="4" applyNumberFormat="1" applyFont="1" applyFill="1" applyBorder="1" applyAlignment="1" applyProtection="1">
      <protection locked="0"/>
    </xf>
    <xf numFmtId="3" fontId="5" fillId="3" borderId="32" xfId="4" applyNumberFormat="1" applyFont="1" applyFill="1" applyBorder="1" applyAlignment="1" applyProtection="1">
      <protection locked="0"/>
    </xf>
    <xf numFmtId="3" fontId="5" fillId="3" borderId="33" xfId="4" applyNumberFormat="1" applyFont="1" applyFill="1" applyBorder="1" applyAlignment="1" applyProtection="1">
      <protection locked="0"/>
    </xf>
    <xf numFmtId="165" fontId="5" fillId="3" borderId="38" xfId="4" applyNumberFormat="1" applyFont="1" applyFill="1" applyBorder="1" applyAlignment="1" applyProtection="1">
      <protection locked="0"/>
    </xf>
    <xf numFmtId="165" fontId="5" fillId="3" borderId="48" xfId="4" applyNumberFormat="1" applyFont="1" applyFill="1" applyBorder="1" applyAlignment="1" applyProtection="1">
      <protection locked="0"/>
    </xf>
    <xf numFmtId="165" fontId="5" fillId="3" borderId="49" xfId="4" applyNumberFormat="1" applyFont="1" applyFill="1" applyBorder="1" applyAlignment="1" applyProtection="1">
      <protection locked="0"/>
    </xf>
    <xf numFmtId="165" fontId="5" fillId="3" borderId="29" xfId="4" applyNumberFormat="1" applyFont="1" applyFill="1" applyBorder="1" applyAlignment="1" applyProtection="1">
      <protection locked="0"/>
    </xf>
    <xf numFmtId="165" fontId="5" fillId="3" borderId="51" xfId="4" applyNumberFormat="1" applyFont="1" applyFill="1" applyBorder="1" applyAlignment="1" applyProtection="1">
      <protection locked="0"/>
    </xf>
    <xf numFmtId="165" fontId="5" fillId="0" borderId="15" xfId="4" applyNumberFormat="1" applyFont="1" applyFill="1" applyBorder="1" applyAlignment="1" applyProtection="1"/>
    <xf numFmtId="41" fontId="5" fillId="3" borderId="47" xfId="6" applyFont="1" applyFill="1" applyBorder="1" applyAlignment="1" applyProtection="1">
      <protection locked="0"/>
    </xf>
    <xf numFmtId="41" fontId="5" fillId="3" borderId="32" xfId="6" applyFont="1" applyFill="1" applyBorder="1" applyAlignment="1" applyProtection="1">
      <protection locked="0"/>
    </xf>
    <xf numFmtId="41" fontId="5" fillId="3" borderId="33" xfId="6" applyFont="1" applyFill="1" applyBorder="1" applyAlignment="1" applyProtection="1">
      <protection locked="0"/>
    </xf>
    <xf numFmtId="165" fontId="5" fillId="3" borderId="10" xfId="4" applyNumberFormat="1" applyFont="1" applyFill="1" applyBorder="1" applyAlignment="1" applyProtection="1">
      <protection locked="0"/>
    </xf>
    <xf numFmtId="165" fontId="5" fillId="0" borderId="38" xfId="4" applyNumberFormat="1" applyFont="1" applyFill="1" applyBorder="1" applyAlignment="1" applyProtection="1"/>
    <xf numFmtId="165" fontId="5" fillId="3" borderId="39" xfId="4" applyNumberFormat="1" applyFont="1" applyFill="1" applyBorder="1" applyAlignment="1" applyProtection="1">
      <protection locked="0"/>
    </xf>
    <xf numFmtId="165" fontId="5" fillId="3" borderId="40" xfId="4" applyNumberFormat="1" applyFont="1" applyFill="1" applyBorder="1" applyAlignment="1" applyProtection="1">
      <protection locked="0"/>
    </xf>
    <xf numFmtId="165" fontId="5" fillId="3" borderId="41" xfId="4" applyNumberFormat="1" applyFont="1" applyFill="1" applyBorder="1" applyAlignment="1" applyProtection="1">
      <protection locked="0"/>
    </xf>
    <xf numFmtId="165" fontId="5" fillId="0" borderId="24" xfId="4" applyNumberFormat="1" applyFont="1" applyFill="1" applyBorder="1" applyAlignment="1" applyProtection="1"/>
    <xf numFmtId="165" fontId="5" fillId="3" borderId="42" xfId="4" applyNumberFormat="1" applyFont="1" applyFill="1" applyBorder="1" applyAlignment="1" applyProtection="1">
      <protection locked="0"/>
    </xf>
    <xf numFmtId="165" fontId="5" fillId="3" borderId="27" xfId="4" applyNumberFormat="1" applyFont="1" applyFill="1" applyBorder="1" applyAlignment="1" applyProtection="1">
      <protection locked="0"/>
    </xf>
    <xf numFmtId="165" fontId="5" fillId="3" borderId="28" xfId="4" applyNumberFormat="1" applyFont="1" applyFill="1" applyBorder="1" applyAlignment="1" applyProtection="1">
      <protection locked="0"/>
    </xf>
    <xf numFmtId="165" fontId="5" fillId="0" borderId="29" xfId="4" applyNumberFormat="1" applyFont="1" applyFill="1" applyBorder="1" applyAlignment="1" applyProtection="1"/>
    <xf numFmtId="165" fontId="5" fillId="3" borderId="43" xfId="4" applyNumberFormat="1" applyFont="1" applyFill="1" applyBorder="1" applyAlignment="1" applyProtection="1">
      <protection locked="0"/>
    </xf>
    <xf numFmtId="165" fontId="5" fillId="3" borderId="44" xfId="4" applyNumberFormat="1" applyFont="1" applyFill="1" applyBorder="1" applyAlignment="1" applyProtection="1">
      <protection locked="0"/>
    </xf>
    <xf numFmtId="165" fontId="5" fillId="3" borderId="45" xfId="4" applyNumberFormat="1" applyFont="1" applyFill="1" applyBorder="1" applyAlignment="1" applyProtection="1">
      <protection locked="0"/>
    </xf>
    <xf numFmtId="165" fontId="5" fillId="3" borderId="59" xfId="4" applyNumberFormat="1" applyFont="1" applyFill="1" applyBorder="1" applyAlignment="1" applyProtection="1">
      <alignment horizontal="right"/>
      <protection locked="0"/>
    </xf>
    <xf numFmtId="165" fontId="5" fillId="3" borderId="18" xfId="4" applyNumberFormat="1" applyFont="1" applyFill="1" applyBorder="1" applyAlignment="1" applyProtection="1">
      <alignment horizontal="right"/>
      <protection locked="0"/>
    </xf>
    <xf numFmtId="165" fontId="5" fillId="3" borderId="61" xfId="4" applyNumberFormat="1" applyFont="1" applyFill="1" applyBorder="1" applyAlignment="1" applyProtection="1">
      <alignment horizontal="right"/>
      <protection locked="0"/>
    </xf>
    <xf numFmtId="165" fontId="5" fillId="3" borderId="60" xfId="4" applyNumberFormat="1" applyFont="1" applyFill="1" applyBorder="1" applyAlignment="1" applyProtection="1">
      <alignment horizontal="right"/>
      <protection locked="0"/>
    </xf>
    <xf numFmtId="165" fontId="1" fillId="0" borderId="15" xfId="4" applyNumberFormat="1" applyFont="1" applyFill="1" applyBorder="1" applyAlignment="1" applyProtection="1">
      <alignment horizontal="right"/>
    </xf>
    <xf numFmtId="164" fontId="1" fillId="0" borderId="16" xfId="4" applyNumberFormat="1" applyFont="1" applyFill="1" applyBorder="1" applyAlignment="1" applyProtection="1"/>
    <xf numFmtId="164" fontId="1" fillId="0" borderId="12" xfId="4" applyNumberFormat="1" applyFont="1" applyFill="1" applyBorder="1" applyAlignment="1" applyProtection="1"/>
    <xf numFmtId="164" fontId="1" fillId="0" borderId="15" xfId="4" applyNumberFormat="1" applyFont="1" applyFill="1" applyBorder="1" applyAlignment="1" applyProtection="1"/>
    <xf numFmtId="164" fontId="1" fillId="0" borderId="13" xfId="4" applyNumberFormat="1" applyFont="1" applyFill="1" applyBorder="1" applyAlignment="1" applyProtection="1"/>
    <xf numFmtId="0" fontId="16" fillId="0" borderId="0" xfId="4" applyNumberFormat="1" applyFont="1" applyFill="1" applyAlignment="1" applyProtection="1">
      <protection hidden="1"/>
    </xf>
    <xf numFmtId="165" fontId="6" fillId="0" borderId="0" xfId="4" applyNumberFormat="1" applyFont="1" applyFill="1" applyBorder="1" applyAlignment="1" applyProtection="1"/>
    <xf numFmtId="0" fontId="9" fillId="0" borderId="0" xfId="4" applyNumberFormat="1" applyFont="1" applyFill="1" applyAlignment="1" applyProtection="1">
      <protection hidden="1"/>
    </xf>
    <xf numFmtId="0" fontId="19" fillId="0" borderId="0" xfId="4" applyNumberFormat="1" applyFont="1" applyFill="1" applyAlignment="1" applyProtection="1">
      <protection hidden="1"/>
    </xf>
    <xf numFmtId="1" fontId="1" fillId="0" borderId="15" xfId="4" applyNumberFormat="1" applyFont="1" applyFill="1" applyBorder="1" applyAlignment="1" applyProtection="1"/>
    <xf numFmtId="1" fontId="5" fillId="3" borderId="18" xfId="4" applyNumberFormat="1" applyFont="1" applyFill="1" applyBorder="1" applyAlignment="1" applyProtection="1">
      <protection locked="0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7" borderId="0" xfId="4" applyNumberFormat="1" applyFont="1" applyFill="1" applyAlignment="1" applyProtection="1">
      <protection hidden="1"/>
    </xf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1" applyNumberFormat="1" applyFont="1" applyFill="1" applyAlignment="1" applyProtection="1">
      <alignment wrapText="1"/>
    </xf>
    <xf numFmtId="0" fontId="5" fillId="0" borderId="0" xfId="2" applyFont="1" applyBorder="1" applyProtection="1"/>
    <xf numFmtId="0" fontId="5" fillId="0" borderId="0" xfId="2" applyFont="1" applyBorder="1" applyProtection="1">
      <protection hidden="1"/>
    </xf>
    <xf numFmtId="0" fontId="5" fillId="0" borderId="0" xfId="2" applyFont="1" applyProtection="1">
      <protection hidden="1"/>
    </xf>
    <xf numFmtId="0" fontId="5" fillId="2" borderId="0" xfId="2" applyFont="1" applyFill="1" applyProtection="1">
      <protection hidden="1"/>
    </xf>
    <xf numFmtId="0" fontId="5" fillId="0" borderId="0" xfId="2" applyFont="1" applyFill="1" applyProtection="1">
      <protection hidden="1"/>
    </xf>
    <xf numFmtId="0" fontId="7" fillId="0" borderId="0" xfId="2" applyFont="1" applyBorder="1" applyAlignment="1" applyProtection="1">
      <alignment horizontal="center"/>
    </xf>
    <xf numFmtId="0" fontId="1" fillId="0" borderId="0" xfId="3" applyNumberFormat="1" applyFont="1" applyFill="1" applyBorder="1" applyAlignment="1" applyProtection="1">
      <alignment horizontal="center"/>
      <protection hidden="1"/>
    </xf>
    <xf numFmtId="0" fontId="1" fillId="2" borderId="0" xfId="3" applyNumberFormat="1" applyFont="1" applyFill="1" applyBorder="1" applyAlignment="1" applyProtection="1">
      <alignment horizontal="center"/>
      <protection hidden="1"/>
    </xf>
    <xf numFmtId="0" fontId="5" fillId="0" borderId="0" xfId="4" applyNumberFormat="1" applyFont="1" applyFill="1" applyAlignment="1" applyProtection="1">
      <protection hidden="1"/>
    </xf>
    <xf numFmtId="0" fontId="11" fillId="0" borderId="0" xfId="4" applyNumberFormat="1" applyFont="1" applyFill="1" applyBorder="1" applyAlignment="1" applyProtection="1">
      <alignment vertical="center" wrapText="1"/>
    </xf>
    <xf numFmtId="0" fontId="5" fillId="2" borderId="0" xfId="4" applyNumberFormat="1" applyFont="1" applyFill="1" applyAlignment="1" applyProtection="1">
      <protection hidden="1"/>
    </xf>
    <xf numFmtId="0" fontId="12" fillId="0" borderId="1" xfId="4" applyNumberFormat="1" applyFont="1" applyFill="1" applyBorder="1" applyAlignment="1" applyProtection="1"/>
    <xf numFmtId="0" fontId="7" fillId="0" borderId="1" xfId="4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11" xfId="4" applyNumberFormat="1" applyFont="1" applyFill="1" applyBorder="1" applyAlignment="1" applyProtection="1">
      <alignment horizontal="center" vertical="center" wrapText="1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/>
    </xf>
    <xf numFmtId="0" fontId="5" fillId="0" borderId="13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left"/>
    </xf>
    <xf numFmtId="0" fontId="14" fillId="0" borderId="0" xfId="4" applyNumberFormat="1" applyFont="1" applyFill="1" applyAlignment="1" applyProtection="1"/>
    <xf numFmtId="0" fontId="5" fillId="0" borderId="17" xfId="4" applyNumberFormat="1" applyFont="1" applyFill="1" applyBorder="1" applyAlignment="1" applyProtection="1"/>
    <xf numFmtId="0" fontId="5" fillId="0" borderId="23" xfId="4" applyNumberFormat="1" applyFont="1" applyFill="1" applyBorder="1" applyAlignment="1" applyProtection="1"/>
    <xf numFmtId="0" fontId="5" fillId="0" borderId="29" xfId="4" applyNumberFormat="1" applyFont="1" applyFill="1" applyBorder="1" applyAlignment="1" applyProtection="1"/>
    <xf numFmtId="0" fontId="12" fillId="0" borderId="0" xfId="4" applyNumberFormat="1" applyFont="1" applyFill="1" applyAlignment="1" applyProtection="1"/>
    <xf numFmtId="0" fontId="17" fillId="0" borderId="0" xfId="4" applyNumberFormat="1" applyFont="1" applyFill="1" applyAlignment="1" applyProtection="1">
      <alignment horizontal="center"/>
    </xf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/>
    <xf numFmtId="0" fontId="5" fillId="0" borderId="9" xfId="4" applyNumberFormat="1" applyFont="1" applyFill="1" applyBorder="1" applyAlignment="1" applyProtection="1"/>
    <xf numFmtId="165" fontId="14" fillId="0" borderId="0" xfId="4" applyNumberFormat="1" applyFont="1" applyFill="1" applyBorder="1" applyAlignment="1" applyProtection="1"/>
    <xf numFmtId="0" fontId="5" fillId="2" borderId="0" xfId="4" applyNumberFormat="1" applyFont="1" applyFill="1" applyAlignment="1" applyProtection="1"/>
    <xf numFmtId="0" fontId="5" fillId="0" borderId="15" xfId="4" applyNumberFormat="1" applyFont="1" applyFill="1" applyBorder="1" applyAlignment="1" applyProtection="1">
      <alignment horizontal="center" vertical="center" wrapText="1"/>
    </xf>
    <xf numFmtId="0" fontId="5" fillId="0" borderId="46" xfId="4" applyNumberFormat="1" applyFont="1" applyFill="1" applyBorder="1" applyAlignment="1" applyProtection="1"/>
    <xf numFmtId="165" fontId="5" fillId="0" borderId="0" xfId="4" applyNumberFormat="1" applyFont="1" applyFill="1" applyBorder="1" applyAlignment="1" applyProtection="1"/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2" xfId="5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wrapText="1"/>
    </xf>
    <xf numFmtId="0" fontId="5" fillId="0" borderId="37" xfId="4" applyNumberFormat="1" applyFont="1" applyFill="1" applyBorder="1" applyAlignment="1" applyProtection="1">
      <alignment vertical="center" wrapText="1"/>
    </xf>
    <xf numFmtId="0" fontId="5" fillId="0" borderId="23" xfId="4" applyNumberFormat="1" applyFont="1" applyFill="1" applyBorder="1" applyAlignment="1" applyProtection="1">
      <alignment wrapText="1"/>
    </xf>
    <xf numFmtId="0" fontId="5" fillId="4" borderId="0" xfId="4" applyNumberFormat="1" applyFont="1" applyFill="1" applyAlignment="1" applyProtection="1">
      <protection hidden="1"/>
    </xf>
    <xf numFmtId="0" fontId="5" fillId="0" borderId="50" xfId="4" applyNumberFormat="1" applyFont="1" applyFill="1" applyBorder="1" applyAlignment="1" applyProtection="1">
      <alignment wrapText="1"/>
    </xf>
    <xf numFmtId="0" fontId="5" fillId="0" borderId="4" xfId="4" applyNumberFormat="1" applyFont="1" applyFill="1" applyBorder="1" applyAlignment="1" applyProtection="1">
      <alignment vertical="center"/>
    </xf>
    <xf numFmtId="165" fontId="5" fillId="0" borderId="4" xfId="4" applyNumberFormat="1" applyFont="1" applyFill="1" applyBorder="1" applyAlignment="1" applyProtection="1"/>
    <xf numFmtId="0" fontId="3" fillId="0" borderId="15" xfId="4" applyNumberFormat="1" applyFont="1" applyFill="1" applyBorder="1" applyAlignment="1" applyProtection="1">
      <alignment horizontal="center" vertical="center" wrapText="1"/>
    </xf>
    <xf numFmtId="0" fontId="3" fillId="0" borderId="52" xfId="4" applyNumberFormat="1" applyFont="1" applyFill="1" applyBorder="1" applyAlignment="1" applyProtection="1">
      <alignment horizontal="center" vertical="center" wrapText="1"/>
    </xf>
    <xf numFmtId="0" fontId="5" fillId="0" borderId="48" xfId="4" applyNumberFormat="1" applyFont="1" applyFill="1" applyBorder="1" applyAlignment="1" applyProtection="1">
      <alignment vertical="center"/>
    </xf>
    <xf numFmtId="0" fontId="5" fillId="0" borderId="51" xfId="4" applyNumberFormat="1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>
      <alignment vertical="center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165" fontId="3" fillId="0" borderId="11" xfId="4" applyNumberFormat="1" applyFont="1" applyFill="1" applyBorder="1" applyAlignment="1" applyProtection="1">
      <alignment horizontal="center" vertical="center"/>
    </xf>
    <xf numFmtId="0" fontId="3" fillId="0" borderId="13" xfId="2" applyFont="1" applyBorder="1" applyAlignment="1" applyProtection="1">
      <alignment horizontal="center" vertical="center" wrapText="1"/>
    </xf>
    <xf numFmtId="0" fontId="3" fillId="0" borderId="13" xfId="2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5" fillId="0" borderId="17" xfId="4" applyNumberFormat="1" applyFont="1" applyFill="1" applyBorder="1" applyAlignment="1" applyProtection="1">
      <alignment wrapText="1"/>
    </xf>
    <xf numFmtId="0" fontId="5" fillId="0" borderId="6" xfId="4" applyNumberFormat="1" applyFont="1" applyFill="1" applyBorder="1" applyAlignment="1" applyProtection="1">
      <alignment wrapText="1"/>
    </xf>
    <xf numFmtId="0" fontId="5" fillId="0" borderId="37" xfId="4" applyNumberFormat="1" applyFont="1" applyFill="1" applyBorder="1" applyAlignment="1" applyProtection="1">
      <alignment wrapText="1"/>
    </xf>
    <xf numFmtId="0" fontId="5" fillId="2" borderId="0" xfId="2" applyFont="1" applyFill="1" applyAlignment="1" applyProtection="1">
      <alignment wrapText="1"/>
    </xf>
    <xf numFmtId="0" fontId="5" fillId="0" borderId="9" xfId="4" applyNumberFormat="1" applyFont="1" applyFill="1" applyBorder="1" applyAlignment="1" applyProtection="1">
      <alignment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0" fontId="5" fillId="0" borderId="38" xfId="4" applyNumberFormat="1" applyFont="1" applyFill="1" applyBorder="1" applyAlignment="1" applyProtection="1">
      <alignment wrapText="1"/>
    </xf>
    <xf numFmtId="0" fontId="5" fillId="0" borderId="24" xfId="4" applyNumberFormat="1" applyFont="1" applyFill="1" applyBorder="1" applyAlignment="1" applyProtection="1">
      <alignment wrapText="1"/>
    </xf>
    <xf numFmtId="0" fontId="5" fillId="0" borderId="60" xfId="4" applyNumberFormat="1" applyFont="1" applyFill="1" applyBorder="1" applyAlignment="1" applyProtection="1">
      <alignment wrapText="1"/>
    </xf>
    <xf numFmtId="0" fontId="5" fillId="0" borderId="29" xfId="4" applyNumberFormat="1" applyFont="1" applyFill="1" applyBorder="1" applyAlignment="1" applyProtection="1">
      <alignment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7" fillId="0" borderId="0" xfId="4" applyNumberFormat="1" applyFont="1" applyFill="1" applyAlignment="1" applyProtection="1"/>
    <xf numFmtId="165" fontId="3" fillId="0" borderId="0" xfId="4" applyNumberFormat="1" applyFont="1" applyFill="1" applyBorder="1" applyAlignment="1" applyProtection="1"/>
    <xf numFmtId="0" fontId="3" fillId="0" borderId="0" xfId="4" applyNumberFormat="1" applyFont="1" applyFill="1" applyAlignment="1" applyProtection="1">
      <protection hidden="1"/>
    </xf>
    <xf numFmtId="0" fontId="12" fillId="0" borderId="0" xfId="4" applyNumberFormat="1" applyFont="1" applyFill="1" applyAlignment="1" applyProtection="1">
      <protection hidden="1"/>
    </xf>
    <xf numFmtId="0" fontId="1" fillId="0" borderId="0" xfId="4" applyNumberFormat="1" applyFont="1" applyFill="1" applyBorder="1" applyAlignment="1" applyProtection="1"/>
    <xf numFmtId="0" fontId="6" fillId="0" borderId="0" xfId="2" applyFont="1" applyBorder="1" applyProtection="1">
      <protection hidden="1"/>
    </xf>
    <xf numFmtId="0" fontId="9" fillId="0" borderId="0" xfId="3" applyNumberFormat="1" applyFont="1" applyFill="1" applyBorder="1" applyAlignment="1" applyProtection="1">
      <alignment horizontal="center"/>
      <protection hidden="1"/>
    </xf>
    <xf numFmtId="0" fontId="6" fillId="0" borderId="0" xfId="4" applyNumberFormat="1" applyFont="1" applyFill="1" applyAlignment="1" applyProtection="1">
      <protection hidden="1"/>
    </xf>
    <xf numFmtId="0" fontId="6" fillId="0" borderId="0" xfId="4" applyNumberFormat="1" applyFont="1" applyFill="1" applyAlignment="1" applyProtection="1"/>
    <xf numFmtId="0" fontId="13" fillId="0" borderId="0" xfId="4" applyNumberFormat="1" applyFont="1" applyFill="1" applyAlignment="1" applyProtection="1"/>
    <xf numFmtId="0" fontId="15" fillId="0" borderId="0" xfId="4" applyNumberFormat="1" applyFont="1" applyFill="1" applyAlignment="1" applyProtection="1"/>
    <xf numFmtId="0" fontId="16" fillId="0" borderId="0" xfId="4" applyNumberFormat="1" applyFont="1" applyFill="1" applyAlignment="1" applyProtection="1"/>
    <xf numFmtId="0" fontId="5" fillId="3" borderId="0" xfId="4" applyNumberFormat="1" applyFont="1" applyFill="1" applyAlignment="1" applyProtection="1">
      <protection hidden="1"/>
    </xf>
    <xf numFmtId="0" fontId="14" fillId="4" borderId="15" xfId="4" applyNumberFormat="1" applyFont="1" applyFill="1" applyBorder="1" applyAlignment="1" applyProtection="1"/>
    <xf numFmtId="0" fontId="5" fillId="5" borderId="0" xfId="4" applyNumberFormat="1" applyFont="1" applyFill="1" applyAlignment="1" applyProtection="1">
      <protection hidden="1"/>
    </xf>
    <xf numFmtId="0" fontId="3" fillId="0" borderId="0" xfId="4" applyNumberFormat="1" applyFont="1" applyFill="1" applyAlignment="1" applyProtection="1"/>
    <xf numFmtId="0" fontId="14" fillId="4" borderId="0" xfId="4" applyNumberFormat="1" applyFont="1" applyFill="1" applyAlignment="1" applyProtection="1"/>
    <xf numFmtId="0" fontId="5" fillId="6" borderId="0" xfId="4" applyNumberFormat="1" applyFont="1" applyFill="1" applyAlignment="1" applyProtection="1"/>
    <xf numFmtId="0" fontId="5" fillId="6" borderId="0" xfId="4" applyNumberFormat="1" applyFont="1" applyFill="1" applyAlignment="1" applyProtection="1">
      <protection hidden="1"/>
    </xf>
    <xf numFmtId="165" fontId="5" fillId="3" borderId="59" xfId="4" applyNumberFormat="1" applyFont="1" applyFill="1" applyBorder="1" applyAlignment="1" applyProtection="1">
      <protection locked="0"/>
    </xf>
    <xf numFmtId="165" fontId="5" fillId="3" borderId="18" xfId="4" applyNumberFormat="1" applyFont="1" applyFill="1" applyBorder="1" applyAlignment="1" applyProtection="1">
      <protection locked="0"/>
    </xf>
    <xf numFmtId="165" fontId="5" fillId="3" borderId="24" xfId="4" applyNumberFormat="1" applyFont="1" applyFill="1" applyBorder="1" applyAlignment="1" applyProtection="1">
      <protection locked="0"/>
    </xf>
    <xf numFmtId="165" fontId="5" fillId="3" borderId="61" xfId="4" applyNumberFormat="1" applyFont="1" applyFill="1" applyBorder="1" applyAlignment="1" applyProtection="1">
      <protection locked="0"/>
    </xf>
    <xf numFmtId="165" fontId="5" fillId="3" borderId="60" xfId="4" applyNumberFormat="1" applyFont="1" applyFill="1" applyBorder="1" applyAlignment="1" applyProtection="1">
      <protection locked="0"/>
    </xf>
    <xf numFmtId="165" fontId="1" fillId="0" borderId="15" xfId="4" applyNumberFormat="1" applyFont="1" applyFill="1" applyBorder="1" applyAlignment="1" applyProtection="1"/>
    <xf numFmtId="165" fontId="5" fillId="0" borderId="15" xfId="4" applyNumberFormat="1" applyFont="1" applyFill="1" applyBorder="1" applyAlignment="1" applyProtection="1">
      <alignment horizontal="right" wrapText="1"/>
    </xf>
    <xf numFmtId="165" fontId="5" fillId="3" borderId="11" xfId="4" applyNumberFormat="1" applyFont="1" applyFill="1" applyBorder="1" applyAlignment="1" applyProtection="1">
      <protection locked="0"/>
    </xf>
    <xf numFmtId="165" fontId="5" fillId="3" borderId="13" xfId="4" applyNumberFormat="1" applyFont="1" applyFill="1" applyBorder="1" applyAlignment="1" applyProtection="1">
      <protection locked="0"/>
    </xf>
    <xf numFmtId="165" fontId="5" fillId="3" borderId="12" xfId="4" applyNumberFormat="1" applyFont="1" applyFill="1" applyBorder="1" applyAlignment="1" applyProtection="1">
      <protection locked="0"/>
    </xf>
    <xf numFmtId="165" fontId="5" fillId="0" borderId="18" xfId="4" applyNumberFormat="1" applyFont="1" applyFill="1" applyBorder="1" applyAlignment="1" applyProtection="1">
      <alignment wrapText="1"/>
    </xf>
    <xf numFmtId="165" fontId="5" fillId="3" borderId="53" xfId="4" applyNumberFormat="1" applyFont="1" applyFill="1" applyBorder="1" applyAlignment="1" applyProtection="1">
      <protection locked="0"/>
    </xf>
    <xf numFmtId="165" fontId="5" fillId="3" borderId="21" xfId="4" applyNumberFormat="1" applyFont="1" applyFill="1" applyBorder="1" applyAlignment="1" applyProtection="1">
      <protection locked="0"/>
    </xf>
    <xf numFmtId="165" fontId="5" fillId="3" borderId="22" xfId="4" applyNumberFormat="1" applyFont="1" applyFill="1" applyBorder="1" applyAlignment="1" applyProtection="1">
      <protection locked="0"/>
    </xf>
    <xf numFmtId="165" fontId="5" fillId="0" borderId="7" xfId="4" applyNumberFormat="1" applyFont="1" applyFill="1" applyBorder="1" applyAlignment="1" applyProtection="1">
      <alignment wrapText="1"/>
    </xf>
    <xf numFmtId="165" fontId="5" fillId="3" borderId="54" xfId="4" applyNumberFormat="1" applyFont="1" applyFill="1" applyBorder="1" applyAlignment="1" applyProtection="1">
      <protection locked="0"/>
    </xf>
    <xf numFmtId="165" fontId="5" fillId="3" borderId="55" xfId="4" applyNumberFormat="1" applyFont="1" applyFill="1" applyBorder="1" applyAlignment="1" applyProtection="1">
      <protection locked="0"/>
    </xf>
    <xf numFmtId="165" fontId="5" fillId="3" borderId="56" xfId="4" applyNumberFormat="1" applyFont="1" applyFill="1" applyBorder="1" applyAlignment="1" applyProtection="1">
      <protection locked="0"/>
    </xf>
    <xf numFmtId="3" fontId="5" fillId="3" borderId="57" xfId="4" applyNumberFormat="1" applyFont="1" applyFill="1" applyBorder="1" applyAlignment="1" applyProtection="1">
      <protection locked="0"/>
    </xf>
    <xf numFmtId="3" fontId="5" fillId="3" borderId="40" xfId="4" applyNumberFormat="1" applyFont="1" applyFill="1" applyBorder="1" applyAlignment="1" applyProtection="1">
      <protection locked="0"/>
    </xf>
    <xf numFmtId="3" fontId="5" fillId="3" borderId="41" xfId="4" applyNumberFormat="1" applyFont="1" applyFill="1" applyBorder="1" applyAlignment="1" applyProtection="1">
      <protection locked="0"/>
    </xf>
    <xf numFmtId="0" fontId="5" fillId="0" borderId="10" xfId="4" applyNumberFormat="1" applyFont="1" applyFill="1" applyBorder="1" applyAlignment="1" applyProtection="1">
      <alignment wrapText="1"/>
    </xf>
    <xf numFmtId="3" fontId="5" fillId="3" borderId="58" xfId="4" applyNumberFormat="1" applyFont="1" applyFill="1" applyBorder="1" applyAlignment="1" applyProtection="1">
      <protection locked="0"/>
    </xf>
    <xf numFmtId="3" fontId="5" fillId="3" borderId="32" xfId="4" applyNumberFormat="1" applyFont="1" applyFill="1" applyBorder="1" applyAlignment="1" applyProtection="1">
      <protection locked="0"/>
    </xf>
    <xf numFmtId="3" fontId="5" fillId="3" borderId="33" xfId="4" applyNumberFormat="1" applyFont="1" applyFill="1" applyBorder="1" applyAlignment="1" applyProtection="1">
      <protection locked="0"/>
    </xf>
    <xf numFmtId="165" fontId="5" fillId="3" borderId="38" xfId="4" applyNumberFormat="1" applyFont="1" applyFill="1" applyBorder="1" applyAlignment="1" applyProtection="1">
      <protection locked="0"/>
    </xf>
    <xf numFmtId="165" fontId="5" fillId="3" borderId="48" xfId="4" applyNumberFormat="1" applyFont="1" applyFill="1" applyBorder="1" applyAlignment="1" applyProtection="1">
      <protection locked="0"/>
    </xf>
    <xf numFmtId="165" fontId="5" fillId="3" borderId="49" xfId="4" applyNumberFormat="1" applyFont="1" applyFill="1" applyBorder="1" applyAlignment="1" applyProtection="1">
      <protection locked="0"/>
    </xf>
    <xf numFmtId="165" fontId="5" fillId="3" borderId="29" xfId="4" applyNumberFormat="1" applyFont="1" applyFill="1" applyBorder="1" applyAlignment="1" applyProtection="1">
      <protection locked="0"/>
    </xf>
    <xf numFmtId="165" fontId="5" fillId="3" borderId="51" xfId="4" applyNumberFormat="1" applyFont="1" applyFill="1" applyBorder="1" applyAlignment="1" applyProtection="1">
      <protection locked="0"/>
    </xf>
    <xf numFmtId="165" fontId="5" fillId="0" borderId="15" xfId="4" applyNumberFormat="1" applyFont="1" applyFill="1" applyBorder="1" applyAlignment="1" applyProtection="1"/>
    <xf numFmtId="165" fontId="5" fillId="3" borderId="10" xfId="4" applyNumberFormat="1" applyFont="1" applyFill="1" applyBorder="1" applyAlignment="1" applyProtection="1">
      <protection locked="0"/>
    </xf>
    <xf numFmtId="165" fontId="5" fillId="0" borderId="38" xfId="4" applyNumberFormat="1" applyFont="1" applyFill="1" applyBorder="1" applyAlignment="1" applyProtection="1"/>
    <xf numFmtId="165" fontId="5" fillId="3" borderId="39" xfId="4" applyNumberFormat="1" applyFont="1" applyFill="1" applyBorder="1" applyAlignment="1" applyProtection="1">
      <protection locked="0"/>
    </xf>
    <xf numFmtId="165" fontId="5" fillId="3" borderId="40" xfId="4" applyNumberFormat="1" applyFont="1" applyFill="1" applyBorder="1" applyAlignment="1" applyProtection="1">
      <protection locked="0"/>
    </xf>
    <xf numFmtId="165" fontId="5" fillId="3" borderId="41" xfId="4" applyNumberFormat="1" applyFont="1" applyFill="1" applyBorder="1" applyAlignment="1" applyProtection="1">
      <protection locked="0"/>
    </xf>
    <xf numFmtId="165" fontId="5" fillId="0" borderId="24" xfId="4" applyNumberFormat="1" applyFont="1" applyFill="1" applyBorder="1" applyAlignment="1" applyProtection="1"/>
    <xf numFmtId="165" fontId="5" fillId="3" borderId="42" xfId="4" applyNumberFormat="1" applyFont="1" applyFill="1" applyBorder="1" applyAlignment="1" applyProtection="1">
      <protection locked="0"/>
    </xf>
    <xf numFmtId="165" fontId="5" fillId="3" borderId="27" xfId="4" applyNumberFormat="1" applyFont="1" applyFill="1" applyBorder="1" applyAlignment="1" applyProtection="1">
      <protection locked="0"/>
    </xf>
    <xf numFmtId="165" fontId="5" fillId="3" borderId="28" xfId="4" applyNumberFormat="1" applyFont="1" applyFill="1" applyBorder="1" applyAlignment="1" applyProtection="1">
      <protection locked="0"/>
    </xf>
    <xf numFmtId="165" fontId="5" fillId="0" borderId="29" xfId="4" applyNumberFormat="1" applyFont="1" applyFill="1" applyBorder="1" applyAlignment="1" applyProtection="1"/>
    <xf numFmtId="165" fontId="5" fillId="3" borderId="43" xfId="4" applyNumberFormat="1" applyFont="1" applyFill="1" applyBorder="1" applyAlignment="1" applyProtection="1">
      <protection locked="0"/>
    </xf>
    <xf numFmtId="165" fontId="5" fillId="3" borderId="44" xfId="4" applyNumberFormat="1" applyFont="1" applyFill="1" applyBorder="1" applyAlignment="1" applyProtection="1">
      <protection locked="0"/>
    </xf>
    <xf numFmtId="165" fontId="5" fillId="3" borderId="45" xfId="4" applyNumberFormat="1" applyFont="1" applyFill="1" applyBorder="1" applyAlignment="1" applyProtection="1">
      <protection locked="0"/>
    </xf>
    <xf numFmtId="165" fontId="5" fillId="3" borderId="59" xfId="4" applyNumberFormat="1" applyFont="1" applyFill="1" applyBorder="1" applyAlignment="1" applyProtection="1">
      <alignment horizontal="right"/>
      <protection locked="0"/>
    </xf>
    <xf numFmtId="165" fontId="5" fillId="3" borderId="18" xfId="4" applyNumberFormat="1" applyFont="1" applyFill="1" applyBorder="1" applyAlignment="1" applyProtection="1">
      <alignment horizontal="right"/>
      <protection locked="0"/>
    </xf>
    <xf numFmtId="165" fontId="5" fillId="3" borderId="61" xfId="4" applyNumberFormat="1" applyFont="1" applyFill="1" applyBorder="1" applyAlignment="1" applyProtection="1">
      <alignment horizontal="right"/>
      <protection locked="0"/>
    </xf>
    <xf numFmtId="165" fontId="5" fillId="3" borderId="60" xfId="4" applyNumberFormat="1" applyFont="1" applyFill="1" applyBorder="1" applyAlignment="1" applyProtection="1">
      <alignment horizontal="right"/>
      <protection locked="0"/>
    </xf>
    <xf numFmtId="165" fontId="1" fillId="0" borderId="15" xfId="4" applyNumberFormat="1" applyFont="1" applyFill="1" applyBorder="1" applyAlignment="1" applyProtection="1">
      <alignment horizontal="right"/>
    </xf>
    <xf numFmtId="164" fontId="5" fillId="3" borderId="19" xfId="4" applyNumberFormat="1" applyFont="1" applyFill="1" applyBorder="1" applyAlignment="1" applyProtection="1">
      <protection locked="0"/>
    </xf>
    <xf numFmtId="164" fontId="5" fillId="3" borderId="20" xfId="4" applyNumberFormat="1" applyFont="1" applyFill="1" applyBorder="1" applyAlignment="1" applyProtection="1">
      <protection locked="0"/>
    </xf>
    <xf numFmtId="164" fontId="5" fillId="3" borderId="18" xfId="4" applyNumberFormat="1" applyFont="1" applyFill="1" applyBorder="1" applyAlignment="1" applyProtection="1">
      <protection locked="0"/>
    </xf>
    <xf numFmtId="164" fontId="5" fillId="3" borderId="21" xfId="4" applyNumberFormat="1" applyFont="1" applyFill="1" applyBorder="1" applyAlignment="1" applyProtection="1">
      <protection locked="0"/>
    </xf>
    <xf numFmtId="164" fontId="5" fillId="3" borderId="22" xfId="4" applyNumberFormat="1" applyFont="1" applyFill="1" applyBorder="1" applyAlignment="1" applyProtection="1">
      <protection locked="0"/>
    </xf>
    <xf numFmtId="164" fontId="5" fillId="3" borderId="25" xfId="4" applyNumberFormat="1" applyFont="1" applyFill="1" applyBorder="1" applyAlignment="1" applyProtection="1">
      <protection locked="0"/>
    </xf>
    <xf numFmtId="164" fontId="5" fillId="3" borderId="26" xfId="4" applyNumberFormat="1" applyFont="1" applyFill="1" applyBorder="1" applyAlignment="1" applyProtection="1">
      <protection locked="0"/>
    </xf>
    <xf numFmtId="164" fontId="5" fillId="3" borderId="24" xfId="4" applyNumberFormat="1" applyFont="1" applyFill="1" applyBorder="1" applyAlignment="1" applyProtection="1">
      <protection locked="0"/>
    </xf>
    <xf numFmtId="164" fontId="5" fillId="3" borderId="27" xfId="4" applyNumberFormat="1" applyFont="1" applyFill="1" applyBorder="1" applyAlignment="1" applyProtection="1">
      <protection locked="0"/>
    </xf>
    <xf numFmtId="164" fontId="5" fillId="3" borderId="28" xfId="4" applyNumberFormat="1" applyFont="1" applyFill="1" applyBorder="1" applyAlignment="1" applyProtection="1">
      <protection locked="0"/>
    </xf>
    <xf numFmtId="164" fontId="5" fillId="3" borderId="30" xfId="4" applyNumberFormat="1" applyFont="1" applyFill="1" applyBorder="1" applyAlignment="1" applyProtection="1">
      <protection locked="0"/>
    </xf>
    <xf numFmtId="164" fontId="5" fillId="3" borderId="31" xfId="4" applyNumberFormat="1" applyFont="1" applyFill="1" applyBorder="1" applyAlignment="1" applyProtection="1">
      <protection locked="0"/>
    </xf>
    <xf numFmtId="164" fontId="5" fillId="3" borderId="29" xfId="4" applyNumberFormat="1" applyFont="1" applyFill="1" applyBorder="1" applyAlignment="1" applyProtection="1">
      <protection locked="0"/>
    </xf>
    <xf numFmtId="164" fontId="5" fillId="3" borderId="32" xfId="4" applyNumberFormat="1" applyFont="1" applyFill="1" applyBorder="1" applyAlignment="1" applyProtection="1">
      <protection locked="0"/>
    </xf>
    <xf numFmtId="164" fontId="5" fillId="3" borderId="33" xfId="4" applyNumberFormat="1" applyFont="1" applyFill="1" applyBorder="1" applyAlignment="1" applyProtection="1">
      <protection locked="0"/>
    </xf>
    <xf numFmtId="164" fontId="1" fillId="0" borderId="16" xfId="4" applyNumberFormat="1" applyFont="1" applyFill="1" applyBorder="1" applyAlignment="1" applyProtection="1"/>
    <xf numFmtId="164" fontId="1" fillId="0" borderId="12" xfId="4" applyNumberFormat="1" applyFont="1" applyFill="1" applyBorder="1" applyAlignment="1" applyProtection="1"/>
    <xf numFmtId="164" fontId="1" fillId="0" borderId="15" xfId="4" applyNumberFormat="1" applyFont="1" applyFill="1" applyBorder="1" applyAlignment="1" applyProtection="1"/>
    <xf numFmtId="164" fontId="1" fillId="0" borderId="13" xfId="4" applyNumberFormat="1" applyFont="1" applyFill="1" applyBorder="1" applyAlignment="1" applyProtection="1"/>
    <xf numFmtId="0" fontId="16" fillId="0" borderId="0" xfId="4" applyNumberFormat="1" applyFont="1" applyFill="1" applyAlignment="1" applyProtection="1">
      <protection hidden="1"/>
    </xf>
    <xf numFmtId="165" fontId="6" fillId="0" borderId="0" xfId="4" applyNumberFormat="1" applyFont="1" applyFill="1" applyBorder="1" applyAlignment="1" applyProtection="1"/>
    <xf numFmtId="0" fontId="9" fillId="0" borderId="0" xfId="4" applyNumberFormat="1" applyFont="1" applyFill="1" applyAlignment="1" applyProtection="1">
      <protection hidden="1"/>
    </xf>
    <xf numFmtId="0" fontId="19" fillId="0" borderId="0" xfId="4" applyNumberFormat="1" applyFont="1" applyFill="1" applyAlignment="1" applyProtection="1">
      <protection hidden="1"/>
    </xf>
    <xf numFmtId="1" fontId="1" fillId="0" borderId="15" xfId="4" applyNumberFormat="1" applyFont="1" applyFill="1" applyBorder="1" applyAlignment="1" applyProtection="1"/>
    <xf numFmtId="1" fontId="5" fillId="3" borderId="18" xfId="4" applyNumberFormat="1" applyFont="1" applyFill="1" applyBorder="1" applyAlignment="1" applyProtection="1">
      <protection locked="0"/>
    </xf>
    <xf numFmtId="1" fontId="5" fillId="3" borderId="24" xfId="4" applyNumberFormat="1" applyFont="1" applyFill="1" applyBorder="1" applyAlignment="1" applyProtection="1">
      <protection locked="0"/>
    </xf>
    <xf numFmtId="1" fontId="5" fillId="3" borderId="29" xfId="4" applyNumberFormat="1" applyFont="1" applyFill="1" applyBorder="1" applyAlignment="1" applyProtection="1">
      <protection locked="0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165" fontId="5" fillId="0" borderId="52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52" xfId="4" applyNumberFormat="1" applyFont="1" applyFill="1" applyBorder="1" applyAlignment="1" applyProtection="1">
      <alignment horizontal="center" vertical="center" wrapText="1"/>
    </xf>
    <xf numFmtId="0" fontId="1" fillId="0" borderId="0" xfId="3" applyNumberFormat="1" applyFont="1" applyFill="1" applyBorder="1" applyAlignment="1" applyProtection="1">
      <alignment horizontal="center"/>
    </xf>
    <xf numFmtId="0" fontId="11" fillId="0" borderId="0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6" xfId="4" applyNumberFormat="1" applyFont="1" applyFill="1" applyBorder="1" applyAlignment="1" applyProtection="1">
      <alignment horizontal="center" vertical="center" wrapText="1"/>
    </xf>
    <xf numFmtId="0" fontId="5" fillId="0" borderId="9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7" xfId="4" applyNumberFormat="1" applyFont="1" applyFill="1" applyBorder="1" applyAlignment="1" applyProtection="1">
      <alignment horizontal="center" vertical="center" wrapText="1"/>
    </xf>
    <xf numFmtId="0" fontId="5" fillId="0" borderId="10" xfId="4" applyNumberFormat="1" applyFont="1" applyFill="1" applyBorder="1" applyAlignment="1" applyProtection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5" fillId="0" borderId="4" xfId="4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12" fillId="0" borderId="1" xfId="4" applyNumberFormat="1" applyFont="1" applyFill="1" applyBorder="1" applyAlignment="1" applyProtection="1">
      <alignment vertical="center" wrapText="1"/>
    </xf>
    <xf numFmtId="0" fontId="4" fillId="0" borderId="1" xfId="2" applyFont="1" applyBorder="1" applyAlignment="1" applyProtection="1">
      <alignment vertical="center" wrapText="1"/>
    </xf>
    <xf numFmtId="0" fontId="5" fillId="0" borderId="14" xfId="4" applyNumberFormat="1" applyFont="1" applyFill="1" applyBorder="1" applyAlignment="1" applyProtection="1">
      <alignment horizontal="left" wrapText="1"/>
    </xf>
    <xf numFmtId="0" fontId="5" fillId="0" borderId="52" xfId="4" applyNumberFormat="1" applyFont="1" applyFill="1" applyBorder="1" applyAlignment="1" applyProtection="1">
      <alignment horizontal="left" wrapText="1"/>
    </xf>
    <xf numFmtId="0" fontId="5" fillId="0" borderId="7" xfId="4" applyNumberFormat="1" applyFont="1" applyFill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left" vertical="center" wrapText="1"/>
    </xf>
    <xf numFmtId="0" fontId="5" fillId="0" borderId="10" xfId="4" applyNumberFormat="1" applyFont="1" applyFill="1" applyBorder="1" applyAlignment="1" applyProtection="1">
      <alignment horizontal="left" vertical="center" wrapText="1"/>
    </xf>
    <xf numFmtId="0" fontId="12" fillId="0" borderId="0" xfId="4" applyNumberFormat="1" applyFont="1" applyFill="1" applyBorder="1" applyAlignment="1" applyProtection="1">
      <alignment horizontal="left" vertical="center" wrapText="1"/>
    </xf>
    <xf numFmtId="165" fontId="5" fillId="0" borderId="15" xfId="4" applyNumberFormat="1" applyFont="1" applyFill="1" applyBorder="1" applyAlignment="1" applyProtection="1">
      <alignment horizontal="center" vertical="center" wrapText="1"/>
    </xf>
  </cellXfs>
  <cellStyles count="197"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Énfasis1 2" xfId="13"/>
    <cellStyle name="40% - Énfasis2 2" xfId="14"/>
    <cellStyle name="40% - Énfasis3 2" xfId="15"/>
    <cellStyle name="40% - Énfasis4 2" xfId="16"/>
    <cellStyle name="40% - Énfasis5 2" xfId="17"/>
    <cellStyle name="40% - Énfasis6 2" xfId="18"/>
    <cellStyle name="Escribir" xfId="19"/>
    <cellStyle name="Escribir 2" xfId="20"/>
    <cellStyle name="Escribir 2 2" xfId="21"/>
    <cellStyle name="Escribir 2 3" xfId="22"/>
    <cellStyle name="Escribir 2 4" xfId="23"/>
    <cellStyle name="Escribir 2_NOMBRE" xfId="24"/>
    <cellStyle name="Escribir 3" xfId="25"/>
    <cellStyle name="Escribir 3 2" xfId="26"/>
    <cellStyle name="Escribir 4" xfId="27"/>
    <cellStyle name="Escribir 5" xfId="28"/>
    <cellStyle name="Escribir 5 2" xfId="29"/>
    <cellStyle name="Escribir_NOMBRE" xfId="30"/>
    <cellStyle name="Estilo 1" xfId="31"/>
    <cellStyle name="Estilo 2" xfId="32"/>
    <cellStyle name="Estilo 3" xfId="33"/>
    <cellStyle name="Euro" xfId="34"/>
    <cellStyle name="Euro 2" xfId="35"/>
    <cellStyle name="Euro 2 2" xfId="36"/>
    <cellStyle name="Euro 3" xfId="37"/>
    <cellStyle name="Millares [0] 2" xfId="38"/>
    <cellStyle name="Millares [0] 2 2" xfId="39"/>
    <cellStyle name="Millares [0] 2 2 2" xfId="40"/>
    <cellStyle name="Millares [0] 2 2 2 2" xfId="128"/>
    <cellStyle name="Millares [0] 2 2 3" xfId="127"/>
    <cellStyle name="Millares [0] 2 3" xfId="41"/>
    <cellStyle name="Millares [0] 2 3 2" xfId="129"/>
    <cellStyle name="Millares [0] 2 4" xfId="126"/>
    <cellStyle name="Millares [0] 3" xfId="42"/>
    <cellStyle name="Millares [0] 3 2" xfId="43"/>
    <cellStyle name="Millares [0] 3 2 2" xfId="6"/>
    <cellStyle name="Millares [0] 3 2 2 2" xfId="44"/>
    <cellStyle name="Millares [0] 3 2 2 2 2" xfId="133"/>
    <cellStyle name="Millares [0] 3 2 2 3" xfId="132"/>
    <cellStyle name="Millares [0] 3 2 3" xfId="45"/>
    <cellStyle name="Millares [0] 3 2 3 2" xfId="134"/>
    <cellStyle name="Millares [0] 3 2 4" xfId="131"/>
    <cellStyle name="Millares [0] 3 3" xfId="46"/>
    <cellStyle name="Millares [0] 3 3 2" xfId="47"/>
    <cellStyle name="Millares [0] 3 3 2 2" xfId="136"/>
    <cellStyle name="Millares [0] 3 3 3" xfId="135"/>
    <cellStyle name="Millares [0] 3 4" xfId="48"/>
    <cellStyle name="Millares [0] 3 4 2" xfId="137"/>
    <cellStyle name="Millares [0] 3 5" xfId="130"/>
    <cellStyle name="Millares [0] 4" xfId="49"/>
    <cellStyle name="Millares [0] 4 2" xfId="50"/>
    <cellStyle name="Millares [0] 4 2 2" xfId="139"/>
    <cellStyle name="Millares [0] 4 3" xfId="138"/>
    <cellStyle name="Millares 10" xfId="51"/>
    <cellStyle name="Millares 10 2" xfId="52"/>
    <cellStyle name="Millares 10 2 2" xfId="141"/>
    <cellStyle name="Millares 10 3" xfId="53"/>
    <cellStyle name="Millares 10 3 2" xfId="142"/>
    <cellStyle name="Millares 10 4" xfId="140"/>
    <cellStyle name="Millares 11" xfId="54"/>
    <cellStyle name="Millares 11 2" xfId="55"/>
    <cellStyle name="Millares 11 2 2" xfId="144"/>
    <cellStyle name="Millares 11 3" xfId="56"/>
    <cellStyle name="Millares 11 3 2" xfId="145"/>
    <cellStyle name="Millares 11 4" xfId="143"/>
    <cellStyle name="Millares 12" xfId="57"/>
    <cellStyle name="Millares 12 2" xfId="58"/>
    <cellStyle name="Millares 12 2 2" xfId="147"/>
    <cellStyle name="Millares 12 3" xfId="59"/>
    <cellStyle name="Millares 12 3 2" xfId="148"/>
    <cellStyle name="Millares 12 4" xfId="146"/>
    <cellStyle name="Millares 13" xfId="60"/>
    <cellStyle name="Millares 13 2" xfId="61"/>
    <cellStyle name="Millares 13 2 2" xfId="150"/>
    <cellStyle name="Millares 13 3" xfId="62"/>
    <cellStyle name="Millares 13 3 2" xfId="151"/>
    <cellStyle name="Millares 13 4" xfId="149"/>
    <cellStyle name="Millares 14" xfId="63"/>
    <cellStyle name="Millares 14 2" xfId="64"/>
    <cellStyle name="Millares 14 2 2" xfId="153"/>
    <cellStyle name="Millares 14 3" xfId="65"/>
    <cellStyle name="Millares 14 3 2" xfId="154"/>
    <cellStyle name="Millares 14 4" xfId="152"/>
    <cellStyle name="Millares 15" xfId="66"/>
    <cellStyle name="Millares 15 2" xfId="67"/>
    <cellStyle name="Millares 15 2 2" xfId="156"/>
    <cellStyle name="Millares 15 3" xfId="68"/>
    <cellStyle name="Millares 15 3 2" xfId="157"/>
    <cellStyle name="Millares 15 4" xfId="155"/>
    <cellStyle name="Millares 16" xfId="69"/>
    <cellStyle name="Millares 16 2" xfId="70"/>
    <cellStyle name="Millares 16 2 2" xfId="159"/>
    <cellStyle name="Millares 16 3" xfId="158"/>
    <cellStyle name="Millares 17" xfId="71"/>
    <cellStyle name="Millares 17 2" xfId="72"/>
    <cellStyle name="Millares 17 2 2" xfId="161"/>
    <cellStyle name="Millares 17 3" xfId="160"/>
    <cellStyle name="Millares 18" xfId="73"/>
    <cellStyle name="Millares 18 2" xfId="162"/>
    <cellStyle name="Millares 19" xfId="74"/>
    <cellStyle name="Millares 19 2" xfId="163"/>
    <cellStyle name="Millares 2" xfId="75"/>
    <cellStyle name="Millares 2 2" xfId="76"/>
    <cellStyle name="Millares 2 2 2" xfId="77"/>
    <cellStyle name="Millares 2 2 2 2" xfId="78"/>
    <cellStyle name="Millares 2 2 2 2 2" xfId="167"/>
    <cellStyle name="Millares 2 2 2 3" xfId="166"/>
    <cellStyle name="Millares 2 2 3" xfId="79"/>
    <cellStyle name="Millares 2 2 3 2" xfId="168"/>
    <cellStyle name="Millares 2 2 4" xfId="80"/>
    <cellStyle name="Millares 2 2 4 2" xfId="169"/>
    <cellStyle name="Millares 2 2 5" xfId="165"/>
    <cellStyle name="Millares 2 3" xfId="81"/>
    <cellStyle name="Millares 2 3 2" xfId="82"/>
    <cellStyle name="Millares 2 3 2 2" xfId="171"/>
    <cellStyle name="Millares 2 3 3" xfId="170"/>
    <cellStyle name="Millares 2 4" xfId="83"/>
    <cellStyle name="Millares 2 4 2" xfId="84"/>
    <cellStyle name="Millares 2 4 2 2" xfId="172"/>
    <cellStyle name="Millares 2 5" xfId="85"/>
    <cellStyle name="Millares 2 5 2" xfId="173"/>
    <cellStyle name="Millares 2 6" xfId="164"/>
    <cellStyle name="Millares 2_NOMBRE" xfId="86"/>
    <cellStyle name="Millares 20" xfId="87"/>
    <cellStyle name="Millares 20 2" xfId="174"/>
    <cellStyle name="Millares 3" xfId="88"/>
    <cellStyle name="Millares 3 2" xfId="89"/>
    <cellStyle name="Millares 3 2 2" xfId="176"/>
    <cellStyle name="Millares 3 3" xfId="175"/>
    <cellStyle name="Millares 4" xfId="90"/>
    <cellStyle name="Millares 4 2" xfId="91"/>
    <cellStyle name="Millares 4 2 2" xfId="178"/>
    <cellStyle name="Millares 4 3" xfId="177"/>
    <cellStyle name="Millares 5" xfId="92"/>
    <cellStyle name="Millares 5 2" xfId="93"/>
    <cellStyle name="Millares 5 2 2" xfId="180"/>
    <cellStyle name="Millares 5 3" xfId="179"/>
    <cellStyle name="Millares 6" xfId="94"/>
    <cellStyle name="Millares 6 2" xfId="181"/>
    <cellStyle name="Millares 7" xfId="95"/>
    <cellStyle name="Millares 7 2" xfId="96"/>
    <cellStyle name="Millares 7 2 2" xfId="183"/>
    <cellStyle name="Millares 7 3" xfId="97"/>
    <cellStyle name="Millares 7 3 2" xfId="98"/>
    <cellStyle name="Millares 7 3 2 2" xfId="185"/>
    <cellStyle name="Millares 7 3 3" xfId="184"/>
    <cellStyle name="Millares 7 4" xfId="99"/>
    <cellStyle name="Millares 7 4 2" xfId="186"/>
    <cellStyle name="Millares 7 5" xfId="100"/>
    <cellStyle name="Millares 7 5 2" xfId="101"/>
    <cellStyle name="Millares 7 5 2 2" xfId="188"/>
    <cellStyle name="Millares 7 5 3" xfId="187"/>
    <cellStyle name="Millares 7 6" xfId="182"/>
    <cellStyle name="Millares 8" xfId="102"/>
    <cellStyle name="Millares 8 2" xfId="103"/>
    <cellStyle name="Millares 8 2 2" xfId="190"/>
    <cellStyle name="Millares 8 3" xfId="104"/>
    <cellStyle name="Millares 8 3 2" xfId="191"/>
    <cellStyle name="Millares 8 4" xfId="189"/>
    <cellStyle name="Millares 9" xfId="105"/>
    <cellStyle name="Millares 9 2" xfId="106"/>
    <cellStyle name="Millares 9 2 2" xfId="193"/>
    <cellStyle name="Millares 9 3" xfId="107"/>
    <cellStyle name="Millares 9 3 2" xfId="194"/>
    <cellStyle name="Millares 9 4" xfId="192"/>
    <cellStyle name="Moneda 2" xfId="108"/>
    <cellStyle name="Moneda 2 2" xfId="109"/>
    <cellStyle name="Moneda 2 2 2" xfId="196"/>
    <cellStyle name="Moneda 2 3" xfId="195"/>
    <cellStyle name="Normal" xfId="0" builtinId="0"/>
    <cellStyle name="Normal 2" xfId="5"/>
    <cellStyle name="Normal 2 2" xfId="110"/>
    <cellStyle name="Normal 2 3" xfId="111"/>
    <cellStyle name="Normal 2_NOMBRE" xfId="112"/>
    <cellStyle name="Normal 3" xfId="113"/>
    <cellStyle name="Normal 4" xfId="114"/>
    <cellStyle name="Normal 4 2" xfId="115"/>
    <cellStyle name="Normal 4 2 2" xfId="116"/>
    <cellStyle name="Normal 4 3" xfId="117"/>
    <cellStyle name="Normal 4_A01" xfId="118"/>
    <cellStyle name="Normal 5" xfId="119"/>
    <cellStyle name="Normal 6" xfId="2"/>
    <cellStyle name="Normal 6 2" xfId="120"/>
    <cellStyle name="Normal 7" xfId="121"/>
    <cellStyle name="Normal_08a" xfId="1"/>
    <cellStyle name="Normal_REM 05-2002" xfId="3"/>
    <cellStyle name="Normal_REM 21-2002" xfId="4"/>
    <cellStyle name="Notas 2" xfId="122"/>
    <cellStyle name="Notas 2 2" xfId="123"/>
    <cellStyle name="Porcentual 2" xfId="124"/>
    <cellStyle name="Porcentual 2 2" xfId="125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nunez\Desktop\2016\REM%202016\ENERO\116108A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2016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2"/>
  <sheetViews>
    <sheetView tabSelected="1" topLeftCell="A61" workbookViewId="0">
      <selection activeCell="G82" sqref="G82"/>
    </sheetView>
  </sheetViews>
  <sheetFormatPr baseColWidth="10" defaultColWidth="12.85546875" defaultRowHeight="10.5" x14ac:dyDescent="0.15"/>
  <cols>
    <col min="1" max="1" width="45.28515625" style="18" customWidth="1"/>
    <col min="2" max="9" width="13.7109375" style="18" customWidth="1"/>
    <col min="10" max="10" width="15.140625" style="13" customWidth="1"/>
    <col min="11" max="11" width="15.140625" style="77" customWidth="1"/>
    <col min="12" max="17" width="15.140625" style="13" customWidth="1"/>
    <col min="18" max="19" width="13.5703125" style="13" customWidth="1"/>
    <col min="20" max="21" width="13.5703125" style="13" hidden="1" customWidth="1"/>
    <col min="22" max="22" width="13.5703125" style="15" hidden="1" customWidth="1"/>
    <col min="23" max="23" width="13.5703125" style="13" hidden="1" customWidth="1"/>
    <col min="24" max="24" width="13.5703125" style="69" hidden="1" customWidth="1"/>
    <col min="25" max="26" width="12.42578125" style="13" hidden="1" customWidth="1"/>
    <col min="27" max="27" width="8" style="13" hidden="1" customWidth="1"/>
    <col min="28" max="28" width="7.28515625" style="13" hidden="1" customWidth="1"/>
    <col min="29" max="31" width="12.85546875" style="13" hidden="1" customWidth="1"/>
    <col min="32" max="32" width="12.85546875" style="13" customWidth="1"/>
    <col min="33" max="38" width="6.7109375" style="13" customWidth="1"/>
    <col min="39" max="47" width="5.85546875" style="13" customWidth="1"/>
    <col min="48" max="91" width="10.85546875" style="13" customWidth="1"/>
    <col min="92" max="256" width="12.85546875" style="13"/>
    <col min="257" max="257" width="45.28515625" style="13" customWidth="1"/>
    <col min="258" max="265" width="13.7109375" style="13" customWidth="1"/>
    <col min="266" max="273" width="15.140625" style="13" customWidth="1"/>
    <col min="274" max="275" width="13.5703125" style="13" customWidth="1"/>
    <col min="276" max="287" width="0" style="13" hidden="1" customWidth="1"/>
    <col min="288" max="288" width="12.85546875" style="13" customWidth="1"/>
    <col min="289" max="294" width="6.7109375" style="13" customWidth="1"/>
    <col min="295" max="303" width="5.85546875" style="13" customWidth="1"/>
    <col min="304" max="347" width="10.85546875" style="13" customWidth="1"/>
    <col min="348" max="512" width="12.85546875" style="13"/>
    <col min="513" max="513" width="45.28515625" style="13" customWidth="1"/>
    <col min="514" max="521" width="13.7109375" style="13" customWidth="1"/>
    <col min="522" max="529" width="15.140625" style="13" customWidth="1"/>
    <col min="530" max="531" width="13.5703125" style="13" customWidth="1"/>
    <col min="532" max="543" width="0" style="13" hidden="1" customWidth="1"/>
    <col min="544" max="544" width="12.85546875" style="13" customWidth="1"/>
    <col min="545" max="550" width="6.7109375" style="13" customWidth="1"/>
    <col min="551" max="559" width="5.85546875" style="13" customWidth="1"/>
    <col min="560" max="603" width="10.85546875" style="13" customWidth="1"/>
    <col min="604" max="768" width="12.85546875" style="13"/>
    <col min="769" max="769" width="45.28515625" style="13" customWidth="1"/>
    <col min="770" max="777" width="13.7109375" style="13" customWidth="1"/>
    <col min="778" max="785" width="15.140625" style="13" customWidth="1"/>
    <col min="786" max="787" width="13.5703125" style="13" customWidth="1"/>
    <col min="788" max="799" width="0" style="13" hidden="1" customWidth="1"/>
    <col min="800" max="800" width="12.85546875" style="13" customWidth="1"/>
    <col min="801" max="806" width="6.7109375" style="13" customWidth="1"/>
    <col min="807" max="815" width="5.85546875" style="13" customWidth="1"/>
    <col min="816" max="859" width="10.85546875" style="13" customWidth="1"/>
    <col min="860" max="1024" width="12.85546875" style="13"/>
    <col min="1025" max="1025" width="45.28515625" style="13" customWidth="1"/>
    <col min="1026" max="1033" width="13.7109375" style="13" customWidth="1"/>
    <col min="1034" max="1041" width="15.140625" style="13" customWidth="1"/>
    <col min="1042" max="1043" width="13.5703125" style="13" customWidth="1"/>
    <col min="1044" max="1055" width="0" style="13" hidden="1" customWidth="1"/>
    <col min="1056" max="1056" width="12.85546875" style="13" customWidth="1"/>
    <col min="1057" max="1062" width="6.7109375" style="13" customWidth="1"/>
    <col min="1063" max="1071" width="5.85546875" style="13" customWidth="1"/>
    <col min="1072" max="1115" width="10.85546875" style="13" customWidth="1"/>
    <col min="1116" max="1280" width="12.85546875" style="13"/>
    <col min="1281" max="1281" width="45.28515625" style="13" customWidth="1"/>
    <col min="1282" max="1289" width="13.7109375" style="13" customWidth="1"/>
    <col min="1290" max="1297" width="15.140625" style="13" customWidth="1"/>
    <col min="1298" max="1299" width="13.5703125" style="13" customWidth="1"/>
    <col min="1300" max="1311" width="0" style="13" hidden="1" customWidth="1"/>
    <col min="1312" max="1312" width="12.85546875" style="13" customWidth="1"/>
    <col min="1313" max="1318" width="6.7109375" style="13" customWidth="1"/>
    <col min="1319" max="1327" width="5.85546875" style="13" customWidth="1"/>
    <col min="1328" max="1371" width="10.85546875" style="13" customWidth="1"/>
    <col min="1372" max="1536" width="12.85546875" style="13"/>
    <col min="1537" max="1537" width="45.28515625" style="13" customWidth="1"/>
    <col min="1538" max="1545" width="13.7109375" style="13" customWidth="1"/>
    <col min="1546" max="1553" width="15.140625" style="13" customWidth="1"/>
    <col min="1554" max="1555" width="13.5703125" style="13" customWidth="1"/>
    <col min="1556" max="1567" width="0" style="13" hidden="1" customWidth="1"/>
    <col min="1568" max="1568" width="12.85546875" style="13" customWidth="1"/>
    <col min="1569" max="1574" width="6.7109375" style="13" customWidth="1"/>
    <col min="1575" max="1583" width="5.85546875" style="13" customWidth="1"/>
    <col min="1584" max="1627" width="10.85546875" style="13" customWidth="1"/>
    <col min="1628" max="1792" width="12.85546875" style="13"/>
    <col min="1793" max="1793" width="45.28515625" style="13" customWidth="1"/>
    <col min="1794" max="1801" width="13.7109375" style="13" customWidth="1"/>
    <col min="1802" max="1809" width="15.140625" style="13" customWidth="1"/>
    <col min="1810" max="1811" width="13.5703125" style="13" customWidth="1"/>
    <col min="1812" max="1823" width="0" style="13" hidden="1" customWidth="1"/>
    <col min="1824" max="1824" width="12.85546875" style="13" customWidth="1"/>
    <col min="1825" max="1830" width="6.7109375" style="13" customWidth="1"/>
    <col min="1831" max="1839" width="5.85546875" style="13" customWidth="1"/>
    <col min="1840" max="1883" width="10.85546875" style="13" customWidth="1"/>
    <col min="1884" max="2048" width="12.85546875" style="13"/>
    <col min="2049" max="2049" width="45.28515625" style="13" customWidth="1"/>
    <col min="2050" max="2057" width="13.7109375" style="13" customWidth="1"/>
    <col min="2058" max="2065" width="15.140625" style="13" customWidth="1"/>
    <col min="2066" max="2067" width="13.5703125" style="13" customWidth="1"/>
    <col min="2068" max="2079" width="0" style="13" hidden="1" customWidth="1"/>
    <col min="2080" max="2080" width="12.85546875" style="13" customWidth="1"/>
    <col min="2081" max="2086" width="6.7109375" style="13" customWidth="1"/>
    <col min="2087" max="2095" width="5.85546875" style="13" customWidth="1"/>
    <col min="2096" max="2139" width="10.85546875" style="13" customWidth="1"/>
    <col min="2140" max="2304" width="12.85546875" style="13"/>
    <col min="2305" max="2305" width="45.28515625" style="13" customWidth="1"/>
    <col min="2306" max="2313" width="13.7109375" style="13" customWidth="1"/>
    <col min="2314" max="2321" width="15.140625" style="13" customWidth="1"/>
    <col min="2322" max="2323" width="13.5703125" style="13" customWidth="1"/>
    <col min="2324" max="2335" width="0" style="13" hidden="1" customWidth="1"/>
    <col min="2336" max="2336" width="12.85546875" style="13" customWidth="1"/>
    <col min="2337" max="2342" width="6.7109375" style="13" customWidth="1"/>
    <col min="2343" max="2351" width="5.85546875" style="13" customWidth="1"/>
    <col min="2352" max="2395" width="10.85546875" style="13" customWidth="1"/>
    <col min="2396" max="2560" width="12.85546875" style="13"/>
    <col min="2561" max="2561" width="45.28515625" style="13" customWidth="1"/>
    <col min="2562" max="2569" width="13.7109375" style="13" customWidth="1"/>
    <col min="2570" max="2577" width="15.140625" style="13" customWidth="1"/>
    <col min="2578" max="2579" width="13.5703125" style="13" customWidth="1"/>
    <col min="2580" max="2591" width="0" style="13" hidden="1" customWidth="1"/>
    <col min="2592" max="2592" width="12.85546875" style="13" customWidth="1"/>
    <col min="2593" max="2598" width="6.7109375" style="13" customWidth="1"/>
    <col min="2599" max="2607" width="5.85546875" style="13" customWidth="1"/>
    <col min="2608" max="2651" width="10.85546875" style="13" customWidth="1"/>
    <col min="2652" max="2816" width="12.85546875" style="13"/>
    <col min="2817" max="2817" width="45.28515625" style="13" customWidth="1"/>
    <col min="2818" max="2825" width="13.7109375" style="13" customWidth="1"/>
    <col min="2826" max="2833" width="15.140625" style="13" customWidth="1"/>
    <col min="2834" max="2835" width="13.5703125" style="13" customWidth="1"/>
    <col min="2836" max="2847" width="0" style="13" hidden="1" customWidth="1"/>
    <col min="2848" max="2848" width="12.85546875" style="13" customWidth="1"/>
    <col min="2849" max="2854" width="6.7109375" style="13" customWidth="1"/>
    <col min="2855" max="2863" width="5.85546875" style="13" customWidth="1"/>
    <col min="2864" max="2907" width="10.85546875" style="13" customWidth="1"/>
    <col min="2908" max="3072" width="12.85546875" style="13"/>
    <col min="3073" max="3073" width="45.28515625" style="13" customWidth="1"/>
    <col min="3074" max="3081" width="13.7109375" style="13" customWidth="1"/>
    <col min="3082" max="3089" width="15.140625" style="13" customWidth="1"/>
    <col min="3090" max="3091" width="13.5703125" style="13" customWidth="1"/>
    <col min="3092" max="3103" width="0" style="13" hidden="1" customWidth="1"/>
    <col min="3104" max="3104" width="12.85546875" style="13" customWidth="1"/>
    <col min="3105" max="3110" width="6.7109375" style="13" customWidth="1"/>
    <col min="3111" max="3119" width="5.85546875" style="13" customWidth="1"/>
    <col min="3120" max="3163" width="10.85546875" style="13" customWidth="1"/>
    <col min="3164" max="3328" width="12.85546875" style="13"/>
    <col min="3329" max="3329" width="45.28515625" style="13" customWidth="1"/>
    <col min="3330" max="3337" width="13.7109375" style="13" customWidth="1"/>
    <col min="3338" max="3345" width="15.140625" style="13" customWidth="1"/>
    <col min="3346" max="3347" width="13.5703125" style="13" customWidth="1"/>
    <col min="3348" max="3359" width="0" style="13" hidden="1" customWidth="1"/>
    <col min="3360" max="3360" width="12.85546875" style="13" customWidth="1"/>
    <col min="3361" max="3366" width="6.7109375" style="13" customWidth="1"/>
    <col min="3367" max="3375" width="5.85546875" style="13" customWidth="1"/>
    <col min="3376" max="3419" width="10.85546875" style="13" customWidth="1"/>
    <col min="3420" max="3584" width="12.85546875" style="13"/>
    <col min="3585" max="3585" width="45.28515625" style="13" customWidth="1"/>
    <col min="3586" max="3593" width="13.7109375" style="13" customWidth="1"/>
    <col min="3594" max="3601" width="15.140625" style="13" customWidth="1"/>
    <col min="3602" max="3603" width="13.5703125" style="13" customWidth="1"/>
    <col min="3604" max="3615" width="0" style="13" hidden="1" customWidth="1"/>
    <col min="3616" max="3616" width="12.85546875" style="13" customWidth="1"/>
    <col min="3617" max="3622" width="6.7109375" style="13" customWidth="1"/>
    <col min="3623" max="3631" width="5.85546875" style="13" customWidth="1"/>
    <col min="3632" max="3675" width="10.85546875" style="13" customWidth="1"/>
    <col min="3676" max="3840" width="12.85546875" style="13"/>
    <col min="3841" max="3841" width="45.28515625" style="13" customWidth="1"/>
    <col min="3842" max="3849" width="13.7109375" style="13" customWidth="1"/>
    <col min="3850" max="3857" width="15.140625" style="13" customWidth="1"/>
    <col min="3858" max="3859" width="13.5703125" style="13" customWidth="1"/>
    <col min="3860" max="3871" width="0" style="13" hidden="1" customWidth="1"/>
    <col min="3872" max="3872" width="12.85546875" style="13" customWidth="1"/>
    <col min="3873" max="3878" width="6.7109375" style="13" customWidth="1"/>
    <col min="3879" max="3887" width="5.85546875" style="13" customWidth="1"/>
    <col min="3888" max="3931" width="10.85546875" style="13" customWidth="1"/>
    <col min="3932" max="4096" width="12.85546875" style="13"/>
    <col min="4097" max="4097" width="45.28515625" style="13" customWidth="1"/>
    <col min="4098" max="4105" width="13.7109375" style="13" customWidth="1"/>
    <col min="4106" max="4113" width="15.140625" style="13" customWidth="1"/>
    <col min="4114" max="4115" width="13.5703125" style="13" customWidth="1"/>
    <col min="4116" max="4127" width="0" style="13" hidden="1" customWidth="1"/>
    <col min="4128" max="4128" width="12.85546875" style="13" customWidth="1"/>
    <col min="4129" max="4134" width="6.7109375" style="13" customWidth="1"/>
    <col min="4135" max="4143" width="5.85546875" style="13" customWidth="1"/>
    <col min="4144" max="4187" width="10.85546875" style="13" customWidth="1"/>
    <col min="4188" max="4352" width="12.85546875" style="13"/>
    <col min="4353" max="4353" width="45.28515625" style="13" customWidth="1"/>
    <col min="4354" max="4361" width="13.7109375" style="13" customWidth="1"/>
    <col min="4362" max="4369" width="15.140625" style="13" customWidth="1"/>
    <col min="4370" max="4371" width="13.5703125" style="13" customWidth="1"/>
    <col min="4372" max="4383" width="0" style="13" hidden="1" customWidth="1"/>
    <col min="4384" max="4384" width="12.85546875" style="13" customWidth="1"/>
    <col min="4385" max="4390" width="6.7109375" style="13" customWidth="1"/>
    <col min="4391" max="4399" width="5.85546875" style="13" customWidth="1"/>
    <col min="4400" max="4443" width="10.85546875" style="13" customWidth="1"/>
    <col min="4444" max="4608" width="12.85546875" style="13"/>
    <col min="4609" max="4609" width="45.28515625" style="13" customWidth="1"/>
    <col min="4610" max="4617" width="13.7109375" style="13" customWidth="1"/>
    <col min="4618" max="4625" width="15.140625" style="13" customWidth="1"/>
    <col min="4626" max="4627" width="13.5703125" style="13" customWidth="1"/>
    <col min="4628" max="4639" width="0" style="13" hidden="1" customWidth="1"/>
    <col min="4640" max="4640" width="12.85546875" style="13" customWidth="1"/>
    <col min="4641" max="4646" width="6.7109375" style="13" customWidth="1"/>
    <col min="4647" max="4655" width="5.85546875" style="13" customWidth="1"/>
    <col min="4656" max="4699" width="10.85546875" style="13" customWidth="1"/>
    <col min="4700" max="4864" width="12.85546875" style="13"/>
    <col min="4865" max="4865" width="45.28515625" style="13" customWidth="1"/>
    <col min="4866" max="4873" width="13.7109375" style="13" customWidth="1"/>
    <col min="4874" max="4881" width="15.140625" style="13" customWidth="1"/>
    <col min="4882" max="4883" width="13.5703125" style="13" customWidth="1"/>
    <col min="4884" max="4895" width="0" style="13" hidden="1" customWidth="1"/>
    <col min="4896" max="4896" width="12.85546875" style="13" customWidth="1"/>
    <col min="4897" max="4902" width="6.7109375" style="13" customWidth="1"/>
    <col min="4903" max="4911" width="5.85546875" style="13" customWidth="1"/>
    <col min="4912" max="4955" width="10.85546875" style="13" customWidth="1"/>
    <col min="4956" max="5120" width="12.85546875" style="13"/>
    <col min="5121" max="5121" width="45.28515625" style="13" customWidth="1"/>
    <col min="5122" max="5129" width="13.7109375" style="13" customWidth="1"/>
    <col min="5130" max="5137" width="15.140625" style="13" customWidth="1"/>
    <col min="5138" max="5139" width="13.5703125" style="13" customWidth="1"/>
    <col min="5140" max="5151" width="0" style="13" hidden="1" customWidth="1"/>
    <col min="5152" max="5152" width="12.85546875" style="13" customWidth="1"/>
    <col min="5153" max="5158" width="6.7109375" style="13" customWidth="1"/>
    <col min="5159" max="5167" width="5.85546875" style="13" customWidth="1"/>
    <col min="5168" max="5211" width="10.85546875" style="13" customWidth="1"/>
    <col min="5212" max="5376" width="12.85546875" style="13"/>
    <col min="5377" max="5377" width="45.28515625" style="13" customWidth="1"/>
    <col min="5378" max="5385" width="13.7109375" style="13" customWidth="1"/>
    <col min="5386" max="5393" width="15.140625" style="13" customWidth="1"/>
    <col min="5394" max="5395" width="13.5703125" style="13" customWidth="1"/>
    <col min="5396" max="5407" width="0" style="13" hidden="1" customWidth="1"/>
    <col min="5408" max="5408" width="12.85546875" style="13" customWidth="1"/>
    <col min="5409" max="5414" width="6.7109375" style="13" customWidth="1"/>
    <col min="5415" max="5423" width="5.85546875" style="13" customWidth="1"/>
    <col min="5424" max="5467" width="10.85546875" style="13" customWidth="1"/>
    <col min="5468" max="5632" width="12.85546875" style="13"/>
    <col min="5633" max="5633" width="45.28515625" style="13" customWidth="1"/>
    <col min="5634" max="5641" width="13.7109375" style="13" customWidth="1"/>
    <col min="5642" max="5649" width="15.140625" style="13" customWidth="1"/>
    <col min="5650" max="5651" width="13.5703125" style="13" customWidth="1"/>
    <col min="5652" max="5663" width="0" style="13" hidden="1" customWidth="1"/>
    <col min="5664" max="5664" width="12.85546875" style="13" customWidth="1"/>
    <col min="5665" max="5670" width="6.7109375" style="13" customWidth="1"/>
    <col min="5671" max="5679" width="5.85546875" style="13" customWidth="1"/>
    <col min="5680" max="5723" width="10.85546875" style="13" customWidth="1"/>
    <col min="5724" max="5888" width="12.85546875" style="13"/>
    <col min="5889" max="5889" width="45.28515625" style="13" customWidth="1"/>
    <col min="5890" max="5897" width="13.7109375" style="13" customWidth="1"/>
    <col min="5898" max="5905" width="15.140625" style="13" customWidth="1"/>
    <col min="5906" max="5907" width="13.5703125" style="13" customWidth="1"/>
    <col min="5908" max="5919" width="0" style="13" hidden="1" customWidth="1"/>
    <col min="5920" max="5920" width="12.85546875" style="13" customWidth="1"/>
    <col min="5921" max="5926" width="6.7109375" style="13" customWidth="1"/>
    <col min="5927" max="5935" width="5.85546875" style="13" customWidth="1"/>
    <col min="5936" max="5979" width="10.85546875" style="13" customWidth="1"/>
    <col min="5980" max="6144" width="12.85546875" style="13"/>
    <col min="6145" max="6145" width="45.28515625" style="13" customWidth="1"/>
    <col min="6146" max="6153" width="13.7109375" style="13" customWidth="1"/>
    <col min="6154" max="6161" width="15.140625" style="13" customWidth="1"/>
    <col min="6162" max="6163" width="13.5703125" style="13" customWidth="1"/>
    <col min="6164" max="6175" width="0" style="13" hidden="1" customWidth="1"/>
    <col min="6176" max="6176" width="12.85546875" style="13" customWidth="1"/>
    <col min="6177" max="6182" width="6.7109375" style="13" customWidth="1"/>
    <col min="6183" max="6191" width="5.85546875" style="13" customWidth="1"/>
    <col min="6192" max="6235" width="10.85546875" style="13" customWidth="1"/>
    <col min="6236" max="6400" width="12.85546875" style="13"/>
    <col min="6401" max="6401" width="45.28515625" style="13" customWidth="1"/>
    <col min="6402" max="6409" width="13.7109375" style="13" customWidth="1"/>
    <col min="6410" max="6417" width="15.140625" style="13" customWidth="1"/>
    <col min="6418" max="6419" width="13.5703125" style="13" customWidth="1"/>
    <col min="6420" max="6431" width="0" style="13" hidden="1" customWidth="1"/>
    <col min="6432" max="6432" width="12.85546875" style="13" customWidth="1"/>
    <col min="6433" max="6438" width="6.7109375" style="13" customWidth="1"/>
    <col min="6439" max="6447" width="5.85546875" style="13" customWidth="1"/>
    <col min="6448" max="6491" width="10.85546875" style="13" customWidth="1"/>
    <col min="6492" max="6656" width="12.85546875" style="13"/>
    <col min="6657" max="6657" width="45.28515625" style="13" customWidth="1"/>
    <col min="6658" max="6665" width="13.7109375" style="13" customWidth="1"/>
    <col min="6666" max="6673" width="15.140625" style="13" customWidth="1"/>
    <col min="6674" max="6675" width="13.5703125" style="13" customWidth="1"/>
    <col min="6676" max="6687" width="0" style="13" hidden="1" customWidth="1"/>
    <col min="6688" max="6688" width="12.85546875" style="13" customWidth="1"/>
    <col min="6689" max="6694" width="6.7109375" style="13" customWidth="1"/>
    <col min="6695" max="6703" width="5.85546875" style="13" customWidth="1"/>
    <col min="6704" max="6747" width="10.85546875" style="13" customWidth="1"/>
    <col min="6748" max="6912" width="12.85546875" style="13"/>
    <col min="6913" max="6913" width="45.28515625" style="13" customWidth="1"/>
    <col min="6914" max="6921" width="13.7109375" style="13" customWidth="1"/>
    <col min="6922" max="6929" width="15.140625" style="13" customWidth="1"/>
    <col min="6930" max="6931" width="13.5703125" style="13" customWidth="1"/>
    <col min="6932" max="6943" width="0" style="13" hidden="1" customWidth="1"/>
    <col min="6944" max="6944" width="12.85546875" style="13" customWidth="1"/>
    <col min="6945" max="6950" width="6.7109375" style="13" customWidth="1"/>
    <col min="6951" max="6959" width="5.85546875" style="13" customWidth="1"/>
    <col min="6960" max="7003" width="10.85546875" style="13" customWidth="1"/>
    <col min="7004" max="7168" width="12.85546875" style="13"/>
    <col min="7169" max="7169" width="45.28515625" style="13" customWidth="1"/>
    <col min="7170" max="7177" width="13.7109375" style="13" customWidth="1"/>
    <col min="7178" max="7185" width="15.140625" style="13" customWidth="1"/>
    <col min="7186" max="7187" width="13.5703125" style="13" customWidth="1"/>
    <col min="7188" max="7199" width="0" style="13" hidden="1" customWidth="1"/>
    <col min="7200" max="7200" width="12.85546875" style="13" customWidth="1"/>
    <col min="7201" max="7206" width="6.7109375" style="13" customWidth="1"/>
    <col min="7207" max="7215" width="5.85546875" style="13" customWidth="1"/>
    <col min="7216" max="7259" width="10.85546875" style="13" customWidth="1"/>
    <col min="7260" max="7424" width="12.85546875" style="13"/>
    <col min="7425" max="7425" width="45.28515625" style="13" customWidth="1"/>
    <col min="7426" max="7433" width="13.7109375" style="13" customWidth="1"/>
    <col min="7434" max="7441" width="15.140625" style="13" customWidth="1"/>
    <col min="7442" max="7443" width="13.5703125" style="13" customWidth="1"/>
    <col min="7444" max="7455" width="0" style="13" hidden="1" customWidth="1"/>
    <col min="7456" max="7456" width="12.85546875" style="13" customWidth="1"/>
    <col min="7457" max="7462" width="6.7109375" style="13" customWidth="1"/>
    <col min="7463" max="7471" width="5.85546875" style="13" customWidth="1"/>
    <col min="7472" max="7515" width="10.85546875" style="13" customWidth="1"/>
    <col min="7516" max="7680" width="12.85546875" style="13"/>
    <col min="7681" max="7681" width="45.28515625" style="13" customWidth="1"/>
    <col min="7682" max="7689" width="13.7109375" style="13" customWidth="1"/>
    <col min="7690" max="7697" width="15.140625" style="13" customWidth="1"/>
    <col min="7698" max="7699" width="13.5703125" style="13" customWidth="1"/>
    <col min="7700" max="7711" width="0" style="13" hidden="1" customWidth="1"/>
    <col min="7712" max="7712" width="12.85546875" style="13" customWidth="1"/>
    <col min="7713" max="7718" width="6.7109375" style="13" customWidth="1"/>
    <col min="7719" max="7727" width="5.85546875" style="13" customWidth="1"/>
    <col min="7728" max="7771" width="10.85546875" style="13" customWidth="1"/>
    <col min="7772" max="7936" width="12.85546875" style="13"/>
    <col min="7937" max="7937" width="45.28515625" style="13" customWidth="1"/>
    <col min="7938" max="7945" width="13.7109375" style="13" customWidth="1"/>
    <col min="7946" max="7953" width="15.140625" style="13" customWidth="1"/>
    <col min="7954" max="7955" width="13.5703125" style="13" customWidth="1"/>
    <col min="7956" max="7967" width="0" style="13" hidden="1" customWidth="1"/>
    <col min="7968" max="7968" width="12.85546875" style="13" customWidth="1"/>
    <col min="7969" max="7974" width="6.7109375" style="13" customWidth="1"/>
    <col min="7975" max="7983" width="5.85546875" style="13" customWidth="1"/>
    <col min="7984" max="8027" width="10.85546875" style="13" customWidth="1"/>
    <col min="8028" max="8192" width="12.85546875" style="13"/>
    <col min="8193" max="8193" width="45.28515625" style="13" customWidth="1"/>
    <col min="8194" max="8201" width="13.7109375" style="13" customWidth="1"/>
    <col min="8202" max="8209" width="15.140625" style="13" customWidth="1"/>
    <col min="8210" max="8211" width="13.5703125" style="13" customWidth="1"/>
    <col min="8212" max="8223" width="0" style="13" hidden="1" customWidth="1"/>
    <col min="8224" max="8224" width="12.85546875" style="13" customWidth="1"/>
    <col min="8225" max="8230" width="6.7109375" style="13" customWidth="1"/>
    <col min="8231" max="8239" width="5.85546875" style="13" customWidth="1"/>
    <col min="8240" max="8283" width="10.85546875" style="13" customWidth="1"/>
    <col min="8284" max="8448" width="12.85546875" style="13"/>
    <col min="8449" max="8449" width="45.28515625" style="13" customWidth="1"/>
    <col min="8450" max="8457" width="13.7109375" style="13" customWidth="1"/>
    <col min="8458" max="8465" width="15.140625" style="13" customWidth="1"/>
    <col min="8466" max="8467" width="13.5703125" style="13" customWidth="1"/>
    <col min="8468" max="8479" width="0" style="13" hidden="1" customWidth="1"/>
    <col min="8480" max="8480" width="12.85546875" style="13" customWidth="1"/>
    <col min="8481" max="8486" width="6.7109375" style="13" customWidth="1"/>
    <col min="8487" max="8495" width="5.85546875" style="13" customWidth="1"/>
    <col min="8496" max="8539" width="10.85546875" style="13" customWidth="1"/>
    <col min="8540" max="8704" width="12.85546875" style="13"/>
    <col min="8705" max="8705" width="45.28515625" style="13" customWidth="1"/>
    <col min="8706" max="8713" width="13.7109375" style="13" customWidth="1"/>
    <col min="8714" max="8721" width="15.140625" style="13" customWidth="1"/>
    <col min="8722" max="8723" width="13.5703125" style="13" customWidth="1"/>
    <col min="8724" max="8735" width="0" style="13" hidden="1" customWidth="1"/>
    <col min="8736" max="8736" width="12.85546875" style="13" customWidth="1"/>
    <col min="8737" max="8742" width="6.7109375" style="13" customWidth="1"/>
    <col min="8743" max="8751" width="5.85546875" style="13" customWidth="1"/>
    <col min="8752" max="8795" width="10.85546875" style="13" customWidth="1"/>
    <col min="8796" max="8960" width="12.85546875" style="13"/>
    <col min="8961" max="8961" width="45.28515625" style="13" customWidth="1"/>
    <col min="8962" max="8969" width="13.7109375" style="13" customWidth="1"/>
    <col min="8970" max="8977" width="15.140625" style="13" customWidth="1"/>
    <col min="8978" max="8979" width="13.5703125" style="13" customWidth="1"/>
    <col min="8980" max="8991" width="0" style="13" hidden="1" customWidth="1"/>
    <col min="8992" max="8992" width="12.85546875" style="13" customWidth="1"/>
    <col min="8993" max="8998" width="6.7109375" style="13" customWidth="1"/>
    <col min="8999" max="9007" width="5.85546875" style="13" customWidth="1"/>
    <col min="9008" max="9051" width="10.85546875" style="13" customWidth="1"/>
    <col min="9052" max="9216" width="12.85546875" style="13"/>
    <col min="9217" max="9217" width="45.28515625" style="13" customWidth="1"/>
    <col min="9218" max="9225" width="13.7109375" style="13" customWidth="1"/>
    <col min="9226" max="9233" width="15.140625" style="13" customWidth="1"/>
    <col min="9234" max="9235" width="13.5703125" style="13" customWidth="1"/>
    <col min="9236" max="9247" width="0" style="13" hidden="1" customWidth="1"/>
    <col min="9248" max="9248" width="12.85546875" style="13" customWidth="1"/>
    <col min="9249" max="9254" width="6.7109375" style="13" customWidth="1"/>
    <col min="9255" max="9263" width="5.85546875" style="13" customWidth="1"/>
    <col min="9264" max="9307" width="10.85546875" style="13" customWidth="1"/>
    <col min="9308" max="9472" width="12.85546875" style="13"/>
    <col min="9473" max="9473" width="45.28515625" style="13" customWidth="1"/>
    <col min="9474" max="9481" width="13.7109375" style="13" customWidth="1"/>
    <col min="9482" max="9489" width="15.140625" style="13" customWidth="1"/>
    <col min="9490" max="9491" width="13.5703125" style="13" customWidth="1"/>
    <col min="9492" max="9503" width="0" style="13" hidden="1" customWidth="1"/>
    <col min="9504" max="9504" width="12.85546875" style="13" customWidth="1"/>
    <col min="9505" max="9510" width="6.7109375" style="13" customWidth="1"/>
    <col min="9511" max="9519" width="5.85546875" style="13" customWidth="1"/>
    <col min="9520" max="9563" width="10.85546875" style="13" customWidth="1"/>
    <col min="9564" max="9728" width="12.85546875" style="13"/>
    <col min="9729" max="9729" width="45.28515625" style="13" customWidth="1"/>
    <col min="9730" max="9737" width="13.7109375" style="13" customWidth="1"/>
    <col min="9738" max="9745" width="15.140625" style="13" customWidth="1"/>
    <col min="9746" max="9747" width="13.5703125" style="13" customWidth="1"/>
    <col min="9748" max="9759" width="0" style="13" hidden="1" customWidth="1"/>
    <col min="9760" max="9760" width="12.85546875" style="13" customWidth="1"/>
    <col min="9761" max="9766" width="6.7109375" style="13" customWidth="1"/>
    <col min="9767" max="9775" width="5.85546875" style="13" customWidth="1"/>
    <col min="9776" max="9819" width="10.85546875" style="13" customWidth="1"/>
    <col min="9820" max="9984" width="12.85546875" style="13"/>
    <col min="9985" max="9985" width="45.28515625" style="13" customWidth="1"/>
    <col min="9986" max="9993" width="13.7109375" style="13" customWidth="1"/>
    <col min="9994" max="10001" width="15.140625" style="13" customWidth="1"/>
    <col min="10002" max="10003" width="13.5703125" style="13" customWidth="1"/>
    <col min="10004" max="10015" width="0" style="13" hidden="1" customWidth="1"/>
    <col min="10016" max="10016" width="12.85546875" style="13" customWidth="1"/>
    <col min="10017" max="10022" width="6.7109375" style="13" customWidth="1"/>
    <col min="10023" max="10031" width="5.85546875" style="13" customWidth="1"/>
    <col min="10032" max="10075" width="10.85546875" style="13" customWidth="1"/>
    <col min="10076" max="10240" width="12.85546875" style="13"/>
    <col min="10241" max="10241" width="45.28515625" style="13" customWidth="1"/>
    <col min="10242" max="10249" width="13.7109375" style="13" customWidth="1"/>
    <col min="10250" max="10257" width="15.140625" style="13" customWidth="1"/>
    <col min="10258" max="10259" width="13.5703125" style="13" customWidth="1"/>
    <col min="10260" max="10271" width="0" style="13" hidden="1" customWidth="1"/>
    <col min="10272" max="10272" width="12.85546875" style="13" customWidth="1"/>
    <col min="10273" max="10278" width="6.7109375" style="13" customWidth="1"/>
    <col min="10279" max="10287" width="5.85546875" style="13" customWidth="1"/>
    <col min="10288" max="10331" width="10.85546875" style="13" customWidth="1"/>
    <col min="10332" max="10496" width="12.85546875" style="13"/>
    <col min="10497" max="10497" width="45.28515625" style="13" customWidth="1"/>
    <col min="10498" max="10505" width="13.7109375" style="13" customWidth="1"/>
    <col min="10506" max="10513" width="15.140625" style="13" customWidth="1"/>
    <col min="10514" max="10515" width="13.5703125" style="13" customWidth="1"/>
    <col min="10516" max="10527" width="0" style="13" hidden="1" customWidth="1"/>
    <col min="10528" max="10528" width="12.85546875" style="13" customWidth="1"/>
    <col min="10529" max="10534" width="6.7109375" style="13" customWidth="1"/>
    <col min="10535" max="10543" width="5.85546875" style="13" customWidth="1"/>
    <col min="10544" max="10587" width="10.85546875" style="13" customWidth="1"/>
    <col min="10588" max="10752" width="12.85546875" style="13"/>
    <col min="10753" max="10753" width="45.28515625" style="13" customWidth="1"/>
    <col min="10754" max="10761" width="13.7109375" style="13" customWidth="1"/>
    <col min="10762" max="10769" width="15.140625" style="13" customWidth="1"/>
    <col min="10770" max="10771" width="13.5703125" style="13" customWidth="1"/>
    <col min="10772" max="10783" width="0" style="13" hidden="1" customWidth="1"/>
    <col min="10784" max="10784" width="12.85546875" style="13" customWidth="1"/>
    <col min="10785" max="10790" width="6.7109375" style="13" customWidth="1"/>
    <col min="10791" max="10799" width="5.85546875" style="13" customWidth="1"/>
    <col min="10800" max="10843" width="10.85546875" style="13" customWidth="1"/>
    <col min="10844" max="11008" width="12.85546875" style="13"/>
    <col min="11009" max="11009" width="45.28515625" style="13" customWidth="1"/>
    <col min="11010" max="11017" width="13.7109375" style="13" customWidth="1"/>
    <col min="11018" max="11025" width="15.140625" style="13" customWidth="1"/>
    <col min="11026" max="11027" width="13.5703125" style="13" customWidth="1"/>
    <col min="11028" max="11039" width="0" style="13" hidden="1" customWidth="1"/>
    <col min="11040" max="11040" width="12.85546875" style="13" customWidth="1"/>
    <col min="11041" max="11046" width="6.7109375" style="13" customWidth="1"/>
    <col min="11047" max="11055" width="5.85546875" style="13" customWidth="1"/>
    <col min="11056" max="11099" width="10.85546875" style="13" customWidth="1"/>
    <col min="11100" max="11264" width="12.85546875" style="13"/>
    <col min="11265" max="11265" width="45.28515625" style="13" customWidth="1"/>
    <col min="11266" max="11273" width="13.7109375" style="13" customWidth="1"/>
    <col min="11274" max="11281" width="15.140625" style="13" customWidth="1"/>
    <col min="11282" max="11283" width="13.5703125" style="13" customWidth="1"/>
    <col min="11284" max="11295" width="0" style="13" hidden="1" customWidth="1"/>
    <col min="11296" max="11296" width="12.85546875" style="13" customWidth="1"/>
    <col min="11297" max="11302" width="6.7109375" style="13" customWidth="1"/>
    <col min="11303" max="11311" width="5.85546875" style="13" customWidth="1"/>
    <col min="11312" max="11355" width="10.85546875" style="13" customWidth="1"/>
    <col min="11356" max="11520" width="12.85546875" style="13"/>
    <col min="11521" max="11521" width="45.28515625" style="13" customWidth="1"/>
    <col min="11522" max="11529" width="13.7109375" style="13" customWidth="1"/>
    <col min="11530" max="11537" width="15.140625" style="13" customWidth="1"/>
    <col min="11538" max="11539" width="13.5703125" style="13" customWidth="1"/>
    <col min="11540" max="11551" width="0" style="13" hidden="1" customWidth="1"/>
    <col min="11552" max="11552" width="12.85546875" style="13" customWidth="1"/>
    <col min="11553" max="11558" width="6.7109375" style="13" customWidth="1"/>
    <col min="11559" max="11567" width="5.85546875" style="13" customWidth="1"/>
    <col min="11568" max="11611" width="10.85546875" style="13" customWidth="1"/>
    <col min="11612" max="11776" width="12.85546875" style="13"/>
    <col min="11777" max="11777" width="45.28515625" style="13" customWidth="1"/>
    <col min="11778" max="11785" width="13.7109375" style="13" customWidth="1"/>
    <col min="11786" max="11793" width="15.140625" style="13" customWidth="1"/>
    <col min="11794" max="11795" width="13.5703125" style="13" customWidth="1"/>
    <col min="11796" max="11807" width="0" style="13" hidden="1" customWidth="1"/>
    <col min="11808" max="11808" width="12.85546875" style="13" customWidth="1"/>
    <col min="11809" max="11814" width="6.7109375" style="13" customWidth="1"/>
    <col min="11815" max="11823" width="5.85546875" style="13" customWidth="1"/>
    <col min="11824" max="11867" width="10.85546875" style="13" customWidth="1"/>
    <col min="11868" max="12032" width="12.85546875" style="13"/>
    <col min="12033" max="12033" width="45.28515625" style="13" customWidth="1"/>
    <col min="12034" max="12041" width="13.7109375" style="13" customWidth="1"/>
    <col min="12042" max="12049" width="15.140625" style="13" customWidth="1"/>
    <col min="12050" max="12051" width="13.5703125" style="13" customWidth="1"/>
    <col min="12052" max="12063" width="0" style="13" hidden="1" customWidth="1"/>
    <col min="12064" max="12064" width="12.85546875" style="13" customWidth="1"/>
    <col min="12065" max="12070" width="6.7109375" style="13" customWidth="1"/>
    <col min="12071" max="12079" width="5.85546875" style="13" customWidth="1"/>
    <col min="12080" max="12123" width="10.85546875" style="13" customWidth="1"/>
    <col min="12124" max="12288" width="12.85546875" style="13"/>
    <col min="12289" max="12289" width="45.28515625" style="13" customWidth="1"/>
    <col min="12290" max="12297" width="13.7109375" style="13" customWidth="1"/>
    <col min="12298" max="12305" width="15.140625" style="13" customWidth="1"/>
    <col min="12306" max="12307" width="13.5703125" style="13" customWidth="1"/>
    <col min="12308" max="12319" width="0" style="13" hidden="1" customWidth="1"/>
    <col min="12320" max="12320" width="12.85546875" style="13" customWidth="1"/>
    <col min="12321" max="12326" width="6.7109375" style="13" customWidth="1"/>
    <col min="12327" max="12335" width="5.85546875" style="13" customWidth="1"/>
    <col min="12336" max="12379" width="10.85546875" style="13" customWidth="1"/>
    <col min="12380" max="12544" width="12.85546875" style="13"/>
    <col min="12545" max="12545" width="45.28515625" style="13" customWidth="1"/>
    <col min="12546" max="12553" width="13.7109375" style="13" customWidth="1"/>
    <col min="12554" max="12561" width="15.140625" style="13" customWidth="1"/>
    <col min="12562" max="12563" width="13.5703125" style="13" customWidth="1"/>
    <col min="12564" max="12575" width="0" style="13" hidden="1" customWidth="1"/>
    <col min="12576" max="12576" width="12.85546875" style="13" customWidth="1"/>
    <col min="12577" max="12582" width="6.7109375" style="13" customWidth="1"/>
    <col min="12583" max="12591" width="5.85546875" style="13" customWidth="1"/>
    <col min="12592" max="12635" width="10.85546875" style="13" customWidth="1"/>
    <col min="12636" max="12800" width="12.85546875" style="13"/>
    <col min="12801" max="12801" width="45.28515625" style="13" customWidth="1"/>
    <col min="12802" max="12809" width="13.7109375" style="13" customWidth="1"/>
    <col min="12810" max="12817" width="15.140625" style="13" customWidth="1"/>
    <col min="12818" max="12819" width="13.5703125" style="13" customWidth="1"/>
    <col min="12820" max="12831" width="0" style="13" hidden="1" customWidth="1"/>
    <col min="12832" max="12832" width="12.85546875" style="13" customWidth="1"/>
    <col min="12833" max="12838" width="6.7109375" style="13" customWidth="1"/>
    <col min="12839" max="12847" width="5.85546875" style="13" customWidth="1"/>
    <col min="12848" max="12891" width="10.85546875" style="13" customWidth="1"/>
    <col min="12892" max="13056" width="12.85546875" style="13"/>
    <col min="13057" max="13057" width="45.28515625" style="13" customWidth="1"/>
    <col min="13058" max="13065" width="13.7109375" style="13" customWidth="1"/>
    <col min="13066" max="13073" width="15.140625" style="13" customWidth="1"/>
    <col min="13074" max="13075" width="13.5703125" style="13" customWidth="1"/>
    <col min="13076" max="13087" width="0" style="13" hidden="1" customWidth="1"/>
    <col min="13088" max="13088" width="12.85546875" style="13" customWidth="1"/>
    <col min="13089" max="13094" width="6.7109375" style="13" customWidth="1"/>
    <col min="13095" max="13103" width="5.85546875" style="13" customWidth="1"/>
    <col min="13104" max="13147" width="10.85546875" style="13" customWidth="1"/>
    <col min="13148" max="13312" width="12.85546875" style="13"/>
    <col min="13313" max="13313" width="45.28515625" style="13" customWidth="1"/>
    <col min="13314" max="13321" width="13.7109375" style="13" customWidth="1"/>
    <col min="13322" max="13329" width="15.140625" style="13" customWidth="1"/>
    <col min="13330" max="13331" width="13.5703125" style="13" customWidth="1"/>
    <col min="13332" max="13343" width="0" style="13" hidden="1" customWidth="1"/>
    <col min="13344" max="13344" width="12.85546875" style="13" customWidth="1"/>
    <col min="13345" max="13350" width="6.7109375" style="13" customWidth="1"/>
    <col min="13351" max="13359" width="5.85546875" style="13" customWidth="1"/>
    <col min="13360" max="13403" width="10.85546875" style="13" customWidth="1"/>
    <col min="13404" max="13568" width="12.85546875" style="13"/>
    <col min="13569" max="13569" width="45.28515625" style="13" customWidth="1"/>
    <col min="13570" max="13577" width="13.7109375" style="13" customWidth="1"/>
    <col min="13578" max="13585" width="15.140625" style="13" customWidth="1"/>
    <col min="13586" max="13587" width="13.5703125" style="13" customWidth="1"/>
    <col min="13588" max="13599" width="0" style="13" hidden="1" customWidth="1"/>
    <col min="13600" max="13600" width="12.85546875" style="13" customWidth="1"/>
    <col min="13601" max="13606" width="6.7109375" style="13" customWidth="1"/>
    <col min="13607" max="13615" width="5.85546875" style="13" customWidth="1"/>
    <col min="13616" max="13659" width="10.85546875" style="13" customWidth="1"/>
    <col min="13660" max="13824" width="12.85546875" style="13"/>
    <col min="13825" max="13825" width="45.28515625" style="13" customWidth="1"/>
    <col min="13826" max="13833" width="13.7109375" style="13" customWidth="1"/>
    <col min="13834" max="13841" width="15.140625" style="13" customWidth="1"/>
    <col min="13842" max="13843" width="13.5703125" style="13" customWidth="1"/>
    <col min="13844" max="13855" width="0" style="13" hidden="1" customWidth="1"/>
    <col min="13856" max="13856" width="12.85546875" style="13" customWidth="1"/>
    <col min="13857" max="13862" width="6.7109375" style="13" customWidth="1"/>
    <col min="13863" max="13871" width="5.85546875" style="13" customWidth="1"/>
    <col min="13872" max="13915" width="10.85546875" style="13" customWidth="1"/>
    <col min="13916" max="14080" width="12.85546875" style="13"/>
    <col min="14081" max="14081" width="45.28515625" style="13" customWidth="1"/>
    <col min="14082" max="14089" width="13.7109375" style="13" customWidth="1"/>
    <col min="14090" max="14097" width="15.140625" style="13" customWidth="1"/>
    <col min="14098" max="14099" width="13.5703125" style="13" customWidth="1"/>
    <col min="14100" max="14111" width="0" style="13" hidden="1" customWidth="1"/>
    <col min="14112" max="14112" width="12.85546875" style="13" customWidth="1"/>
    <col min="14113" max="14118" width="6.7109375" style="13" customWidth="1"/>
    <col min="14119" max="14127" width="5.85546875" style="13" customWidth="1"/>
    <col min="14128" max="14171" width="10.85546875" style="13" customWidth="1"/>
    <col min="14172" max="14336" width="12.85546875" style="13"/>
    <col min="14337" max="14337" width="45.28515625" style="13" customWidth="1"/>
    <col min="14338" max="14345" width="13.7109375" style="13" customWidth="1"/>
    <col min="14346" max="14353" width="15.140625" style="13" customWidth="1"/>
    <col min="14354" max="14355" width="13.5703125" style="13" customWidth="1"/>
    <col min="14356" max="14367" width="0" style="13" hidden="1" customWidth="1"/>
    <col min="14368" max="14368" width="12.85546875" style="13" customWidth="1"/>
    <col min="14369" max="14374" width="6.7109375" style="13" customWidth="1"/>
    <col min="14375" max="14383" width="5.85546875" style="13" customWidth="1"/>
    <col min="14384" max="14427" width="10.85546875" style="13" customWidth="1"/>
    <col min="14428" max="14592" width="12.85546875" style="13"/>
    <col min="14593" max="14593" width="45.28515625" style="13" customWidth="1"/>
    <col min="14594" max="14601" width="13.7109375" style="13" customWidth="1"/>
    <col min="14602" max="14609" width="15.140625" style="13" customWidth="1"/>
    <col min="14610" max="14611" width="13.5703125" style="13" customWidth="1"/>
    <col min="14612" max="14623" width="0" style="13" hidden="1" customWidth="1"/>
    <col min="14624" max="14624" width="12.85546875" style="13" customWidth="1"/>
    <col min="14625" max="14630" width="6.7109375" style="13" customWidth="1"/>
    <col min="14631" max="14639" width="5.85546875" style="13" customWidth="1"/>
    <col min="14640" max="14683" width="10.85546875" style="13" customWidth="1"/>
    <col min="14684" max="14848" width="12.85546875" style="13"/>
    <col min="14849" max="14849" width="45.28515625" style="13" customWidth="1"/>
    <col min="14850" max="14857" width="13.7109375" style="13" customWidth="1"/>
    <col min="14858" max="14865" width="15.140625" style="13" customWidth="1"/>
    <col min="14866" max="14867" width="13.5703125" style="13" customWidth="1"/>
    <col min="14868" max="14879" width="0" style="13" hidden="1" customWidth="1"/>
    <col min="14880" max="14880" width="12.85546875" style="13" customWidth="1"/>
    <col min="14881" max="14886" width="6.7109375" style="13" customWidth="1"/>
    <col min="14887" max="14895" width="5.85546875" style="13" customWidth="1"/>
    <col min="14896" max="14939" width="10.85546875" style="13" customWidth="1"/>
    <col min="14940" max="15104" width="12.85546875" style="13"/>
    <col min="15105" max="15105" width="45.28515625" style="13" customWidth="1"/>
    <col min="15106" max="15113" width="13.7109375" style="13" customWidth="1"/>
    <col min="15114" max="15121" width="15.140625" style="13" customWidth="1"/>
    <col min="15122" max="15123" width="13.5703125" style="13" customWidth="1"/>
    <col min="15124" max="15135" width="0" style="13" hidden="1" customWidth="1"/>
    <col min="15136" max="15136" width="12.85546875" style="13" customWidth="1"/>
    <col min="15137" max="15142" width="6.7109375" style="13" customWidth="1"/>
    <col min="15143" max="15151" width="5.85546875" style="13" customWidth="1"/>
    <col min="15152" max="15195" width="10.85546875" style="13" customWidth="1"/>
    <col min="15196" max="15360" width="12.85546875" style="13"/>
    <col min="15361" max="15361" width="45.28515625" style="13" customWidth="1"/>
    <col min="15362" max="15369" width="13.7109375" style="13" customWidth="1"/>
    <col min="15370" max="15377" width="15.140625" style="13" customWidth="1"/>
    <col min="15378" max="15379" width="13.5703125" style="13" customWidth="1"/>
    <col min="15380" max="15391" width="0" style="13" hidden="1" customWidth="1"/>
    <col min="15392" max="15392" width="12.85546875" style="13" customWidth="1"/>
    <col min="15393" max="15398" width="6.7109375" style="13" customWidth="1"/>
    <col min="15399" max="15407" width="5.85546875" style="13" customWidth="1"/>
    <col min="15408" max="15451" width="10.85546875" style="13" customWidth="1"/>
    <col min="15452" max="15616" width="12.85546875" style="13"/>
    <col min="15617" max="15617" width="45.28515625" style="13" customWidth="1"/>
    <col min="15618" max="15625" width="13.7109375" style="13" customWidth="1"/>
    <col min="15626" max="15633" width="15.140625" style="13" customWidth="1"/>
    <col min="15634" max="15635" width="13.5703125" style="13" customWidth="1"/>
    <col min="15636" max="15647" width="0" style="13" hidden="1" customWidth="1"/>
    <col min="15648" max="15648" width="12.85546875" style="13" customWidth="1"/>
    <col min="15649" max="15654" width="6.7109375" style="13" customWidth="1"/>
    <col min="15655" max="15663" width="5.85546875" style="13" customWidth="1"/>
    <col min="15664" max="15707" width="10.85546875" style="13" customWidth="1"/>
    <col min="15708" max="15872" width="12.85546875" style="13"/>
    <col min="15873" max="15873" width="45.28515625" style="13" customWidth="1"/>
    <col min="15874" max="15881" width="13.7109375" style="13" customWidth="1"/>
    <col min="15882" max="15889" width="15.140625" style="13" customWidth="1"/>
    <col min="15890" max="15891" width="13.5703125" style="13" customWidth="1"/>
    <col min="15892" max="15903" width="0" style="13" hidden="1" customWidth="1"/>
    <col min="15904" max="15904" width="12.85546875" style="13" customWidth="1"/>
    <col min="15905" max="15910" width="6.7109375" style="13" customWidth="1"/>
    <col min="15911" max="15919" width="5.85546875" style="13" customWidth="1"/>
    <col min="15920" max="15963" width="10.85546875" style="13" customWidth="1"/>
    <col min="15964" max="16128" width="12.85546875" style="13"/>
    <col min="16129" max="16129" width="45.28515625" style="13" customWidth="1"/>
    <col min="16130" max="16137" width="13.7109375" style="13" customWidth="1"/>
    <col min="16138" max="16145" width="15.140625" style="13" customWidth="1"/>
    <col min="16146" max="16147" width="13.5703125" style="13" customWidth="1"/>
    <col min="16148" max="16159" width="0" style="13" hidden="1" customWidth="1"/>
    <col min="16160" max="16160" width="12.85546875" style="13" customWidth="1"/>
    <col min="16161" max="16166" width="6.7109375" style="13" customWidth="1"/>
    <col min="16167" max="16175" width="5.85546875" style="13" customWidth="1"/>
    <col min="16176" max="16219" width="10.85546875" style="13" customWidth="1"/>
    <col min="16220" max="16384" width="12.85546875" style="13"/>
  </cols>
  <sheetData>
    <row r="1" spans="1:27" s="7" customFormat="1" ht="11.1" customHeight="1" x14ac:dyDescent="0.15">
      <c r="A1" s="3" t="s">
        <v>0</v>
      </c>
      <c r="B1" s="4"/>
      <c r="C1" s="5"/>
      <c r="D1" s="5"/>
      <c r="E1" s="5"/>
      <c r="F1" s="5"/>
      <c r="G1" s="5"/>
      <c r="H1" s="5"/>
      <c r="I1" s="5"/>
      <c r="J1" s="6"/>
      <c r="K1" s="75"/>
      <c r="V1" s="8"/>
      <c r="W1" s="9"/>
      <c r="X1" s="9"/>
    </row>
    <row r="2" spans="1:27" s="7" customFormat="1" ht="11.1" customHeight="1" x14ac:dyDescent="0.15">
      <c r="A2" s="3" t="str">
        <f>CONCATENATE("COMUNA: ",[1]NOMBRE!B2," - ","( ",[1]NOMBRE!C2,[1]NOMBRE!D2,[1]NOMBRE!E2,[1]NOMBRE!F2,[1]NOMBRE!G2," )")</f>
        <v>COMUNA: Linares - ( 07401 )</v>
      </c>
      <c r="B2" s="4"/>
      <c r="C2" s="5"/>
      <c r="D2" s="5"/>
      <c r="E2" s="5"/>
      <c r="F2" s="5"/>
      <c r="G2" s="5"/>
      <c r="H2" s="5"/>
      <c r="I2" s="5"/>
      <c r="J2" s="6"/>
      <c r="K2" s="75"/>
      <c r="V2" s="8"/>
      <c r="W2" s="9"/>
      <c r="X2" s="9"/>
    </row>
    <row r="3" spans="1:27" s="7" customFormat="1" ht="11.1" customHeight="1" x14ac:dyDescent="0.2">
      <c r="A3" s="3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3" s="4"/>
      <c r="C3" s="5"/>
      <c r="D3" s="10"/>
      <c r="E3" s="5"/>
      <c r="F3" s="5"/>
      <c r="G3" s="5"/>
      <c r="H3" s="5"/>
      <c r="I3" s="5"/>
      <c r="J3" s="6"/>
      <c r="K3" s="75"/>
      <c r="V3" s="8"/>
      <c r="W3" s="9"/>
      <c r="X3" s="9"/>
    </row>
    <row r="4" spans="1:27" s="7" customFormat="1" ht="11.1" customHeight="1" x14ac:dyDescent="0.15">
      <c r="A4" s="3" t="str">
        <f>CONCATENATE("MES: ",[1]NOMBRE!B6," - ","( ",[1]NOMBRE!C6,[1]NOMBRE!D6," )")</f>
        <v>MES: ENERO - ( 01 )</v>
      </c>
      <c r="B4" s="4"/>
      <c r="C4" s="5"/>
      <c r="D4" s="5"/>
      <c r="E4" s="5"/>
      <c r="F4" s="5"/>
      <c r="G4" s="5"/>
      <c r="H4" s="5"/>
      <c r="I4" s="5"/>
      <c r="J4" s="6"/>
      <c r="K4" s="75"/>
      <c r="V4" s="8"/>
      <c r="W4" s="9"/>
      <c r="X4" s="9"/>
    </row>
    <row r="5" spans="1:27" s="7" customFormat="1" ht="11.25" x14ac:dyDescent="0.15">
      <c r="A5" s="2" t="str">
        <f>CONCATENATE("AÑO: ",[1]NOMBRE!B7)</f>
        <v>AÑO: 2016</v>
      </c>
      <c r="B5" s="4"/>
      <c r="C5" s="5"/>
      <c r="D5" s="5"/>
      <c r="E5" s="5"/>
      <c r="F5" s="5"/>
      <c r="G5" s="5"/>
      <c r="H5" s="5"/>
      <c r="I5" s="5"/>
      <c r="J5" s="6"/>
      <c r="K5" s="75"/>
      <c r="V5" s="8"/>
      <c r="W5" s="9"/>
      <c r="X5" s="9"/>
    </row>
    <row r="6" spans="1:27" ht="44.1" customHeight="1" x14ac:dyDescent="0.15">
      <c r="A6" s="423"/>
      <c r="B6" s="423"/>
      <c r="C6" s="423"/>
      <c r="D6" s="423"/>
      <c r="E6" s="423"/>
      <c r="F6" s="423"/>
      <c r="G6" s="423"/>
      <c r="H6" s="423"/>
      <c r="I6" s="423"/>
      <c r="J6" s="11"/>
      <c r="K6" s="76"/>
      <c r="L6" s="11"/>
      <c r="M6" s="11"/>
      <c r="N6" s="11"/>
      <c r="O6" s="11"/>
      <c r="P6" s="11"/>
      <c r="Q6" s="11"/>
      <c r="R6" s="11"/>
      <c r="S6" s="11"/>
      <c r="T6" s="11"/>
      <c r="U6" s="11"/>
      <c r="V6" s="12"/>
      <c r="W6" s="11"/>
      <c r="X6" s="11"/>
      <c r="Y6" s="11"/>
      <c r="Z6" s="11"/>
      <c r="AA6" s="11"/>
    </row>
    <row r="7" spans="1:27" ht="21.95" customHeight="1" x14ac:dyDescent="0.15">
      <c r="A7" s="424" t="s">
        <v>1</v>
      </c>
      <c r="B7" s="424"/>
      <c r="C7" s="424"/>
      <c r="D7" s="424"/>
      <c r="E7" s="424"/>
      <c r="F7" s="424"/>
      <c r="G7" s="424"/>
      <c r="H7" s="424"/>
      <c r="I7" s="14"/>
      <c r="J7" s="14"/>
      <c r="X7" s="13"/>
    </row>
    <row r="8" spans="1:27" ht="36.75" customHeight="1" x14ac:dyDescent="0.2">
      <c r="A8" s="16" t="s">
        <v>88</v>
      </c>
      <c r="B8" s="17"/>
      <c r="C8" s="17"/>
      <c r="J8" s="18"/>
      <c r="X8" s="13"/>
    </row>
    <row r="9" spans="1:27" ht="15" customHeight="1" x14ac:dyDescent="0.15">
      <c r="A9" s="425" t="s">
        <v>89</v>
      </c>
      <c r="B9" s="428" t="s">
        <v>90</v>
      </c>
      <c r="C9" s="428" t="s">
        <v>91</v>
      </c>
      <c r="D9" s="433" t="s">
        <v>2</v>
      </c>
      <c r="E9" s="434"/>
      <c r="F9" s="428" t="s">
        <v>3</v>
      </c>
      <c r="G9" s="428" t="s">
        <v>4</v>
      </c>
      <c r="H9" s="425" t="s">
        <v>5</v>
      </c>
      <c r="I9" s="433"/>
      <c r="J9" s="437"/>
      <c r="K9" s="78"/>
      <c r="L9" s="18"/>
      <c r="X9" s="13"/>
    </row>
    <row r="10" spans="1:27" ht="10.5" customHeight="1" x14ac:dyDescent="0.15">
      <c r="A10" s="426"/>
      <c r="B10" s="429"/>
      <c r="C10" s="431"/>
      <c r="D10" s="435"/>
      <c r="E10" s="436"/>
      <c r="F10" s="429"/>
      <c r="G10" s="429"/>
      <c r="H10" s="427"/>
      <c r="I10" s="438"/>
      <c r="J10" s="439"/>
      <c r="K10" s="78"/>
      <c r="L10" s="18"/>
      <c r="X10" s="13"/>
    </row>
    <row r="11" spans="1:27" ht="40.5" customHeight="1" x14ac:dyDescent="0.15">
      <c r="A11" s="427"/>
      <c r="B11" s="430"/>
      <c r="C11" s="432"/>
      <c r="D11" s="19" t="s">
        <v>6</v>
      </c>
      <c r="E11" s="20" t="s">
        <v>92</v>
      </c>
      <c r="F11" s="430"/>
      <c r="G11" s="430"/>
      <c r="H11" s="21" t="s">
        <v>7</v>
      </c>
      <c r="I11" s="22" t="s">
        <v>8</v>
      </c>
      <c r="J11" s="158" t="s">
        <v>9</v>
      </c>
      <c r="K11" s="78"/>
      <c r="L11" s="18"/>
      <c r="X11" s="13"/>
    </row>
    <row r="12" spans="1:27" ht="15" customHeight="1" x14ac:dyDescent="0.2">
      <c r="A12" s="23" t="s">
        <v>93</v>
      </c>
      <c r="B12" s="149">
        <f>+Enero!B12+Febrero!B12+'Marzo '!B12+'Abril '!B12+'Mayo '!B12+Junio!B12+Julio!B12+Agosto!B12+Septiembre!B12+'Octubre '!B12+Noviembre!B12+'Diciembre '!B12</f>
        <v>60</v>
      </c>
      <c r="C12" s="149">
        <f>+Enero!C12+Febrero!C12+'Marzo '!C12+'Abril '!C12+'Mayo '!C12+Junio!C12+Julio!C12+Agosto!C12+Septiembre!C12+'Octubre '!C12+Noviembre!C12+'Diciembre '!C12</f>
        <v>60</v>
      </c>
      <c r="D12" s="141">
        <f>+Enero!D12+Febrero!D12+'Marzo '!D12+'Abril '!D12+'Mayo '!D12+Junio!D12+Julio!D12+Agosto!D12+Septiembre!D12+'Octubre '!D12+Noviembre!D12+'Diciembre '!D12</f>
        <v>18187.5</v>
      </c>
      <c r="E12" s="142">
        <f>+Enero!E12+Febrero!E12+'Marzo '!E12+'Abril '!E12+'Mayo '!E12+Junio!E12+Julio!E12+Agosto!E12+Septiembre!E12+'Octubre '!E12+Noviembre!E12+'Diciembre '!E12</f>
        <v>15886.7</v>
      </c>
      <c r="F12" s="143">
        <f>+Enero!F12+Febrero!F12+'Marzo '!F12+'Abril '!F12+'Mayo '!F12+Junio!F12+Julio!F12+Agosto!F12+Septiembre!F12+'Octubre '!F12+Noviembre!F12+'Diciembre '!F12</f>
        <v>2545.6999999999998</v>
      </c>
      <c r="G12" s="143">
        <f>+Enero!G12+Febrero!G12+'Marzo '!G12+'Abril '!G12+'Mayo '!G12+Junio!G12+Julio!G12+Agosto!G12+Septiembre!G12+'Octubre '!G12+Noviembre!G12+'Diciembre '!G12</f>
        <v>8632.6</v>
      </c>
      <c r="H12" s="141">
        <f>+Enero!H12+Febrero!H12+'Marzo '!H12+'Abril '!H12+'Mayo '!H12+Junio!H12+Julio!H12+Agosto!H12+Septiembre!H12+'Octubre '!H12+Noviembre!H12+'Diciembre '!H12</f>
        <v>6870.0999999999995</v>
      </c>
      <c r="I12" s="144">
        <f>+Enero!I12+Febrero!I12+'Marzo '!I12+'Abril '!I12+'Mayo '!I12+Junio!I12+Julio!I12+Agosto!I12+Septiembre!I12+'Octubre '!I12+Noviembre!I12+'Diciembre '!I12</f>
        <v>6139.6</v>
      </c>
      <c r="J12" s="142">
        <f>+Enero!J12+Febrero!J12+'Marzo '!J12+'Abril '!J12+'Mayo '!J12+Junio!J12+Julio!J12+Agosto!J12+Septiembre!J12+'Octubre '!J12+Noviembre!J12+'Diciembre '!J12</f>
        <v>176.5</v>
      </c>
      <c r="K12" s="79"/>
      <c r="L12" s="18"/>
      <c r="T12" s="70"/>
      <c r="X12" s="24"/>
    </row>
    <row r="13" spans="1:27" ht="15" customHeight="1" x14ac:dyDescent="0.2">
      <c r="A13" s="25" t="s">
        <v>10</v>
      </c>
      <c r="B13" s="150">
        <v>4</v>
      </c>
      <c r="C13" s="150">
        <v>4</v>
      </c>
      <c r="D13" s="150">
        <f>+Enero!D13+Febrero!D13+'Marzo '!D13+'Abril '!D13+'Mayo '!D13+Junio!D13+Julio!D13+Agosto!D13+Septiembre!D13+'Octubre '!D13+Noviembre!D13+'Diciembre '!D13</f>
        <v>9447.5</v>
      </c>
      <c r="E13" s="150">
        <f>+Enero!E13+Febrero!E13+'Marzo '!E13+'Abril '!E13+'Mayo '!E13+Junio!E13+Julio!E13+Agosto!E13+Septiembre!E13+'Octubre '!E13+Noviembre!E13+'Diciembre '!E13</f>
        <v>7146.7</v>
      </c>
      <c r="F13" s="150">
        <f>+Enero!F13+Febrero!F13+'Marzo '!F13+'Abril '!F13+'Mayo '!F13+Junio!F13+Julio!F13+Agosto!F13+Septiembre!F13+'Octubre '!F13+Noviembre!F13+'Diciembre '!F13</f>
        <v>1792.7</v>
      </c>
      <c r="G13" s="150">
        <f>+Enero!G13+Febrero!G13+'Marzo '!G13+'Abril '!G13+'Mayo '!G13+Junio!G13+Julio!G13+Agosto!G13+Septiembre!G13+'Octubre '!G13+Noviembre!G13+'Diciembre '!G13</f>
        <v>6043.4</v>
      </c>
      <c r="H13" s="150">
        <f>+Enero!H13+Febrero!H13+'Marzo '!H13+'Abril '!H13+'Mayo '!H13+Junio!H13+Julio!H13+Agosto!H13+Septiembre!H13+'Octubre '!H13+Noviembre!H13+'Diciembre '!H13</f>
        <v>4280.8999999999996</v>
      </c>
      <c r="I13" s="150">
        <f>+Enero!I13+Febrero!I13+'Marzo '!I13+'Abril '!I13+'Mayo '!I13+Junio!I13+Julio!I13+Agosto!I13+Septiembre!I13+'Octubre '!I13+Noviembre!I13+'Diciembre '!I13</f>
        <v>3724.4</v>
      </c>
      <c r="J13" s="150">
        <f>+Enero!J13+Febrero!J13+'Marzo '!J13+'Abril '!J13+'Mayo '!J13+Junio!J13+Julio!J13+Agosto!J13+Septiembre!J13+'Octubre '!J13+Noviembre!J13+'Diciembre '!J13</f>
        <v>176.5</v>
      </c>
      <c r="K13" s="80" t="str">
        <f>T13&amp;" "&amp;U13</f>
        <v xml:space="preserve"> </v>
      </c>
      <c r="L13" s="18"/>
      <c r="T13" s="83" t="str">
        <f>IF($C13&gt;$B13,"El nº de quirófanos disponibles NO puede ser MAYOR al nº de quirófanos de dotación","")</f>
        <v/>
      </c>
      <c r="U13" s="83" t="str">
        <f>IF(AND($C13&gt;0,$D13=""),"Falta registrar horas disponibles",IF(AND($H13&gt;0,$G13=""),"Falta registrar total de horas mensuales ocupadas",IF(AND(SUM($D13:$J13)&gt;0,$B13=""),"Falta registrar número quierófanos",IF(($F13+$G13)&gt;$D13,"Las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5"/>
      <c r="X13" s="15"/>
      <c r="Y13" s="15"/>
      <c r="Z13" s="47">
        <v>0</v>
      </c>
      <c r="AA13" s="86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26" t="s">
        <v>11</v>
      </c>
      <c r="B14" s="150">
        <v>1</v>
      </c>
      <c r="C14" s="150">
        <v>1</v>
      </c>
      <c r="D14" s="150">
        <f>+Enero!D14+Febrero!D14+'Marzo '!D14+'Abril '!D14+'Mayo '!D14+Junio!D14+Julio!D14+Agosto!D14+Septiembre!D14+'Octubre '!D14+Noviembre!D14+'Diciembre '!D14</f>
        <v>8740</v>
      </c>
      <c r="E14" s="150">
        <f>+Enero!E14+Febrero!E14+'Marzo '!E14+'Abril '!E14+'Mayo '!E14+Junio!E14+Julio!E14+Agosto!E14+Septiembre!E14+'Octubre '!E14+Noviembre!E14+'Diciembre '!E14</f>
        <v>8740</v>
      </c>
      <c r="F14" s="150">
        <f>+Enero!F14+Febrero!F14+'Marzo '!F14+'Abril '!F14+'Mayo '!F14+Junio!F14+Julio!F14+Agosto!F14+Septiembre!F14+'Octubre '!F14+Noviembre!F14+'Diciembre '!F14</f>
        <v>753</v>
      </c>
      <c r="G14" s="150">
        <f>+Enero!G14+Febrero!G14+'Marzo '!G14+'Abril '!G14+'Mayo '!G14+Junio!G14+Julio!G14+Agosto!G14+Septiembre!G14+'Octubre '!G14+Noviembre!G14+'Diciembre '!G14</f>
        <v>2589.1999999999998</v>
      </c>
      <c r="H14" s="150">
        <f>+Enero!H14+Febrero!H14+'Marzo '!H14+'Abril '!H14+'Mayo '!H14+Junio!H14+Julio!H14+Agosto!H14+Septiembre!H14+'Octubre '!H14+Noviembre!H14+'Diciembre '!H14</f>
        <v>2589.1999999999998</v>
      </c>
      <c r="I14" s="150">
        <f>+Enero!I14+Febrero!I14+'Marzo '!I14+'Abril '!I14+'Mayo '!I14+Junio!I14+Julio!I14+Agosto!I14+Septiembre!I14+'Octubre '!I14+Noviembre!I14+'Diciembre '!I14</f>
        <v>2415.1999999999998</v>
      </c>
      <c r="J14" s="150">
        <f>+Enero!J14+Febrero!J14+'Marzo '!J14+'Abril '!J14+'Mayo '!J14+Junio!J14+Julio!J14+Agosto!J14+Septiembre!J14+'Octubre '!J14+Noviembre!J14+'Diciembre '!J14</f>
        <v>0</v>
      </c>
      <c r="K14" s="81" t="str">
        <f>T14&amp;" "&amp;U14</f>
        <v xml:space="preserve"> </v>
      </c>
      <c r="L14" s="18"/>
      <c r="T14" s="83" t="str">
        <f>IF($C14&gt;$B14,"El nº de quirófanos disponibles NO puede ser MAYOR al nº de quirófanos de dotación","")</f>
        <v/>
      </c>
      <c r="U14" s="83" t="str">
        <f>IF(AND($C14&gt;0,$D14=""),"Falta registrar horas disponibles",IF(AND($H14&gt;0,$G14=""),"Falta registrar total de horas mensuales ocupadas",IF(AND(SUM($D14:$J14)&gt;0,$B14=""),"Falta registrar número quirófanos",IF(($F14+$G14)&gt;$D14,"Las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5"/>
      <c r="X14" s="15"/>
      <c r="Y14" s="15"/>
      <c r="Z14" s="47">
        <v>0</v>
      </c>
      <c r="AA14" s="86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26" t="s">
        <v>12</v>
      </c>
      <c r="B15" s="150">
        <f>+Enero!B15+Febrero!B15+'Marzo '!B15+'Abril '!B15+'Mayo '!B15+Junio!B15+Julio!B15+Agosto!B15+Septiembre!B15+'Octubre '!B15+Noviembre!B15+'Diciembre '!B15</f>
        <v>0</v>
      </c>
      <c r="C15" s="150">
        <f>+Enero!C15+Febrero!C15+'Marzo '!C15+'Abril '!C15+'Mayo '!C15+Junio!C15+Julio!C15+Agosto!C15+Septiembre!C15+'Octubre '!C15+Noviembre!C15+'Diciembre '!C15</f>
        <v>0</v>
      </c>
      <c r="D15" s="150">
        <f>+Enero!D15+Febrero!D15+'Marzo '!D15+'Abril '!D15+'Mayo '!D15+Junio!D15+Julio!D15+Agosto!D15+Septiembre!D15+'Octubre '!D15+Noviembre!D15+'Diciembre '!D15</f>
        <v>0</v>
      </c>
      <c r="E15" s="150">
        <f>+Enero!E15+Febrero!E15+'Marzo '!E15+'Abril '!E15+'Mayo '!E15+Junio!E15+Julio!E15+Agosto!E15+Septiembre!E15+'Octubre '!E15+Noviembre!E15+'Diciembre '!E15</f>
        <v>0</v>
      </c>
      <c r="F15" s="150">
        <f>+Enero!F15+Febrero!F15+'Marzo '!F15+'Abril '!F15+'Mayo '!F15+Junio!F15+Julio!F15+Agosto!F15+Septiembre!F15+'Octubre '!F15+Noviembre!F15+'Diciembre '!F15</f>
        <v>0</v>
      </c>
      <c r="G15" s="150">
        <f>+Enero!G15+Febrero!G15+'Marzo '!G15+'Abril '!G15+'Mayo '!G15+Junio!G15+Julio!G15+Agosto!G15+Septiembre!G15+'Octubre '!G15+Noviembre!G15+'Diciembre '!G15</f>
        <v>0</v>
      </c>
      <c r="H15" s="150">
        <f>+Enero!H15+Febrero!H15+'Marzo '!H15+'Abril '!H15+'Mayo '!H15+Junio!H15+Julio!H15+Agosto!H15+Septiembre!H15+'Octubre '!H15+Noviembre!H15+'Diciembre '!H15</f>
        <v>0</v>
      </c>
      <c r="I15" s="150">
        <f>+Enero!I15+Febrero!I15+'Marzo '!I15+'Abril '!I15+'Mayo '!I15+Junio!I15+Julio!I15+Agosto!I15+Septiembre!I15+'Octubre '!I15+Noviembre!I15+'Diciembre '!I15</f>
        <v>0</v>
      </c>
      <c r="J15" s="150">
        <f>+Enero!J15+Febrero!J15+'Marzo '!J15+'Abril '!J15+'Mayo '!J15+Junio!J15+Julio!J15+Agosto!J15+Septiembre!J15+'Octubre '!J15+Noviembre!J15+'Diciembre '!J15</f>
        <v>0</v>
      </c>
      <c r="K15" s="81" t="str">
        <f>T15&amp;" "&amp;U15</f>
        <v xml:space="preserve"> </v>
      </c>
      <c r="L15" s="18"/>
      <c r="T15" s="83" t="str">
        <f>IF($C15&gt;$B15,"El nº de quirófanos disponibles NO puede ser MAYOR al nº de quirófanos de dotación","")</f>
        <v/>
      </c>
      <c r="U15" s="83" t="str">
        <f>IF(AND($C15&gt;0,$D15=""),"Falta registrar horas disponibles",IF(AND($H15&gt;0,$G15=""),"Falta registrar total de horas mensuales ocupadas",IF(AND(SUM($D15:$J15)&gt;0,$B15=""),"Falta registrar número quirófanos",IF(($F15+$G15)&gt;$D15,"Las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5"/>
      <c r="X15" s="15"/>
      <c r="Y15" s="15"/>
      <c r="Z15" s="47">
        <v>0</v>
      </c>
      <c r="AA15" s="86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27" t="s">
        <v>13</v>
      </c>
      <c r="B16" s="150">
        <f>+Enero!B16+Febrero!B16+'Marzo '!B16+'Abril '!B16+'Mayo '!B16+Junio!B16+Julio!B16+Agosto!B16+Septiembre!B16+'Octubre '!B16+Noviembre!B16+'Diciembre '!B16</f>
        <v>0</v>
      </c>
      <c r="C16" s="150">
        <f>+Enero!C16+Febrero!C16+'Marzo '!C16+'Abril '!C16+'Mayo '!C16+Junio!C16+Julio!C16+Agosto!C16+Septiembre!C16+'Octubre '!C16+Noviembre!C16+'Diciembre '!C16</f>
        <v>0</v>
      </c>
      <c r="D16" s="150">
        <f>+Enero!D16+Febrero!D16+'Marzo '!D16+'Abril '!D16+'Mayo '!D16+Junio!D16+Julio!D16+Agosto!D16+Septiembre!D16+'Octubre '!D16+Noviembre!D16+'Diciembre '!D16</f>
        <v>0</v>
      </c>
      <c r="E16" s="150">
        <f>+Enero!E16+Febrero!E16+'Marzo '!E16+'Abril '!E16+'Mayo '!E16+Junio!E16+Julio!E16+Agosto!E16+Septiembre!E16+'Octubre '!E16+Noviembre!E16+'Diciembre '!E16</f>
        <v>0</v>
      </c>
      <c r="F16" s="150">
        <f>+Enero!F16+Febrero!F16+'Marzo '!F16+'Abril '!F16+'Mayo '!F16+Junio!F16+Julio!F16+Agosto!F16+Septiembre!F16+'Octubre '!F16+Noviembre!F16+'Diciembre '!F16</f>
        <v>0</v>
      </c>
      <c r="G16" s="150">
        <f>+Enero!G16+Febrero!G16+'Marzo '!G16+'Abril '!G16+'Mayo '!G16+Junio!G16+Julio!G16+Agosto!G16+Septiembre!G16+'Octubre '!G16+Noviembre!G16+'Diciembre '!G16</f>
        <v>0</v>
      </c>
      <c r="H16" s="150">
        <f>+Enero!H16+Febrero!H16+'Marzo '!H16+'Abril '!H16+'Mayo '!H16+Junio!H16+Julio!H16+Agosto!H16+Septiembre!H16+'Octubre '!H16+Noviembre!H16+'Diciembre '!H16</f>
        <v>0</v>
      </c>
      <c r="I16" s="150">
        <f>+Enero!I16+Febrero!I16+'Marzo '!I16+'Abril '!I16+'Mayo '!I16+Junio!I16+Julio!I16+Agosto!I16+Septiembre!I16+'Octubre '!I16+Noviembre!I16+'Diciembre '!I16</f>
        <v>0</v>
      </c>
      <c r="J16" s="150">
        <f>+Enero!J16+Febrero!J16+'Marzo '!J16+'Abril '!J16+'Mayo '!J16+Junio!J16+Julio!J16+Agosto!J16+Septiembre!J16+'Octubre '!J16+Noviembre!J16+'Diciembre '!J16</f>
        <v>0</v>
      </c>
      <c r="K16" s="81" t="str">
        <f>T16&amp;" "&amp;U16</f>
        <v xml:space="preserve"> </v>
      </c>
      <c r="L16" s="18"/>
      <c r="T16" s="83" t="str">
        <f>IF($C16&gt;$B16,"El nº de quirófanos disponibles NO puede ser MAYOR al nº de quirófanos de dotación","")</f>
        <v/>
      </c>
      <c r="U16" s="83" t="str">
        <f>IF(AND($C16&gt;0,$D16=""),"Falta registrar horas disponibles",IF(AND($H16&gt;0,$G16=""),"Falta registrar total de horas mensuales ocupadas",IF(AND(SUM($D16:$J16)&gt;0,$B16=""),"Falta registrar número quirófanos",IF(($F16+$G16)&gt;$D16,"Las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5"/>
      <c r="X16" s="15"/>
      <c r="Y16" s="15"/>
      <c r="Z16" s="47">
        <v>0</v>
      </c>
      <c r="AA16" s="86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28" t="s">
        <v>14</v>
      </c>
      <c r="B17" s="29"/>
      <c r="C17" s="29"/>
      <c r="D17" s="29"/>
      <c r="E17" s="29"/>
      <c r="F17" s="29"/>
      <c r="G17" s="29"/>
      <c r="H17" s="29"/>
      <c r="I17" s="29"/>
      <c r="J17" s="18"/>
      <c r="X17" s="13"/>
    </row>
    <row r="18" spans="1:24" ht="42" customHeight="1" x14ac:dyDescent="0.15">
      <c r="A18" s="156" t="s">
        <v>15</v>
      </c>
      <c r="B18" s="152" t="s">
        <v>7</v>
      </c>
      <c r="C18" s="30" t="s">
        <v>16</v>
      </c>
      <c r="D18" s="31" t="s">
        <v>17</v>
      </c>
      <c r="E18" s="31" t="s">
        <v>18</v>
      </c>
      <c r="F18" s="31" t="s">
        <v>19</v>
      </c>
      <c r="G18" s="32" t="s">
        <v>20</v>
      </c>
      <c r="H18" s="33"/>
      <c r="I18" s="13"/>
      <c r="X18" s="13"/>
    </row>
    <row r="19" spans="1:24" ht="15" customHeight="1" x14ac:dyDescent="0.15">
      <c r="A19" s="34" t="s">
        <v>21</v>
      </c>
      <c r="B19" s="124">
        <f>SUM(C19:G19)</f>
        <v>76</v>
      </c>
      <c r="C19" s="125">
        <f>+Enero!C19+Febrero!C19+'Marzo '!C19+'Abril '!C19+'Mayo '!C19+Junio!C19+Julio!C19+Agosto!C19+Septiembre!C19+'Octubre '!C19+Noviembre!C19+'Diciembre '!C19</f>
        <v>0</v>
      </c>
      <c r="D19" s="126">
        <f>+Enero!D19+Febrero!D19+'Marzo '!D19+'Abril '!D19+'Mayo '!D19+Junio!D19+Julio!D19+Agosto!D19+Septiembre!D19+'Octubre '!D19+Noviembre!D19+'Diciembre '!D19</f>
        <v>0</v>
      </c>
      <c r="E19" s="126">
        <f>+Enero!E19+Febrero!E19+'Marzo '!E19+'Abril '!E19+'Mayo '!E19+Junio!E19+Julio!E19+Agosto!E19+Septiembre!E19+'Octubre '!E19+Noviembre!E19+'Diciembre '!E19</f>
        <v>76</v>
      </c>
      <c r="F19" s="126">
        <f>+Enero!F19+Febrero!F19+'Marzo '!F19+'Abril '!F19+'Mayo '!F19+Junio!F19+Julio!F19+Agosto!F19+Septiembre!F19+'Octubre '!F19+Noviembre!F19+'Diciembre '!F19</f>
        <v>0</v>
      </c>
      <c r="G19" s="127">
        <f>+Enero!G19+Febrero!G19+'Marzo '!G19+'Abril '!G19+'Mayo '!G19+Junio!G19+Julio!G19+Agosto!G19+Septiembre!G19+'Octubre '!G19+Noviembre!G19+'Diciembre '!G19</f>
        <v>0</v>
      </c>
      <c r="H19" s="71"/>
      <c r="I19" s="13"/>
      <c r="X19" s="13"/>
    </row>
    <row r="20" spans="1:24" ht="15" customHeight="1" x14ac:dyDescent="0.15">
      <c r="A20" s="26" t="s">
        <v>22</v>
      </c>
      <c r="B20" s="128">
        <f>SUM(C20:G20)</f>
        <v>1457</v>
      </c>
      <c r="C20" s="129">
        <f>+Enero!C20+Febrero!C20+'Marzo '!C20+'Abril '!C20+'Mayo '!C20+Junio!C20+Julio!C20+Agosto!C20+Septiembre!C20+'Octubre '!C20+Noviembre!C20+'Diciembre '!C20</f>
        <v>0</v>
      </c>
      <c r="D20" s="130">
        <f>+Enero!D20+Febrero!D20+'Marzo '!D20+'Abril '!D20+'Mayo '!D20+Junio!D20+Julio!D20+Agosto!D20+Septiembre!D20+'Octubre '!D20+Noviembre!D20+'Diciembre '!D20</f>
        <v>0</v>
      </c>
      <c r="E20" s="130">
        <f>+Enero!E20+Febrero!E20+'Marzo '!E20+'Abril '!E20+'Mayo '!E20+Junio!E20+Julio!E20+Agosto!E20+Septiembre!E20+'Octubre '!E20+Noviembre!E20+'Diciembre '!E20</f>
        <v>1457</v>
      </c>
      <c r="F20" s="130">
        <f>+Enero!F20+Febrero!F20+'Marzo '!F20+'Abril '!F20+'Mayo '!F20+Junio!F20+Julio!F20+Agosto!F20+Septiembre!F20+'Octubre '!F20+Noviembre!F20+'Diciembre '!F20</f>
        <v>0</v>
      </c>
      <c r="G20" s="131">
        <f>+Enero!G20+Febrero!G20+'Marzo '!G20+'Abril '!G20+'Mayo '!G20+Junio!G20+Julio!G20+Agosto!G20+Septiembre!G20+'Octubre '!G20+Noviembre!G20+'Diciembre '!G20</f>
        <v>0</v>
      </c>
      <c r="H20" s="71"/>
      <c r="I20" s="13"/>
      <c r="X20" s="13"/>
    </row>
    <row r="21" spans="1:24" ht="15" customHeight="1" x14ac:dyDescent="0.15">
      <c r="A21" s="26" t="s">
        <v>23</v>
      </c>
      <c r="B21" s="128">
        <f>SUM(C21:G21)</f>
        <v>1457</v>
      </c>
      <c r="C21" s="129">
        <f>+Enero!C21+Febrero!C21+'Marzo '!C21+'Abril '!C21+'Mayo '!C21+Junio!C21+Julio!C21+Agosto!C21+Septiembre!C21+'Octubre '!C21+Noviembre!C21+'Diciembre '!C21</f>
        <v>0</v>
      </c>
      <c r="D21" s="130">
        <f>+Enero!D21+Febrero!D21+'Marzo '!D21+'Abril '!D21+'Mayo '!D21+Junio!D21+Julio!D21+Agosto!D21+Septiembre!D21+'Octubre '!D21+Noviembre!D21+'Diciembre '!D21</f>
        <v>0</v>
      </c>
      <c r="E21" s="130">
        <f>+Enero!E21+Febrero!E21+'Marzo '!E21+'Abril '!E21+'Mayo '!E21+Junio!E21+Julio!E21+Agosto!E21+Septiembre!E21+'Octubre '!E21+Noviembre!E21+'Diciembre '!E21</f>
        <v>1457</v>
      </c>
      <c r="F21" s="130">
        <f>+Enero!F21+Febrero!F21+'Marzo '!F21+'Abril '!F21+'Mayo '!F21+Junio!F21+Julio!F21+Agosto!F21+Septiembre!F21+'Octubre '!F21+Noviembre!F21+'Diciembre '!F21</f>
        <v>0</v>
      </c>
      <c r="G21" s="131">
        <f>+Enero!G21+Febrero!G21+'Marzo '!G21+'Abril '!G21+'Mayo '!G21+Junio!G21+Julio!G21+Agosto!G21+Septiembre!G21+'Octubre '!G21+Noviembre!G21+'Diciembre '!G21</f>
        <v>0</v>
      </c>
      <c r="H21" s="71"/>
      <c r="I21" s="13"/>
      <c r="X21" s="13"/>
    </row>
    <row r="22" spans="1:24" ht="15" customHeight="1" x14ac:dyDescent="0.15">
      <c r="A22" s="26" t="s">
        <v>24</v>
      </c>
      <c r="B22" s="128">
        <f>SUM(C22:G22)</f>
        <v>1457</v>
      </c>
      <c r="C22" s="129">
        <f>+Enero!C22+Febrero!C22+'Marzo '!C22+'Abril '!C22+'Mayo '!C22+Junio!C22+Julio!C22+Agosto!C22+Septiembre!C22+'Octubre '!C22+Noviembre!C22+'Diciembre '!C22</f>
        <v>0</v>
      </c>
      <c r="D22" s="130">
        <f>+Enero!D22+Febrero!D22+'Marzo '!D22+'Abril '!D22+'Mayo '!D22+Junio!D22+Julio!D22+Agosto!D22+Septiembre!D22+'Octubre '!D22+Noviembre!D22+'Diciembre '!D22</f>
        <v>0</v>
      </c>
      <c r="E22" s="130">
        <f>+Enero!E22+Febrero!E22+'Marzo '!E22+'Abril '!E22+'Mayo '!E22+Junio!E22+Julio!E22+Agosto!E22+Septiembre!E22+'Octubre '!E22+Noviembre!E22+'Diciembre '!E22</f>
        <v>1457</v>
      </c>
      <c r="F22" s="130">
        <f>+Enero!F22+Febrero!F22+'Marzo '!F22+'Abril '!F22+'Mayo '!F22+Junio!F22+Julio!F22+Agosto!F22+Septiembre!F22+'Octubre '!F22+Noviembre!F22+'Diciembre '!F22</f>
        <v>0</v>
      </c>
      <c r="G22" s="131">
        <f>+Enero!G22+Febrero!G22+'Marzo '!G22+'Abril '!G22+'Mayo '!G22+Junio!G22+Julio!G22+Agosto!G22+Septiembre!G22+'Octubre '!G22+Noviembre!G22+'Diciembre '!G22</f>
        <v>0</v>
      </c>
      <c r="H22" s="71"/>
      <c r="I22" s="13"/>
      <c r="J22" s="18"/>
      <c r="X22" s="13"/>
    </row>
    <row r="23" spans="1:24" ht="15" customHeight="1" x14ac:dyDescent="0.15">
      <c r="A23" s="35" t="s">
        <v>25</v>
      </c>
      <c r="B23" s="132">
        <f>SUM(C23:G23)</f>
        <v>1457</v>
      </c>
      <c r="C23" s="133">
        <f>+Enero!C23+Febrero!C23+'Marzo '!C23+'Abril '!C23+'Mayo '!C23+Junio!C23+Julio!C23+Agosto!C23+Septiembre!C23+'Octubre '!C23+Noviembre!C23+'Diciembre '!C23</f>
        <v>0</v>
      </c>
      <c r="D23" s="134">
        <f>+Enero!D23+Febrero!D23+'Marzo '!D23+'Abril '!D23+'Mayo '!D23+Junio!D23+Julio!D23+Agosto!D23+Septiembre!D23+'Octubre '!D23+Noviembre!D23+'Diciembre '!D23</f>
        <v>0</v>
      </c>
      <c r="E23" s="134">
        <f>+Enero!E23+Febrero!E23+'Marzo '!E23+'Abril '!E23+'Mayo '!E23+Junio!E23+Julio!E23+Agosto!E23+Septiembre!E23+'Octubre '!E23+Noviembre!E23+'Diciembre '!E23</f>
        <v>1457</v>
      </c>
      <c r="F23" s="134">
        <f>+Enero!F23+Febrero!F23+'Marzo '!F23+'Abril '!F23+'Mayo '!F23+Junio!F23+Julio!F23+Agosto!F23+Septiembre!F23+'Octubre '!F23+Noviembre!F23+'Diciembre '!F23</f>
        <v>0</v>
      </c>
      <c r="G23" s="135">
        <f>+Enero!G23+Febrero!G23+'Marzo '!G23+'Abril '!G23+'Mayo '!G23+Junio!G23+Julio!G23+Agosto!G23+Septiembre!G23+'Octubre '!G23+Noviembre!G23+'Diciembre '!G23</f>
        <v>0</v>
      </c>
      <c r="H23" s="71"/>
      <c r="I23" s="13"/>
      <c r="X23" s="13"/>
    </row>
    <row r="24" spans="1:24" s="18" customFormat="1" ht="27.75" customHeight="1" x14ac:dyDescent="0.2">
      <c r="A24" s="28" t="s">
        <v>26</v>
      </c>
      <c r="B24" s="36"/>
      <c r="C24" s="36"/>
      <c r="D24" s="36"/>
      <c r="E24" s="36"/>
      <c r="F24" s="36"/>
      <c r="G24" s="36"/>
      <c r="H24" s="36"/>
      <c r="K24" s="78"/>
      <c r="V24" s="37"/>
    </row>
    <row r="25" spans="1:24" s="18" customFormat="1" ht="21.75" customHeight="1" x14ac:dyDescent="0.15">
      <c r="A25" s="28" t="s">
        <v>27</v>
      </c>
      <c r="K25" s="78"/>
      <c r="V25" s="37"/>
    </row>
    <row r="26" spans="1:24" ht="29.25" customHeight="1" x14ac:dyDescent="0.15">
      <c r="A26" s="38" t="s">
        <v>15</v>
      </c>
      <c r="B26" s="38" t="s">
        <v>7</v>
      </c>
      <c r="C26" s="13"/>
      <c r="D26" s="13"/>
      <c r="E26" s="13"/>
      <c r="F26" s="13"/>
      <c r="G26" s="13"/>
      <c r="H26" s="13"/>
      <c r="I26" s="13"/>
      <c r="X26" s="13"/>
    </row>
    <row r="27" spans="1:24" ht="15" customHeight="1" x14ac:dyDescent="0.15">
      <c r="A27" s="25" t="s">
        <v>22</v>
      </c>
      <c r="B27" s="90">
        <f>+Enero!B27+Febrero!B27+'Marzo '!B27+'Abril '!B27+'Mayo '!B27+Junio!B27+Julio!B27+Agosto!B27+Septiembre!B27+'Octubre '!B27+Noviembre!B27+'Diciembre '!B27</f>
        <v>339</v>
      </c>
      <c r="C27" s="72"/>
      <c r="D27" s="13"/>
      <c r="E27" s="13"/>
      <c r="F27" s="13"/>
      <c r="G27" s="13"/>
      <c r="H27" s="13"/>
      <c r="I27" s="13"/>
      <c r="X27" s="13"/>
    </row>
    <row r="28" spans="1:24" ht="15" customHeight="1" x14ac:dyDescent="0.15">
      <c r="A28" s="26" t="s">
        <v>23</v>
      </c>
      <c r="B28" s="90">
        <f>+Enero!B28+Febrero!B28+'Marzo '!B28+'Abril '!B28+'Mayo '!B28+Junio!B28+Julio!B28+Agosto!B28+Septiembre!B28+'Octubre '!B28+Noviembre!B28+'Diciembre '!B28</f>
        <v>417</v>
      </c>
      <c r="C28" s="72"/>
      <c r="D28" s="13"/>
      <c r="E28" s="13"/>
      <c r="F28" s="13"/>
      <c r="G28" s="13"/>
      <c r="H28" s="13"/>
      <c r="I28" s="13"/>
      <c r="X28" s="13"/>
    </row>
    <row r="29" spans="1:24" ht="15" customHeight="1" x14ac:dyDescent="0.15">
      <c r="A29" s="25" t="s">
        <v>24</v>
      </c>
      <c r="B29" s="90">
        <f>+Enero!B29+Febrero!B29+'Marzo '!B29+'Abril '!B29+'Mayo '!B29+Junio!B29+Julio!B29+Agosto!B29+Septiembre!B29+'Octubre '!B29+Noviembre!B29+'Diciembre '!B29</f>
        <v>2843</v>
      </c>
      <c r="C29" s="72"/>
      <c r="D29" s="13"/>
      <c r="E29" s="13"/>
      <c r="F29" s="13"/>
      <c r="G29" s="13"/>
      <c r="H29" s="13"/>
      <c r="I29" s="13"/>
      <c r="X29" s="13"/>
    </row>
    <row r="30" spans="1:24" ht="15" customHeight="1" x14ac:dyDescent="0.15">
      <c r="A30" s="25" t="s">
        <v>25</v>
      </c>
      <c r="B30" s="90">
        <f>+Enero!B30+Febrero!B30+'Marzo '!B30+'Abril '!B30+'Mayo '!B30+Junio!B30+Julio!B30+Agosto!B30+Septiembre!B30+'Octubre '!B30+Noviembre!B30+'Diciembre '!B30</f>
        <v>299</v>
      </c>
      <c r="C30" s="72"/>
      <c r="D30" s="13"/>
      <c r="E30" s="13"/>
      <c r="F30" s="13"/>
      <c r="G30" s="13"/>
      <c r="H30" s="13"/>
      <c r="I30" s="13"/>
      <c r="J30" s="18"/>
      <c r="X30" s="13"/>
    </row>
    <row r="31" spans="1:24" ht="15" customHeight="1" x14ac:dyDescent="0.15">
      <c r="A31" s="39" t="s">
        <v>28</v>
      </c>
      <c r="B31" s="90">
        <f>+Enero!B31+Febrero!B31+'Marzo '!B31+'Abril '!B31+'Mayo '!B31+Junio!B31+Julio!B31+Agosto!B31+Septiembre!B31+'Octubre '!B31+Noviembre!B31+'Diciembre '!B31</f>
        <v>3</v>
      </c>
      <c r="C31" s="72"/>
      <c r="D31" s="13"/>
      <c r="E31" s="13"/>
      <c r="F31" s="13"/>
      <c r="G31" s="13"/>
      <c r="H31" s="13"/>
      <c r="I31" s="13"/>
      <c r="X31" s="13"/>
    </row>
    <row r="32" spans="1:24" ht="15" customHeight="1" x14ac:dyDescent="0.15">
      <c r="A32" s="27" t="s">
        <v>29</v>
      </c>
      <c r="B32" s="123">
        <f>+Enero!B32+Febrero!B32+'Marzo '!B32+'Abril '!B32+'Mayo '!B32+Junio!B32+Julio!B32+Agosto!B32+Septiembre!B32+'Octubre '!B32+Noviembre!B32+'Diciembre '!B32</f>
        <v>30</v>
      </c>
      <c r="C32" s="72"/>
      <c r="D32" s="13"/>
      <c r="E32" s="13"/>
      <c r="F32" s="13"/>
      <c r="G32" s="13"/>
      <c r="H32" s="13"/>
      <c r="I32" s="13"/>
      <c r="X32" s="13"/>
    </row>
    <row r="33" spans="1:27" ht="33" customHeight="1" x14ac:dyDescent="0.15">
      <c r="A33" s="28" t="s">
        <v>30</v>
      </c>
      <c r="B33" s="40"/>
      <c r="C33" s="13"/>
      <c r="D33" s="13"/>
      <c r="E33" s="13"/>
      <c r="F33" s="13"/>
      <c r="G33" s="13"/>
      <c r="H33" s="13"/>
      <c r="I33" s="13"/>
      <c r="X33" s="13"/>
    </row>
    <row r="34" spans="1:27" ht="43.5" customHeight="1" x14ac:dyDescent="0.15">
      <c r="A34" s="38" t="s">
        <v>31</v>
      </c>
      <c r="B34" s="38" t="s">
        <v>7</v>
      </c>
      <c r="C34" s="41" t="s">
        <v>32</v>
      </c>
      <c r="D34" s="42" t="s">
        <v>33</v>
      </c>
      <c r="E34" s="42" t="s">
        <v>34</v>
      </c>
      <c r="F34" s="43" t="s">
        <v>35</v>
      </c>
      <c r="G34" s="13"/>
      <c r="H34" s="13"/>
      <c r="I34" s="13"/>
      <c r="X34" s="13"/>
    </row>
    <row r="35" spans="1:27" ht="24" customHeight="1" x14ac:dyDescent="0.15">
      <c r="A35" s="44" t="s">
        <v>36</v>
      </c>
      <c r="B35" s="119">
        <f>SUM(C35:F35)</f>
        <v>4067</v>
      </c>
      <c r="C35" s="120">
        <f>+Enero!C35+Febrero!C35+'Marzo '!C35+'Abril '!C35+'Mayo '!C35+Junio!C35+Julio!C35+Agosto!C35+Septiembre!C35+'Octubre '!C35+Noviembre!C35+'Diciembre '!C35</f>
        <v>117</v>
      </c>
      <c r="D35" s="121">
        <f>+Enero!D35+Febrero!D35+'Marzo '!D35+'Abril '!D35+'Mayo '!D35+Junio!D35+Julio!D35+Agosto!D35+Septiembre!D35+'Octubre '!D35+Noviembre!D35+'Diciembre '!D35</f>
        <v>1104</v>
      </c>
      <c r="E35" s="121">
        <f>+Enero!E35+Febrero!E35+'Marzo '!E35+'Abril '!E35+'Mayo '!E35+Junio!E35+Julio!E35+Agosto!E35+Septiembre!E35+'Octubre '!E35+Noviembre!E35+'Diciembre '!E35</f>
        <v>781</v>
      </c>
      <c r="F35" s="122">
        <f>+Enero!F35+Febrero!F35+'Marzo '!F35+'Abril '!F35+'Mayo '!F35+Junio!F35+Julio!F35+Agosto!F35+Septiembre!F35+'Octubre '!F35+Noviembre!F35+'Diciembre '!F35</f>
        <v>2065</v>
      </c>
      <c r="G35" s="73"/>
      <c r="H35" s="13"/>
      <c r="I35" s="13"/>
      <c r="X35" s="13"/>
    </row>
    <row r="36" spans="1:27" ht="23.25" customHeight="1" x14ac:dyDescent="0.15">
      <c r="A36" s="28" t="s">
        <v>37</v>
      </c>
      <c r="X36" s="13"/>
    </row>
    <row r="37" spans="1:27" ht="21.75" customHeight="1" x14ac:dyDescent="0.15">
      <c r="A37" s="28" t="s">
        <v>38</v>
      </c>
      <c r="X37" s="13"/>
    </row>
    <row r="38" spans="1:27" ht="27" customHeight="1" x14ac:dyDescent="0.15">
      <c r="A38" s="156" t="s">
        <v>15</v>
      </c>
      <c r="B38" s="152" t="s">
        <v>39</v>
      </c>
      <c r="C38" s="157" t="s">
        <v>40</v>
      </c>
      <c r="D38" s="77"/>
      <c r="E38" s="13"/>
      <c r="F38" s="13"/>
      <c r="G38" s="13"/>
      <c r="H38" s="13"/>
      <c r="I38" s="13"/>
      <c r="X38" s="13"/>
    </row>
    <row r="39" spans="1:27" ht="15" customHeight="1" x14ac:dyDescent="0.15">
      <c r="A39" s="45" t="s">
        <v>41</v>
      </c>
      <c r="B39" s="114">
        <f>+Enero!B39+Febrero!B39+'Marzo '!B39+'Abril '!B39+'Mayo '!B39+Junio!B39+Julio!B39+Agosto!B39+Septiembre!B39+'Octubre '!B39+Noviembre!B39+'Diciembre '!B39</f>
        <v>9367</v>
      </c>
      <c r="C39" s="115">
        <f>+Enero!C39+Febrero!C39+'Marzo '!C39+'Abril '!C39+'Mayo '!C39+Junio!C39+Julio!C39+Agosto!C39+Septiembre!C39+'Octubre '!C39+Noviembre!C39+'Diciembre '!C39</f>
        <v>28810</v>
      </c>
      <c r="D39" s="145"/>
      <c r="E39" s="13"/>
      <c r="F39" s="13"/>
      <c r="G39" s="13"/>
      <c r="H39" s="13"/>
      <c r="X39" s="13"/>
    </row>
    <row r="40" spans="1:27" ht="24" customHeight="1" x14ac:dyDescent="0.15">
      <c r="A40" s="46" t="s">
        <v>42</v>
      </c>
      <c r="B40" s="91">
        <f>+Enero!B40+Febrero!B40+'Marzo '!B40+'Abril '!B40+'Mayo '!B40+Junio!B40+Julio!B40+Agosto!B40+Septiembre!B40+'Octubre '!B40+Noviembre!B40+'Diciembre '!B40</f>
        <v>3129</v>
      </c>
      <c r="C40" s="116">
        <f>+Enero!C40+Febrero!C40+'Marzo '!C40+'Abril '!C40+'Mayo '!C40+Junio!C40+Julio!C40+Agosto!C40+Septiembre!C40+'Octubre '!C40+Noviembre!C40+'Diciembre '!C40</f>
        <v>2057</v>
      </c>
      <c r="D40" s="145" t="s">
        <v>43</v>
      </c>
      <c r="E40" s="13"/>
      <c r="F40" s="13"/>
      <c r="G40" s="13"/>
      <c r="H40" s="13"/>
      <c r="I40" s="13"/>
      <c r="T40" s="47" t="s">
        <v>44</v>
      </c>
      <c r="U40" s="47" t="s">
        <v>44</v>
      </c>
      <c r="W40" s="15"/>
      <c r="X40" s="15"/>
      <c r="Y40" s="15"/>
      <c r="Z40" s="82">
        <v>0</v>
      </c>
      <c r="AA40" s="82">
        <v>0</v>
      </c>
    </row>
    <row r="41" spans="1:27" ht="22.5" customHeight="1" x14ac:dyDescent="0.15">
      <c r="A41" s="46" t="s">
        <v>45</v>
      </c>
      <c r="B41" s="91">
        <f>+Enero!B41+Febrero!B41+'Marzo '!B41+'Abril '!B41+'Mayo '!B41+Junio!B41+Julio!B41+Agosto!B41+Septiembre!B41+'Octubre '!B41+Noviembre!B41+'Diciembre '!B41</f>
        <v>2193</v>
      </c>
      <c r="C41" s="116">
        <f>+Enero!C41+Febrero!C41+'Marzo '!C41+'Abril '!C41+'Mayo '!C41+Junio!C41+Julio!C41+Agosto!C41+Septiembre!C41+'Octubre '!C41+Noviembre!C41+'Diciembre '!C41</f>
        <v>210</v>
      </c>
      <c r="D41" s="145" t="s">
        <v>43</v>
      </c>
      <c r="E41" s="13"/>
      <c r="F41" s="13"/>
      <c r="G41" s="13"/>
      <c r="H41" s="13"/>
      <c r="I41" s="13"/>
      <c r="T41" s="47" t="s">
        <v>44</v>
      </c>
      <c r="U41" s="47" t="s">
        <v>44</v>
      </c>
      <c r="W41" s="15"/>
      <c r="X41" s="15"/>
      <c r="Y41" s="15"/>
      <c r="Z41" s="82">
        <v>0</v>
      </c>
      <c r="AA41" s="82">
        <v>0</v>
      </c>
    </row>
    <row r="42" spans="1:27" ht="24.75" customHeight="1" x14ac:dyDescent="0.15">
      <c r="A42" s="48" t="s">
        <v>46</v>
      </c>
      <c r="B42" s="117">
        <f>+Enero!B42+Febrero!B42+'Marzo '!B42+'Abril '!B42+'Mayo '!B42+Junio!B42+Julio!B42+Agosto!B42+Septiembre!B42+'Octubre '!B42+Noviembre!B42+'Diciembre '!B42</f>
        <v>1795</v>
      </c>
      <c r="C42" s="118">
        <f>+Enero!C42+Febrero!C42+'Marzo '!C42+'Abril '!C42+'Mayo '!C42+Junio!C42+Julio!C42+Agosto!C42+Septiembre!C42+'Octubre '!C42+Noviembre!C42+'Diciembre '!C42</f>
        <v>1605</v>
      </c>
      <c r="D42" s="145" t="s">
        <v>43</v>
      </c>
      <c r="E42" s="13"/>
      <c r="F42" s="13"/>
      <c r="G42" s="13"/>
      <c r="H42" s="13"/>
      <c r="T42" s="47" t="s">
        <v>44</v>
      </c>
      <c r="U42" s="47" t="s">
        <v>44</v>
      </c>
      <c r="W42" s="15"/>
      <c r="X42" s="15"/>
      <c r="Y42" s="15"/>
      <c r="Z42" s="82">
        <v>0</v>
      </c>
      <c r="AA42" s="82">
        <v>0</v>
      </c>
    </row>
    <row r="43" spans="1:27" ht="24" customHeight="1" x14ac:dyDescent="0.15">
      <c r="A43" s="49" t="s">
        <v>47</v>
      </c>
      <c r="B43" s="50"/>
      <c r="C43" s="50"/>
      <c r="D43" s="146"/>
      <c r="E43" s="13"/>
      <c r="F43" s="13"/>
      <c r="G43" s="13"/>
      <c r="H43" s="13"/>
      <c r="I43" s="13"/>
      <c r="J43" s="18"/>
      <c r="W43" s="15"/>
      <c r="X43" s="15"/>
      <c r="Y43" s="15"/>
    </row>
    <row r="44" spans="1:27" ht="21.75" customHeight="1" x14ac:dyDescent="0.15">
      <c r="A44" s="28" t="s">
        <v>48</v>
      </c>
      <c r="D44" s="78"/>
      <c r="W44" s="15"/>
      <c r="X44" s="15"/>
      <c r="Y44" s="15"/>
    </row>
    <row r="45" spans="1:27" ht="24" customHeight="1" x14ac:dyDescent="0.15">
      <c r="A45" s="38" t="s">
        <v>49</v>
      </c>
      <c r="B45" s="51" t="s">
        <v>39</v>
      </c>
      <c r="C45" s="52" t="s">
        <v>40</v>
      </c>
      <c r="D45" s="147"/>
      <c r="E45" s="13"/>
      <c r="F45" s="13"/>
      <c r="G45" s="13"/>
      <c r="H45" s="13"/>
      <c r="W45" s="15"/>
      <c r="X45" s="15"/>
      <c r="Y45" s="15"/>
    </row>
    <row r="46" spans="1:27" ht="20.25" customHeight="1" x14ac:dyDescent="0.15">
      <c r="A46" s="53" t="s">
        <v>50</v>
      </c>
      <c r="B46" s="91">
        <f>+Enero!B46+Febrero!B46+'Marzo '!B46+'Abril '!B46+'Mayo '!B46+Junio!B46+Julio!B46+Agosto!B46+Septiembre!B46+'Octubre '!B46+Noviembre!B46+'Diciembre '!B46</f>
        <v>2238</v>
      </c>
      <c r="C46" s="116">
        <f>+Enero!C46+Febrero!C46+'Marzo '!C46+'Abril '!C46+'Mayo '!C46+Junio!C46+Julio!C46+Agosto!C46+Septiembre!C46+'Octubre '!C46+Noviembre!C46+'Diciembre '!C46</f>
        <v>4210</v>
      </c>
      <c r="D46" s="148"/>
      <c r="E46" s="13"/>
      <c r="F46" s="13"/>
      <c r="G46" s="13"/>
      <c r="H46" s="13"/>
      <c r="W46" s="15"/>
      <c r="X46" s="15"/>
      <c r="Y46" s="15"/>
    </row>
    <row r="47" spans="1:27" ht="24" customHeight="1" x14ac:dyDescent="0.15">
      <c r="A47" s="54" t="s">
        <v>51</v>
      </c>
      <c r="B47" s="117">
        <f>+Enero!B47+Febrero!B47+'Marzo '!B47+'Abril '!B47+'Mayo '!B47+Junio!B47+Julio!B47+Agosto!B47+Septiembre!B47+'Octubre '!B47+Noviembre!B47+'Diciembre '!B47</f>
        <v>2107</v>
      </c>
      <c r="C47" s="118">
        <f>+Enero!C47+Febrero!C47+'Marzo '!C47+'Abril '!C47+'Mayo '!C47+Junio!C47+Julio!C47+Agosto!C47+Septiembre!C47+'Octubre '!C47+Noviembre!C47+'Diciembre '!C47</f>
        <v>3879</v>
      </c>
      <c r="D47" s="145" t="s">
        <v>43</v>
      </c>
      <c r="E47" s="13"/>
      <c r="F47" s="13"/>
      <c r="G47" s="13"/>
      <c r="H47" s="13"/>
      <c r="T47" s="47" t="s">
        <v>44</v>
      </c>
      <c r="U47" s="47" t="s">
        <v>44</v>
      </c>
      <c r="W47" s="15"/>
      <c r="X47" s="15"/>
      <c r="Y47" s="15"/>
      <c r="Z47" s="82">
        <v>0</v>
      </c>
      <c r="AA47" s="82" t="s">
        <v>44</v>
      </c>
    </row>
    <row r="48" spans="1:27" ht="24" customHeight="1" x14ac:dyDescent="0.15">
      <c r="A48" s="55"/>
      <c r="B48" s="40"/>
      <c r="C48" s="40"/>
      <c r="D48" s="40"/>
      <c r="E48" s="13"/>
      <c r="F48" s="13"/>
      <c r="G48" s="13"/>
      <c r="H48" s="13"/>
      <c r="I48" s="13"/>
      <c r="J48" s="18"/>
      <c r="X48" s="13"/>
    </row>
    <row r="49" spans="1:31" ht="28.5" customHeight="1" x14ac:dyDescent="0.15">
      <c r="A49" s="440" t="s">
        <v>52</v>
      </c>
      <c r="B49" s="441"/>
      <c r="C49" s="441"/>
      <c r="D49" s="441"/>
      <c r="E49" s="441"/>
      <c r="J49" s="18"/>
      <c r="X49" s="13"/>
    </row>
    <row r="50" spans="1:31" ht="33.75" x14ac:dyDescent="0.15">
      <c r="A50" s="38" t="s">
        <v>49</v>
      </c>
      <c r="B50" s="155" t="s">
        <v>53</v>
      </c>
      <c r="C50" s="38" t="s">
        <v>7</v>
      </c>
      <c r="D50" s="56" t="s">
        <v>54</v>
      </c>
      <c r="E50" s="57" t="s">
        <v>55</v>
      </c>
      <c r="F50" s="58" t="s">
        <v>56</v>
      </c>
      <c r="G50" s="58" t="s">
        <v>57</v>
      </c>
      <c r="H50" s="58" t="s">
        <v>58</v>
      </c>
      <c r="I50" s="59" t="s">
        <v>59</v>
      </c>
      <c r="L50" s="18"/>
      <c r="X50" s="13"/>
    </row>
    <row r="51" spans="1:31" ht="15" customHeight="1" x14ac:dyDescent="0.15">
      <c r="A51" s="442" t="s">
        <v>50</v>
      </c>
      <c r="B51" s="443"/>
      <c r="C51" s="95">
        <f>SUM(D51:I51)</f>
        <v>3048</v>
      </c>
      <c r="D51" s="96">
        <f>+Enero!D51+Febrero!D51+'Marzo '!D51+'Abril '!D51+'Mayo '!D51+Junio!D51+Julio!D51+Agosto!D51+Septiembre!D51+'Octubre '!D51+Noviembre!D51+'Diciembre '!D51</f>
        <v>517</v>
      </c>
      <c r="E51" s="97">
        <f>+Enero!E51+Febrero!E51+'Marzo '!E51+'Abril '!E51+'Mayo '!E51+Junio!E51+Julio!E51+Agosto!E51+Septiembre!E51+'Octubre '!E51+Noviembre!E51+'Diciembre '!E51</f>
        <v>301</v>
      </c>
      <c r="F51" s="97">
        <f>+Enero!F51+Febrero!F51+'Marzo '!F51+'Abril '!F51+'Mayo '!F51+Junio!F51+Julio!F51+Agosto!F51+Septiembre!F51+'Octubre '!F51+Noviembre!F51+'Diciembre '!F51</f>
        <v>504</v>
      </c>
      <c r="G51" s="97">
        <f>+Enero!G51+Febrero!G51+'Marzo '!G51+'Abril '!G51+'Mayo '!G51+Junio!G51+Julio!G51+Agosto!G51+Septiembre!G51+'Octubre '!G51+Noviembre!G51+'Diciembre '!G51</f>
        <v>496</v>
      </c>
      <c r="H51" s="97">
        <f>+Enero!H51+Febrero!H51+'Marzo '!H51+'Abril '!H51+'Mayo '!H51+Junio!H51+Julio!H51+Agosto!H51+Septiembre!H51+'Octubre '!H51+Noviembre!H51+'Diciembre '!H51</f>
        <v>425</v>
      </c>
      <c r="I51" s="98">
        <f>+Enero!I51+Febrero!I51+'Marzo '!I51+'Abril '!I51+'Mayo '!I51+Junio!I51+Julio!I51+Agosto!I51+Septiembre!I51+'Octubre '!I51+Noviembre!I51+'Diciembre '!I51</f>
        <v>805</v>
      </c>
      <c r="J51" s="145" t="s">
        <v>60</v>
      </c>
      <c r="L51" s="18"/>
      <c r="T51" s="47" t="s">
        <v>44</v>
      </c>
      <c r="U51" s="47" t="s">
        <v>44</v>
      </c>
      <c r="V51" s="47" t="s">
        <v>44</v>
      </c>
      <c r="W51" s="47" t="s">
        <v>44</v>
      </c>
      <c r="X51" s="47" t="s">
        <v>44</v>
      </c>
      <c r="Y51" s="47" t="s">
        <v>44</v>
      </c>
      <c r="Z51" s="82">
        <v>0</v>
      </c>
      <c r="AA51" s="82">
        <v>0</v>
      </c>
      <c r="AB51" s="82">
        <v>0</v>
      </c>
      <c r="AC51" s="82">
        <v>0</v>
      </c>
      <c r="AD51" s="82">
        <v>0</v>
      </c>
      <c r="AE51" s="82">
        <v>0</v>
      </c>
    </row>
    <row r="52" spans="1:31" ht="21" customHeight="1" x14ac:dyDescent="0.15">
      <c r="A52" s="444" t="s">
        <v>61</v>
      </c>
      <c r="B52" s="60" t="s">
        <v>62</v>
      </c>
      <c r="C52" s="99">
        <f>SUM(D52:I52)</f>
        <v>496</v>
      </c>
      <c r="D52" s="100">
        <f>+Enero!D52+Febrero!D52+'Marzo '!D52+'Abril '!D52+'Mayo '!D52+Junio!D52+Julio!D52+Agosto!D52+Septiembre!D52+'Octubre '!D52+Noviembre!D52+'Diciembre '!D52</f>
        <v>191</v>
      </c>
      <c r="E52" s="101">
        <f>+Enero!E52+Febrero!E52+'Marzo '!E52+'Abril '!E52+'Mayo '!E52+Junio!E52+Julio!E52+Agosto!E52+Septiembre!E52+'Octubre '!E52+Noviembre!E52+'Diciembre '!E52</f>
        <v>127</v>
      </c>
      <c r="F52" s="101">
        <f>+Enero!F52+Febrero!F52+'Marzo '!F52+'Abril '!F52+'Mayo '!F52+Junio!F52+Julio!F52+Agosto!F52+Septiembre!F52+'Octubre '!F52+Noviembre!F52+'Diciembre '!F52</f>
        <v>178</v>
      </c>
      <c r="G52" s="101">
        <f>+Enero!G52+Febrero!G52+'Marzo '!G52+'Abril '!G52+'Mayo '!G52+Junio!G52+Julio!G52+Agosto!G52+Septiembre!G52+'Octubre '!G52+Noviembre!G52+'Diciembre '!G52</f>
        <v>0</v>
      </c>
      <c r="H52" s="101">
        <f>+Enero!H52+Febrero!H52+'Marzo '!H52+'Abril '!H52+'Mayo '!H52+Junio!H52+Julio!H52+Agosto!H52+Septiembre!H52+'Octubre '!H52+Noviembre!H52+'Diciembre '!H52</f>
        <v>0</v>
      </c>
      <c r="I52" s="102">
        <f>+Enero!I52+Febrero!I52+'Marzo '!I52+'Abril '!I52+'Mayo '!I52+Junio!I52+Julio!I52+Agosto!I52+Septiembre!I52+'Octubre '!I52+Noviembre!I52+'Diciembre '!I52</f>
        <v>0</v>
      </c>
      <c r="J52" s="145" t="s">
        <v>60</v>
      </c>
      <c r="L52" s="18"/>
      <c r="T52" s="47" t="s">
        <v>44</v>
      </c>
      <c r="U52" s="47" t="s">
        <v>44</v>
      </c>
      <c r="V52" s="47" t="s">
        <v>44</v>
      </c>
      <c r="W52" s="47" t="s">
        <v>44</v>
      </c>
      <c r="X52" s="47" t="s">
        <v>44</v>
      </c>
      <c r="Y52" s="47" t="s">
        <v>44</v>
      </c>
      <c r="Z52" s="82">
        <v>0</v>
      </c>
      <c r="AA52" s="82">
        <v>0</v>
      </c>
      <c r="AB52" s="82">
        <v>0</v>
      </c>
      <c r="AC52" s="82">
        <v>0</v>
      </c>
      <c r="AD52" s="82">
        <v>0</v>
      </c>
      <c r="AE52" s="82">
        <v>0</v>
      </c>
    </row>
    <row r="53" spans="1:31" ht="31.5" x14ac:dyDescent="0.15">
      <c r="A53" s="444"/>
      <c r="B53" s="61" t="s">
        <v>63</v>
      </c>
      <c r="C53" s="103">
        <f>SUM(D53:I53)</f>
        <v>466</v>
      </c>
      <c r="D53" s="104">
        <f>+Enero!D53+Febrero!D53+'Marzo '!D53+'Abril '!D53+'Mayo '!D53+Junio!D53+Julio!D53+Agosto!D53+Septiembre!D53+'Octubre '!D53+Noviembre!D53+'Diciembre '!D53</f>
        <v>245</v>
      </c>
      <c r="E53" s="105">
        <f>+Enero!E53+Febrero!E53+'Marzo '!E53+'Abril '!E53+'Mayo '!E53+Junio!E53+Julio!E53+Agosto!E53+Septiembre!E53+'Octubre '!E53+Noviembre!E53+'Diciembre '!E53</f>
        <v>122</v>
      </c>
      <c r="F53" s="105">
        <f>+Enero!F53+Febrero!F53+'Marzo '!F53+'Abril '!F53+'Mayo '!F53+Junio!F53+Julio!F53+Agosto!F53+Septiembre!F53+'Octubre '!F53+Noviembre!F53+'Diciembre '!F53</f>
        <v>99</v>
      </c>
      <c r="G53" s="105">
        <f>+Enero!G53+Febrero!G53+'Marzo '!G53+'Abril '!G53+'Mayo '!G53+Junio!G53+Julio!G53+Agosto!G53+Septiembre!G53+'Octubre '!G53+Noviembre!G53+'Diciembre '!G53</f>
        <v>0</v>
      </c>
      <c r="H53" s="105">
        <f>+Enero!H53+Febrero!H53+'Marzo '!H53+'Abril '!H53+'Mayo '!H53+Junio!H53+Julio!H53+Agosto!H53+Septiembre!H53+'Octubre '!H53+Noviembre!H53+'Diciembre '!H53</f>
        <v>0</v>
      </c>
      <c r="I53" s="106">
        <f>+Enero!I53+Febrero!I53+'Marzo '!I53+'Abril '!I53+'Mayo '!I53+Junio!I53+Julio!I53+Agosto!I53+Septiembre!I53+'Octubre '!I53+Noviembre!I53+'Diciembre '!I53</f>
        <v>0</v>
      </c>
      <c r="J53" s="145" t="s">
        <v>60</v>
      </c>
      <c r="L53" s="18"/>
      <c r="T53" s="47" t="s">
        <v>44</v>
      </c>
      <c r="U53" s="47" t="s">
        <v>44</v>
      </c>
      <c r="V53" s="47" t="s">
        <v>44</v>
      </c>
      <c r="W53" s="47" t="s">
        <v>44</v>
      </c>
      <c r="X53" s="47" t="s">
        <v>44</v>
      </c>
      <c r="Y53" s="47" t="s">
        <v>44</v>
      </c>
      <c r="Z53" s="82">
        <v>0</v>
      </c>
      <c r="AA53" s="82">
        <v>0</v>
      </c>
      <c r="AB53" s="82">
        <v>0</v>
      </c>
      <c r="AC53" s="82">
        <v>0</v>
      </c>
      <c r="AD53" s="82">
        <v>0</v>
      </c>
      <c r="AE53" s="82">
        <v>0</v>
      </c>
    </row>
    <row r="54" spans="1:31" ht="24.95" customHeight="1" x14ac:dyDescent="0.15">
      <c r="A54" s="445" t="s">
        <v>64</v>
      </c>
      <c r="B54" s="62" t="s">
        <v>62</v>
      </c>
      <c r="C54" s="65">
        <f>SUM(D54:I54)</f>
        <v>960</v>
      </c>
      <c r="D54" s="107">
        <f>+Enero!D54+Febrero!D54+'Marzo '!D54+'Abril '!D54+'Mayo '!D54+Junio!D54+Julio!D54+Agosto!D54+Septiembre!D54+'Octubre '!D54+Noviembre!D54+'Diciembre '!D54</f>
        <v>404</v>
      </c>
      <c r="E54" s="108">
        <f>+Enero!E54+Febrero!E54+'Marzo '!E54+'Abril '!E54+'Mayo '!E54+Junio!E54+Julio!E54+Agosto!E54+Septiembre!E54+'Octubre '!E54+Noviembre!E54+'Diciembre '!E54</f>
        <v>246</v>
      </c>
      <c r="F54" s="108">
        <f>+Enero!F54+Febrero!F54+'Marzo '!F54+'Abril '!F54+'Mayo '!F54+Junio!F54+Julio!F54+Agosto!F54+Septiembre!F54+'Octubre '!F54+Noviembre!F54+'Diciembre '!F54</f>
        <v>310</v>
      </c>
      <c r="G54" s="108">
        <f>+Enero!G54+Febrero!G54+'Marzo '!G54+'Abril '!G54+'Mayo '!G54+Junio!G54+Julio!G54+Agosto!G54+Septiembre!G54+'Octubre '!G54+Noviembre!G54+'Diciembre '!G54</f>
        <v>0</v>
      </c>
      <c r="H54" s="108">
        <f>+Enero!H54+Febrero!H54+'Marzo '!H54+'Abril '!H54+'Mayo '!H54+Junio!H54+Julio!H54+Agosto!H54+Septiembre!H54+'Octubre '!H54+Noviembre!H54+'Diciembre '!H54</f>
        <v>0</v>
      </c>
      <c r="I54" s="109">
        <f>+Enero!I54+Febrero!I54+'Marzo '!I54+'Abril '!I54+'Mayo '!I54+Junio!I54+Julio!I54+Agosto!I54+Septiembre!I54+'Octubre '!I54+Noviembre!I54+'Diciembre '!I54</f>
        <v>0</v>
      </c>
      <c r="J54" s="145" t="s">
        <v>60</v>
      </c>
      <c r="K54" s="78"/>
      <c r="L54" s="18"/>
      <c r="T54" s="63"/>
      <c r="U54" s="63"/>
      <c r="V54" s="63"/>
      <c r="W54" s="63"/>
      <c r="X54" s="63"/>
      <c r="Y54" s="63"/>
      <c r="Z54" s="15"/>
      <c r="AA54" s="15"/>
      <c r="AB54" s="15"/>
      <c r="AC54" s="15"/>
      <c r="AD54" s="15"/>
      <c r="AE54" s="15"/>
    </row>
    <row r="55" spans="1:31" ht="33" customHeight="1" x14ac:dyDescent="0.15">
      <c r="A55" s="446"/>
      <c r="B55" s="64" t="s">
        <v>63</v>
      </c>
      <c r="C55" s="110">
        <f>SUM(D55:I55)</f>
        <v>1205</v>
      </c>
      <c r="D55" s="111">
        <f>+Enero!D55+Febrero!D55+'Marzo '!D55+'Abril '!D55+'Mayo '!D55+Junio!D55+Julio!D55+Agosto!D55+Septiembre!D55+'Octubre '!D55+Noviembre!D55+'Diciembre '!D55</f>
        <v>591</v>
      </c>
      <c r="E55" s="112">
        <f>+Enero!E55+Febrero!E55+'Marzo '!E55+'Abril '!E55+'Mayo '!E55+Junio!E55+Julio!E55+Agosto!E55+Septiembre!E55+'Octubre '!E55+Noviembre!E55+'Diciembre '!E55</f>
        <v>399</v>
      </c>
      <c r="F55" s="112">
        <f>+Enero!F55+Febrero!F55+'Marzo '!F55+'Abril '!F55+'Mayo '!F55+Junio!F55+Julio!F55+Agosto!F55+Septiembre!F55+'Octubre '!F55+Noviembre!F55+'Diciembre '!F55</f>
        <v>215</v>
      </c>
      <c r="G55" s="112">
        <f>+Enero!G55+Febrero!G55+'Marzo '!G55+'Abril '!G55+'Mayo '!G55+Junio!G55+Julio!G55+Agosto!G55+Septiembre!G55+'Octubre '!G55+Noviembre!G55+'Diciembre '!G55</f>
        <v>0</v>
      </c>
      <c r="H55" s="112">
        <f>+Enero!H55+Febrero!H55+'Marzo '!H55+'Abril '!H55+'Mayo '!H55+Junio!H55+Julio!H55+Agosto!H55+Septiembre!H55+'Octubre '!H55+Noviembre!H55+'Diciembre '!H55</f>
        <v>0</v>
      </c>
      <c r="I55" s="113">
        <f>+Enero!I55+Febrero!I55+'Marzo '!I55+'Abril '!I55+'Mayo '!I55+Junio!I55+Julio!I55+Agosto!I55+Septiembre!I55+'Octubre '!I55+Noviembre!I55+'Diciembre '!I55</f>
        <v>0</v>
      </c>
      <c r="J55" s="145" t="s">
        <v>65</v>
      </c>
      <c r="K55" s="78"/>
      <c r="L55" s="18"/>
      <c r="T55" s="63"/>
      <c r="U55" s="63"/>
      <c r="V55" s="63"/>
      <c r="W55" s="63"/>
      <c r="X55" s="63"/>
      <c r="Y55" s="63"/>
      <c r="Z55" s="15"/>
      <c r="AA55" s="15"/>
      <c r="AB55" s="15"/>
      <c r="AC55" s="15"/>
      <c r="AD55" s="15"/>
      <c r="AE55" s="15"/>
    </row>
    <row r="56" spans="1:31" ht="34.5" customHeight="1" x14ac:dyDescent="0.15">
      <c r="A56" s="447" t="s">
        <v>66</v>
      </c>
      <c r="B56" s="447"/>
      <c r="C56" s="447"/>
      <c r="D56" s="447"/>
      <c r="E56" s="447"/>
      <c r="F56" s="447"/>
      <c r="J56" s="18"/>
      <c r="X56" s="13"/>
    </row>
    <row r="57" spans="1:31" ht="11.25" x14ac:dyDescent="0.15">
      <c r="A57" s="152" t="s">
        <v>67</v>
      </c>
      <c r="B57" s="419" t="s">
        <v>68</v>
      </c>
      <c r="C57" s="420"/>
      <c r="D57" s="421" t="s">
        <v>69</v>
      </c>
      <c r="E57" s="422"/>
      <c r="F57" s="151"/>
      <c r="J57" s="18"/>
      <c r="X57" s="13"/>
    </row>
    <row r="58" spans="1:31" ht="21" x14ac:dyDescent="0.25">
      <c r="A58" s="13"/>
      <c r="B58" s="154" t="s">
        <v>70</v>
      </c>
      <c r="C58" s="154" t="s">
        <v>71</v>
      </c>
      <c r="D58" s="154" t="s">
        <v>70</v>
      </c>
      <c r="E58" s="153" t="s">
        <v>71</v>
      </c>
      <c r="F58" s="13"/>
      <c r="G58" s="74"/>
      <c r="H58" s="1"/>
      <c r="I58" s="1"/>
      <c r="J58" s="1"/>
      <c r="X58" s="13"/>
    </row>
    <row r="59" spans="1:31" ht="15" customHeight="1" x14ac:dyDescent="0.25">
      <c r="A59" s="65" t="s">
        <v>72</v>
      </c>
      <c r="B59" s="136">
        <f>+Enero!B59+Febrero!B59+'Marzo '!B59+'Abril '!B59+'Mayo '!B59+Junio!B59+Julio!B59+Agosto!B59+Septiembre!B59+'Octubre '!B59+Noviembre!B59+'Diciembre '!B59</f>
        <v>47</v>
      </c>
      <c r="C59" s="137">
        <f>+Enero!C59+Febrero!C59+'Marzo '!C59+'Abril '!C59+'Mayo '!C59+Junio!C59+Julio!C59+Agosto!C59+Septiembre!C59+'Octubre '!C59+Noviembre!C59+'Diciembre '!C59</f>
        <v>827</v>
      </c>
      <c r="D59" s="137">
        <f>+Enero!D59+Febrero!D59+'Marzo '!D59+'Abril '!D59+'Mayo '!D59+Junio!D59+Julio!D59+Agosto!D59+Septiembre!D59+'Octubre '!D59+Noviembre!D59+'Diciembre '!D59</f>
        <v>24</v>
      </c>
      <c r="E59" s="137">
        <f>+Enero!E59+Febrero!E59+'Marzo '!E59+'Abril '!E59+'Mayo '!E59+Junio!E59+Julio!E59+Agosto!E59+Septiembre!E59+'Octubre '!E59+Noviembre!E59+'Diciembre '!E59</f>
        <v>641</v>
      </c>
      <c r="F59" s="80"/>
      <c r="H59" s="1"/>
      <c r="I59" s="1"/>
      <c r="J59" s="1"/>
      <c r="T59" s="84"/>
      <c r="X59" s="13"/>
      <c r="Z59" s="84"/>
    </row>
    <row r="60" spans="1:31" ht="15" customHeight="1" x14ac:dyDescent="0.15">
      <c r="A60" s="67" t="s">
        <v>73</v>
      </c>
      <c r="B60" s="138">
        <f>+Enero!B60+Febrero!B60+'Marzo '!B60+'Abril '!B60+'Mayo '!B60+Junio!B60+Julio!B60+Agosto!B60+Septiembre!B60+'Octubre '!B60+Noviembre!B60+'Diciembre '!B60</f>
        <v>0</v>
      </c>
      <c r="C60" s="139">
        <f>+Enero!C60+Febrero!C60+'Marzo '!C60+'Abril '!C60+'Mayo '!C60+Junio!C60+Julio!C60+Agosto!C60+Septiembre!C60+'Octubre '!C60+Noviembre!C60+'Diciembre '!C60</f>
        <v>0</v>
      </c>
      <c r="D60" s="139">
        <f>+Enero!D60+Febrero!D60+'Marzo '!D60+'Abril '!D60+'Mayo '!D60+Junio!D60+Julio!D60+Agosto!D60+Septiembre!D60+'Octubre '!D60+Noviembre!D60+'Diciembre '!D60</f>
        <v>0</v>
      </c>
      <c r="E60" s="139">
        <f>+Enero!E60+Febrero!E60+'Marzo '!E60+'Abril '!E60+'Mayo '!E60+Junio!E60+Julio!E60+Agosto!E60+Septiembre!E60+'Octubre '!E60+Noviembre!E60+'Diciembre '!E60</f>
        <v>0</v>
      </c>
      <c r="J60" s="18"/>
      <c r="X60" s="13"/>
    </row>
    <row r="61" spans="1:31" ht="15" customHeight="1" x14ac:dyDescent="0.15">
      <c r="A61" s="67" t="s">
        <v>74</v>
      </c>
      <c r="B61" s="138">
        <f>+Enero!B61+Febrero!B61+'Marzo '!B61+'Abril '!B61+'Mayo '!B61+Junio!B61+Julio!B61+Agosto!B61+Septiembre!B61+'Octubre '!B61+Noviembre!B61+'Diciembre '!B61</f>
        <v>1</v>
      </c>
      <c r="C61" s="139">
        <f>+Enero!C61+Febrero!C61+'Marzo '!C61+'Abril '!C61+'Mayo '!C61+Junio!C61+Julio!C61+Agosto!C61+Septiembre!C61+'Octubre '!C61+Noviembre!C61+'Diciembre '!C61</f>
        <v>14</v>
      </c>
      <c r="D61" s="139">
        <f>+Enero!D61+Febrero!D61+'Marzo '!D61+'Abril '!D61+'Mayo '!D61+Junio!D61+Julio!D61+Agosto!D61+Septiembre!D61+'Octubre '!D61+Noviembre!D61+'Diciembre '!D61</f>
        <v>0</v>
      </c>
      <c r="E61" s="139">
        <f>+Enero!E61+Febrero!E61+'Marzo '!E61+'Abril '!E61+'Mayo '!E61+Junio!E61+Julio!E61+Agosto!E61+Septiembre!E61+'Octubre '!E61+Noviembre!E61+'Diciembre '!E61</f>
        <v>2</v>
      </c>
      <c r="J61" s="18"/>
      <c r="X61" s="13"/>
    </row>
    <row r="62" spans="1:31" ht="15" customHeight="1" x14ac:dyDescent="0.15">
      <c r="A62" s="67" t="s">
        <v>75</v>
      </c>
      <c r="B62" s="138">
        <f>+Enero!B62+Febrero!B62+'Marzo '!B62+'Abril '!B62+'Mayo '!B62+Junio!B62+Julio!B62+Agosto!B62+Septiembre!B62+'Octubre '!B62+Noviembre!B62+'Diciembre '!B62</f>
        <v>0</v>
      </c>
      <c r="C62" s="139">
        <f>+Enero!C62+Febrero!C62+'Marzo '!C62+'Abril '!C62+'Mayo '!C62+Junio!C62+Julio!C62+Agosto!C62+Septiembre!C62+'Octubre '!C62+Noviembre!C62+'Diciembre '!C62</f>
        <v>0</v>
      </c>
      <c r="D62" s="139">
        <f>+Enero!D62+Febrero!D62+'Marzo '!D62+'Abril '!D62+'Mayo '!D62+Junio!D62+Julio!D62+Agosto!D62+Septiembre!D62+'Octubre '!D62+Noviembre!D62+'Diciembre '!D62</f>
        <v>0</v>
      </c>
      <c r="E62" s="139">
        <f>+Enero!E62+Febrero!E62+'Marzo '!E62+'Abril '!E62+'Mayo '!E62+Junio!E62+Julio!E62+Agosto!E62+Septiembre!E62+'Octubre '!E62+Noviembre!E62+'Diciembre '!E62</f>
        <v>0</v>
      </c>
      <c r="J62" s="18"/>
      <c r="X62" s="13"/>
    </row>
    <row r="63" spans="1:31" ht="15" customHeight="1" x14ac:dyDescent="0.15">
      <c r="A63" s="67" t="s">
        <v>76</v>
      </c>
      <c r="B63" s="138">
        <f>+Enero!B63+Febrero!B63+'Marzo '!B63+'Abril '!B63+'Mayo '!B63+Junio!B63+Julio!B63+Agosto!B63+Septiembre!B63+'Octubre '!B63+Noviembre!B63+'Diciembre '!B63</f>
        <v>60</v>
      </c>
      <c r="C63" s="139">
        <f>+Enero!C63+Febrero!C63+'Marzo '!C63+'Abril '!C63+'Mayo '!C63+Junio!C63+Julio!C63+Agosto!C63+Septiembre!C63+'Octubre '!C63+Noviembre!C63+'Diciembre '!C63</f>
        <v>211</v>
      </c>
      <c r="D63" s="139">
        <f>+Enero!D63+Febrero!D63+'Marzo '!D63+'Abril '!D63+'Mayo '!D63+Junio!D63+Julio!D63+Agosto!D63+Septiembre!D63+'Octubre '!D63+Noviembre!D63+'Diciembre '!D63</f>
        <v>15</v>
      </c>
      <c r="E63" s="139">
        <f>+Enero!E63+Febrero!E63+'Marzo '!E63+'Abril '!E63+'Mayo '!E63+Junio!E63+Julio!E63+Agosto!E63+Septiembre!E63+'Octubre '!E63+Noviembre!E63+'Diciembre '!E63</f>
        <v>92</v>
      </c>
      <c r="J63" s="18"/>
      <c r="X63" s="13"/>
    </row>
    <row r="64" spans="1:31" ht="15" customHeight="1" x14ac:dyDescent="0.15">
      <c r="A64" s="67" t="s">
        <v>77</v>
      </c>
      <c r="B64" s="138">
        <f>+Enero!B64+Febrero!B64+'Marzo '!B64+'Abril '!B64+'Mayo '!B64+Junio!B64+Julio!B64+Agosto!B64+Septiembre!B64+'Octubre '!B64+Noviembre!B64+'Diciembre '!B64</f>
        <v>0</v>
      </c>
      <c r="C64" s="139">
        <f>+Enero!C64+Febrero!C64+'Marzo '!C64+'Abril '!C64+'Mayo '!C64+Junio!C64+Julio!C64+Agosto!C64+Septiembre!C64+'Octubre '!C64+Noviembre!C64+'Diciembre '!C64</f>
        <v>0</v>
      </c>
      <c r="D64" s="139">
        <f>+Enero!D64+Febrero!D64+'Marzo '!D64+'Abril '!D64+'Mayo '!D64+Junio!D64+Julio!D64+Agosto!D64+Septiembre!D64+'Octubre '!D64+Noviembre!D64+'Diciembre '!D64</f>
        <v>0</v>
      </c>
      <c r="E64" s="139">
        <f>+Enero!E64+Febrero!E64+'Marzo '!E64+'Abril '!E64+'Mayo '!E64+Junio!E64+Julio!E64+Agosto!E64+Septiembre!E64+'Octubre '!E64+Noviembre!E64+'Diciembre '!E64</f>
        <v>0</v>
      </c>
      <c r="J64" s="18"/>
      <c r="X64" s="13"/>
    </row>
    <row r="65" spans="1:27" ht="15" customHeight="1" x14ac:dyDescent="0.15">
      <c r="A65" s="67" t="s">
        <v>78</v>
      </c>
      <c r="B65" s="138">
        <f>+Enero!B65+Febrero!B65+'Marzo '!B65+'Abril '!B65+'Mayo '!B65+Junio!B65+Julio!B65+Agosto!B65+Septiembre!B65+'Octubre '!B65+Noviembre!B65+'Diciembre '!B65</f>
        <v>99</v>
      </c>
      <c r="C65" s="139">
        <f>+Enero!C65+Febrero!C65+'Marzo '!C65+'Abril '!C65+'Mayo '!C65+Junio!C65+Julio!C65+Agosto!C65+Septiembre!C65+'Octubre '!C65+Noviembre!C65+'Diciembre '!C65</f>
        <v>68</v>
      </c>
      <c r="D65" s="139">
        <f>+Enero!D65+Febrero!D65+'Marzo '!D65+'Abril '!D65+'Mayo '!D65+Junio!D65+Julio!D65+Agosto!D65+Septiembre!D65+'Octubre '!D65+Noviembre!D65+'Diciembre '!D65</f>
        <v>40</v>
      </c>
      <c r="E65" s="139">
        <f>+Enero!E65+Febrero!E65+'Marzo '!E65+'Abril '!E65+'Mayo '!E65+Junio!E65+Julio!E65+Agosto!E65+Septiembre!E65+'Octubre '!E65+Noviembre!E65+'Diciembre '!E65</f>
        <v>25</v>
      </c>
      <c r="J65" s="18"/>
      <c r="X65" s="13"/>
    </row>
    <row r="66" spans="1:27" ht="15" customHeight="1" x14ac:dyDescent="0.15">
      <c r="A66" s="67" t="s">
        <v>79</v>
      </c>
      <c r="B66" s="138">
        <f>+Enero!B66+Febrero!B66+'Marzo '!B66+'Abril '!B66+'Mayo '!B66+Junio!B66+Julio!B66+Agosto!B66+Septiembre!B66+'Octubre '!B66+Noviembre!B66+'Diciembre '!B66</f>
        <v>1</v>
      </c>
      <c r="C66" s="139">
        <f>+Enero!C66+Febrero!C66+'Marzo '!C66+'Abril '!C66+'Mayo '!C66+Junio!C66+Julio!C66+Agosto!C66+Septiembre!C66+'Octubre '!C66+Noviembre!C66+'Diciembre '!C66</f>
        <v>38</v>
      </c>
      <c r="D66" s="139">
        <f>+Enero!D66+Febrero!D66+'Marzo '!D66+'Abril '!D66+'Mayo '!D66+Junio!D66+Julio!D66+Agosto!D66+Septiembre!D66+'Octubre '!D66+Noviembre!D66+'Diciembre '!D66</f>
        <v>2</v>
      </c>
      <c r="E66" s="139">
        <f>+Enero!E66+Febrero!E66+'Marzo '!E66+'Abril '!E66+'Mayo '!E66+Junio!E66+Julio!E66+Agosto!E66+Septiembre!E66+'Octubre '!E66+Noviembre!E66+'Diciembre '!E66</f>
        <v>33</v>
      </c>
      <c r="J66" s="18"/>
      <c r="X66" s="13"/>
    </row>
    <row r="67" spans="1:27" ht="15" customHeight="1" x14ac:dyDescent="0.15">
      <c r="A67" s="67" t="s">
        <v>80</v>
      </c>
      <c r="B67" s="138">
        <f>+Enero!B67+Febrero!B67+'Marzo '!B67+'Abril '!B67+'Mayo '!B67+Junio!B67+Julio!B67+Agosto!B67+Septiembre!B67+'Octubre '!B67+Noviembre!B67+'Diciembre '!B67</f>
        <v>3</v>
      </c>
      <c r="C67" s="139">
        <f>+Enero!C67+Febrero!C67+'Marzo '!C67+'Abril '!C67+'Mayo '!C67+Junio!C67+Julio!C67+Agosto!C67+Septiembre!C67+'Octubre '!C67+Noviembre!C67+'Diciembre '!C67</f>
        <v>833</v>
      </c>
      <c r="D67" s="139">
        <f>+Enero!D67+Febrero!D67+'Marzo '!D67+'Abril '!D67+'Mayo '!D67+Junio!D67+Julio!D67+Agosto!D67+Septiembre!D67+'Octubre '!D67+Noviembre!D67+'Diciembre '!D67</f>
        <v>4</v>
      </c>
      <c r="E67" s="139">
        <f>+Enero!E67+Febrero!E67+'Marzo '!E67+'Abril '!E67+'Mayo '!E67+Junio!E67+Julio!E67+Agosto!E67+Septiembre!E67+'Octubre '!E67+Noviembre!E67+'Diciembre '!E67</f>
        <v>324</v>
      </c>
      <c r="J67" s="18"/>
      <c r="X67" s="13"/>
    </row>
    <row r="68" spans="1:27" ht="15" customHeight="1" x14ac:dyDescent="0.15">
      <c r="A68" s="67" t="s">
        <v>81</v>
      </c>
      <c r="B68" s="138">
        <f>+Enero!B68+Febrero!B68+'Marzo '!B68+'Abril '!B68+'Mayo '!B68+Junio!B68+Julio!B68+Agosto!B68+Septiembre!B68+'Octubre '!B68+Noviembre!B68+'Diciembre '!B68</f>
        <v>1</v>
      </c>
      <c r="C68" s="139">
        <f>+Enero!C68+Febrero!C68+'Marzo '!C68+'Abril '!C68+'Mayo '!C68+Junio!C68+Julio!C68+Agosto!C68+Septiembre!C68+'Octubre '!C68+Noviembre!C68+'Diciembre '!C68</f>
        <v>517</v>
      </c>
      <c r="D68" s="139">
        <f>+Enero!D68+Febrero!D68+'Marzo '!D68+'Abril '!D68+'Mayo '!D68+Junio!D68+Julio!D68+Agosto!D68+Septiembre!D68+'Octubre '!D68+Noviembre!D68+'Diciembre '!D68</f>
        <v>1</v>
      </c>
      <c r="E68" s="139">
        <f>+Enero!E68+Febrero!E68+'Marzo '!E68+'Abril '!E68+'Mayo '!E68+Junio!E68+Julio!E68+Agosto!E68+Septiembre!E68+'Octubre '!E68+Noviembre!E68+'Diciembre '!E68</f>
        <v>211</v>
      </c>
      <c r="J68" s="18"/>
      <c r="X68" s="13"/>
    </row>
    <row r="69" spans="1:27" ht="15" customHeight="1" x14ac:dyDescent="0.15">
      <c r="A69" s="67" t="s">
        <v>82</v>
      </c>
      <c r="B69" s="138">
        <f>+Enero!B69+Febrero!B69+'Marzo '!B69+'Abril '!B69+'Mayo '!B69+Junio!B69+Julio!B69+Agosto!B69+Septiembre!B69+'Octubre '!B69+Noviembre!B69+'Diciembre '!B69</f>
        <v>9</v>
      </c>
      <c r="C69" s="139">
        <f>+Enero!C69+Febrero!C69+'Marzo '!C69+'Abril '!C69+'Mayo '!C69+Junio!C69+Julio!C69+Agosto!C69+Septiembre!C69+'Octubre '!C69+Noviembre!C69+'Diciembre '!C69</f>
        <v>373</v>
      </c>
      <c r="D69" s="139">
        <f>+Enero!D69+Febrero!D69+'Marzo '!D69+'Abril '!D69+'Mayo '!D69+Junio!D69+Julio!D69+Agosto!D69+Septiembre!D69+'Octubre '!D69+Noviembre!D69+'Diciembre '!D69</f>
        <v>0</v>
      </c>
      <c r="E69" s="139">
        <f>+Enero!E69+Febrero!E69+'Marzo '!E69+'Abril '!E69+'Mayo '!E69+Junio!E69+Julio!E69+Agosto!E69+Septiembre!E69+'Octubre '!E69+Noviembre!E69+'Diciembre '!E69</f>
        <v>189</v>
      </c>
      <c r="J69" s="18"/>
      <c r="X69" s="13"/>
    </row>
    <row r="70" spans="1:27" ht="15" customHeight="1" x14ac:dyDescent="0.15">
      <c r="A70" s="67" t="s">
        <v>83</v>
      </c>
      <c r="B70" s="138">
        <f>+Enero!B70+Febrero!B70+'Marzo '!B70+'Abril '!B70+'Mayo '!B70+Junio!B70+Julio!B70+Agosto!B70+Septiembre!B70+'Octubre '!B70+Noviembre!B70+'Diciembre '!B70</f>
        <v>0</v>
      </c>
      <c r="C70" s="139">
        <f>+Enero!C70+Febrero!C70+'Marzo '!C70+'Abril '!C70+'Mayo '!C70+Junio!C70+Julio!C70+Agosto!C70+Septiembre!C70+'Octubre '!C70+Noviembre!C70+'Diciembre '!C70</f>
        <v>0</v>
      </c>
      <c r="D70" s="139">
        <f>+Enero!D70+Febrero!D70+'Marzo '!D70+'Abril '!D70+'Mayo '!D70+Junio!D70+Julio!D70+Agosto!D70+Septiembre!D70+'Octubre '!D70+Noviembre!D70+'Diciembre '!D70</f>
        <v>0</v>
      </c>
      <c r="E70" s="139">
        <f>+Enero!E70+Febrero!E70+'Marzo '!E70+'Abril '!E70+'Mayo '!E70+Junio!E70+Julio!E70+Agosto!E70+Septiembre!E70+'Octubre '!E70+Noviembre!E70+'Diciembre '!E70</f>
        <v>0</v>
      </c>
      <c r="J70" s="18"/>
      <c r="X70" s="13"/>
    </row>
    <row r="71" spans="1:27" ht="15" customHeight="1" x14ac:dyDescent="0.15">
      <c r="A71" s="44" t="s">
        <v>7</v>
      </c>
      <c r="B71" s="140">
        <f>SUM(B59:B70)</f>
        <v>221</v>
      </c>
      <c r="C71" s="140">
        <f>SUM(C59:C70)</f>
        <v>2881</v>
      </c>
      <c r="D71" s="140">
        <f>SUM(D59:D70)</f>
        <v>86</v>
      </c>
      <c r="E71" s="140">
        <f>SUM(E59:E70)</f>
        <v>1517</v>
      </c>
      <c r="J71" s="18"/>
      <c r="X71" s="13"/>
    </row>
    <row r="72" spans="1:27" ht="39" customHeight="1" x14ac:dyDescent="0.15">
      <c r="A72" s="447" t="s">
        <v>84</v>
      </c>
      <c r="B72" s="447"/>
      <c r="C72" s="447"/>
      <c r="D72" s="447"/>
      <c r="E72" s="447"/>
      <c r="F72" s="447"/>
      <c r="J72" s="18"/>
      <c r="X72" s="13"/>
    </row>
    <row r="73" spans="1:27" x14ac:dyDescent="0.15">
      <c r="A73" s="428" t="s">
        <v>67</v>
      </c>
      <c r="B73" s="448" t="s">
        <v>85</v>
      </c>
      <c r="C73" s="448"/>
      <c r="D73" s="448"/>
      <c r="E73" s="448"/>
      <c r="J73" s="18"/>
      <c r="X73" s="13"/>
    </row>
    <row r="74" spans="1:27" x14ac:dyDescent="0.15">
      <c r="A74" s="429"/>
      <c r="B74" s="448" t="s">
        <v>86</v>
      </c>
      <c r="C74" s="448"/>
      <c r="D74" s="448" t="s">
        <v>87</v>
      </c>
      <c r="E74" s="448"/>
      <c r="J74" s="18"/>
      <c r="X74" s="13"/>
    </row>
    <row r="75" spans="1:27" ht="21" x14ac:dyDescent="0.15">
      <c r="A75" s="430"/>
      <c r="B75" s="154" t="s">
        <v>70</v>
      </c>
      <c r="C75" s="154" t="s">
        <v>71</v>
      </c>
      <c r="D75" s="154" t="s">
        <v>70</v>
      </c>
      <c r="E75" s="153" t="s">
        <v>71</v>
      </c>
      <c r="G75" s="74"/>
      <c r="J75" s="18"/>
      <c r="X75" s="13"/>
    </row>
    <row r="76" spans="1:27" ht="15" customHeight="1" x14ac:dyDescent="0.15">
      <c r="A76" s="65" t="s">
        <v>72</v>
      </c>
      <c r="B76" s="89">
        <f>+Enero!B76+Febrero!B76+'Marzo '!B76+'Abril '!B76+'Mayo '!B76+Junio!B76+Julio!B76+Agosto!B76+Septiembre!B76+'Octubre '!B76+Noviembre!B76+'Diciembre '!B76</f>
        <v>192</v>
      </c>
      <c r="C76" s="90">
        <f>+Enero!C76+Febrero!C76+'Marzo '!C76+'Abril '!C76+'Mayo '!C76+Junio!C76+Julio!C76+Agosto!C76+Septiembre!C76+'Octubre '!C76+Noviembre!C76+'Diciembre '!C76</f>
        <v>1073</v>
      </c>
      <c r="D76" s="90">
        <f>+Enero!D76+Febrero!D76+'Marzo '!D76+'Abril '!D76+'Mayo '!D76+Junio!D76+Julio!D76+Agosto!D76+Septiembre!D76+'Octubre '!D76+Noviembre!D76+'Diciembre '!D76</f>
        <v>19</v>
      </c>
      <c r="E76" s="90">
        <f>+Enero!E76+Febrero!E76+'Marzo '!E76+'Abril '!E76+'Mayo '!E76+Junio!E76+Julio!E76+Agosto!E76+Septiembre!E76+'Octubre '!E76+Noviembre!E76+'Diciembre '!E76</f>
        <v>79</v>
      </c>
      <c r="F76" s="81" t="str">
        <f>T76&amp;"      "&amp;U76</f>
        <v xml:space="preserve">      </v>
      </c>
      <c r="J76" s="18"/>
      <c r="T76" s="18" t="str">
        <f>IF($B76&lt;$D76,"Suspendidas en menores 15a no puede ser mayor que programadas","")</f>
        <v/>
      </c>
      <c r="U76" s="18" t="str">
        <f>IF($C76&lt;$E76,"Suspendidas en 15+a no puede ser mayor que programadas","")</f>
        <v/>
      </c>
      <c r="X76" s="13"/>
      <c r="Z76" s="18">
        <f>IF($B76&lt;$D76,1,0)</f>
        <v>0</v>
      </c>
      <c r="AA76" s="18">
        <f>IF($C76&lt;$E76,1,0)</f>
        <v>0</v>
      </c>
    </row>
    <row r="77" spans="1:27" ht="15" customHeight="1" x14ac:dyDescent="0.15">
      <c r="A77" s="66" t="s">
        <v>73</v>
      </c>
      <c r="B77" s="92">
        <f>+Enero!B77+Febrero!B77+'Marzo '!B77+'Abril '!B77+'Mayo '!B77+Junio!B77+Julio!B77+Agosto!B77+Septiembre!B77+'Octubre '!B77+Noviembre!B77+'Diciembre '!B77</f>
        <v>0</v>
      </c>
      <c r="C77" s="93">
        <f>+Enero!C77+Febrero!C77+'Marzo '!C77+'Abril '!C77+'Mayo '!C77+Junio!C77+Julio!C77+Agosto!C77+Septiembre!C77+'Octubre '!C77+Noviembre!C77+'Diciembre '!C77</f>
        <v>0</v>
      </c>
      <c r="D77" s="93">
        <f>+Enero!D77+Febrero!D77+'Marzo '!D77+'Abril '!D77+'Mayo '!D77+Junio!D77+Julio!D77+Agosto!D77+Septiembre!D77+'Octubre '!D77+Noviembre!D77+'Diciembre '!D77</f>
        <v>0</v>
      </c>
      <c r="E77" s="93">
        <f>+Enero!E77+Febrero!E77+'Marzo '!E77+'Abril '!E77+'Mayo '!E77+Junio!E77+Julio!E77+Agosto!E77+Septiembre!E77+'Octubre '!E77+Noviembre!E77+'Diciembre '!E77</f>
        <v>0</v>
      </c>
      <c r="F77" s="81" t="str">
        <f t="shared" ref="F77:F88" si="0">T77&amp;"      "&amp;U77</f>
        <v xml:space="preserve">      </v>
      </c>
      <c r="J77" s="18"/>
      <c r="T77" s="18" t="str">
        <f t="shared" ref="T77:T88" si="1">IF($B77&lt;$D77,"Suspendidas en menores 15a no puede ser mayor que programadas","")</f>
        <v/>
      </c>
      <c r="U77" s="18" t="str">
        <f t="shared" ref="U77:U88" si="2">IF($C77&lt;$E77,"Suspendidas en 15+a no puede ser mayor que programadas","")</f>
        <v/>
      </c>
      <c r="X77" s="13"/>
      <c r="Z77" s="18">
        <f t="shared" ref="Z77:Z88" si="3">IF($B77&lt;$D77,1,0)</f>
        <v>0</v>
      </c>
      <c r="AA77" s="18">
        <f t="shared" ref="AA77:AA88" si="4">IF($C77&lt;$E77,1,0)</f>
        <v>0</v>
      </c>
    </row>
    <row r="78" spans="1:27" ht="15" customHeight="1" x14ac:dyDescent="0.15">
      <c r="A78" s="67" t="s">
        <v>74</v>
      </c>
      <c r="B78" s="92">
        <f>+Enero!B78+Febrero!B78+'Marzo '!B78+'Abril '!B78+'Mayo '!B78+Junio!B78+Julio!B78+Agosto!B78+Septiembre!B78+'Octubre '!B78+Noviembre!B78+'Diciembre '!B78</f>
        <v>7</v>
      </c>
      <c r="C78" s="93">
        <f>+Enero!C78+Febrero!C78+'Marzo '!C78+'Abril '!C78+'Mayo '!C78+Junio!C78+Julio!C78+Agosto!C78+Septiembre!C78+'Octubre '!C78+Noviembre!C78+'Diciembre '!C78</f>
        <v>22</v>
      </c>
      <c r="D78" s="93">
        <f>+Enero!D78+Febrero!D78+'Marzo '!D78+'Abril '!D78+'Mayo '!D78+Junio!D78+Julio!D78+Agosto!D78+Septiembre!D78+'Octubre '!D78+Noviembre!D78+'Diciembre '!D78</f>
        <v>2</v>
      </c>
      <c r="E78" s="93">
        <f>+Enero!E78+Febrero!E78+'Marzo '!E78+'Abril '!E78+'Mayo '!E78+Junio!E78+Julio!E78+Agosto!E78+Septiembre!E78+'Octubre '!E78+Noviembre!E78+'Diciembre '!E78</f>
        <v>1</v>
      </c>
      <c r="F78" s="81" t="str">
        <f t="shared" si="0"/>
        <v xml:space="preserve">      </v>
      </c>
      <c r="J78" s="18"/>
      <c r="T78" s="18" t="str">
        <f t="shared" si="1"/>
        <v/>
      </c>
      <c r="U78" s="18" t="str">
        <f t="shared" si="2"/>
        <v/>
      </c>
      <c r="X78" s="13"/>
      <c r="Z78" s="18">
        <f t="shared" si="3"/>
        <v>0</v>
      </c>
      <c r="AA78" s="18">
        <f t="shared" si="4"/>
        <v>0</v>
      </c>
    </row>
    <row r="79" spans="1:27" ht="15" customHeight="1" x14ac:dyDescent="0.15">
      <c r="A79" s="67" t="s">
        <v>75</v>
      </c>
      <c r="B79" s="92">
        <f>+Enero!B79+Febrero!B79+'Marzo '!B79+'Abril '!B79+'Mayo '!B79+Junio!B79+Julio!B79+Agosto!B79+Septiembre!B79+'Octubre '!B79+Noviembre!B79+'Diciembre '!B79</f>
        <v>0</v>
      </c>
      <c r="C79" s="93">
        <f>+Enero!C79+Febrero!C79+'Marzo '!C79+'Abril '!C79+'Mayo '!C79+Junio!C79+Julio!C79+Agosto!C79+Septiembre!C79+'Octubre '!C79+Noviembre!C79+'Diciembre '!C79</f>
        <v>0</v>
      </c>
      <c r="D79" s="93">
        <f>+Enero!D79+Febrero!D79+'Marzo '!D79+'Abril '!D79+'Mayo '!D79+Junio!D79+Julio!D79+Agosto!D79+Septiembre!D79+'Octubre '!D79+Noviembre!D79+'Diciembre '!D79</f>
        <v>0</v>
      </c>
      <c r="E79" s="93">
        <f>+Enero!E79+Febrero!E79+'Marzo '!E79+'Abril '!E79+'Mayo '!E79+Junio!E79+Julio!E79+Agosto!E79+Septiembre!E79+'Octubre '!E79+Noviembre!E79+'Diciembre '!E79</f>
        <v>0</v>
      </c>
      <c r="F79" s="81" t="str">
        <f t="shared" si="0"/>
        <v xml:space="preserve">      </v>
      </c>
      <c r="J79" s="18"/>
      <c r="T79" s="18" t="str">
        <f t="shared" si="1"/>
        <v/>
      </c>
      <c r="U79" s="18" t="str">
        <f t="shared" si="2"/>
        <v/>
      </c>
      <c r="X79" s="13"/>
      <c r="Z79" s="18">
        <f t="shared" si="3"/>
        <v>0</v>
      </c>
      <c r="AA79" s="18">
        <f t="shared" si="4"/>
        <v>0</v>
      </c>
    </row>
    <row r="80" spans="1:27" ht="15" customHeight="1" x14ac:dyDescent="0.15">
      <c r="A80" s="67" t="s">
        <v>76</v>
      </c>
      <c r="B80" s="92">
        <f>+Enero!B80+Febrero!B80+'Marzo '!B80+'Abril '!B80+'Mayo '!B80+Junio!B80+Julio!B80+Agosto!B80+Septiembre!B80+'Octubre '!B80+Noviembre!B80+'Diciembre '!B80</f>
        <v>86</v>
      </c>
      <c r="C80" s="93">
        <f>+Enero!C80+Febrero!C80+'Marzo '!C80+'Abril '!C80+'Mayo '!C80+Junio!C80+Julio!C80+Agosto!C80+Septiembre!C80+'Octubre '!C80+Noviembre!C80+'Diciembre '!C80</f>
        <v>463</v>
      </c>
      <c r="D80" s="93">
        <f>+Enero!D80+Febrero!D80+'Marzo '!D80+'Abril '!D80+'Mayo '!D80+Junio!D80+Julio!D80+Agosto!D80+Septiembre!D80+'Octubre '!D80+Noviembre!D80+'Diciembre '!D80</f>
        <v>8</v>
      </c>
      <c r="E80" s="93">
        <f>+Enero!E80+Febrero!E80+'Marzo '!E80+'Abril '!E80+'Mayo '!E80+Junio!E80+Julio!E80+Agosto!E80+Septiembre!E80+'Octubre '!E80+Noviembre!E80+'Diciembre '!E80</f>
        <v>35</v>
      </c>
      <c r="F80" s="81" t="str">
        <f t="shared" si="0"/>
        <v xml:space="preserve">      </v>
      </c>
      <c r="J80" s="18"/>
      <c r="T80" s="18" t="str">
        <f t="shared" si="1"/>
        <v/>
      </c>
      <c r="U80" s="18" t="str">
        <f t="shared" si="2"/>
        <v/>
      </c>
      <c r="X80" s="13"/>
      <c r="Z80" s="18">
        <f t="shared" si="3"/>
        <v>0</v>
      </c>
      <c r="AA80" s="18">
        <f t="shared" si="4"/>
        <v>0</v>
      </c>
    </row>
    <row r="81" spans="1:27" ht="15" customHeight="1" x14ac:dyDescent="0.15">
      <c r="A81" s="67" t="s">
        <v>77</v>
      </c>
      <c r="B81" s="92">
        <f>+Enero!B81+Febrero!B81+'Marzo '!B81+'Abril '!B81+'Mayo '!B81+Junio!B81+Julio!B81+Agosto!B81+Septiembre!B81+'Octubre '!B81+Noviembre!B81+'Diciembre '!B81</f>
        <v>0</v>
      </c>
      <c r="C81" s="93">
        <f>+Enero!C81+Febrero!C81+'Marzo '!C81+'Abril '!C81+'Mayo '!C81+Junio!C81+Julio!C81+Agosto!C81+Septiembre!C81+'Octubre '!C81+Noviembre!C81+'Diciembre '!C81</f>
        <v>0</v>
      </c>
      <c r="D81" s="93">
        <f>+Enero!D81+Febrero!D81+'Marzo '!D81+'Abril '!D81+'Mayo '!D81+Junio!D81+Julio!D81+Agosto!D81+Septiembre!D81+'Octubre '!D81+Noviembre!D81+'Diciembre '!D81</f>
        <v>0</v>
      </c>
      <c r="E81" s="93">
        <f>+Enero!E81+Febrero!E81+'Marzo '!E81+'Abril '!E81+'Mayo '!E81+Junio!E81+Julio!E81+Agosto!E81+Septiembre!E81+'Octubre '!E81+Noviembre!E81+'Diciembre '!E81</f>
        <v>0</v>
      </c>
      <c r="F81" s="81" t="str">
        <f t="shared" si="0"/>
        <v xml:space="preserve">      </v>
      </c>
      <c r="J81" s="18"/>
      <c r="T81" s="18" t="str">
        <f t="shared" si="1"/>
        <v/>
      </c>
      <c r="U81" s="18" t="str">
        <f t="shared" si="2"/>
        <v/>
      </c>
      <c r="X81" s="13"/>
      <c r="Z81" s="18">
        <f t="shared" si="3"/>
        <v>0</v>
      </c>
      <c r="AA81" s="18">
        <f t="shared" si="4"/>
        <v>0</v>
      </c>
    </row>
    <row r="82" spans="1:27" ht="15" customHeight="1" x14ac:dyDescent="0.15">
      <c r="A82" s="67" t="s">
        <v>78</v>
      </c>
      <c r="B82" s="92">
        <f>+Enero!B82+Febrero!B82+'Marzo '!B82+'Abril '!B82+'Mayo '!B82+Junio!B82+Julio!B82+Agosto!B82+Septiembre!B82+'Octubre '!B82+Noviembre!B82+'Diciembre '!B82</f>
        <v>109</v>
      </c>
      <c r="C82" s="93">
        <f>+Enero!C82+Febrero!C82+'Marzo '!C82+'Abril '!C82+'Mayo '!C82+Junio!C82+Julio!C82+Agosto!C82+Septiembre!C82+'Octubre '!C82+Noviembre!C82+'Diciembre '!C82</f>
        <v>100</v>
      </c>
      <c r="D82" s="93">
        <f>+Enero!D82+Febrero!D82+'Marzo '!D82+'Abril '!D82+'Mayo '!D82+Junio!D82+Julio!D82+Agosto!D82+Septiembre!D82+'Octubre '!D82+Noviembre!D82+'Diciembre '!D82</f>
        <v>10</v>
      </c>
      <c r="E82" s="93">
        <f>+Enero!E82+Febrero!E82+'Marzo '!E82+'Abril '!E82+'Mayo '!E82+Junio!E82+Julio!E82+Agosto!E82+Septiembre!E82+'Octubre '!E82+Noviembre!E82+'Diciembre '!E82</f>
        <v>9</v>
      </c>
      <c r="F82" s="81" t="str">
        <f t="shared" si="0"/>
        <v xml:space="preserve">      </v>
      </c>
      <c r="J82" s="18"/>
      <c r="T82" s="18" t="str">
        <f t="shared" si="1"/>
        <v/>
      </c>
      <c r="U82" s="18" t="str">
        <f t="shared" si="2"/>
        <v/>
      </c>
      <c r="X82" s="13"/>
      <c r="Z82" s="18">
        <f t="shared" si="3"/>
        <v>0</v>
      </c>
      <c r="AA82" s="18">
        <f t="shared" si="4"/>
        <v>0</v>
      </c>
    </row>
    <row r="83" spans="1:27" ht="15" customHeight="1" x14ac:dyDescent="0.15">
      <c r="A83" s="67" t="s">
        <v>79</v>
      </c>
      <c r="B83" s="92">
        <f>+Enero!B83+Febrero!B83+'Marzo '!B83+'Abril '!B83+'Mayo '!B83+Junio!B83+Julio!B83+Agosto!B83+Septiembre!B83+'Octubre '!B83+Noviembre!B83+'Diciembre '!B83</f>
        <v>7</v>
      </c>
      <c r="C83" s="93">
        <f>+Enero!C83+Febrero!C83+'Marzo '!C83+'Abril '!C83+'Mayo '!C83+Junio!C83+Julio!C83+Agosto!C83+Septiembre!C83+'Octubre '!C83+Noviembre!C83+'Diciembre '!C83</f>
        <v>486</v>
      </c>
      <c r="D83" s="93">
        <f>+Enero!D83+Febrero!D83+'Marzo '!D83+'Abril '!D83+'Mayo '!D83+Junio!D83+Julio!D83+Agosto!D83+Septiembre!D83+'Octubre '!D83+Noviembre!D83+'Diciembre '!D83</f>
        <v>0</v>
      </c>
      <c r="E83" s="93">
        <f>+Enero!E83+Febrero!E83+'Marzo '!E83+'Abril '!E83+'Mayo '!E83+Junio!E83+Julio!E83+Agosto!E83+Septiembre!E83+'Octubre '!E83+Noviembre!E83+'Diciembre '!E83</f>
        <v>33</v>
      </c>
      <c r="F83" s="81" t="str">
        <f t="shared" si="0"/>
        <v xml:space="preserve">      </v>
      </c>
      <c r="J83" s="18"/>
      <c r="T83" s="18" t="str">
        <f t="shared" si="1"/>
        <v/>
      </c>
      <c r="U83" s="18" t="str">
        <f t="shared" si="2"/>
        <v/>
      </c>
      <c r="X83" s="13"/>
      <c r="Z83" s="18">
        <f t="shared" si="3"/>
        <v>0</v>
      </c>
      <c r="AA83" s="18">
        <f t="shared" si="4"/>
        <v>0</v>
      </c>
    </row>
    <row r="84" spans="1:27" ht="15" customHeight="1" x14ac:dyDescent="0.15">
      <c r="A84" s="67" t="s">
        <v>80</v>
      </c>
      <c r="B84" s="92">
        <f>+Enero!B84+Febrero!B84+'Marzo '!B84+'Abril '!B84+'Mayo '!B84+Junio!B84+Julio!B84+Agosto!B84+Septiembre!B84+'Octubre '!B84+Noviembre!B84+'Diciembre '!B84</f>
        <v>1</v>
      </c>
      <c r="C84" s="93">
        <f>+Enero!C84+Febrero!C84+'Marzo '!C84+'Abril '!C84+'Mayo '!C84+Junio!C84+Julio!C84+Agosto!C84+Septiembre!C84+'Octubre '!C84+Noviembre!C84+'Diciembre '!C84</f>
        <v>246</v>
      </c>
      <c r="D84" s="93">
        <f>+Enero!D84+Febrero!D84+'Marzo '!D84+'Abril '!D84+'Mayo '!D84+Junio!D84+Julio!D84+Agosto!D84+Septiembre!D84+'Octubre '!D84+Noviembre!D84+'Diciembre '!D84</f>
        <v>0</v>
      </c>
      <c r="E84" s="93">
        <f>+Enero!E84+Febrero!E84+'Marzo '!E84+'Abril '!E84+'Mayo '!E84+Junio!E84+Julio!E84+Agosto!E84+Septiembre!E84+'Octubre '!E84+Noviembre!E84+'Diciembre '!E84</f>
        <v>9</v>
      </c>
      <c r="F84" s="81" t="str">
        <f t="shared" si="0"/>
        <v xml:space="preserve">      </v>
      </c>
      <c r="J84" s="18"/>
      <c r="T84" s="18" t="str">
        <f t="shared" si="1"/>
        <v/>
      </c>
      <c r="U84" s="18" t="str">
        <f t="shared" si="2"/>
        <v/>
      </c>
      <c r="X84" s="13"/>
      <c r="Z84" s="18">
        <f t="shared" si="3"/>
        <v>0</v>
      </c>
      <c r="AA84" s="18">
        <f t="shared" si="4"/>
        <v>0</v>
      </c>
    </row>
    <row r="85" spans="1:27" ht="15" customHeight="1" x14ac:dyDescent="0.15">
      <c r="A85" s="67" t="s">
        <v>81</v>
      </c>
      <c r="B85" s="92">
        <f>+Enero!B85+Febrero!B85+'Marzo '!B85+'Abril '!B85+'Mayo '!B85+Junio!B85+Julio!B85+Agosto!B85+Septiembre!B85+'Octubre '!B85+Noviembre!B85+'Diciembre '!B85</f>
        <v>2</v>
      </c>
      <c r="C85" s="93">
        <f>+Enero!C85+Febrero!C85+'Marzo '!C85+'Abril '!C85+'Mayo '!C85+Junio!C85+Julio!C85+Agosto!C85+Septiembre!C85+'Octubre '!C85+Noviembre!C85+'Diciembre '!C85</f>
        <v>401</v>
      </c>
      <c r="D85" s="93">
        <f>+Enero!D85+Febrero!D85+'Marzo '!D85+'Abril '!D85+'Mayo '!D85+Junio!D85+Julio!D85+Agosto!D85+Septiembre!D85+'Octubre '!D85+Noviembre!D85+'Diciembre '!D85</f>
        <v>1</v>
      </c>
      <c r="E85" s="93">
        <f>+Enero!E85+Febrero!E85+'Marzo '!E85+'Abril '!E85+'Mayo '!E85+Junio!E85+Julio!E85+Agosto!E85+Septiembre!E85+'Octubre '!E85+Noviembre!E85+'Diciembre '!E85</f>
        <v>34</v>
      </c>
      <c r="F85" s="81" t="str">
        <f t="shared" si="0"/>
        <v xml:space="preserve">      </v>
      </c>
      <c r="J85" s="18"/>
      <c r="T85" s="18" t="str">
        <f t="shared" si="1"/>
        <v/>
      </c>
      <c r="U85" s="18" t="str">
        <f t="shared" si="2"/>
        <v/>
      </c>
      <c r="X85" s="13"/>
      <c r="Z85" s="18">
        <f t="shared" si="3"/>
        <v>0</v>
      </c>
      <c r="AA85" s="18">
        <f t="shared" si="4"/>
        <v>0</v>
      </c>
    </row>
    <row r="86" spans="1:27" ht="15" customHeight="1" x14ac:dyDescent="0.15">
      <c r="A86" s="67" t="s">
        <v>82</v>
      </c>
      <c r="B86" s="92">
        <f>+Enero!B86+Febrero!B86+'Marzo '!B86+'Abril '!B86+'Mayo '!B86+Junio!B86+Julio!B86+Agosto!B86+Septiembre!B86+'Octubre '!B86+Noviembre!B86+'Diciembre '!B86</f>
        <v>34</v>
      </c>
      <c r="C86" s="93">
        <f>+Enero!C86+Febrero!C86+'Marzo '!C86+'Abril '!C86+'Mayo '!C86+Junio!C86+Julio!C86+Agosto!C86+Septiembre!C86+'Octubre '!C86+Noviembre!C86+'Diciembre '!C86</f>
        <v>287</v>
      </c>
      <c r="D86" s="93">
        <f>+Enero!D86+Febrero!D86+'Marzo '!D86+'Abril '!D86+'Mayo '!D86+Junio!D86+Julio!D86+Agosto!D86+Septiembre!D86+'Octubre '!D86+Noviembre!D86+'Diciembre '!D86</f>
        <v>2</v>
      </c>
      <c r="E86" s="93">
        <f>+Enero!E86+Febrero!E86+'Marzo '!E86+'Abril '!E86+'Mayo '!E86+Junio!E86+Julio!E86+Agosto!E86+Septiembre!E86+'Octubre '!E86+Noviembre!E86+'Diciembre '!E86</f>
        <v>16</v>
      </c>
      <c r="F86" s="81" t="str">
        <f t="shared" si="0"/>
        <v xml:space="preserve">      </v>
      </c>
      <c r="J86" s="18"/>
      <c r="T86" s="18" t="str">
        <f t="shared" si="1"/>
        <v/>
      </c>
      <c r="U86" s="18" t="str">
        <f t="shared" si="2"/>
        <v/>
      </c>
      <c r="X86" s="13"/>
      <c r="Z86" s="18">
        <f t="shared" si="3"/>
        <v>0</v>
      </c>
      <c r="AA86" s="18">
        <f t="shared" si="4"/>
        <v>0</v>
      </c>
    </row>
    <row r="87" spans="1:27" ht="15" customHeight="1" x14ac:dyDescent="0.15">
      <c r="A87" s="68" t="s">
        <v>83</v>
      </c>
      <c r="B87" s="92">
        <f>+Enero!B87+Febrero!B87+'Marzo '!B87+'Abril '!B87+'Mayo '!B87+Junio!B87+Julio!B87+Agosto!B87+Septiembre!B87+'Octubre '!B87+Noviembre!B87+'Diciembre '!B87</f>
        <v>0</v>
      </c>
      <c r="C87" s="93">
        <f>+Enero!C87+Febrero!C87+'Marzo '!C87+'Abril '!C87+'Mayo '!C87+Junio!C87+Julio!C87+Agosto!C87+Septiembre!C87+'Octubre '!C87+Noviembre!C87+'Diciembre '!C87</f>
        <v>0</v>
      </c>
      <c r="D87" s="93">
        <f>+Enero!D87+Febrero!D87+'Marzo '!D87+'Abril '!D87+'Mayo '!D87+Junio!D87+Julio!D87+Agosto!D87+Septiembre!D87+'Octubre '!D87+Noviembre!D87+'Diciembre '!D87</f>
        <v>0</v>
      </c>
      <c r="E87" s="93">
        <f>+Enero!E87+Febrero!E87+'Marzo '!E87+'Abril '!E87+'Mayo '!E87+Junio!E87+Julio!E87+Agosto!E87+Septiembre!E87+'Octubre '!E87+Noviembre!E87+'Diciembre '!E87</f>
        <v>0</v>
      </c>
      <c r="F87" s="81" t="str">
        <f t="shared" si="0"/>
        <v xml:space="preserve">      </v>
      </c>
      <c r="J87" s="18"/>
      <c r="T87" s="18" t="str">
        <f t="shared" si="1"/>
        <v/>
      </c>
      <c r="U87" s="18" t="str">
        <f t="shared" si="2"/>
        <v/>
      </c>
      <c r="X87" s="13"/>
      <c r="Z87" s="18">
        <f t="shared" si="3"/>
        <v>0</v>
      </c>
      <c r="AA87" s="18">
        <f t="shared" si="4"/>
        <v>0</v>
      </c>
    </row>
    <row r="88" spans="1:27" ht="15" customHeight="1" x14ac:dyDescent="0.15">
      <c r="A88" s="68" t="s">
        <v>7</v>
      </c>
      <c r="B88" s="94">
        <f>SUM(B76:B87)</f>
        <v>438</v>
      </c>
      <c r="C88" s="94">
        <f>SUM(C76:C87)</f>
        <v>3078</v>
      </c>
      <c r="D88" s="94">
        <f>SUM(D76:D87)</f>
        <v>42</v>
      </c>
      <c r="E88" s="94">
        <f>SUM(E76:E87)</f>
        <v>216</v>
      </c>
      <c r="F88" s="81" t="str">
        <f t="shared" si="0"/>
        <v xml:space="preserve">      </v>
      </c>
      <c r="J88" s="18"/>
      <c r="T88" s="18" t="str">
        <f t="shared" si="1"/>
        <v/>
      </c>
      <c r="U88" s="18" t="str">
        <f t="shared" si="2"/>
        <v/>
      </c>
      <c r="X88" s="13"/>
      <c r="Z88" s="18">
        <f t="shared" si="3"/>
        <v>0</v>
      </c>
      <c r="AA88" s="18">
        <f t="shared" si="4"/>
        <v>0</v>
      </c>
    </row>
    <row r="89" spans="1:27" ht="11.25" x14ac:dyDescent="0.15">
      <c r="F89" s="85"/>
      <c r="J89" s="18"/>
      <c r="X89" s="13"/>
    </row>
    <row r="90" spans="1:27" x14ac:dyDescent="0.15">
      <c r="J90" s="18"/>
      <c r="X90" s="13"/>
    </row>
    <row r="91" spans="1:27" x14ac:dyDescent="0.15">
      <c r="J91" s="18"/>
      <c r="X91" s="13"/>
    </row>
    <row r="92" spans="1:27" x14ac:dyDescent="0.15">
      <c r="J92" s="18"/>
      <c r="X92" s="13"/>
    </row>
    <row r="93" spans="1:27" x14ac:dyDescent="0.15">
      <c r="J93" s="18"/>
      <c r="X93" s="13"/>
    </row>
    <row r="94" spans="1:27" x14ac:dyDescent="0.15">
      <c r="J94" s="18"/>
      <c r="X94" s="13"/>
    </row>
    <row r="95" spans="1:27" x14ac:dyDescent="0.15">
      <c r="J95" s="18"/>
      <c r="X95" s="13"/>
    </row>
    <row r="96" spans="1:27" x14ac:dyDescent="0.15">
      <c r="J96" s="18"/>
      <c r="X96" s="13"/>
    </row>
    <row r="97" spans="10:24" x14ac:dyDescent="0.15">
      <c r="J97" s="18"/>
      <c r="X97" s="13"/>
    </row>
    <row r="98" spans="10:24" x14ac:dyDescent="0.15">
      <c r="J98" s="18"/>
      <c r="X98" s="13"/>
    </row>
    <row r="99" spans="10:24" x14ac:dyDescent="0.15">
      <c r="J99" s="18"/>
      <c r="X99" s="13"/>
    </row>
    <row r="100" spans="10:24" x14ac:dyDescent="0.15">
      <c r="J100" s="18"/>
      <c r="X100" s="13"/>
    </row>
    <row r="101" spans="10:24" x14ac:dyDescent="0.15">
      <c r="J101" s="18"/>
      <c r="X101" s="13"/>
    </row>
    <row r="102" spans="10:24" x14ac:dyDescent="0.15">
      <c r="J102" s="18"/>
      <c r="X102" s="13"/>
    </row>
    <row r="103" spans="10:24" x14ac:dyDescent="0.15">
      <c r="J103" s="18"/>
      <c r="X103" s="13"/>
    </row>
    <row r="104" spans="10:24" x14ac:dyDescent="0.15">
      <c r="J104" s="18"/>
      <c r="X104" s="13"/>
    </row>
    <row r="105" spans="10:24" x14ac:dyDescent="0.15">
      <c r="J105" s="18"/>
      <c r="X105" s="13"/>
    </row>
    <row r="106" spans="10:24" x14ac:dyDescent="0.15">
      <c r="J106" s="18"/>
      <c r="X106" s="13"/>
    </row>
    <row r="107" spans="10:24" x14ac:dyDescent="0.15">
      <c r="J107" s="18"/>
      <c r="X107" s="13"/>
    </row>
    <row r="108" spans="10:24" x14ac:dyDescent="0.15">
      <c r="J108" s="18"/>
      <c r="X108" s="13"/>
    </row>
    <row r="109" spans="10:24" x14ac:dyDescent="0.15">
      <c r="J109" s="18"/>
      <c r="X109" s="13"/>
    </row>
    <row r="110" spans="10:24" x14ac:dyDescent="0.15">
      <c r="J110" s="18"/>
      <c r="X110" s="13"/>
    </row>
    <row r="111" spans="10:24" x14ac:dyDescent="0.15">
      <c r="J111" s="18"/>
      <c r="X111" s="13"/>
    </row>
    <row r="112" spans="10:24" x14ac:dyDescent="0.15">
      <c r="J112" s="18"/>
      <c r="X112" s="13"/>
    </row>
    <row r="113" spans="10:24" x14ac:dyDescent="0.15">
      <c r="J113" s="18"/>
      <c r="X113" s="13"/>
    </row>
    <row r="114" spans="10:24" x14ac:dyDescent="0.15">
      <c r="J114" s="18"/>
      <c r="X114" s="13"/>
    </row>
    <row r="115" spans="10:24" x14ac:dyDescent="0.15">
      <c r="J115" s="18"/>
      <c r="X115" s="13"/>
    </row>
    <row r="116" spans="10:24" x14ac:dyDescent="0.15">
      <c r="J116" s="18"/>
      <c r="X116" s="13"/>
    </row>
    <row r="117" spans="10:24" x14ac:dyDescent="0.15">
      <c r="J117" s="18"/>
      <c r="X117" s="13"/>
    </row>
    <row r="118" spans="10:24" x14ac:dyDescent="0.15">
      <c r="J118" s="18"/>
      <c r="X118" s="13"/>
    </row>
    <row r="119" spans="10:24" x14ac:dyDescent="0.15">
      <c r="J119" s="18"/>
      <c r="X119" s="13"/>
    </row>
    <row r="120" spans="10:24" x14ac:dyDescent="0.15">
      <c r="J120" s="18"/>
      <c r="X120" s="13"/>
    </row>
    <row r="121" spans="10:24" x14ac:dyDescent="0.15">
      <c r="J121" s="18"/>
      <c r="X121" s="13"/>
    </row>
    <row r="122" spans="10:24" x14ac:dyDescent="0.15">
      <c r="J122" s="18"/>
      <c r="X122" s="13"/>
    </row>
    <row r="123" spans="10:24" x14ac:dyDescent="0.15">
      <c r="J123" s="18"/>
      <c r="X123" s="13"/>
    </row>
    <row r="124" spans="10:24" x14ac:dyDescent="0.15">
      <c r="J124" s="18"/>
      <c r="X124" s="13"/>
    </row>
    <row r="125" spans="10:24" x14ac:dyDescent="0.15">
      <c r="J125" s="18"/>
      <c r="X125" s="13"/>
    </row>
    <row r="126" spans="10:24" x14ac:dyDescent="0.15">
      <c r="J126" s="18"/>
      <c r="X126" s="13"/>
    </row>
    <row r="127" spans="10:24" x14ac:dyDescent="0.15">
      <c r="J127" s="18"/>
      <c r="X127" s="13"/>
    </row>
    <row r="128" spans="10:24" x14ac:dyDescent="0.15">
      <c r="J128" s="18"/>
      <c r="X128" s="13"/>
    </row>
    <row r="129" spans="10:24" x14ac:dyDescent="0.15">
      <c r="J129" s="18"/>
      <c r="X129" s="13"/>
    </row>
    <row r="130" spans="10:24" x14ac:dyDescent="0.15">
      <c r="J130" s="18"/>
      <c r="X130" s="13"/>
    </row>
    <row r="131" spans="10:24" x14ac:dyDescent="0.15">
      <c r="J131" s="18"/>
      <c r="X131" s="13"/>
    </row>
    <row r="132" spans="10:24" x14ac:dyDescent="0.15">
      <c r="J132" s="18"/>
      <c r="X132" s="13"/>
    </row>
    <row r="133" spans="10:24" x14ac:dyDescent="0.15">
      <c r="J133" s="18"/>
      <c r="X133" s="13"/>
    </row>
    <row r="134" spans="10:24" x14ac:dyDescent="0.15">
      <c r="X134" s="13"/>
    </row>
    <row r="135" spans="10:24" x14ac:dyDescent="0.15">
      <c r="X135" s="13"/>
    </row>
    <row r="136" spans="10:24" x14ac:dyDescent="0.15">
      <c r="X136" s="13"/>
    </row>
    <row r="137" spans="10:24" x14ac:dyDescent="0.15">
      <c r="X137" s="13"/>
    </row>
    <row r="138" spans="10:24" x14ac:dyDescent="0.15">
      <c r="X138" s="13"/>
    </row>
    <row r="139" spans="10:24" x14ac:dyDescent="0.15">
      <c r="X139" s="13"/>
    </row>
    <row r="140" spans="10:24" x14ac:dyDescent="0.15">
      <c r="X140" s="13"/>
    </row>
    <row r="141" spans="10:24" x14ac:dyDescent="0.15">
      <c r="X141" s="13"/>
    </row>
    <row r="142" spans="10:24" x14ac:dyDescent="0.15">
      <c r="X142" s="13"/>
    </row>
    <row r="143" spans="10:24" x14ac:dyDescent="0.15">
      <c r="X143" s="13"/>
    </row>
    <row r="144" spans="10:24" x14ac:dyDescent="0.15">
      <c r="X144" s="13"/>
    </row>
    <row r="145" spans="24:24" x14ac:dyDescent="0.15">
      <c r="X145" s="13"/>
    </row>
    <row r="146" spans="24:24" x14ac:dyDescent="0.15">
      <c r="X146" s="13"/>
    </row>
    <row r="147" spans="24:24" x14ac:dyDescent="0.15">
      <c r="X147" s="13"/>
    </row>
    <row r="148" spans="24:24" x14ac:dyDescent="0.15">
      <c r="X148" s="13"/>
    </row>
    <row r="149" spans="24:24" x14ac:dyDescent="0.15">
      <c r="X149" s="13"/>
    </row>
    <row r="150" spans="24:24" x14ac:dyDescent="0.15">
      <c r="X150" s="13"/>
    </row>
    <row r="151" spans="24:24" x14ac:dyDescent="0.15">
      <c r="X151" s="13"/>
    </row>
    <row r="152" spans="24:24" x14ac:dyDescent="0.15">
      <c r="X152" s="13"/>
    </row>
    <row r="153" spans="24:24" x14ac:dyDescent="0.15">
      <c r="X153" s="13"/>
    </row>
    <row r="154" spans="24:24" x14ac:dyDescent="0.15">
      <c r="X154" s="13"/>
    </row>
    <row r="155" spans="24:24" x14ac:dyDescent="0.15">
      <c r="X155" s="13"/>
    </row>
    <row r="156" spans="24:24" x14ac:dyDescent="0.15">
      <c r="X156" s="13"/>
    </row>
    <row r="157" spans="24:24" x14ac:dyDescent="0.15">
      <c r="X157" s="13"/>
    </row>
    <row r="158" spans="24:24" x14ac:dyDescent="0.15">
      <c r="X158" s="13"/>
    </row>
    <row r="159" spans="24:24" x14ac:dyDescent="0.15">
      <c r="X159" s="13"/>
    </row>
    <row r="160" spans="24:24" x14ac:dyDescent="0.15">
      <c r="X160" s="13"/>
    </row>
    <row r="161" spans="24:24" x14ac:dyDescent="0.15">
      <c r="X161" s="13"/>
    </row>
    <row r="162" spans="24:24" x14ac:dyDescent="0.15">
      <c r="X162" s="13"/>
    </row>
    <row r="163" spans="24:24" x14ac:dyDescent="0.15">
      <c r="X163" s="13"/>
    </row>
    <row r="164" spans="24:24" x14ac:dyDescent="0.15">
      <c r="X164" s="13"/>
    </row>
    <row r="165" spans="24:24" x14ac:dyDescent="0.15">
      <c r="X165" s="13"/>
    </row>
    <row r="166" spans="24:24" x14ac:dyDescent="0.15">
      <c r="X166" s="13"/>
    </row>
    <row r="167" spans="24:24" x14ac:dyDescent="0.15">
      <c r="X167" s="13"/>
    </row>
    <row r="168" spans="24:24" x14ac:dyDescent="0.15">
      <c r="X168" s="13"/>
    </row>
    <row r="169" spans="24:24" x14ac:dyDescent="0.15">
      <c r="X169" s="13"/>
    </row>
    <row r="170" spans="24:24" x14ac:dyDescent="0.15">
      <c r="X170" s="13"/>
    </row>
    <row r="171" spans="24:24" x14ac:dyDescent="0.15">
      <c r="X171" s="13"/>
    </row>
    <row r="172" spans="24:24" x14ac:dyDescent="0.15">
      <c r="X172" s="13"/>
    </row>
    <row r="173" spans="24:24" x14ac:dyDescent="0.15">
      <c r="X173" s="13"/>
    </row>
    <row r="174" spans="24:24" x14ac:dyDescent="0.15">
      <c r="X174" s="13"/>
    </row>
    <row r="175" spans="24:24" x14ac:dyDescent="0.15">
      <c r="X175" s="13"/>
    </row>
    <row r="176" spans="24:24" x14ac:dyDescent="0.15">
      <c r="X176" s="13"/>
    </row>
    <row r="177" spans="24:24" x14ac:dyDescent="0.15">
      <c r="X177" s="13"/>
    </row>
    <row r="178" spans="24:24" x14ac:dyDescent="0.15">
      <c r="X178" s="13"/>
    </row>
    <row r="179" spans="24:24" x14ac:dyDescent="0.15">
      <c r="X179" s="13"/>
    </row>
    <row r="180" spans="24:24" x14ac:dyDescent="0.15">
      <c r="X180" s="13"/>
    </row>
    <row r="181" spans="24:24" x14ac:dyDescent="0.15">
      <c r="X181" s="13"/>
    </row>
    <row r="182" spans="24:24" x14ac:dyDescent="0.15">
      <c r="X182" s="13"/>
    </row>
    <row r="183" spans="24:24" x14ac:dyDescent="0.15">
      <c r="X183" s="13"/>
    </row>
    <row r="184" spans="24:24" x14ac:dyDescent="0.15">
      <c r="X184" s="13"/>
    </row>
    <row r="185" spans="24:24" x14ac:dyDescent="0.15">
      <c r="X185" s="13"/>
    </row>
    <row r="186" spans="24:24" x14ac:dyDescent="0.15">
      <c r="X186" s="13"/>
    </row>
    <row r="187" spans="24:24" x14ac:dyDescent="0.15">
      <c r="X187" s="13"/>
    </row>
    <row r="188" spans="24:24" x14ac:dyDescent="0.15">
      <c r="X188" s="13"/>
    </row>
    <row r="189" spans="24:24" x14ac:dyDescent="0.15">
      <c r="X189" s="13"/>
    </row>
    <row r="190" spans="24:24" x14ac:dyDescent="0.15">
      <c r="X190" s="13"/>
    </row>
    <row r="191" spans="24:24" x14ac:dyDescent="0.15">
      <c r="X191" s="13"/>
    </row>
    <row r="192" spans="24:24" x14ac:dyDescent="0.15">
      <c r="X192" s="13"/>
    </row>
    <row r="193" spans="1:26" x14ac:dyDescent="0.15">
      <c r="X193" s="13"/>
    </row>
    <row r="194" spans="1:26" x14ac:dyDescent="0.15">
      <c r="X194" s="13"/>
    </row>
    <row r="195" spans="1:26" ht="13.5" hidden="1" customHeight="1" x14ac:dyDescent="0.15">
      <c r="X195" s="13"/>
    </row>
    <row r="196" spans="1:26" ht="13.5" hidden="1" customHeight="1" x14ac:dyDescent="0.15">
      <c r="A196" s="87">
        <f>SUM(A8:J88)</f>
        <v>231788.39999999997</v>
      </c>
      <c r="X196" s="13"/>
      <c r="Z196" s="88">
        <v>0</v>
      </c>
    </row>
    <row r="197" spans="1:26" ht="13.5" hidden="1" customHeight="1" x14ac:dyDescent="0.15">
      <c r="X197" s="13"/>
    </row>
    <row r="198" spans="1:26" x14ac:dyDescent="0.15">
      <c r="X198" s="13"/>
    </row>
    <row r="199" spans="1:26" x14ac:dyDescent="0.15">
      <c r="X199" s="13"/>
    </row>
    <row r="200" spans="1:26" x14ac:dyDescent="0.15">
      <c r="X200" s="13"/>
    </row>
    <row r="201" spans="1:26" x14ac:dyDescent="0.15">
      <c r="X201" s="13"/>
    </row>
    <row r="202" spans="1:26" x14ac:dyDescent="0.15">
      <c r="X202" s="13"/>
    </row>
    <row r="203" spans="1:26" x14ac:dyDescent="0.15">
      <c r="X203" s="13"/>
    </row>
    <row r="204" spans="1:26" x14ac:dyDescent="0.15">
      <c r="X204" s="13"/>
    </row>
    <row r="205" spans="1:26" x14ac:dyDescent="0.15">
      <c r="X205" s="13"/>
    </row>
    <row r="206" spans="1:26" x14ac:dyDescent="0.15">
      <c r="X206" s="13"/>
    </row>
    <row r="207" spans="1:26" x14ac:dyDescent="0.15">
      <c r="X207" s="13"/>
    </row>
    <row r="208" spans="1:26" x14ac:dyDescent="0.15">
      <c r="X208" s="13"/>
    </row>
    <row r="209" spans="24:24" x14ac:dyDescent="0.15">
      <c r="X209" s="13"/>
    </row>
    <row r="210" spans="24:24" x14ac:dyDescent="0.15">
      <c r="X210" s="13"/>
    </row>
    <row r="211" spans="24:24" x14ac:dyDescent="0.15">
      <c r="X211" s="13"/>
    </row>
    <row r="212" spans="24:24" x14ac:dyDescent="0.15">
      <c r="X212" s="13"/>
    </row>
    <row r="213" spans="24:24" x14ac:dyDescent="0.15">
      <c r="X213" s="13"/>
    </row>
    <row r="214" spans="24:24" x14ac:dyDescent="0.15">
      <c r="X214" s="13"/>
    </row>
    <row r="215" spans="24:24" x14ac:dyDescent="0.15">
      <c r="X215" s="13"/>
    </row>
    <row r="216" spans="24:24" x14ac:dyDescent="0.15">
      <c r="X216" s="13"/>
    </row>
    <row r="217" spans="24:24" x14ac:dyDescent="0.15">
      <c r="X217" s="13"/>
    </row>
    <row r="218" spans="24:24" x14ac:dyDescent="0.15">
      <c r="X218" s="13"/>
    </row>
    <row r="219" spans="24:24" x14ac:dyDescent="0.15">
      <c r="X219" s="13"/>
    </row>
    <row r="220" spans="24:24" x14ac:dyDescent="0.15">
      <c r="X220" s="13"/>
    </row>
    <row r="221" spans="24:24" x14ac:dyDescent="0.15">
      <c r="X221" s="13"/>
    </row>
    <row r="222" spans="24:24" x14ac:dyDescent="0.15">
      <c r="X222" s="13"/>
    </row>
    <row r="223" spans="24:24" x14ac:dyDescent="0.15">
      <c r="X223" s="13"/>
    </row>
    <row r="224" spans="24:24" x14ac:dyDescent="0.15">
      <c r="X224" s="13"/>
    </row>
    <row r="225" spans="24:24" x14ac:dyDescent="0.15">
      <c r="X225" s="13"/>
    </row>
    <row r="226" spans="24:24" x14ac:dyDescent="0.15">
      <c r="X226" s="13"/>
    </row>
    <row r="227" spans="24:24" x14ac:dyDescent="0.15">
      <c r="X227" s="13"/>
    </row>
    <row r="228" spans="24:24" x14ac:dyDescent="0.15">
      <c r="X228" s="13"/>
    </row>
    <row r="229" spans="24:24" x14ac:dyDescent="0.15">
      <c r="X229" s="13"/>
    </row>
    <row r="230" spans="24:24" x14ac:dyDescent="0.15">
      <c r="X230" s="13"/>
    </row>
    <row r="231" spans="24:24" x14ac:dyDescent="0.15">
      <c r="X231" s="13"/>
    </row>
    <row r="232" spans="24:24" x14ac:dyDescent="0.15">
      <c r="X232" s="13"/>
    </row>
    <row r="233" spans="24:24" x14ac:dyDescent="0.15">
      <c r="X233" s="13"/>
    </row>
    <row r="234" spans="24:24" x14ac:dyDescent="0.15">
      <c r="X234" s="13"/>
    </row>
    <row r="235" spans="24:24" x14ac:dyDescent="0.15">
      <c r="X235" s="13"/>
    </row>
    <row r="236" spans="24:24" x14ac:dyDescent="0.15">
      <c r="X236" s="13"/>
    </row>
    <row r="237" spans="24:24" x14ac:dyDescent="0.15">
      <c r="X237" s="13"/>
    </row>
    <row r="238" spans="24:24" x14ac:dyDescent="0.15">
      <c r="X238" s="13"/>
    </row>
    <row r="239" spans="24:24" x14ac:dyDescent="0.15">
      <c r="X239" s="13"/>
    </row>
    <row r="240" spans="24:24" x14ac:dyDescent="0.15">
      <c r="X240" s="13"/>
    </row>
    <row r="241" spans="24:24" x14ac:dyDescent="0.15">
      <c r="X241" s="13"/>
    </row>
    <row r="242" spans="24:24" x14ac:dyDescent="0.15">
      <c r="X242" s="13"/>
    </row>
    <row r="243" spans="24:24" x14ac:dyDescent="0.15">
      <c r="X243" s="13"/>
    </row>
    <row r="244" spans="24:24" x14ac:dyDescent="0.15">
      <c r="X244" s="13"/>
    </row>
    <row r="245" spans="24:24" x14ac:dyDescent="0.15">
      <c r="X245" s="13"/>
    </row>
    <row r="246" spans="24:24" x14ac:dyDescent="0.15">
      <c r="X246" s="13"/>
    </row>
    <row r="247" spans="24:24" x14ac:dyDescent="0.15">
      <c r="X247" s="13"/>
    </row>
    <row r="248" spans="24:24" x14ac:dyDescent="0.15">
      <c r="X248" s="13"/>
    </row>
    <row r="249" spans="24:24" x14ac:dyDescent="0.15">
      <c r="X249" s="13"/>
    </row>
    <row r="250" spans="24:24" x14ac:dyDescent="0.15">
      <c r="X250" s="13"/>
    </row>
    <row r="251" spans="24:24" x14ac:dyDescent="0.15">
      <c r="X251" s="13"/>
    </row>
    <row r="252" spans="24:24" x14ac:dyDescent="0.15">
      <c r="X252" s="13"/>
    </row>
    <row r="253" spans="24:24" x14ac:dyDescent="0.15">
      <c r="X253" s="13"/>
    </row>
    <row r="254" spans="24:24" x14ac:dyDescent="0.15">
      <c r="X254" s="13"/>
    </row>
    <row r="255" spans="24:24" x14ac:dyDescent="0.15">
      <c r="X255" s="13"/>
    </row>
    <row r="256" spans="24:24" x14ac:dyDescent="0.15">
      <c r="X256" s="13"/>
    </row>
    <row r="257" spans="24:24" x14ac:dyDescent="0.15">
      <c r="X257" s="13"/>
    </row>
    <row r="258" spans="24:24" x14ac:dyDescent="0.15">
      <c r="X258" s="13"/>
    </row>
    <row r="259" spans="24:24" x14ac:dyDescent="0.15">
      <c r="X259" s="13"/>
    </row>
    <row r="260" spans="24:24" x14ac:dyDescent="0.15">
      <c r="X260" s="13"/>
    </row>
    <row r="261" spans="24:24" x14ac:dyDescent="0.15">
      <c r="X261" s="13"/>
    </row>
    <row r="262" spans="24:24" x14ac:dyDescent="0.15">
      <c r="X262" s="13"/>
    </row>
    <row r="263" spans="24:24" x14ac:dyDescent="0.15">
      <c r="X263" s="13"/>
    </row>
    <row r="264" spans="24:24" x14ac:dyDescent="0.15">
      <c r="X264" s="13"/>
    </row>
    <row r="265" spans="24:24" x14ac:dyDescent="0.15">
      <c r="X265" s="13"/>
    </row>
    <row r="266" spans="24:24" x14ac:dyDescent="0.15">
      <c r="X266" s="13"/>
    </row>
    <row r="267" spans="24:24" x14ac:dyDescent="0.15">
      <c r="X267" s="13"/>
    </row>
    <row r="268" spans="24:24" x14ac:dyDescent="0.15">
      <c r="X268" s="13"/>
    </row>
    <row r="269" spans="24:24" x14ac:dyDescent="0.15">
      <c r="X269" s="13"/>
    </row>
    <row r="270" spans="24:24" x14ac:dyDescent="0.15">
      <c r="X270" s="13"/>
    </row>
    <row r="271" spans="24:24" x14ac:dyDescent="0.15">
      <c r="X271" s="13"/>
    </row>
    <row r="272" spans="24:24" x14ac:dyDescent="0.15">
      <c r="X272" s="13"/>
    </row>
    <row r="273" spans="24:24" x14ac:dyDescent="0.15">
      <c r="X273" s="13"/>
    </row>
    <row r="274" spans="24:24" x14ac:dyDescent="0.15">
      <c r="X274" s="13"/>
    </row>
    <row r="275" spans="24:24" x14ac:dyDescent="0.15">
      <c r="X275" s="13"/>
    </row>
    <row r="276" spans="24:24" x14ac:dyDescent="0.15">
      <c r="X276" s="13"/>
    </row>
    <row r="277" spans="24:24" x14ac:dyDescent="0.15">
      <c r="X277" s="13"/>
    </row>
    <row r="278" spans="24:24" x14ac:dyDescent="0.15">
      <c r="X278" s="13"/>
    </row>
    <row r="279" spans="24:24" x14ac:dyDescent="0.15">
      <c r="X279" s="13"/>
    </row>
    <row r="280" spans="24:24" x14ac:dyDescent="0.15">
      <c r="X280" s="13"/>
    </row>
    <row r="281" spans="24:24" x14ac:dyDescent="0.15">
      <c r="X281" s="13"/>
    </row>
    <row r="282" spans="24:24" x14ac:dyDescent="0.15">
      <c r="X282" s="13"/>
    </row>
    <row r="283" spans="24:24" x14ac:dyDescent="0.15">
      <c r="X283" s="13"/>
    </row>
    <row r="284" spans="24:24" x14ac:dyDescent="0.15">
      <c r="X284" s="13"/>
    </row>
    <row r="285" spans="24:24" x14ac:dyDescent="0.15">
      <c r="X285" s="13"/>
    </row>
    <row r="286" spans="24:24" x14ac:dyDescent="0.15">
      <c r="X286" s="13"/>
    </row>
    <row r="287" spans="24:24" x14ac:dyDescent="0.15">
      <c r="X287" s="13"/>
    </row>
    <row r="288" spans="24:24" x14ac:dyDescent="0.15">
      <c r="X288" s="13"/>
    </row>
    <row r="289" spans="24:24" x14ac:dyDescent="0.15">
      <c r="X289" s="13"/>
    </row>
    <row r="290" spans="24:24" x14ac:dyDescent="0.15">
      <c r="X290" s="13"/>
    </row>
    <row r="291" spans="24:24" x14ac:dyDescent="0.15">
      <c r="X291" s="13"/>
    </row>
    <row r="292" spans="24:24" x14ac:dyDescent="0.15">
      <c r="X292" s="13"/>
    </row>
    <row r="293" spans="24:24" x14ac:dyDescent="0.15">
      <c r="X293" s="13"/>
    </row>
    <row r="294" spans="24:24" x14ac:dyDescent="0.15">
      <c r="X294" s="13"/>
    </row>
    <row r="295" spans="24:24" x14ac:dyDescent="0.15">
      <c r="X295" s="13"/>
    </row>
    <row r="296" spans="24:24" x14ac:dyDescent="0.15">
      <c r="X296" s="13"/>
    </row>
    <row r="297" spans="24:24" x14ac:dyDescent="0.15">
      <c r="X297" s="13"/>
    </row>
    <row r="298" spans="24:24" x14ac:dyDescent="0.15">
      <c r="X298" s="13"/>
    </row>
    <row r="299" spans="24:24" x14ac:dyDescent="0.15">
      <c r="X299" s="13"/>
    </row>
    <row r="300" spans="24:24" x14ac:dyDescent="0.15">
      <c r="X300" s="13"/>
    </row>
    <row r="301" spans="24:24" x14ac:dyDescent="0.15">
      <c r="X301" s="13"/>
    </row>
    <row r="302" spans="24:24" x14ac:dyDescent="0.15">
      <c r="X302" s="13"/>
    </row>
    <row r="303" spans="24:24" x14ac:dyDescent="0.15">
      <c r="X303" s="13"/>
    </row>
    <row r="304" spans="24:24" x14ac:dyDescent="0.15">
      <c r="X304" s="13"/>
    </row>
    <row r="305" spans="24:24" x14ac:dyDescent="0.15">
      <c r="X305" s="13"/>
    </row>
    <row r="306" spans="24:24" x14ac:dyDescent="0.15">
      <c r="X306" s="13"/>
    </row>
    <row r="307" spans="24:24" x14ac:dyDescent="0.15">
      <c r="X307" s="13"/>
    </row>
    <row r="308" spans="24:24" x14ac:dyDescent="0.15">
      <c r="X308" s="13"/>
    </row>
    <row r="309" spans="24:24" x14ac:dyDescent="0.15">
      <c r="X309" s="13"/>
    </row>
    <row r="310" spans="24:24" x14ac:dyDescent="0.15">
      <c r="X310" s="13"/>
    </row>
    <row r="311" spans="24:24" x14ac:dyDescent="0.15">
      <c r="X311" s="13"/>
    </row>
    <row r="312" spans="24:24" x14ac:dyDescent="0.15">
      <c r="X312" s="13"/>
    </row>
    <row r="313" spans="24:24" x14ac:dyDescent="0.15">
      <c r="X313" s="13"/>
    </row>
    <row r="314" spans="24:24" x14ac:dyDescent="0.15">
      <c r="X314" s="13"/>
    </row>
    <row r="315" spans="24:24" x14ac:dyDescent="0.15">
      <c r="X315" s="13"/>
    </row>
    <row r="316" spans="24:24" x14ac:dyDescent="0.15">
      <c r="X316" s="13"/>
    </row>
    <row r="317" spans="24:24" x14ac:dyDescent="0.15">
      <c r="X317" s="13"/>
    </row>
    <row r="318" spans="24:24" x14ac:dyDescent="0.15">
      <c r="X318" s="13"/>
    </row>
    <row r="319" spans="24:24" x14ac:dyDescent="0.15">
      <c r="X319" s="13"/>
    </row>
    <row r="320" spans="24:24" x14ac:dyDescent="0.15">
      <c r="X320" s="13"/>
    </row>
    <row r="321" spans="24:24" x14ac:dyDescent="0.15">
      <c r="X321" s="13"/>
    </row>
    <row r="322" spans="24:24" x14ac:dyDescent="0.15">
      <c r="X322" s="13"/>
    </row>
    <row r="323" spans="24:24" x14ac:dyDescent="0.15">
      <c r="X323" s="13"/>
    </row>
    <row r="324" spans="24:24" x14ac:dyDescent="0.15">
      <c r="X324" s="13"/>
    </row>
    <row r="325" spans="24:24" x14ac:dyDescent="0.15">
      <c r="X325" s="13"/>
    </row>
    <row r="326" spans="24:24" x14ac:dyDescent="0.15">
      <c r="X326" s="13"/>
    </row>
    <row r="327" spans="24:24" x14ac:dyDescent="0.15">
      <c r="X327" s="13"/>
    </row>
    <row r="328" spans="24:24" x14ac:dyDescent="0.15">
      <c r="X328" s="13"/>
    </row>
    <row r="329" spans="24:24" x14ac:dyDescent="0.15">
      <c r="X329" s="13"/>
    </row>
    <row r="330" spans="24:24" x14ac:dyDescent="0.15">
      <c r="X330" s="13"/>
    </row>
    <row r="331" spans="24:24" x14ac:dyDescent="0.15">
      <c r="X331" s="13"/>
    </row>
    <row r="332" spans="24:24" x14ac:dyDescent="0.15">
      <c r="X332" s="13"/>
    </row>
    <row r="333" spans="24:24" x14ac:dyDescent="0.15">
      <c r="X333" s="13"/>
    </row>
    <row r="334" spans="24:24" x14ac:dyDescent="0.15">
      <c r="X334" s="13"/>
    </row>
    <row r="335" spans="24:24" x14ac:dyDescent="0.15">
      <c r="X335" s="13"/>
    </row>
    <row r="336" spans="24:24" x14ac:dyDescent="0.15">
      <c r="X336" s="13"/>
    </row>
    <row r="337" spans="24:24" x14ac:dyDescent="0.15">
      <c r="X337" s="13"/>
    </row>
    <row r="338" spans="24:24" x14ac:dyDescent="0.15">
      <c r="X338" s="13"/>
    </row>
    <row r="339" spans="24:24" x14ac:dyDescent="0.15">
      <c r="X339" s="13"/>
    </row>
    <row r="340" spans="24:24" x14ac:dyDescent="0.15">
      <c r="X340" s="13"/>
    </row>
    <row r="341" spans="24:24" x14ac:dyDescent="0.15">
      <c r="X341" s="13"/>
    </row>
    <row r="342" spans="24:24" x14ac:dyDescent="0.15">
      <c r="X342" s="13"/>
    </row>
    <row r="343" spans="24:24" x14ac:dyDescent="0.15">
      <c r="X343" s="13"/>
    </row>
    <row r="344" spans="24:24" x14ac:dyDescent="0.15">
      <c r="X344" s="13"/>
    </row>
    <row r="345" spans="24:24" x14ac:dyDescent="0.15">
      <c r="X345" s="13"/>
    </row>
    <row r="346" spans="24:24" x14ac:dyDescent="0.15">
      <c r="X346" s="13"/>
    </row>
    <row r="347" spans="24:24" x14ac:dyDescent="0.15">
      <c r="X347" s="13"/>
    </row>
    <row r="348" spans="24:24" x14ac:dyDescent="0.15">
      <c r="X348" s="13"/>
    </row>
    <row r="349" spans="24:24" x14ac:dyDescent="0.15">
      <c r="X349" s="13"/>
    </row>
    <row r="350" spans="24:24" x14ac:dyDescent="0.15">
      <c r="X350" s="13"/>
    </row>
    <row r="351" spans="24:24" x14ac:dyDescent="0.15">
      <c r="X351" s="13"/>
    </row>
    <row r="352" spans="24:24" x14ac:dyDescent="0.15">
      <c r="X352" s="13"/>
    </row>
    <row r="353" spans="24:24" x14ac:dyDescent="0.15">
      <c r="X353" s="13"/>
    </row>
    <row r="354" spans="24:24" x14ac:dyDescent="0.15">
      <c r="X354" s="13"/>
    </row>
    <row r="355" spans="24:24" x14ac:dyDescent="0.15">
      <c r="X355" s="13"/>
    </row>
    <row r="356" spans="24:24" x14ac:dyDescent="0.15">
      <c r="X356" s="13"/>
    </row>
    <row r="357" spans="24:24" x14ac:dyDescent="0.15">
      <c r="X357" s="13"/>
    </row>
    <row r="358" spans="24:24" x14ac:dyDescent="0.15">
      <c r="X358" s="13"/>
    </row>
    <row r="359" spans="24:24" x14ac:dyDescent="0.15">
      <c r="X359" s="13"/>
    </row>
    <row r="360" spans="24:24" x14ac:dyDescent="0.15">
      <c r="X360" s="13"/>
    </row>
    <row r="361" spans="24:24" x14ac:dyDescent="0.15">
      <c r="X361" s="13"/>
    </row>
    <row r="362" spans="24:24" x14ac:dyDescent="0.15">
      <c r="X362" s="13"/>
    </row>
    <row r="363" spans="24:24" x14ac:dyDescent="0.15">
      <c r="X363" s="13"/>
    </row>
    <row r="364" spans="24:24" x14ac:dyDescent="0.15">
      <c r="X364" s="13"/>
    </row>
    <row r="365" spans="24:24" x14ac:dyDescent="0.15">
      <c r="X365" s="13"/>
    </row>
    <row r="366" spans="24:24" x14ac:dyDescent="0.15">
      <c r="X366" s="13"/>
    </row>
    <row r="367" spans="24:24" x14ac:dyDescent="0.15">
      <c r="X367" s="13"/>
    </row>
    <row r="368" spans="24:24" x14ac:dyDescent="0.15">
      <c r="X368" s="13"/>
    </row>
    <row r="369" spans="24:24" x14ac:dyDescent="0.15">
      <c r="X369" s="13"/>
    </row>
    <row r="370" spans="24:24" x14ac:dyDescent="0.15">
      <c r="X370" s="13"/>
    </row>
    <row r="371" spans="24:24" x14ac:dyDescent="0.15">
      <c r="X371" s="13"/>
    </row>
    <row r="372" spans="24:24" x14ac:dyDescent="0.15">
      <c r="X372" s="13"/>
    </row>
    <row r="373" spans="24:24" x14ac:dyDescent="0.15">
      <c r="X373" s="13"/>
    </row>
    <row r="374" spans="24:24" x14ac:dyDescent="0.15">
      <c r="X374" s="13"/>
    </row>
    <row r="375" spans="24:24" x14ac:dyDescent="0.15">
      <c r="X375" s="13"/>
    </row>
    <row r="376" spans="24:24" x14ac:dyDescent="0.15">
      <c r="X376" s="13"/>
    </row>
    <row r="377" spans="24:24" x14ac:dyDescent="0.15">
      <c r="X377" s="13"/>
    </row>
    <row r="378" spans="24:24" x14ac:dyDescent="0.15">
      <c r="X378" s="13"/>
    </row>
    <row r="379" spans="24:24" x14ac:dyDescent="0.15">
      <c r="X379" s="13"/>
    </row>
    <row r="380" spans="24:24" x14ac:dyDescent="0.15">
      <c r="X380" s="13"/>
    </row>
    <row r="381" spans="24:24" x14ac:dyDescent="0.15">
      <c r="X381" s="13"/>
    </row>
    <row r="382" spans="24:24" x14ac:dyDescent="0.15">
      <c r="X382" s="13"/>
    </row>
    <row r="383" spans="24:24" x14ac:dyDescent="0.15">
      <c r="X383" s="13"/>
    </row>
    <row r="384" spans="24:24" x14ac:dyDescent="0.15">
      <c r="X384" s="13"/>
    </row>
    <row r="385" spans="24:24" x14ac:dyDescent="0.15">
      <c r="X385" s="13"/>
    </row>
    <row r="386" spans="24:24" x14ac:dyDescent="0.15">
      <c r="X386" s="13"/>
    </row>
    <row r="387" spans="24:24" x14ac:dyDescent="0.15">
      <c r="X387" s="13"/>
    </row>
    <row r="388" spans="24:24" x14ac:dyDescent="0.15">
      <c r="X388" s="13"/>
    </row>
    <row r="389" spans="24:24" x14ac:dyDescent="0.15">
      <c r="X389" s="13"/>
    </row>
    <row r="390" spans="24:24" x14ac:dyDescent="0.15">
      <c r="X390" s="13"/>
    </row>
    <row r="391" spans="24:24" x14ac:dyDescent="0.15">
      <c r="X391" s="13"/>
    </row>
    <row r="392" spans="24:24" x14ac:dyDescent="0.15">
      <c r="X392" s="13"/>
    </row>
    <row r="393" spans="24:24" x14ac:dyDescent="0.15">
      <c r="X393" s="13"/>
    </row>
    <row r="394" spans="24:24" x14ac:dyDescent="0.15">
      <c r="X394" s="13"/>
    </row>
    <row r="395" spans="24:24" x14ac:dyDescent="0.15">
      <c r="X395" s="13"/>
    </row>
    <row r="396" spans="24:24" x14ac:dyDescent="0.15">
      <c r="X396" s="13"/>
    </row>
    <row r="397" spans="24:24" x14ac:dyDescent="0.15">
      <c r="X397" s="13"/>
    </row>
    <row r="398" spans="24:24" x14ac:dyDescent="0.15">
      <c r="X398" s="13"/>
    </row>
    <row r="399" spans="24:24" x14ac:dyDescent="0.15">
      <c r="X399" s="13"/>
    </row>
    <row r="400" spans="24:24" x14ac:dyDescent="0.15">
      <c r="X400" s="13"/>
    </row>
    <row r="401" spans="24:24" x14ac:dyDescent="0.15">
      <c r="X401" s="13"/>
    </row>
    <row r="402" spans="24:24" x14ac:dyDescent="0.15">
      <c r="X402" s="13"/>
    </row>
    <row r="403" spans="24:24" x14ac:dyDescent="0.15">
      <c r="X403" s="13"/>
    </row>
    <row r="404" spans="24:24" x14ac:dyDescent="0.15">
      <c r="X404" s="13"/>
    </row>
    <row r="405" spans="24:24" x14ac:dyDescent="0.15">
      <c r="X405" s="13"/>
    </row>
    <row r="406" spans="24:24" x14ac:dyDescent="0.15">
      <c r="X406" s="13"/>
    </row>
    <row r="407" spans="24:24" x14ac:dyDescent="0.15">
      <c r="X407" s="13"/>
    </row>
    <row r="408" spans="24:24" x14ac:dyDescent="0.15">
      <c r="X408" s="13"/>
    </row>
    <row r="409" spans="24:24" x14ac:dyDescent="0.15">
      <c r="X409" s="13"/>
    </row>
    <row r="410" spans="24:24" x14ac:dyDescent="0.15">
      <c r="X410" s="13"/>
    </row>
    <row r="411" spans="24:24" x14ac:dyDescent="0.15">
      <c r="X411" s="13"/>
    </row>
    <row r="412" spans="24:24" x14ac:dyDescent="0.15">
      <c r="X412" s="13"/>
    </row>
    <row r="413" spans="24:24" x14ac:dyDescent="0.15">
      <c r="X413" s="13"/>
    </row>
    <row r="414" spans="24:24" x14ac:dyDescent="0.15">
      <c r="X414" s="13"/>
    </row>
    <row r="415" spans="24:24" x14ac:dyDescent="0.15">
      <c r="X415" s="13"/>
    </row>
    <row r="416" spans="24:24" x14ac:dyDescent="0.15">
      <c r="X416" s="13"/>
    </row>
    <row r="417" spans="24:24" x14ac:dyDescent="0.15">
      <c r="X417" s="13"/>
    </row>
    <row r="418" spans="24:24" x14ac:dyDescent="0.15">
      <c r="X418" s="13"/>
    </row>
    <row r="419" spans="24:24" x14ac:dyDescent="0.15">
      <c r="X419" s="13"/>
    </row>
    <row r="420" spans="24:24" x14ac:dyDescent="0.15">
      <c r="X420" s="13"/>
    </row>
    <row r="421" spans="24:24" x14ac:dyDescent="0.15">
      <c r="X421" s="13"/>
    </row>
    <row r="422" spans="24:24" x14ac:dyDescent="0.15">
      <c r="X422" s="13"/>
    </row>
    <row r="423" spans="24:24" x14ac:dyDescent="0.15">
      <c r="X423" s="13"/>
    </row>
    <row r="424" spans="24:24" x14ac:dyDescent="0.15">
      <c r="X424" s="13"/>
    </row>
    <row r="425" spans="24:24" x14ac:dyDescent="0.15">
      <c r="X425" s="13"/>
    </row>
    <row r="426" spans="24:24" x14ac:dyDescent="0.15">
      <c r="X426" s="13"/>
    </row>
    <row r="427" spans="24:24" x14ac:dyDescent="0.15">
      <c r="X427" s="13"/>
    </row>
    <row r="428" spans="24:24" x14ac:dyDescent="0.15">
      <c r="X428" s="13"/>
    </row>
    <row r="429" spans="24:24" x14ac:dyDescent="0.15">
      <c r="X429" s="13"/>
    </row>
    <row r="430" spans="24:24" x14ac:dyDescent="0.15">
      <c r="X430" s="13"/>
    </row>
    <row r="431" spans="24:24" x14ac:dyDescent="0.15">
      <c r="X431" s="13"/>
    </row>
    <row r="432" spans="24:24" x14ac:dyDescent="0.15">
      <c r="X432" s="13"/>
    </row>
    <row r="433" spans="24:24" x14ac:dyDescent="0.15">
      <c r="X433" s="13"/>
    </row>
    <row r="434" spans="24:24" x14ac:dyDescent="0.15">
      <c r="X434" s="13"/>
    </row>
    <row r="435" spans="24:24" x14ac:dyDescent="0.15">
      <c r="X435" s="13"/>
    </row>
    <row r="436" spans="24:24" x14ac:dyDescent="0.15">
      <c r="X436" s="13"/>
    </row>
    <row r="437" spans="24:24" x14ac:dyDescent="0.15">
      <c r="X437" s="13"/>
    </row>
    <row r="438" spans="24:24" x14ac:dyDescent="0.15">
      <c r="X438" s="13"/>
    </row>
    <row r="439" spans="24:24" x14ac:dyDescent="0.15">
      <c r="X439" s="13"/>
    </row>
    <row r="440" spans="24:24" x14ac:dyDescent="0.15">
      <c r="X440" s="13"/>
    </row>
    <row r="441" spans="24:24" x14ac:dyDescent="0.15">
      <c r="X441" s="13"/>
    </row>
    <row r="442" spans="24:24" x14ac:dyDescent="0.15">
      <c r="X442" s="13"/>
    </row>
    <row r="443" spans="24:24" x14ac:dyDescent="0.15">
      <c r="X443" s="13"/>
    </row>
    <row r="444" spans="24:24" x14ac:dyDescent="0.15">
      <c r="X444" s="13"/>
    </row>
    <row r="445" spans="24:24" x14ac:dyDescent="0.15">
      <c r="X445" s="13"/>
    </row>
    <row r="446" spans="24:24" x14ac:dyDescent="0.15">
      <c r="X446" s="13"/>
    </row>
    <row r="447" spans="24:24" x14ac:dyDescent="0.15">
      <c r="X447" s="13"/>
    </row>
    <row r="448" spans="24:24" x14ac:dyDescent="0.15">
      <c r="X448" s="13"/>
    </row>
    <row r="449" spans="24:24" x14ac:dyDescent="0.15">
      <c r="X449" s="13"/>
    </row>
    <row r="450" spans="24:24" x14ac:dyDescent="0.15">
      <c r="X450" s="13"/>
    </row>
    <row r="451" spans="24:24" x14ac:dyDescent="0.15">
      <c r="X451" s="13"/>
    </row>
    <row r="452" spans="24:24" x14ac:dyDescent="0.15">
      <c r="X452" s="13"/>
    </row>
    <row r="453" spans="24:24" x14ac:dyDescent="0.15">
      <c r="X453" s="13"/>
    </row>
    <row r="454" spans="24:24" x14ac:dyDescent="0.15">
      <c r="X454" s="13"/>
    </row>
    <row r="455" spans="24:24" x14ac:dyDescent="0.15">
      <c r="X455" s="13"/>
    </row>
    <row r="456" spans="24:24" x14ac:dyDescent="0.15">
      <c r="X456" s="13"/>
    </row>
    <row r="457" spans="24:24" x14ac:dyDescent="0.15">
      <c r="X457" s="13"/>
    </row>
    <row r="458" spans="24:24" x14ac:dyDescent="0.15">
      <c r="X458" s="13"/>
    </row>
    <row r="459" spans="24:24" x14ac:dyDescent="0.15">
      <c r="X459" s="13"/>
    </row>
    <row r="460" spans="24:24" x14ac:dyDescent="0.15">
      <c r="X460" s="13"/>
    </row>
    <row r="461" spans="24:24" x14ac:dyDescent="0.15">
      <c r="X461" s="13"/>
    </row>
    <row r="462" spans="24:24" x14ac:dyDescent="0.15">
      <c r="X462" s="13"/>
    </row>
    <row r="463" spans="24:24" x14ac:dyDescent="0.15">
      <c r="X463" s="13"/>
    </row>
    <row r="464" spans="24:24" x14ac:dyDescent="0.15">
      <c r="X464" s="13"/>
    </row>
    <row r="465" spans="24:24" x14ac:dyDescent="0.15">
      <c r="X465" s="13"/>
    </row>
    <row r="466" spans="24:24" x14ac:dyDescent="0.15">
      <c r="X466" s="13"/>
    </row>
    <row r="467" spans="24:24" x14ac:dyDescent="0.15">
      <c r="X467" s="13"/>
    </row>
    <row r="468" spans="24:24" x14ac:dyDescent="0.15">
      <c r="X468" s="13"/>
    </row>
    <row r="469" spans="24:24" x14ac:dyDescent="0.15">
      <c r="X469" s="13"/>
    </row>
    <row r="470" spans="24:24" x14ac:dyDescent="0.15">
      <c r="X470" s="13"/>
    </row>
    <row r="471" spans="24:24" x14ac:dyDescent="0.15">
      <c r="X471" s="13"/>
    </row>
    <row r="472" spans="24:24" x14ac:dyDescent="0.15">
      <c r="X472" s="13"/>
    </row>
    <row r="473" spans="24:24" x14ac:dyDescent="0.15">
      <c r="X473" s="13"/>
    </row>
    <row r="474" spans="24:24" x14ac:dyDescent="0.15">
      <c r="X474" s="13"/>
    </row>
    <row r="475" spans="24:24" x14ac:dyDescent="0.15">
      <c r="X475" s="13"/>
    </row>
    <row r="476" spans="24:24" x14ac:dyDescent="0.15">
      <c r="X476" s="13"/>
    </row>
    <row r="477" spans="24:24" x14ac:dyDescent="0.15">
      <c r="X477" s="13"/>
    </row>
    <row r="478" spans="24:24" x14ac:dyDescent="0.15">
      <c r="X478" s="13"/>
    </row>
    <row r="479" spans="24:24" x14ac:dyDescent="0.15">
      <c r="X479" s="13"/>
    </row>
    <row r="480" spans="24:24" x14ac:dyDescent="0.15">
      <c r="X480" s="13"/>
    </row>
    <row r="481" spans="24:24" x14ac:dyDescent="0.15">
      <c r="X481" s="13"/>
    </row>
    <row r="482" spans="24:24" x14ac:dyDescent="0.15">
      <c r="X482" s="13"/>
    </row>
    <row r="483" spans="24:24" x14ac:dyDescent="0.15">
      <c r="X483" s="13"/>
    </row>
    <row r="484" spans="24:24" x14ac:dyDescent="0.15">
      <c r="X484" s="13"/>
    </row>
    <row r="485" spans="24:24" x14ac:dyDescent="0.15">
      <c r="X485" s="13"/>
    </row>
    <row r="486" spans="24:24" x14ac:dyDescent="0.15">
      <c r="X486" s="13"/>
    </row>
    <row r="487" spans="24:24" x14ac:dyDescent="0.15">
      <c r="X487" s="13"/>
    </row>
    <row r="488" spans="24:24" x14ac:dyDescent="0.15">
      <c r="X488" s="13"/>
    </row>
    <row r="489" spans="24:24" x14ac:dyDescent="0.15">
      <c r="X489" s="13"/>
    </row>
    <row r="490" spans="24:24" x14ac:dyDescent="0.15">
      <c r="X490" s="13"/>
    </row>
    <row r="491" spans="24:24" x14ac:dyDescent="0.15">
      <c r="X491" s="13"/>
    </row>
    <row r="492" spans="24:24" x14ac:dyDescent="0.15">
      <c r="X492" s="13"/>
    </row>
    <row r="493" spans="24:24" x14ac:dyDescent="0.15">
      <c r="X493" s="13"/>
    </row>
    <row r="494" spans="24:24" x14ac:dyDescent="0.15">
      <c r="X494" s="13"/>
    </row>
    <row r="495" spans="24:24" x14ac:dyDescent="0.15">
      <c r="X495" s="13"/>
    </row>
    <row r="496" spans="24:24" x14ac:dyDescent="0.15">
      <c r="X496" s="13"/>
    </row>
    <row r="497" spans="24:24" x14ac:dyDescent="0.15">
      <c r="X497" s="13"/>
    </row>
    <row r="498" spans="24:24" x14ac:dyDescent="0.15">
      <c r="X498" s="13"/>
    </row>
    <row r="499" spans="24:24" x14ac:dyDescent="0.15">
      <c r="X499" s="13"/>
    </row>
    <row r="500" spans="24:24" x14ac:dyDescent="0.15">
      <c r="X500" s="13"/>
    </row>
    <row r="501" spans="24:24" x14ac:dyDescent="0.15">
      <c r="X501" s="13"/>
    </row>
    <row r="502" spans="24:24" x14ac:dyDescent="0.15">
      <c r="X502" s="13"/>
    </row>
    <row r="503" spans="24:24" x14ac:dyDescent="0.15">
      <c r="X503" s="13"/>
    </row>
    <row r="504" spans="24:24" x14ac:dyDescent="0.15">
      <c r="X504" s="13"/>
    </row>
    <row r="505" spans="24:24" x14ac:dyDescent="0.15">
      <c r="X505" s="13"/>
    </row>
    <row r="506" spans="24:24" x14ac:dyDescent="0.15">
      <c r="X506" s="13"/>
    </row>
    <row r="507" spans="24:24" x14ac:dyDescent="0.15">
      <c r="X507" s="13"/>
    </row>
    <row r="508" spans="24:24" x14ac:dyDescent="0.15">
      <c r="X508" s="13"/>
    </row>
    <row r="509" spans="24:24" x14ac:dyDescent="0.15">
      <c r="X509" s="13"/>
    </row>
    <row r="510" spans="24:24" x14ac:dyDescent="0.15">
      <c r="X510" s="13"/>
    </row>
    <row r="511" spans="24:24" x14ac:dyDescent="0.15">
      <c r="X511" s="13"/>
    </row>
    <row r="512" spans="24:24" x14ac:dyDescent="0.15">
      <c r="X512" s="13"/>
    </row>
    <row r="513" spans="24:24" x14ac:dyDescent="0.15">
      <c r="X513" s="13"/>
    </row>
    <row r="514" spans="24:24" x14ac:dyDescent="0.15">
      <c r="X514" s="13"/>
    </row>
    <row r="515" spans="24:24" x14ac:dyDescent="0.15">
      <c r="X515" s="13"/>
    </row>
    <row r="516" spans="24:24" x14ac:dyDescent="0.15">
      <c r="X516" s="13"/>
    </row>
    <row r="517" spans="24:24" x14ac:dyDescent="0.15">
      <c r="X517" s="13"/>
    </row>
    <row r="518" spans="24:24" x14ac:dyDescent="0.15">
      <c r="X518" s="13"/>
    </row>
    <row r="519" spans="24:24" x14ac:dyDescent="0.15">
      <c r="X519" s="13"/>
    </row>
    <row r="520" spans="24:24" x14ac:dyDescent="0.15">
      <c r="X520" s="13"/>
    </row>
    <row r="521" spans="24:24" x14ac:dyDescent="0.15">
      <c r="X521" s="13"/>
    </row>
    <row r="522" spans="24:24" x14ac:dyDescent="0.15">
      <c r="X522" s="13"/>
    </row>
    <row r="523" spans="24:24" x14ac:dyDescent="0.15">
      <c r="X523" s="13"/>
    </row>
    <row r="524" spans="24:24" x14ac:dyDescent="0.15">
      <c r="X524" s="13"/>
    </row>
    <row r="525" spans="24:24" x14ac:dyDescent="0.15">
      <c r="X525" s="13"/>
    </row>
    <row r="526" spans="24:24" x14ac:dyDescent="0.15">
      <c r="X526" s="13"/>
    </row>
    <row r="527" spans="24:24" x14ac:dyDescent="0.15">
      <c r="X527" s="13"/>
    </row>
    <row r="528" spans="24:24" x14ac:dyDescent="0.15">
      <c r="X528" s="13"/>
    </row>
    <row r="529" spans="24:24" x14ac:dyDescent="0.15">
      <c r="X529" s="13"/>
    </row>
    <row r="530" spans="24:24" x14ac:dyDescent="0.15">
      <c r="X530" s="13"/>
    </row>
    <row r="531" spans="24:24" x14ac:dyDescent="0.15">
      <c r="X531" s="13"/>
    </row>
    <row r="532" spans="24:24" x14ac:dyDescent="0.15">
      <c r="X532" s="13"/>
    </row>
    <row r="533" spans="24:24" x14ac:dyDescent="0.15">
      <c r="X533" s="13"/>
    </row>
    <row r="534" spans="24:24" x14ac:dyDescent="0.15">
      <c r="X534" s="13"/>
    </row>
    <row r="535" spans="24:24" x14ac:dyDescent="0.15">
      <c r="X535" s="13"/>
    </row>
    <row r="536" spans="24:24" x14ac:dyDescent="0.15">
      <c r="X536" s="13"/>
    </row>
    <row r="537" spans="24:24" x14ac:dyDescent="0.15">
      <c r="X537" s="13"/>
    </row>
    <row r="538" spans="24:24" x14ac:dyDescent="0.15">
      <c r="X538" s="13"/>
    </row>
    <row r="539" spans="24:24" x14ac:dyDescent="0.15">
      <c r="X539" s="13"/>
    </row>
    <row r="540" spans="24:24" x14ac:dyDescent="0.15">
      <c r="X540" s="13"/>
    </row>
    <row r="541" spans="24:24" x14ac:dyDescent="0.15">
      <c r="X541" s="13"/>
    </row>
    <row r="542" spans="24:24" x14ac:dyDescent="0.15">
      <c r="X542" s="13"/>
    </row>
    <row r="543" spans="24:24" x14ac:dyDescent="0.15">
      <c r="X543" s="13"/>
    </row>
    <row r="544" spans="24:24" x14ac:dyDescent="0.15">
      <c r="X544" s="13"/>
    </row>
    <row r="545" spans="24:24" x14ac:dyDescent="0.15">
      <c r="X545" s="13"/>
    </row>
    <row r="546" spans="24:24" x14ac:dyDescent="0.15">
      <c r="X546" s="13"/>
    </row>
    <row r="547" spans="24:24" x14ac:dyDescent="0.15">
      <c r="X547" s="13"/>
    </row>
    <row r="548" spans="24:24" x14ac:dyDescent="0.15">
      <c r="X548" s="13"/>
    </row>
    <row r="549" spans="24:24" x14ac:dyDescent="0.15">
      <c r="X549" s="13"/>
    </row>
    <row r="550" spans="24:24" x14ac:dyDescent="0.15">
      <c r="X550" s="13"/>
    </row>
    <row r="551" spans="24:24" x14ac:dyDescent="0.15">
      <c r="X551" s="13"/>
    </row>
    <row r="552" spans="24:24" x14ac:dyDescent="0.15">
      <c r="X552" s="13"/>
    </row>
    <row r="553" spans="24:24" x14ac:dyDescent="0.15">
      <c r="X553" s="13"/>
    </row>
    <row r="554" spans="24:24" x14ac:dyDescent="0.15">
      <c r="X554" s="13"/>
    </row>
    <row r="555" spans="24:24" x14ac:dyDescent="0.15">
      <c r="X555" s="13"/>
    </row>
    <row r="556" spans="24:24" x14ac:dyDescent="0.15">
      <c r="X556" s="13"/>
    </row>
    <row r="557" spans="24:24" x14ac:dyDescent="0.15">
      <c r="X557" s="13"/>
    </row>
    <row r="558" spans="24:24" x14ac:dyDescent="0.15">
      <c r="X558" s="13"/>
    </row>
    <row r="559" spans="24:24" x14ac:dyDescent="0.15">
      <c r="X559" s="13"/>
    </row>
    <row r="560" spans="24:24" x14ac:dyDescent="0.15">
      <c r="X560" s="13"/>
    </row>
    <row r="561" spans="24:24" x14ac:dyDescent="0.15">
      <c r="X561" s="13"/>
    </row>
    <row r="562" spans="24:24" x14ac:dyDescent="0.15">
      <c r="X562" s="13"/>
    </row>
    <row r="563" spans="24:24" x14ac:dyDescent="0.15">
      <c r="X563" s="13"/>
    </row>
    <row r="564" spans="24:24" x14ac:dyDescent="0.15">
      <c r="X564" s="13"/>
    </row>
    <row r="565" spans="24:24" x14ac:dyDescent="0.15">
      <c r="X565" s="13"/>
    </row>
    <row r="566" spans="24:24" x14ac:dyDescent="0.15">
      <c r="X566" s="13"/>
    </row>
    <row r="567" spans="24:24" x14ac:dyDescent="0.15">
      <c r="X567" s="13"/>
    </row>
    <row r="568" spans="24:24" x14ac:dyDescent="0.15">
      <c r="X568" s="13"/>
    </row>
    <row r="569" spans="24:24" x14ac:dyDescent="0.15">
      <c r="X569" s="13"/>
    </row>
    <row r="570" spans="24:24" x14ac:dyDescent="0.15">
      <c r="X570" s="13"/>
    </row>
    <row r="571" spans="24:24" x14ac:dyDescent="0.15">
      <c r="X571" s="13"/>
    </row>
    <row r="572" spans="24:24" x14ac:dyDescent="0.15">
      <c r="X572" s="13"/>
    </row>
    <row r="573" spans="24:24" x14ac:dyDescent="0.15">
      <c r="X573" s="13"/>
    </row>
    <row r="574" spans="24:24" x14ac:dyDescent="0.15">
      <c r="X574" s="13"/>
    </row>
    <row r="575" spans="24:24" x14ac:dyDescent="0.15">
      <c r="X575" s="13"/>
    </row>
    <row r="576" spans="24:24" x14ac:dyDescent="0.15">
      <c r="X576" s="13"/>
    </row>
    <row r="577" spans="24:24" x14ac:dyDescent="0.15">
      <c r="X577" s="13"/>
    </row>
    <row r="578" spans="24:24" x14ac:dyDescent="0.15">
      <c r="X578" s="13"/>
    </row>
    <row r="579" spans="24:24" x14ac:dyDescent="0.15">
      <c r="X579" s="13"/>
    </row>
    <row r="580" spans="24:24" x14ac:dyDescent="0.15">
      <c r="X580" s="13"/>
    </row>
    <row r="581" spans="24:24" x14ac:dyDescent="0.15">
      <c r="X581" s="13"/>
    </row>
    <row r="582" spans="24:24" x14ac:dyDescent="0.15">
      <c r="X582" s="13"/>
    </row>
  </sheetData>
  <mergeCells count="21">
    <mergeCell ref="A72:F72"/>
    <mergeCell ref="A73:A75"/>
    <mergeCell ref="B73:E73"/>
    <mergeCell ref="B74:C74"/>
    <mergeCell ref="D74:E74"/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</mergeCells>
  <dataValidations count="2">
    <dataValidation type="decimal" allowBlank="1" showInputMessage="1" showErrorMessage="1" errorTitle="Error" error="Por favor ingrese números enteros" sqref="WVJ983052:WVK983052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B12:J12">
      <formula1>0</formula1>
      <formula2>10000000000</formula2>
    </dataValidation>
    <dataValidation type="whole" allowBlank="1" showInputMessage="1" showErrorMessage="1" errorTitle="Error" error="Por favor ingrese números enteros" sqref="WVI983057:WVQ983128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B13:J16">
      <formula1>0</formula1>
      <formula2>10000000000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2"/>
  <sheetViews>
    <sheetView workbookViewId="0">
      <selection activeCell="A17" sqref="A17"/>
    </sheetView>
  </sheetViews>
  <sheetFormatPr baseColWidth="10" defaultColWidth="12.85546875" defaultRowHeight="10.5" x14ac:dyDescent="0.15"/>
  <cols>
    <col min="1" max="1" width="45.28515625" style="177" customWidth="1"/>
    <col min="2" max="9" width="13.7109375" style="177" customWidth="1"/>
    <col min="10" max="10" width="15.140625" style="172" customWidth="1"/>
    <col min="11" max="11" width="15.140625" style="242" customWidth="1"/>
    <col min="12" max="17" width="15.140625" style="172" customWidth="1"/>
    <col min="18" max="19" width="13.5703125" style="172" customWidth="1"/>
    <col min="20" max="21" width="13.5703125" style="172" hidden="1" customWidth="1"/>
    <col min="22" max="22" width="13.5703125" style="174" hidden="1" customWidth="1"/>
    <col min="23" max="23" width="13.5703125" style="172" hidden="1" customWidth="1"/>
    <col min="24" max="24" width="13.5703125" style="159" hidden="1" customWidth="1"/>
    <col min="25" max="26" width="12.42578125" style="172" hidden="1" customWidth="1"/>
    <col min="27" max="27" width="8" style="172" hidden="1" customWidth="1"/>
    <col min="28" max="28" width="7.28515625" style="172" hidden="1" customWidth="1"/>
    <col min="29" max="31" width="12.85546875" style="172" hidden="1" customWidth="1"/>
    <col min="32" max="32" width="12.85546875" style="172" customWidth="1"/>
    <col min="33" max="38" width="6.7109375" style="172" customWidth="1"/>
    <col min="39" max="47" width="5.85546875" style="172" customWidth="1"/>
    <col min="48" max="91" width="10.85546875" style="172" customWidth="1"/>
    <col min="92" max="256" width="12.85546875" style="172"/>
    <col min="257" max="257" width="45.28515625" style="172" customWidth="1"/>
    <col min="258" max="265" width="13.7109375" style="172" customWidth="1"/>
    <col min="266" max="273" width="15.140625" style="172" customWidth="1"/>
    <col min="274" max="275" width="13.5703125" style="172" customWidth="1"/>
    <col min="276" max="287" width="0" style="172" hidden="1" customWidth="1"/>
    <col min="288" max="288" width="12.85546875" style="172" customWidth="1"/>
    <col min="289" max="294" width="6.7109375" style="172" customWidth="1"/>
    <col min="295" max="303" width="5.85546875" style="172" customWidth="1"/>
    <col min="304" max="347" width="10.85546875" style="172" customWidth="1"/>
    <col min="348" max="512" width="12.85546875" style="172"/>
    <col min="513" max="513" width="45.28515625" style="172" customWidth="1"/>
    <col min="514" max="521" width="13.7109375" style="172" customWidth="1"/>
    <col min="522" max="529" width="15.140625" style="172" customWidth="1"/>
    <col min="530" max="531" width="13.5703125" style="172" customWidth="1"/>
    <col min="532" max="543" width="0" style="172" hidden="1" customWidth="1"/>
    <col min="544" max="544" width="12.85546875" style="172" customWidth="1"/>
    <col min="545" max="550" width="6.7109375" style="172" customWidth="1"/>
    <col min="551" max="559" width="5.85546875" style="172" customWidth="1"/>
    <col min="560" max="603" width="10.85546875" style="172" customWidth="1"/>
    <col min="604" max="768" width="12.85546875" style="172"/>
    <col min="769" max="769" width="45.28515625" style="172" customWidth="1"/>
    <col min="770" max="777" width="13.7109375" style="172" customWidth="1"/>
    <col min="778" max="785" width="15.140625" style="172" customWidth="1"/>
    <col min="786" max="787" width="13.5703125" style="172" customWidth="1"/>
    <col min="788" max="799" width="0" style="172" hidden="1" customWidth="1"/>
    <col min="800" max="800" width="12.85546875" style="172" customWidth="1"/>
    <col min="801" max="806" width="6.7109375" style="172" customWidth="1"/>
    <col min="807" max="815" width="5.85546875" style="172" customWidth="1"/>
    <col min="816" max="859" width="10.85546875" style="172" customWidth="1"/>
    <col min="860" max="1024" width="12.85546875" style="172"/>
    <col min="1025" max="1025" width="45.28515625" style="172" customWidth="1"/>
    <col min="1026" max="1033" width="13.7109375" style="172" customWidth="1"/>
    <col min="1034" max="1041" width="15.140625" style="172" customWidth="1"/>
    <col min="1042" max="1043" width="13.5703125" style="172" customWidth="1"/>
    <col min="1044" max="1055" width="0" style="172" hidden="1" customWidth="1"/>
    <col min="1056" max="1056" width="12.85546875" style="172" customWidth="1"/>
    <col min="1057" max="1062" width="6.7109375" style="172" customWidth="1"/>
    <col min="1063" max="1071" width="5.85546875" style="172" customWidth="1"/>
    <col min="1072" max="1115" width="10.85546875" style="172" customWidth="1"/>
    <col min="1116" max="1280" width="12.85546875" style="172"/>
    <col min="1281" max="1281" width="45.28515625" style="172" customWidth="1"/>
    <col min="1282" max="1289" width="13.7109375" style="172" customWidth="1"/>
    <col min="1290" max="1297" width="15.140625" style="172" customWidth="1"/>
    <col min="1298" max="1299" width="13.5703125" style="172" customWidth="1"/>
    <col min="1300" max="1311" width="0" style="172" hidden="1" customWidth="1"/>
    <col min="1312" max="1312" width="12.85546875" style="172" customWidth="1"/>
    <col min="1313" max="1318" width="6.7109375" style="172" customWidth="1"/>
    <col min="1319" max="1327" width="5.85546875" style="172" customWidth="1"/>
    <col min="1328" max="1371" width="10.85546875" style="172" customWidth="1"/>
    <col min="1372" max="1536" width="12.85546875" style="172"/>
    <col min="1537" max="1537" width="45.28515625" style="172" customWidth="1"/>
    <col min="1538" max="1545" width="13.7109375" style="172" customWidth="1"/>
    <col min="1546" max="1553" width="15.140625" style="172" customWidth="1"/>
    <col min="1554" max="1555" width="13.5703125" style="172" customWidth="1"/>
    <col min="1556" max="1567" width="0" style="172" hidden="1" customWidth="1"/>
    <col min="1568" max="1568" width="12.85546875" style="172" customWidth="1"/>
    <col min="1569" max="1574" width="6.7109375" style="172" customWidth="1"/>
    <col min="1575" max="1583" width="5.85546875" style="172" customWidth="1"/>
    <col min="1584" max="1627" width="10.85546875" style="172" customWidth="1"/>
    <col min="1628" max="1792" width="12.85546875" style="172"/>
    <col min="1793" max="1793" width="45.28515625" style="172" customWidth="1"/>
    <col min="1794" max="1801" width="13.7109375" style="172" customWidth="1"/>
    <col min="1802" max="1809" width="15.140625" style="172" customWidth="1"/>
    <col min="1810" max="1811" width="13.5703125" style="172" customWidth="1"/>
    <col min="1812" max="1823" width="0" style="172" hidden="1" customWidth="1"/>
    <col min="1824" max="1824" width="12.85546875" style="172" customWidth="1"/>
    <col min="1825" max="1830" width="6.7109375" style="172" customWidth="1"/>
    <col min="1831" max="1839" width="5.85546875" style="172" customWidth="1"/>
    <col min="1840" max="1883" width="10.85546875" style="172" customWidth="1"/>
    <col min="1884" max="2048" width="12.85546875" style="172"/>
    <col min="2049" max="2049" width="45.28515625" style="172" customWidth="1"/>
    <col min="2050" max="2057" width="13.7109375" style="172" customWidth="1"/>
    <col min="2058" max="2065" width="15.140625" style="172" customWidth="1"/>
    <col min="2066" max="2067" width="13.5703125" style="172" customWidth="1"/>
    <col min="2068" max="2079" width="0" style="172" hidden="1" customWidth="1"/>
    <col min="2080" max="2080" width="12.85546875" style="172" customWidth="1"/>
    <col min="2081" max="2086" width="6.7109375" style="172" customWidth="1"/>
    <col min="2087" max="2095" width="5.85546875" style="172" customWidth="1"/>
    <col min="2096" max="2139" width="10.85546875" style="172" customWidth="1"/>
    <col min="2140" max="2304" width="12.85546875" style="172"/>
    <col min="2305" max="2305" width="45.28515625" style="172" customWidth="1"/>
    <col min="2306" max="2313" width="13.7109375" style="172" customWidth="1"/>
    <col min="2314" max="2321" width="15.140625" style="172" customWidth="1"/>
    <col min="2322" max="2323" width="13.5703125" style="172" customWidth="1"/>
    <col min="2324" max="2335" width="0" style="172" hidden="1" customWidth="1"/>
    <col min="2336" max="2336" width="12.85546875" style="172" customWidth="1"/>
    <col min="2337" max="2342" width="6.7109375" style="172" customWidth="1"/>
    <col min="2343" max="2351" width="5.85546875" style="172" customWidth="1"/>
    <col min="2352" max="2395" width="10.85546875" style="172" customWidth="1"/>
    <col min="2396" max="2560" width="12.85546875" style="172"/>
    <col min="2561" max="2561" width="45.28515625" style="172" customWidth="1"/>
    <col min="2562" max="2569" width="13.7109375" style="172" customWidth="1"/>
    <col min="2570" max="2577" width="15.140625" style="172" customWidth="1"/>
    <col min="2578" max="2579" width="13.5703125" style="172" customWidth="1"/>
    <col min="2580" max="2591" width="0" style="172" hidden="1" customWidth="1"/>
    <col min="2592" max="2592" width="12.85546875" style="172" customWidth="1"/>
    <col min="2593" max="2598" width="6.7109375" style="172" customWidth="1"/>
    <col min="2599" max="2607" width="5.85546875" style="172" customWidth="1"/>
    <col min="2608" max="2651" width="10.85546875" style="172" customWidth="1"/>
    <col min="2652" max="2816" width="12.85546875" style="172"/>
    <col min="2817" max="2817" width="45.28515625" style="172" customWidth="1"/>
    <col min="2818" max="2825" width="13.7109375" style="172" customWidth="1"/>
    <col min="2826" max="2833" width="15.140625" style="172" customWidth="1"/>
    <col min="2834" max="2835" width="13.5703125" style="172" customWidth="1"/>
    <col min="2836" max="2847" width="0" style="172" hidden="1" customWidth="1"/>
    <col min="2848" max="2848" width="12.85546875" style="172" customWidth="1"/>
    <col min="2849" max="2854" width="6.7109375" style="172" customWidth="1"/>
    <col min="2855" max="2863" width="5.85546875" style="172" customWidth="1"/>
    <col min="2864" max="2907" width="10.85546875" style="172" customWidth="1"/>
    <col min="2908" max="3072" width="12.85546875" style="172"/>
    <col min="3073" max="3073" width="45.28515625" style="172" customWidth="1"/>
    <col min="3074" max="3081" width="13.7109375" style="172" customWidth="1"/>
    <col min="3082" max="3089" width="15.140625" style="172" customWidth="1"/>
    <col min="3090" max="3091" width="13.5703125" style="172" customWidth="1"/>
    <col min="3092" max="3103" width="0" style="172" hidden="1" customWidth="1"/>
    <col min="3104" max="3104" width="12.85546875" style="172" customWidth="1"/>
    <col min="3105" max="3110" width="6.7109375" style="172" customWidth="1"/>
    <col min="3111" max="3119" width="5.85546875" style="172" customWidth="1"/>
    <col min="3120" max="3163" width="10.85546875" style="172" customWidth="1"/>
    <col min="3164" max="3328" width="12.85546875" style="172"/>
    <col min="3329" max="3329" width="45.28515625" style="172" customWidth="1"/>
    <col min="3330" max="3337" width="13.7109375" style="172" customWidth="1"/>
    <col min="3338" max="3345" width="15.140625" style="172" customWidth="1"/>
    <col min="3346" max="3347" width="13.5703125" style="172" customWidth="1"/>
    <col min="3348" max="3359" width="0" style="172" hidden="1" customWidth="1"/>
    <col min="3360" max="3360" width="12.85546875" style="172" customWidth="1"/>
    <col min="3361" max="3366" width="6.7109375" style="172" customWidth="1"/>
    <col min="3367" max="3375" width="5.85546875" style="172" customWidth="1"/>
    <col min="3376" max="3419" width="10.85546875" style="172" customWidth="1"/>
    <col min="3420" max="3584" width="12.85546875" style="172"/>
    <col min="3585" max="3585" width="45.28515625" style="172" customWidth="1"/>
    <col min="3586" max="3593" width="13.7109375" style="172" customWidth="1"/>
    <col min="3594" max="3601" width="15.140625" style="172" customWidth="1"/>
    <col min="3602" max="3603" width="13.5703125" style="172" customWidth="1"/>
    <col min="3604" max="3615" width="0" style="172" hidden="1" customWidth="1"/>
    <col min="3616" max="3616" width="12.85546875" style="172" customWidth="1"/>
    <col min="3617" max="3622" width="6.7109375" style="172" customWidth="1"/>
    <col min="3623" max="3631" width="5.85546875" style="172" customWidth="1"/>
    <col min="3632" max="3675" width="10.85546875" style="172" customWidth="1"/>
    <col min="3676" max="3840" width="12.85546875" style="172"/>
    <col min="3841" max="3841" width="45.28515625" style="172" customWidth="1"/>
    <col min="3842" max="3849" width="13.7109375" style="172" customWidth="1"/>
    <col min="3850" max="3857" width="15.140625" style="172" customWidth="1"/>
    <col min="3858" max="3859" width="13.5703125" style="172" customWidth="1"/>
    <col min="3860" max="3871" width="0" style="172" hidden="1" customWidth="1"/>
    <col min="3872" max="3872" width="12.85546875" style="172" customWidth="1"/>
    <col min="3873" max="3878" width="6.7109375" style="172" customWidth="1"/>
    <col min="3879" max="3887" width="5.85546875" style="172" customWidth="1"/>
    <col min="3888" max="3931" width="10.85546875" style="172" customWidth="1"/>
    <col min="3932" max="4096" width="12.85546875" style="172"/>
    <col min="4097" max="4097" width="45.28515625" style="172" customWidth="1"/>
    <col min="4098" max="4105" width="13.7109375" style="172" customWidth="1"/>
    <col min="4106" max="4113" width="15.140625" style="172" customWidth="1"/>
    <col min="4114" max="4115" width="13.5703125" style="172" customWidth="1"/>
    <col min="4116" max="4127" width="0" style="172" hidden="1" customWidth="1"/>
    <col min="4128" max="4128" width="12.85546875" style="172" customWidth="1"/>
    <col min="4129" max="4134" width="6.7109375" style="172" customWidth="1"/>
    <col min="4135" max="4143" width="5.85546875" style="172" customWidth="1"/>
    <col min="4144" max="4187" width="10.85546875" style="172" customWidth="1"/>
    <col min="4188" max="4352" width="12.85546875" style="172"/>
    <col min="4353" max="4353" width="45.28515625" style="172" customWidth="1"/>
    <col min="4354" max="4361" width="13.7109375" style="172" customWidth="1"/>
    <col min="4362" max="4369" width="15.140625" style="172" customWidth="1"/>
    <col min="4370" max="4371" width="13.5703125" style="172" customWidth="1"/>
    <col min="4372" max="4383" width="0" style="172" hidden="1" customWidth="1"/>
    <col min="4384" max="4384" width="12.85546875" style="172" customWidth="1"/>
    <col min="4385" max="4390" width="6.7109375" style="172" customWidth="1"/>
    <col min="4391" max="4399" width="5.85546875" style="172" customWidth="1"/>
    <col min="4400" max="4443" width="10.85546875" style="172" customWidth="1"/>
    <col min="4444" max="4608" width="12.85546875" style="172"/>
    <col min="4609" max="4609" width="45.28515625" style="172" customWidth="1"/>
    <col min="4610" max="4617" width="13.7109375" style="172" customWidth="1"/>
    <col min="4618" max="4625" width="15.140625" style="172" customWidth="1"/>
    <col min="4626" max="4627" width="13.5703125" style="172" customWidth="1"/>
    <col min="4628" max="4639" width="0" style="172" hidden="1" customWidth="1"/>
    <col min="4640" max="4640" width="12.85546875" style="172" customWidth="1"/>
    <col min="4641" max="4646" width="6.7109375" style="172" customWidth="1"/>
    <col min="4647" max="4655" width="5.85546875" style="172" customWidth="1"/>
    <col min="4656" max="4699" width="10.85546875" style="172" customWidth="1"/>
    <col min="4700" max="4864" width="12.85546875" style="172"/>
    <col min="4865" max="4865" width="45.28515625" style="172" customWidth="1"/>
    <col min="4866" max="4873" width="13.7109375" style="172" customWidth="1"/>
    <col min="4874" max="4881" width="15.140625" style="172" customWidth="1"/>
    <col min="4882" max="4883" width="13.5703125" style="172" customWidth="1"/>
    <col min="4884" max="4895" width="0" style="172" hidden="1" customWidth="1"/>
    <col min="4896" max="4896" width="12.85546875" style="172" customWidth="1"/>
    <col min="4897" max="4902" width="6.7109375" style="172" customWidth="1"/>
    <col min="4903" max="4911" width="5.85546875" style="172" customWidth="1"/>
    <col min="4912" max="4955" width="10.85546875" style="172" customWidth="1"/>
    <col min="4956" max="5120" width="12.85546875" style="172"/>
    <col min="5121" max="5121" width="45.28515625" style="172" customWidth="1"/>
    <col min="5122" max="5129" width="13.7109375" style="172" customWidth="1"/>
    <col min="5130" max="5137" width="15.140625" style="172" customWidth="1"/>
    <col min="5138" max="5139" width="13.5703125" style="172" customWidth="1"/>
    <col min="5140" max="5151" width="0" style="172" hidden="1" customWidth="1"/>
    <col min="5152" max="5152" width="12.85546875" style="172" customWidth="1"/>
    <col min="5153" max="5158" width="6.7109375" style="172" customWidth="1"/>
    <col min="5159" max="5167" width="5.85546875" style="172" customWidth="1"/>
    <col min="5168" max="5211" width="10.85546875" style="172" customWidth="1"/>
    <col min="5212" max="5376" width="12.85546875" style="172"/>
    <col min="5377" max="5377" width="45.28515625" style="172" customWidth="1"/>
    <col min="5378" max="5385" width="13.7109375" style="172" customWidth="1"/>
    <col min="5386" max="5393" width="15.140625" style="172" customWidth="1"/>
    <col min="5394" max="5395" width="13.5703125" style="172" customWidth="1"/>
    <col min="5396" max="5407" width="0" style="172" hidden="1" customWidth="1"/>
    <col min="5408" max="5408" width="12.85546875" style="172" customWidth="1"/>
    <col min="5409" max="5414" width="6.7109375" style="172" customWidth="1"/>
    <col min="5415" max="5423" width="5.85546875" style="172" customWidth="1"/>
    <col min="5424" max="5467" width="10.85546875" style="172" customWidth="1"/>
    <col min="5468" max="5632" width="12.85546875" style="172"/>
    <col min="5633" max="5633" width="45.28515625" style="172" customWidth="1"/>
    <col min="5634" max="5641" width="13.7109375" style="172" customWidth="1"/>
    <col min="5642" max="5649" width="15.140625" style="172" customWidth="1"/>
    <col min="5650" max="5651" width="13.5703125" style="172" customWidth="1"/>
    <col min="5652" max="5663" width="0" style="172" hidden="1" customWidth="1"/>
    <col min="5664" max="5664" width="12.85546875" style="172" customWidth="1"/>
    <col min="5665" max="5670" width="6.7109375" style="172" customWidth="1"/>
    <col min="5671" max="5679" width="5.85546875" style="172" customWidth="1"/>
    <col min="5680" max="5723" width="10.85546875" style="172" customWidth="1"/>
    <col min="5724" max="5888" width="12.85546875" style="172"/>
    <col min="5889" max="5889" width="45.28515625" style="172" customWidth="1"/>
    <col min="5890" max="5897" width="13.7109375" style="172" customWidth="1"/>
    <col min="5898" max="5905" width="15.140625" style="172" customWidth="1"/>
    <col min="5906" max="5907" width="13.5703125" style="172" customWidth="1"/>
    <col min="5908" max="5919" width="0" style="172" hidden="1" customWidth="1"/>
    <col min="5920" max="5920" width="12.85546875" style="172" customWidth="1"/>
    <col min="5921" max="5926" width="6.7109375" style="172" customWidth="1"/>
    <col min="5927" max="5935" width="5.85546875" style="172" customWidth="1"/>
    <col min="5936" max="5979" width="10.85546875" style="172" customWidth="1"/>
    <col min="5980" max="6144" width="12.85546875" style="172"/>
    <col min="6145" max="6145" width="45.28515625" style="172" customWidth="1"/>
    <col min="6146" max="6153" width="13.7109375" style="172" customWidth="1"/>
    <col min="6154" max="6161" width="15.140625" style="172" customWidth="1"/>
    <col min="6162" max="6163" width="13.5703125" style="172" customWidth="1"/>
    <col min="6164" max="6175" width="0" style="172" hidden="1" customWidth="1"/>
    <col min="6176" max="6176" width="12.85546875" style="172" customWidth="1"/>
    <col min="6177" max="6182" width="6.7109375" style="172" customWidth="1"/>
    <col min="6183" max="6191" width="5.85546875" style="172" customWidth="1"/>
    <col min="6192" max="6235" width="10.85546875" style="172" customWidth="1"/>
    <col min="6236" max="6400" width="12.85546875" style="172"/>
    <col min="6401" max="6401" width="45.28515625" style="172" customWidth="1"/>
    <col min="6402" max="6409" width="13.7109375" style="172" customWidth="1"/>
    <col min="6410" max="6417" width="15.140625" style="172" customWidth="1"/>
    <col min="6418" max="6419" width="13.5703125" style="172" customWidth="1"/>
    <col min="6420" max="6431" width="0" style="172" hidden="1" customWidth="1"/>
    <col min="6432" max="6432" width="12.85546875" style="172" customWidth="1"/>
    <col min="6433" max="6438" width="6.7109375" style="172" customWidth="1"/>
    <col min="6439" max="6447" width="5.85546875" style="172" customWidth="1"/>
    <col min="6448" max="6491" width="10.85546875" style="172" customWidth="1"/>
    <col min="6492" max="6656" width="12.85546875" style="172"/>
    <col min="6657" max="6657" width="45.28515625" style="172" customWidth="1"/>
    <col min="6658" max="6665" width="13.7109375" style="172" customWidth="1"/>
    <col min="6666" max="6673" width="15.140625" style="172" customWidth="1"/>
    <col min="6674" max="6675" width="13.5703125" style="172" customWidth="1"/>
    <col min="6676" max="6687" width="0" style="172" hidden="1" customWidth="1"/>
    <col min="6688" max="6688" width="12.85546875" style="172" customWidth="1"/>
    <col min="6689" max="6694" width="6.7109375" style="172" customWidth="1"/>
    <col min="6695" max="6703" width="5.85546875" style="172" customWidth="1"/>
    <col min="6704" max="6747" width="10.85546875" style="172" customWidth="1"/>
    <col min="6748" max="6912" width="12.85546875" style="172"/>
    <col min="6913" max="6913" width="45.28515625" style="172" customWidth="1"/>
    <col min="6914" max="6921" width="13.7109375" style="172" customWidth="1"/>
    <col min="6922" max="6929" width="15.140625" style="172" customWidth="1"/>
    <col min="6930" max="6931" width="13.5703125" style="172" customWidth="1"/>
    <col min="6932" max="6943" width="0" style="172" hidden="1" customWidth="1"/>
    <col min="6944" max="6944" width="12.85546875" style="172" customWidth="1"/>
    <col min="6945" max="6950" width="6.7109375" style="172" customWidth="1"/>
    <col min="6951" max="6959" width="5.85546875" style="172" customWidth="1"/>
    <col min="6960" max="7003" width="10.85546875" style="172" customWidth="1"/>
    <col min="7004" max="7168" width="12.85546875" style="172"/>
    <col min="7169" max="7169" width="45.28515625" style="172" customWidth="1"/>
    <col min="7170" max="7177" width="13.7109375" style="172" customWidth="1"/>
    <col min="7178" max="7185" width="15.140625" style="172" customWidth="1"/>
    <col min="7186" max="7187" width="13.5703125" style="172" customWidth="1"/>
    <col min="7188" max="7199" width="0" style="172" hidden="1" customWidth="1"/>
    <col min="7200" max="7200" width="12.85546875" style="172" customWidth="1"/>
    <col min="7201" max="7206" width="6.7109375" style="172" customWidth="1"/>
    <col min="7207" max="7215" width="5.85546875" style="172" customWidth="1"/>
    <col min="7216" max="7259" width="10.85546875" style="172" customWidth="1"/>
    <col min="7260" max="7424" width="12.85546875" style="172"/>
    <col min="7425" max="7425" width="45.28515625" style="172" customWidth="1"/>
    <col min="7426" max="7433" width="13.7109375" style="172" customWidth="1"/>
    <col min="7434" max="7441" width="15.140625" style="172" customWidth="1"/>
    <col min="7442" max="7443" width="13.5703125" style="172" customWidth="1"/>
    <col min="7444" max="7455" width="0" style="172" hidden="1" customWidth="1"/>
    <col min="7456" max="7456" width="12.85546875" style="172" customWidth="1"/>
    <col min="7457" max="7462" width="6.7109375" style="172" customWidth="1"/>
    <col min="7463" max="7471" width="5.85546875" style="172" customWidth="1"/>
    <col min="7472" max="7515" width="10.85546875" style="172" customWidth="1"/>
    <col min="7516" max="7680" width="12.85546875" style="172"/>
    <col min="7681" max="7681" width="45.28515625" style="172" customWidth="1"/>
    <col min="7682" max="7689" width="13.7109375" style="172" customWidth="1"/>
    <col min="7690" max="7697" width="15.140625" style="172" customWidth="1"/>
    <col min="7698" max="7699" width="13.5703125" style="172" customWidth="1"/>
    <col min="7700" max="7711" width="0" style="172" hidden="1" customWidth="1"/>
    <col min="7712" max="7712" width="12.85546875" style="172" customWidth="1"/>
    <col min="7713" max="7718" width="6.7109375" style="172" customWidth="1"/>
    <col min="7719" max="7727" width="5.85546875" style="172" customWidth="1"/>
    <col min="7728" max="7771" width="10.85546875" style="172" customWidth="1"/>
    <col min="7772" max="7936" width="12.85546875" style="172"/>
    <col min="7937" max="7937" width="45.28515625" style="172" customWidth="1"/>
    <col min="7938" max="7945" width="13.7109375" style="172" customWidth="1"/>
    <col min="7946" max="7953" width="15.140625" style="172" customWidth="1"/>
    <col min="7954" max="7955" width="13.5703125" style="172" customWidth="1"/>
    <col min="7956" max="7967" width="0" style="172" hidden="1" customWidth="1"/>
    <col min="7968" max="7968" width="12.85546875" style="172" customWidth="1"/>
    <col min="7969" max="7974" width="6.7109375" style="172" customWidth="1"/>
    <col min="7975" max="7983" width="5.85546875" style="172" customWidth="1"/>
    <col min="7984" max="8027" width="10.85546875" style="172" customWidth="1"/>
    <col min="8028" max="8192" width="12.85546875" style="172"/>
    <col min="8193" max="8193" width="45.28515625" style="172" customWidth="1"/>
    <col min="8194" max="8201" width="13.7109375" style="172" customWidth="1"/>
    <col min="8202" max="8209" width="15.140625" style="172" customWidth="1"/>
    <col min="8210" max="8211" width="13.5703125" style="172" customWidth="1"/>
    <col min="8212" max="8223" width="0" style="172" hidden="1" customWidth="1"/>
    <col min="8224" max="8224" width="12.85546875" style="172" customWidth="1"/>
    <col min="8225" max="8230" width="6.7109375" style="172" customWidth="1"/>
    <col min="8231" max="8239" width="5.85546875" style="172" customWidth="1"/>
    <col min="8240" max="8283" width="10.85546875" style="172" customWidth="1"/>
    <col min="8284" max="8448" width="12.85546875" style="172"/>
    <col min="8449" max="8449" width="45.28515625" style="172" customWidth="1"/>
    <col min="8450" max="8457" width="13.7109375" style="172" customWidth="1"/>
    <col min="8458" max="8465" width="15.140625" style="172" customWidth="1"/>
    <col min="8466" max="8467" width="13.5703125" style="172" customWidth="1"/>
    <col min="8468" max="8479" width="0" style="172" hidden="1" customWidth="1"/>
    <col min="8480" max="8480" width="12.85546875" style="172" customWidth="1"/>
    <col min="8481" max="8486" width="6.7109375" style="172" customWidth="1"/>
    <col min="8487" max="8495" width="5.85546875" style="172" customWidth="1"/>
    <col min="8496" max="8539" width="10.85546875" style="172" customWidth="1"/>
    <col min="8540" max="8704" width="12.85546875" style="172"/>
    <col min="8705" max="8705" width="45.28515625" style="172" customWidth="1"/>
    <col min="8706" max="8713" width="13.7109375" style="172" customWidth="1"/>
    <col min="8714" max="8721" width="15.140625" style="172" customWidth="1"/>
    <col min="8722" max="8723" width="13.5703125" style="172" customWidth="1"/>
    <col min="8724" max="8735" width="0" style="172" hidden="1" customWidth="1"/>
    <col min="8736" max="8736" width="12.85546875" style="172" customWidth="1"/>
    <col min="8737" max="8742" width="6.7109375" style="172" customWidth="1"/>
    <col min="8743" max="8751" width="5.85546875" style="172" customWidth="1"/>
    <col min="8752" max="8795" width="10.85546875" style="172" customWidth="1"/>
    <col min="8796" max="8960" width="12.85546875" style="172"/>
    <col min="8961" max="8961" width="45.28515625" style="172" customWidth="1"/>
    <col min="8962" max="8969" width="13.7109375" style="172" customWidth="1"/>
    <col min="8970" max="8977" width="15.140625" style="172" customWidth="1"/>
    <col min="8978" max="8979" width="13.5703125" style="172" customWidth="1"/>
    <col min="8980" max="8991" width="0" style="172" hidden="1" customWidth="1"/>
    <col min="8992" max="8992" width="12.85546875" style="172" customWidth="1"/>
    <col min="8993" max="8998" width="6.7109375" style="172" customWidth="1"/>
    <col min="8999" max="9007" width="5.85546875" style="172" customWidth="1"/>
    <col min="9008" max="9051" width="10.85546875" style="172" customWidth="1"/>
    <col min="9052" max="9216" width="12.85546875" style="172"/>
    <col min="9217" max="9217" width="45.28515625" style="172" customWidth="1"/>
    <col min="9218" max="9225" width="13.7109375" style="172" customWidth="1"/>
    <col min="9226" max="9233" width="15.140625" style="172" customWidth="1"/>
    <col min="9234" max="9235" width="13.5703125" style="172" customWidth="1"/>
    <col min="9236" max="9247" width="0" style="172" hidden="1" customWidth="1"/>
    <col min="9248" max="9248" width="12.85546875" style="172" customWidth="1"/>
    <col min="9249" max="9254" width="6.7109375" style="172" customWidth="1"/>
    <col min="9255" max="9263" width="5.85546875" style="172" customWidth="1"/>
    <col min="9264" max="9307" width="10.85546875" style="172" customWidth="1"/>
    <col min="9308" max="9472" width="12.85546875" style="172"/>
    <col min="9473" max="9473" width="45.28515625" style="172" customWidth="1"/>
    <col min="9474" max="9481" width="13.7109375" style="172" customWidth="1"/>
    <col min="9482" max="9489" width="15.140625" style="172" customWidth="1"/>
    <col min="9490" max="9491" width="13.5703125" style="172" customWidth="1"/>
    <col min="9492" max="9503" width="0" style="172" hidden="1" customWidth="1"/>
    <col min="9504" max="9504" width="12.85546875" style="172" customWidth="1"/>
    <col min="9505" max="9510" width="6.7109375" style="172" customWidth="1"/>
    <col min="9511" max="9519" width="5.85546875" style="172" customWidth="1"/>
    <col min="9520" max="9563" width="10.85546875" style="172" customWidth="1"/>
    <col min="9564" max="9728" width="12.85546875" style="172"/>
    <col min="9729" max="9729" width="45.28515625" style="172" customWidth="1"/>
    <col min="9730" max="9737" width="13.7109375" style="172" customWidth="1"/>
    <col min="9738" max="9745" width="15.140625" style="172" customWidth="1"/>
    <col min="9746" max="9747" width="13.5703125" style="172" customWidth="1"/>
    <col min="9748" max="9759" width="0" style="172" hidden="1" customWidth="1"/>
    <col min="9760" max="9760" width="12.85546875" style="172" customWidth="1"/>
    <col min="9761" max="9766" width="6.7109375" style="172" customWidth="1"/>
    <col min="9767" max="9775" width="5.85546875" style="172" customWidth="1"/>
    <col min="9776" max="9819" width="10.85546875" style="172" customWidth="1"/>
    <col min="9820" max="9984" width="12.85546875" style="172"/>
    <col min="9985" max="9985" width="45.28515625" style="172" customWidth="1"/>
    <col min="9986" max="9993" width="13.7109375" style="172" customWidth="1"/>
    <col min="9994" max="10001" width="15.140625" style="172" customWidth="1"/>
    <col min="10002" max="10003" width="13.5703125" style="172" customWidth="1"/>
    <col min="10004" max="10015" width="0" style="172" hidden="1" customWidth="1"/>
    <col min="10016" max="10016" width="12.85546875" style="172" customWidth="1"/>
    <col min="10017" max="10022" width="6.7109375" style="172" customWidth="1"/>
    <col min="10023" max="10031" width="5.85546875" style="172" customWidth="1"/>
    <col min="10032" max="10075" width="10.85546875" style="172" customWidth="1"/>
    <col min="10076" max="10240" width="12.85546875" style="172"/>
    <col min="10241" max="10241" width="45.28515625" style="172" customWidth="1"/>
    <col min="10242" max="10249" width="13.7109375" style="172" customWidth="1"/>
    <col min="10250" max="10257" width="15.140625" style="172" customWidth="1"/>
    <col min="10258" max="10259" width="13.5703125" style="172" customWidth="1"/>
    <col min="10260" max="10271" width="0" style="172" hidden="1" customWidth="1"/>
    <col min="10272" max="10272" width="12.85546875" style="172" customWidth="1"/>
    <col min="10273" max="10278" width="6.7109375" style="172" customWidth="1"/>
    <col min="10279" max="10287" width="5.85546875" style="172" customWidth="1"/>
    <col min="10288" max="10331" width="10.85546875" style="172" customWidth="1"/>
    <col min="10332" max="10496" width="12.85546875" style="172"/>
    <col min="10497" max="10497" width="45.28515625" style="172" customWidth="1"/>
    <col min="10498" max="10505" width="13.7109375" style="172" customWidth="1"/>
    <col min="10506" max="10513" width="15.140625" style="172" customWidth="1"/>
    <col min="10514" max="10515" width="13.5703125" style="172" customWidth="1"/>
    <col min="10516" max="10527" width="0" style="172" hidden="1" customWidth="1"/>
    <col min="10528" max="10528" width="12.85546875" style="172" customWidth="1"/>
    <col min="10529" max="10534" width="6.7109375" style="172" customWidth="1"/>
    <col min="10535" max="10543" width="5.85546875" style="172" customWidth="1"/>
    <col min="10544" max="10587" width="10.85546875" style="172" customWidth="1"/>
    <col min="10588" max="10752" width="12.85546875" style="172"/>
    <col min="10753" max="10753" width="45.28515625" style="172" customWidth="1"/>
    <col min="10754" max="10761" width="13.7109375" style="172" customWidth="1"/>
    <col min="10762" max="10769" width="15.140625" style="172" customWidth="1"/>
    <col min="10770" max="10771" width="13.5703125" style="172" customWidth="1"/>
    <col min="10772" max="10783" width="0" style="172" hidden="1" customWidth="1"/>
    <col min="10784" max="10784" width="12.85546875" style="172" customWidth="1"/>
    <col min="10785" max="10790" width="6.7109375" style="172" customWidth="1"/>
    <col min="10791" max="10799" width="5.85546875" style="172" customWidth="1"/>
    <col min="10800" max="10843" width="10.85546875" style="172" customWidth="1"/>
    <col min="10844" max="11008" width="12.85546875" style="172"/>
    <col min="11009" max="11009" width="45.28515625" style="172" customWidth="1"/>
    <col min="11010" max="11017" width="13.7109375" style="172" customWidth="1"/>
    <col min="11018" max="11025" width="15.140625" style="172" customWidth="1"/>
    <col min="11026" max="11027" width="13.5703125" style="172" customWidth="1"/>
    <col min="11028" max="11039" width="0" style="172" hidden="1" customWidth="1"/>
    <col min="11040" max="11040" width="12.85546875" style="172" customWidth="1"/>
    <col min="11041" max="11046" width="6.7109375" style="172" customWidth="1"/>
    <col min="11047" max="11055" width="5.85546875" style="172" customWidth="1"/>
    <col min="11056" max="11099" width="10.85546875" style="172" customWidth="1"/>
    <col min="11100" max="11264" width="12.85546875" style="172"/>
    <col min="11265" max="11265" width="45.28515625" style="172" customWidth="1"/>
    <col min="11266" max="11273" width="13.7109375" style="172" customWidth="1"/>
    <col min="11274" max="11281" width="15.140625" style="172" customWidth="1"/>
    <col min="11282" max="11283" width="13.5703125" style="172" customWidth="1"/>
    <col min="11284" max="11295" width="0" style="172" hidden="1" customWidth="1"/>
    <col min="11296" max="11296" width="12.85546875" style="172" customWidth="1"/>
    <col min="11297" max="11302" width="6.7109375" style="172" customWidth="1"/>
    <col min="11303" max="11311" width="5.85546875" style="172" customWidth="1"/>
    <col min="11312" max="11355" width="10.85546875" style="172" customWidth="1"/>
    <col min="11356" max="11520" width="12.85546875" style="172"/>
    <col min="11521" max="11521" width="45.28515625" style="172" customWidth="1"/>
    <col min="11522" max="11529" width="13.7109375" style="172" customWidth="1"/>
    <col min="11530" max="11537" width="15.140625" style="172" customWidth="1"/>
    <col min="11538" max="11539" width="13.5703125" style="172" customWidth="1"/>
    <col min="11540" max="11551" width="0" style="172" hidden="1" customWidth="1"/>
    <col min="11552" max="11552" width="12.85546875" style="172" customWidth="1"/>
    <col min="11553" max="11558" width="6.7109375" style="172" customWidth="1"/>
    <col min="11559" max="11567" width="5.85546875" style="172" customWidth="1"/>
    <col min="11568" max="11611" width="10.85546875" style="172" customWidth="1"/>
    <col min="11612" max="11776" width="12.85546875" style="172"/>
    <col min="11777" max="11777" width="45.28515625" style="172" customWidth="1"/>
    <col min="11778" max="11785" width="13.7109375" style="172" customWidth="1"/>
    <col min="11786" max="11793" width="15.140625" style="172" customWidth="1"/>
    <col min="11794" max="11795" width="13.5703125" style="172" customWidth="1"/>
    <col min="11796" max="11807" width="0" style="172" hidden="1" customWidth="1"/>
    <col min="11808" max="11808" width="12.85546875" style="172" customWidth="1"/>
    <col min="11809" max="11814" width="6.7109375" style="172" customWidth="1"/>
    <col min="11815" max="11823" width="5.85546875" style="172" customWidth="1"/>
    <col min="11824" max="11867" width="10.85546875" style="172" customWidth="1"/>
    <col min="11868" max="12032" width="12.85546875" style="172"/>
    <col min="12033" max="12033" width="45.28515625" style="172" customWidth="1"/>
    <col min="12034" max="12041" width="13.7109375" style="172" customWidth="1"/>
    <col min="12042" max="12049" width="15.140625" style="172" customWidth="1"/>
    <col min="12050" max="12051" width="13.5703125" style="172" customWidth="1"/>
    <col min="12052" max="12063" width="0" style="172" hidden="1" customWidth="1"/>
    <col min="12064" max="12064" width="12.85546875" style="172" customWidth="1"/>
    <col min="12065" max="12070" width="6.7109375" style="172" customWidth="1"/>
    <col min="12071" max="12079" width="5.85546875" style="172" customWidth="1"/>
    <col min="12080" max="12123" width="10.85546875" style="172" customWidth="1"/>
    <col min="12124" max="12288" width="12.85546875" style="172"/>
    <col min="12289" max="12289" width="45.28515625" style="172" customWidth="1"/>
    <col min="12290" max="12297" width="13.7109375" style="172" customWidth="1"/>
    <col min="12298" max="12305" width="15.140625" style="172" customWidth="1"/>
    <col min="12306" max="12307" width="13.5703125" style="172" customWidth="1"/>
    <col min="12308" max="12319" width="0" style="172" hidden="1" customWidth="1"/>
    <col min="12320" max="12320" width="12.85546875" style="172" customWidth="1"/>
    <col min="12321" max="12326" width="6.7109375" style="172" customWidth="1"/>
    <col min="12327" max="12335" width="5.85546875" style="172" customWidth="1"/>
    <col min="12336" max="12379" width="10.85546875" style="172" customWidth="1"/>
    <col min="12380" max="12544" width="12.85546875" style="172"/>
    <col min="12545" max="12545" width="45.28515625" style="172" customWidth="1"/>
    <col min="12546" max="12553" width="13.7109375" style="172" customWidth="1"/>
    <col min="12554" max="12561" width="15.140625" style="172" customWidth="1"/>
    <col min="12562" max="12563" width="13.5703125" style="172" customWidth="1"/>
    <col min="12564" max="12575" width="0" style="172" hidden="1" customWidth="1"/>
    <col min="12576" max="12576" width="12.85546875" style="172" customWidth="1"/>
    <col min="12577" max="12582" width="6.7109375" style="172" customWidth="1"/>
    <col min="12583" max="12591" width="5.85546875" style="172" customWidth="1"/>
    <col min="12592" max="12635" width="10.85546875" style="172" customWidth="1"/>
    <col min="12636" max="12800" width="12.85546875" style="172"/>
    <col min="12801" max="12801" width="45.28515625" style="172" customWidth="1"/>
    <col min="12802" max="12809" width="13.7109375" style="172" customWidth="1"/>
    <col min="12810" max="12817" width="15.140625" style="172" customWidth="1"/>
    <col min="12818" max="12819" width="13.5703125" style="172" customWidth="1"/>
    <col min="12820" max="12831" width="0" style="172" hidden="1" customWidth="1"/>
    <col min="12832" max="12832" width="12.85546875" style="172" customWidth="1"/>
    <col min="12833" max="12838" width="6.7109375" style="172" customWidth="1"/>
    <col min="12839" max="12847" width="5.85546875" style="172" customWidth="1"/>
    <col min="12848" max="12891" width="10.85546875" style="172" customWidth="1"/>
    <col min="12892" max="13056" width="12.85546875" style="172"/>
    <col min="13057" max="13057" width="45.28515625" style="172" customWidth="1"/>
    <col min="13058" max="13065" width="13.7109375" style="172" customWidth="1"/>
    <col min="13066" max="13073" width="15.140625" style="172" customWidth="1"/>
    <col min="13074" max="13075" width="13.5703125" style="172" customWidth="1"/>
    <col min="13076" max="13087" width="0" style="172" hidden="1" customWidth="1"/>
    <col min="13088" max="13088" width="12.85546875" style="172" customWidth="1"/>
    <col min="13089" max="13094" width="6.7109375" style="172" customWidth="1"/>
    <col min="13095" max="13103" width="5.85546875" style="172" customWidth="1"/>
    <col min="13104" max="13147" width="10.85546875" style="172" customWidth="1"/>
    <col min="13148" max="13312" width="12.85546875" style="172"/>
    <col min="13313" max="13313" width="45.28515625" style="172" customWidth="1"/>
    <col min="13314" max="13321" width="13.7109375" style="172" customWidth="1"/>
    <col min="13322" max="13329" width="15.140625" style="172" customWidth="1"/>
    <col min="13330" max="13331" width="13.5703125" style="172" customWidth="1"/>
    <col min="13332" max="13343" width="0" style="172" hidden="1" customWidth="1"/>
    <col min="13344" max="13344" width="12.85546875" style="172" customWidth="1"/>
    <col min="13345" max="13350" width="6.7109375" style="172" customWidth="1"/>
    <col min="13351" max="13359" width="5.85546875" style="172" customWidth="1"/>
    <col min="13360" max="13403" width="10.85546875" style="172" customWidth="1"/>
    <col min="13404" max="13568" width="12.85546875" style="172"/>
    <col min="13569" max="13569" width="45.28515625" style="172" customWidth="1"/>
    <col min="13570" max="13577" width="13.7109375" style="172" customWidth="1"/>
    <col min="13578" max="13585" width="15.140625" style="172" customWidth="1"/>
    <col min="13586" max="13587" width="13.5703125" style="172" customWidth="1"/>
    <col min="13588" max="13599" width="0" style="172" hidden="1" customWidth="1"/>
    <col min="13600" max="13600" width="12.85546875" style="172" customWidth="1"/>
    <col min="13601" max="13606" width="6.7109375" style="172" customWidth="1"/>
    <col min="13607" max="13615" width="5.85546875" style="172" customWidth="1"/>
    <col min="13616" max="13659" width="10.85546875" style="172" customWidth="1"/>
    <col min="13660" max="13824" width="12.85546875" style="172"/>
    <col min="13825" max="13825" width="45.28515625" style="172" customWidth="1"/>
    <col min="13826" max="13833" width="13.7109375" style="172" customWidth="1"/>
    <col min="13834" max="13841" width="15.140625" style="172" customWidth="1"/>
    <col min="13842" max="13843" width="13.5703125" style="172" customWidth="1"/>
    <col min="13844" max="13855" width="0" style="172" hidden="1" customWidth="1"/>
    <col min="13856" max="13856" width="12.85546875" style="172" customWidth="1"/>
    <col min="13857" max="13862" width="6.7109375" style="172" customWidth="1"/>
    <col min="13863" max="13871" width="5.85546875" style="172" customWidth="1"/>
    <col min="13872" max="13915" width="10.85546875" style="172" customWidth="1"/>
    <col min="13916" max="14080" width="12.85546875" style="172"/>
    <col min="14081" max="14081" width="45.28515625" style="172" customWidth="1"/>
    <col min="14082" max="14089" width="13.7109375" style="172" customWidth="1"/>
    <col min="14090" max="14097" width="15.140625" style="172" customWidth="1"/>
    <col min="14098" max="14099" width="13.5703125" style="172" customWidth="1"/>
    <col min="14100" max="14111" width="0" style="172" hidden="1" customWidth="1"/>
    <col min="14112" max="14112" width="12.85546875" style="172" customWidth="1"/>
    <col min="14113" max="14118" width="6.7109375" style="172" customWidth="1"/>
    <col min="14119" max="14127" width="5.85546875" style="172" customWidth="1"/>
    <col min="14128" max="14171" width="10.85546875" style="172" customWidth="1"/>
    <col min="14172" max="14336" width="12.85546875" style="172"/>
    <col min="14337" max="14337" width="45.28515625" style="172" customWidth="1"/>
    <col min="14338" max="14345" width="13.7109375" style="172" customWidth="1"/>
    <col min="14346" max="14353" width="15.140625" style="172" customWidth="1"/>
    <col min="14354" max="14355" width="13.5703125" style="172" customWidth="1"/>
    <col min="14356" max="14367" width="0" style="172" hidden="1" customWidth="1"/>
    <col min="14368" max="14368" width="12.85546875" style="172" customWidth="1"/>
    <col min="14369" max="14374" width="6.7109375" style="172" customWidth="1"/>
    <col min="14375" max="14383" width="5.85546875" style="172" customWidth="1"/>
    <col min="14384" max="14427" width="10.85546875" style="172" customWidth="1"/>
    <col min="14428" max="14592" width="12.85546875" style="172"/>
    <col min="14593" max="14593" width="45.28515625" style="172" customWidth="1"/>
    <col min="14594" max="14601" width="13.7109375" style="172" customWidth="1"/>
    <col min="14602" max="14609" width="15.140625" style="172" customWidth="1"/>
    <col min="14610" max="14611" width="13.5703125" style="172" customWidth="1"/>
    <col min="14612" max="14623" width="0" style="172" hidden="1" customWidth="1"/>
    <col min="14624" max="14624" width="12.85546875" style="172" customWidth="1"/>
    <col min="14625" max="14630" width="6.7109375" style="172" customWidth="1"/>
    <col min="14631" max="14639" width="5.85546875" style="172" customWidth="1"/>
    <col min="14640" max="14683" width="10.85546875" style="172" customWidth="1"/>
    <col min="14684" max="14848" width="12.85546875" style="172"/>
    <col min="14849" max="14849" width="45.28515625" style="172" customWidth="1"/>
    <col min="14850" max="14857" width="13.7109375" style="172" customWidth="1"/>
    <col min="14858" max="14865" width="15.140625" style="172" customWidth="1"/>
    <col min="14866" max="14867" width="13.5703125" style="172" customWidth="1"/>
    <col min="14868" max="14879" width="0" style="172" hidden="1" customWidth="1"/>
    <col min="14880" max="14880" width="12.85546875" style="172" customWidth="1"/>
    <col min="14881" max="14886" width="6.7109375" style="172" customWidth="1"/>
    <col min="14887" max="14895" width="5.85546875" style="172" customWidth="1"/>
    <col min="14896" max="14939" width="10.85546875" style="172" customWidth="1"/>
    <col min="14940" max="15104" width="12.85546875" style="172"/>
    <col min="15105" max="15105" width="45.28515625" style="172" customWidth="1"/>
    <col min="15106" max="15113" width="13.7109375" style="172" customWidth="1"/>
    <col min="15114" max="15121" width="15.140625" style="172" customWidth="1"/>
    <col min="15122" max="15123" width="13.5703125" style="172" customWidth="1"/>
    <col min="15124" max="15135" width="0" style="172" hidden="1" customWidth="1"/>
    <col min="15136" max="15136" width="12.85546875" style="172" customWidth="1"/>
    <col min="15137" max="15142" width="6.7109375" style="172" customWidth="1"/>
    <col min="15143" max="15151" width="5.85546875" style="172" customWidth="1"/>
    <col min="15152" max="15195" width="10.85546875" style="172" customWidth="1"/>
    <col min="15196" max="15360" width="12.85546875" style="172"/>
    <col min="15361" max="15361" width="45.28515625" style="172" customWidth="1"/>
    <col min="15362" max="15369" width="13.7109375" style="172" customWidth="1"/>
    <col min="15370" max="15377" width="15.140625" style="172" customWidth="1"/>
    <col min="15378" max="15379" width="13.5703125" style="172" customWidth="1"/>
    <col min="15380" max="15391" width="0" style="172" hidden="1" customWidth="1"/>
    <col min="15392" max="15392" width="12.85546875" style="172" customWidth="1"/>
    <col min="15393" max="15398" width="6.7109375" style="172" customWidth="1"/>
    <col min="15399" max="15407" width="5.85546875" style="172" customWidth="1"/>
    <col min="15408" max="15451" width="10.85546875" style="172" customWidth="1"/>
    <col min="15452" max="15616" width="12.85546875" style="172"/>
    <col min="15617" max="15617" width="45.28515625" style="172" customWidth="1"/>
    <col min="15618" max="15625" width="13.7109375" style="172" customWidth="1"/>
    <col min="15626" max="15633" width="15.140625" style="172" customWidth="1"/>
    <col min="15634" max="15635" width="13.5703125" style="172" customWidth="1"/>
    <col min="15636" max="15647" width="0" style="172" hidden="1" customWidth="1"/>
    <col min="15648" max="15648" width="12.85546875" style="172" customWidth="1"/>
    <col min="15649" max="15654" width="6.7109375" style="172" customWidth="1"/>
    <col min="15655" max="15663" width="5.85546875" style="172" customWidth="1"/>
    <col min="15664" max="15707" width="10.85546875" style="172" customWidth="1"/>
    <col min="15708" max="15872" width="12.85546875" style="172"/>
    <col min="15873" max="15873" width="45.28515625" style="172" customWidth="1"/>
    <col min="15874" max="15881" width="13.7109375" style="172" customWidth="1"/>
    <col min="15882" max="15889" width="15.140625" style="172" customWidth="1"/>
    <col min="15890" max="15891" width="13.5703125" style="172" customWidth="1"/>
    <col min="15892" max="15903" width="0" style="172" hidden="1" customWidth="1"/>
    <col min="15904" max="15904" width="12.85546875" style="172" customWidth="1"/>
    <col min="15905" max="15910" width="6.7109375" style="172" customWidth="1"/>
    <col min="15911" max="15919" width="5.85546875" style="172" customWidth="1"/>
    <col min="15920" max="15963" width="10.85546875" style="172" customWidth="1"/>
    <col min="15964" max="16128" width="12.85546875" style="172"/>
    <col min="16129" max="16129" width="45.28515625" style="172" customWidth="1"/>
    <col min="16130" max="16137" width="13.7109375" style="172" customWidth="1"/>
    <col min="16138" max="16145" width="15.140625" style="172" customWidth="1"/>
    <col min="16146" max="16147" width="13.5703125" style="172" customWidth="1"/>
    <col min="16148" max="16159" width="0" style="172" hidden="1" customWidth="1"/>
    <col min="16160" max="16160" width="12.85546875" style="172" customWidth="1"/>
    <col min="16161" max="16166" width="6.7109375" style="172" customWidth="1"/>
    <col min="16167" max="16175" width="5.85546875" style="172" customWidth="1"/>
    <col min="16176" max="16219" width="10.85546875" style="172" customWidth="1"/>
    <col min="16220" max="16384" width="12.85546875" style="172"/>
  </cols>
  <sheetData>
    <row r="1" spans="1:27" s="166" customFormat="1" ht="11.1" customHeight="1" x14ac:dyDescent="0.15">
      <c r="A1" s="162" t="s">
        <v>0</v>
      </c>
      <c r="B1" s="163"/>
      <c r="C1" s="164"/>
      <c r="D1" s="164"/>
      <c r="E1" s="164"/>
      <c r="F1" s="164"/>
      <c r="G1" s="164"/>
      <c r="H1" s="164"/>
      <c r="I1" s="164"/>
      <c r="J1" s="165"/>
      <c r="K1" s="240"/>
      <c r="V1" s="167"/>
      <c r="W1" s="168"/>
      <c r="X1" s="168"/>
    </row>
    <row r="2" spans="1:27" s="166" customFormat="1" ht="11.1" customHeight="1" x14ac:dyDescent="0.15">
      <c r="A2" s="162" t="str">
        <f>CONCATENATE("COMUNA: ",[2]NOMBRE!B2," - ","( ",[2]NOMBRE!C2,[2]NOMBRE!D2,[2]NOMBRE!E2,[2]NOMBRE!F2,[2]NOMBRE!G2," )")</f>
        <v>COMUNA: Linares - ( 07401 )</v>
      </c>
      <c r="B2" s="163"/>
      <c r="C2" s="164"/>
      <c r="D2" s="164"/>
      <c r="E2" s="164"/>
      <c r="F2" s="164"/>
      <c r="G2" s="164"/>
      <c r="H2" s="164"/>
      <c r="I2" s="164"/>
      <c r="J2" s="165"/>
      <c r="K2" s="240"/>
      <c r="V2" s="167"/>
      <c r="W2" s="168"/>
      <c r="X2" s="168"/>
    </row>
    <row r="3" spans="1:27" s="166" customFormat="1" ht="11.1" customHeight="1" x14ac:dyDescent="0.2">
      <c r="A3" s="162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  <c r="B3" s="163"/>
      <c r="C3" s="164"/>
      <c r="D3" s="169"/>
      <c r="E3" s="164"/>
      <c r="F3" s="164"/>
      <c r="G3" s="164"/>
      <c r="H3" s="164"/>
      <c r="I3" s="164"/>
      <c r="J3" s="165"/>
      <c r="K3" s="240"/>
      <c r="V3" s="167"/>
      <c r="W3" s="168"/>
      <c r="X3" s="168"/>
    </row>
    <row r="4" spans="1:27" s="166" customFormat="1" ht="11.1" customHeight="1" x14ac:dyDescent="0.15">
      <c r="A4" s="162" t="str">
        <f>CONCATENATE("MES: ",[2]NOMBRE!B6," - ","( ",[2]NOMBRE!C6,[2]NOMBRE!D6," )")</f>
        <v>MES: ENERO - ( 01 )</v>
      </c>
      <c r="B4" s="163"/>
      <c r="C4" s="164"/>
      <c r="D4" s="164"/>
      <c r="E4" s="164"/>
      <c r="F4" s="164"/>
      <c r="G4" s="164"/>
      <c r="H4" s="164"/>
      <c r="I4" s="164"/>
      <c r="J4" s="165"/>
      <c r="K4" s="240"/>
      <c r="V4" s="167"/>
      <c r="W4" s="168"/>
      <c r="X4" s="168"/>
    </row>
    <row r="5" spans="1:27" s="166" customFormat="1" ht="11.25" x14ac:dyDescent="0.15">
      <c r="A5" s="161" t="str">
        <f>CONCATENATE("AÑO: ",[2]NOMBRE!B7)</f>
        <v>AÑO: 2016</v>
      </c>
      <c r="B5" s="163"/>
      <c r="C5" s="164"/>
      <c r="D5" s="164"/>
      <c r="E5" s="164"/>
      <c r="F5" s="164"/>
      <c r="G5" s="164"/>
      <c r="H5" s="164"/>
      <c r="I5" s="164"/>
      <c r="J5" s="165"/>
      <c r="K5" s="240"/>
      <c r="V5" s="167"/>
      <c r="W5" s="168"/>
      <c r="X5" s="168"/>
    </row>
    <row r="6" spans="1:27" ht="44.1" customHeight="1" x14ac:dyDescent="0.15">
      <c r="A6" s="423"/>
      <c r="B6" s="423"/>
      <c r="C6" s="423"/>
      <c r="D6" s="423"/>
      <c r="E6" s="423"/>
      <c r="F6" s="423"/>
      <c r="G6" s="423"/>
      <c r="H6" s="423"/>
      <c r="I6" s="423"/>
      <c r="J6" s="170"/>
      <c r="K6" s="241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1"/>
      <c r="W6" s="170"/>
      <c r="X6" s="170"/>
      <c r="Y6" s="170"/>
      <c r="Z6" s="170"/>
      <c r="AA6" s="170"/>
    </row>
    <row r="7" spans="1:27" ht="21.95" customHeight="1" x14ac:dyDescent="0.15">
      <c r="A7" s="424" t="s">
        <v>1</v>
      </c>
      <c r="B7" s="424"/>
      <c r="C7" s="424"/>
      <c r="D7" s="424"/>
      <c r="E7" s="424"/>
      <c r="F7" s="424"/>
      <c r="G7" s="424"/>
      <c r="H7" s="424"/>
      <c r="I7" s="173"/>
      <c r="J7" s="173"/>
      <c r="X7" s="172"/>
    </row>
    <row r="8" spans="1:27" ht="36.75" customHeight="1" x14ac:dyDescent="0.2">
      <c r="A8" s="175" t="s">
        <v>88</v>
      </c>
      <c r="B8" s="176"/>
      <c r="C8" s="176"/>
      <c r="J8" s="177"/>
      <c r="X8" s="172"/>
    </row>
    <row r="9" spans="1:27" ht="15" customHeight="1" x14ac:dyDescent="0.15">
      <c r="A9" s="425" t="s">
        <v>89</v>
      </c>
      <c r="B9" s="428" t="s">
        <v>90</v>
      </c>
      <c r="C9" s="428" t="s">
        <v>91</v>
      </c>
      <c r="D9" s="433" t="s">
        <v>2</v>
      </c>
      <c r="E9" s="434"/>
      <c r="F9" s="428" t="s">
        <v>3</v>
      </c>
      <c r="G9" s="428" t="s">
        <v>4</v>
      </c>
      <c r="H9" s="425" t="s">
        <v>5</v>
      </c>
      <c r="I9" s="433"/>
      <c r="J9" s="437"/>
      <c r="K9" s="243"/>
      <c r="L9" s="177"/>
      <c r="X9" s="172"/>
    </row>
    <row r="10" spans="1:27" ht="10.5" customHeight="1" x14ac:dyDescent="0.15">
      <c r="A10" s="426"/>
      <c r="B10" s="429"/>
      <c r="C10" s="431"/>
      <c r="D10" s="435"/>
      <c r="E10" s="436"/>
      <c r="F10" s="429"/>
      <c r="G10" s="429"/>
      <c r="H10" s="427"/>
      <c r="I10" s="438"/>
      <c r="J10" s="439"/>
      <c r="K10" s="243"/>
      <c r="L10" s="177"/>
      <c r="X10" s="172"/>
    </row>
    <row r="11" spans="1:27" ht="40.5" customHeight="1" x14ac:dyDescent="0.15">
      <c r="A11" s="427"/>
      <c r="B11" s="430"/>
      <c r="C11" s="432"/>
      <c r="D11" s="181" t="s">
        <v>6</v>
      </c>
      <c r="E11" s="182" t="s">
        <v>92</v>
      </c>
      <c r="F11" s="430"/>
      <c r="G11" s="430"/>
      <c r="H11" s="183" t="s">
        <v>7</v>
      </c>
      <c r="I11" s="184" t="s">
        <v>8</v>
      </c>
      <c r="J11" s="180" t="s">
        <v>9</v>
      </c>
      <c r="K11" s="243"/>
      <c r="L11" s="177"/>
      <c r="X11" s="172"/>
    </row>
    <row r="12" spans="1:27" ht="15" customHeight="1" x14ac:dyDescent="0.2">
      <c r="A12" s="185" t="s">
        <v>93</v>
      </c>
      <c r="B12" s="326">
        <f>SUM(B13:B16)</f>
        <v>5</v>
      </c>
      <c r="C12" s="326">
        <f>SUM(C13:C16)</f>
        <v>5</v>
      </c>
      <c r="D12" s="318">
        <f t="shared" ref="D12:J12" si="0">SUM(D13:D16)</f>
        <v>1461</v>
      </c>
      <c r="E12" s="319">
        <f t="shared" si="0"/>
        <v>1169</v>
      </c>
      <c r="F12" s="320">
        <f t="shared" si="0"/>
        <v>203</v>
      </c>
      <c r="G12" s="320">
        <f t="shared" si="0"/>
        <v>717</v>
      </c>
      <c r="H12" s="318">
        <f>SUM(H13:H16)</f>
        <v>495</v>
      </c>
      <c r="I12" s="321">
        <f>SUM(I13:I16)</f>
        <v>495</v>
      </c>
      <c r="J12" s="319">
        <f t="shared" si="0"/>
        <v>0</v>
      </c>
      <c r="K12" s="244"/>
      <c r="L12" s="177"/>
      <c r="T12" s="235"/>
      <c r="X12" s="186"/>
    </row>
    <row r="13" spans="1:27" ht="15" customHeight="1" x14ac:dyDescent="0.2">
      <c r="A13" s="187" t="s">
        <v>10</v>
      </c>
      <c r="B13" s="327">
        <v>4</v>
      </c>
      <c r="C13" s="327">
        <v>4</v>
      </c>
      <c r="D13" s="303">
        <v>741</v>
      </c>
      <c r="E13" s="304">
        <v>449</v>
      </c>
      <c r="F13" s="305">
        <v>131</v>
      </c>
      <c r="G13" s="305">
        <v>494</v>
      </c>
      <c r="H13" s="303">
        <v>272</v>
      </c>
      <c r="I13" s="306">
        <v>272</v>
      </c>
      <c r="J13" s="307"/>
      <c r="K13" s="245" t="str">
        <f>T13&amp;" "&amp;U13</f>
        <v xml:space="preserve"> </v>
      </c>
      <c r="L13" s="177"/>
      <c r="T13" s="248" t="str">
        <f>IF($C13&gt;$B13,"El nº de quirófanos disponibles NO puede ser MAYOR al nº de quirófanos de dotación","")</f>
        <v/>
      </c>
      <c r="U13" s="248" t="str">
        <f>IF(AND($C13&gt;0,$D13=""),"Falta registrar horas disponibles",IF(AND($H13&gt;0,$G13=""),"Falta registrar total de horas mensuales ocupadas",IF(AND(SUM($D13:$J13)&gt;0,$B13=""),"Falta registrar número quierófanos",IF(($F13+$G13)&gt;$D13,"Las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4"/>
      <c r="X13" s="174"/>
      <c r="Y13" s="174"/>
      <c r="Z13" s="209">
        <v>0</v>
      </c>
      <c r="AA13" s="251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188" t="s">
        <v>11</v>
      </c>
      <c r="B14" s="328">
        <v>1</v>
      </c>
      <c r="C14" s="328">
        <v>1</v>
      </c>
      <c r="D14" s="308">
        <v>720</v>
      </c>
      <c r="E14" s="309">
        <v>720</v>
      </c>
      <c r="F14" s="310">
        <v>72</v>
      </c>
      <c r="G14" s="310">
        <v>223</v>
      </c>
      <c r="H14" s="308">
        <v>223</v>
      </c>
      <c r="I14" s="311">
        <v>223</v>
      </c>
      <c r="J14" s="312"/>
      <c r="K14" s="246" t="str">
        <f>T14&amp;" "&amp;U14</f>
        <v xml:space="preserve"> </v>
      </c>
      <c r="L14" s="177"/>
      <c r="T14" s="248" t="str">
        <f>IF($C14&gt;$B14,"El nº de quirófanos disponibles NO puede ser MAYOR al nº de quirófanos de dotación","")</f>
        <v/>
      </c>
      <c r="U14" s="248" t="str">
        <f>IF(AND($C14&gt;0,$D14=""),"Falta registrar horas disponibles",IF(AND($H14&gt;0,$G14=""),"Falta registrar total de horas mensuales ocupadas",IF(AND(SUM($D14:$J14)&gt;0,$B14=""),"Falta registrar número quirófanos",IF(($F14+$G14)&gt;$D14,"Las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4"/>
      <c r="X14" s="174"/>
      <c r="Y14" s="174"/>
      <c r="Z14" s="209">
        <v>0</v>
      </c>
      <c r="AA14" s="251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188" t="s">
        <v>12</v>
      </c>
      <c r="B15" s="328"/>
      <c r="C15" s="328"/>
      <c r="D15" s="308"/>
      <c r="E15" s="309"/>
      <c r="F15" s="310"/>
      <c r="G15" s="310"/>
      <c r="H15" s="308"/>
      <c r="I15" s="311"/>
      <c r="J15" s="312"/>
      <c r="K15" s="246" t="str">
        <f>T15&amp;" "&amp;U15</f>
        <v xml:space="preserve"> </v>
      </c>
      <c r="L15" s="177"/>
      <c r="T15" s="248" t="str">
        <f>IF($C15&gt;$B15,"El nº de quirófanos disponibles NO puede ser MAYOR al nº de quirófanos de dotación","")</f>
        <v/>
      </c>
      <c r="U15" s="248" t="str">
        <f>IF(AND($C15&gt;0,$D15=""),"Falta registrar horas disponibles",IF(AND($H15&gt;0,$G15=""),"Falta registrar total de horas mensuales ocupadas",IF(AND(SUM($D15:$J15)&gt;0,$B15=""),"Falta registrar número quirófanos",IF(($F15+$G15)&gt;$D15,"Las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4"/>
      <c r="X15" s="174"/>
      <c r="Y15" s="174"/>
      <c r="Z15" s="209">
        <v>0</v>
      </c>
      <c r="AA15" s="251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189" t="s">
        <v>13</v>
      </c>
      <c r="B16" s="329"/>
      <c r="C16" s="329"/>
      <c r="D16" s="313"/>
      <c r="E16" s="314"/>
      <c r="F16" s="315"/>
      <c r="G16" s="315"/>
      <c r="H16" s="313"/>
      <c r="I16" s="316"/>
      <c r="J16" s="317"/>
      <c r="K16" s="246" t="str">
        <f>T16&amp;" "&amp;U16</f>
        <v xml:space="preserve"> </v>
      </c>
      <c r="L16" s="177"/>
      <c r="T16" s="248" t="str">
        <f>IF($C16&gt;$B16,"El nº de quirófanos disponibles NO puede ser MAYOR al nº de quirófanos de dotación","")</f>
        <v/>
      </c>
      <c r="U16" s="248" t="str">
        <f>IF(AND($C16&gt;0,$D16=""),"Falta registrar horas disponibles",IF(AND($H16&gt;0,$G16=""),"Falta registrar total de horas mensuales ocupadas",IF(AND(SUM($D16:$J16)&gt;0,$B16=""),"Falta registrar número quirófanos",IF(($F16+$G16)&gt;$D16,"Las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4"/>
      <c r="X16" s="174"/>
      <c r="Y16" s="174"/>
      <c r="Z16" s="209">
        <v>0</v>
      </c>
      <c r="AA16" s="251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90" t="s">
        <v>14</v>
      </c>
      <c r="B17" s="191"/>
      <c r="C17" s="191"/>
      <c r="D17" s="191"/>
      <c r="E17" s="191"/>
      <c r="F17" s="191"/>
      <c r="G17" s="191"/>
      <c r="H17" s="191"/>
      <c r="I17" s="191"/>
      <c r="J17" s="177"/>
      <c r="X17" s="172"/>
    </row>
    <row r="18" spans="1:24" ht="42" customHeight="1" x14ac:dyDescent="0.15">
      <c r="A18" s="178" t="s">
        <v>15</v>
      </c>
      <c r="B18" s="179" t="s">
        <v>7</v>
      </c>
      <c r="C18" s="192" t="s">
        <v>16</v>
      </c>
      <c r="D18" s="193" t="s">
        <v>17</v>
      </c>
      <c r="E18" s="193" t="s">
        <v>18</v>
      </c>
      <c r="F18" s="193" t="s">
        <v>19</v>
      </c>
      <c r="G18" s="194" t="s">
        <v>20</v>
      </c>
      <c r="H18" s="195"/>
      <c r="I18" s="172"/>
      <c r="X18" s="172"/>
    </row>
    <row r="19" spans="1:24" ht="15" customHeight="1" x14ac:dyDescent="0.15">
      <c r="A19" s="196" t="s">
        <v>21</v>
      </c>
      <c r="B19" s="286">
        <f>SUM(C19:G19)</f>
        <v>6</v>
      </c>
      <c r="C19" s="287"/>
      <c r="D19" s="288"/>
      <c r="E19" s="288">
        <v>6</v>
      </c>
      <c r="F19" s="288"/>
      <c r="G19" s="289"/>
      <c r="H19" s="236"/>
      <c r="I19" s="172"/>
      <c r="X19" s="172"/>
    </row>
    <row r="20" spans="1:24" ht="15" customHeight="1" x14ac:dyDescent="0.15">
      <c r="A20" s="188" t="s">
        <v>22</v>
      </c>
      <c r="B20" s="290">
        <f>SUM(C20:G20)</f>
        <v>94</v>
      </c>
      <c r="C20" s="291"/>
      <c r="D20" s="292"/>
      <c r="E20" s="292">
        <v>94</v>
      </c>
      <c r="F20" s="292"/>
      <c r="G20" s="293"/>
      <c r="H20" s="236"/>
      <c r="I20" s="172"/>
      <c r="X20" s="172"/>
    </row>
    <row r="21" spans="1:24" ht="15" customHeight="1" x14ac:dyDescent="0.15">
      <c r="A21" s="188" t="s">
        <v>23</v>
      </c>
      <c r="B21" s="290">
        <f>SUM(C21:G21)</f>
        <v>94</v>
      </c>
      <c r="C21" s="291"/>
      <c r="D21" s="292"/>
      <c r="E21" s="292">
        <v>94</v>
      </c>
      <c r="F21" s="292"/>
      <c r="G21" s="293"/>
      <c r="H21" s="236"/>
      <c r="I21" s="172"/>
      <c r="X21" s="172"/>
    </row>
    <row r="22" spans="1:24" ht="15" customHeight="1" x14ac:dyDescent="0.15">
      <c r="A22" s="188" t="s">
        <v>24</v>
      </c>
      <c r="B22" s="290">
        <f>SUM(C22:G22)</f>
        <v>94</v>
      </c>
      <c r="C22" s="291"/>
      <c r="D22" s="292"/>
      <c r="E22" s="292">
        <v>94</v>
      </c>
      <c r="F22" s="292"/>
      <c r="G22" s="293"/>
      <c r="H22" s="236"/>
      <c r="I22" s="172"/>
      <c r="J22" s="177"/>
      <c r="X22" s="172"/>
    </row>
    <row r="23" spans="1:24" ht="15" customHeight="1" x14ac:dyDescent="0.15">
      <c r="A23" s="197" t="s">
        <v>25</v>
      </c>
      <c r="B23" s="294">
        <f>SUM(C23:G23)</f>
        <v>94</v>
      </c>
      <c r="C23" s="295"/>
      <c r="D23" s="296"/>
      <c r="E23" s="296">
        <v>94</v>
      </c>
      <c r="F23" s="296"/>
      <c r="G23" s="297"/>
      <c r="H23" s="236"/>
      <c r="I23" s="172"/>
      <c r="X23" s="172"/>
    </row>
    <row r="24" spans="1:24" s="177" customFormat="1" ht="27.75" customHeight="1" x14ac:dyDescent="0.2">
      <c r="A24" s="190" t="s">
        <v>26</v>
      </c>
      <c r="B24" s="198"/>
      <c r="C24" s="198"/>
      <c r="D24" s="198"/>
      <c r="E24" s="198"/>
      <c r="F24" s="198"/>
      <c r="G24" s="198"/>
      <c r="H24" s="198"/>
      <c r="K24" s="243"/>
      <c r="V24" s="199"/>
    </row>
    <row r="25" spans="1:24" s="177" customFormat="1" ht="21.75" customHeight="1" x14ac:dyDescent="0.15">
      <c r="A25" s="190" t="s">
        <v>27</v>
      </c>
      <c r="K25" s="243"/>
      <c r="V25" s="199"/>
    </row>
    <row r="26" spans="1:24" ht="29.25" customHeight="1" x14ac:dyDescent="0.15">
      <c r="A26" s="200" t="s">
        <v>15</v>
      </c>
      <c r="B26" s="200" t="s">
        <v>7</v>
      </c>
      <c r="C26" s="172"/>
      <c r="D26" s="172"/>
      <c r="E26" s="172"/>
      <c r="F26" s="172"/>
      <c r="G26" s="172"/>
      <c r="H26" s="172"/>
      <c r="I26" s="172"/>
      <c r="X26" s="172"/>
    </row>
    <row r="27" spans="1:24" ht="15" customHeight="1" x14ac:dyDescent="0.15">
      <c r="A27" s="187" t="s">
        <v>22</v>
      </c>
      <c r="B27" s="255">
        <v>24</v>
      </c>
      <c r="C27" s="237"/>
      <c r="D27" s="172"/>
      <c r="E27" s="172"/>
      <c r="F27" s="172"/>
      <c r="G27" s="172"/>
      <c r="H27" s="172"/>
      <c r="I27" s="172"/>
      <c r="X27" s="172"/>
    </row>
    <row r="28" spans="1:24" ht="15" customHeight="1" x14ac:dyDescent="0.15">
      <c r="A28" s="188" t="s">
        <v>23</v>
      </c>
      <c r="B28" s="255">
        <v>33</v>
      </c>
      <c r="C28" s="237"/>
      <c r="D28" s="172"/>
      <c r="E28" s="172"/>
      <c r="F28" s="172"/>
      <c r="G28" s="172"/>
      <c r="H28" s="172"/>
      <c r="I28" s="172"/>
      <c r="X28" s="172"/>
    </row>
    <row r="29" spans="1:24" ht="15" customHeight="1" x14ac:dyDescent="0.15">
      <c r="A29" s="187" t="s">
        <v>24</v>
      </c>
      <c r="B29" s="255">
        <v>259</v>
      </c>
      <c r="C29" s="237"/>
      <c r="D29" s="172"/>
      <c r="E29" s="172"/>
      <c r="F29" s="172"/>
      <c r="G29" s="172"/>
      <c r="H29" s="172"/>
      <c r="I29" s="172"/>
      <c r="X29" s="172"/>
    </row>
    <row r="30" spans="1:24" ht="15" customHeight="1" x14ac:dyDescent="0.15">
      <c r="A30" s="187" t="s">
        <v>25</v>
      </c>
      <c r="B30" s="255">
        <v>24</v>
      </c>
      <c r="C30" s="237"/>
      <c r="D30" s="172"/>
      <c r="E30" s="172"/>
      <c r="F30" s="172"/>
      <c r="G30" s="172"/>
      <c r="H30" s="172"/>
      <c r="I30" s="172"/>
      <c r="J30" s="177"/>
      <c r="X30" s="172"/>
    </row>
    <row r="31" spans="1:24" ht="15" customHeight="1" x14ac:dyDescent="0.15">
      <c r="A31" s="201" t="s">
        <v>28</v>
      </c>
      <c r="B31" s="255"/>
      <c r="C31" s="237"/>
      <c r="D31" s="172"/>
      <c r="E31" s="172"/>
      <c r="F31" s="172"/>
      <c r="G31" s="172"/>
      <c r="H31" s="172"/>
      <c r="I31" s="172"/>
      <c r="X31" s="172"/>
    </row>
    <row r="32" spans="1:24" ht="15" customHeight="1" x14ac:dyDescent="0.15">
      <c r="A32" s="189" t="s">
        <v>29</v>
      </c>
      <c r="B32" s="285">
        <v>2</v>
      </c>
      <c r="C32" s="237"/>
      <c r="D32" s="172"/>
      <c r="E32" s="172"/>
      <c r="F32" s="172"/>
      <c r="G32" s="172"/>
      <c r="H32" s="172"/>
      <c r="I32" s="172"/>
      <c r="X32" s="172"/>
    </row>
    <row r="33" spans="1:27" ht="33" customHeight="1" x14ac:dyDescent="0.15">
      <c r="A33" s="190" t="s">
        <v>30</v>
      </c>
      <c r="B33" s="202"/>
      <c r="C33" s="172"/>
      <c r="D33" s="172"/>
      <c r="E33" s="172"/>
      <c r="F33" s="172"/>
      <c r="G33" s="172"/>
      <c r="H33" s="172"/>
      <c r="I33" s="172"/>
      <c r="X33" s="172"/>
    </row>
    <row r="34" spans="1:27" ht="43.5" customHeight="1" x14ac:dyDescent="0.15">
      <c r="A34" s="200" t="s">
        <v>31</v>
      </c>
      <c r="B34" s="200" t="s">
        <v>7</v>
      </c>
      <c r="C34" s="203" t="s">
        <v>32</v>
      </c>
      <c r="D34" s="204" t="s">
        <v>33</v>
      </c>
      <c r="E34" s="204" t="s">
        <v>34</v>
      </c>
      <c r="F34" s="205" t="s">
        <v>35</v>
      </c>
      <c r="G34" s="172"/>
      <c r="H34" s="172"/>
      <c r="I34" s="172"/>
      <c r="X34" s="172"/>
    </row>
    <row r="35" spans="1:27" ht="24" customHeight="1" x14ac:dyDescent="0.15">
      <c r="A35" s="206" t="s">
        <v>36</v>
      </c>
      <c r="B35" s="284">
        <f>SUM(C35:F35)</f>
        <v>424</v>
      </c>
      <c r="C35" s="120">
        <v>7</v>
      </c>
      <c r="D35" s="121">
        <v>101</v>
      </c>
      <c r="E35" s="121">
        <v>78</v>
      </c>
      <c r="F35" s="122">
        <v>238</v>
      </c>
      <c r="G35" s="238"/>
      <c r="H35" s="172"/>
      <c r="I35" s="172"/>
      <c r="X35" s="172"/>
    </row>
    <row r="36" spans="1:27" ht="23.25" customHeight="1" x14ac:dyDescent="0.15">
      <c r="A36" s="190" t="s">
        <v>37</v>
      </c>
      <c r="X36" s="172"/>
    </row>
    <row r="37" spans="1:27" ht="21.75" customHeight="1" x14ac:dyDescent="0.15">
      <c r="A37" s="190" t="s">
        <v>38</v>
      </c>
      <c r="X37" s="172"/>
    </row>
    <row r="38" spans="1:27" ht="27" customHeight="1" x14ac:dyDescent="0.15">
      <c r="A38" s="178" t="s">
        <v>15</v>
      </c>
      <c r="B38" s="179" t="s">
        <v>39</v>
      </c>
      <c r="C38" s="330" t="s">
        <v>40</v>
      </c>
      <c r="D38" s="242"/>
      <c r="E38" s="172"/>
      <c r="F38" s="172"/>
      <c r="G38" s="172"/>
      <c r="H38" s="172"/>
      <c r="I38" s="172"/>
      <c r="X38" s="172"/>
    </row>
    <row r="39" spans="1:27" ht="15" customHeight="1" x14ac:dyDescent="0.15">
      <c r="A39" s="207" t="s">
        <v>41</v>
      </c>
      <c r="B39" s="279">
        <v>815</v>
      </c>
      <c r="C39" s="280">
        <v>1955</v>
      </c>
      <c r="D39" s="322"/>
      <c r="E39" s="172"/>
      <c r="F39" s="172"/>
      <c r="G39" s="172"/>
      <c r="H39" s="172"/>
      <c r="X39" s="172"/>
    </row>
    <row r="40" spans="1:27" ht="24" customHeight="1" x14ac:dyDescent="0.15">
      <c r="A40" s="208" t="s">
        <v>42</v>
      </c>
      <c r="B40" s="256">
        <v>265</v>
      </c>
      <c r="C40" s="281">
        <v>388</v>
      </c>
      <c r="D40" s="322" t="s">
        <v>43</v>
      </c>
      <c r="E40" s="172"/>
      <c r="F40" s="172"/>
      <c r="G40" s="172"/>
      <c r="H40" s="172"/>
      <c r="I40" s="172"/>
      <c r="T40" s="209" t="s">
        <v>44</v>
      </c>
      <c r="U40" s="209" t="s">
        <v>44</v>
      </c>
      <c r="W40" s="174"/>
      <c r="X40" s="174"/>
      <c r="Y40" s="174"/>
      <c r="Z40" s="247">
        <v>0</v>
      </c>
      <c r="AA40" s="247">
        <v>0</v>
      </c>
    </row>
    <row r="41" spans="1:27" ht="22.5" customHeight="1" x14ac:dyDescent="0.15">
      <c r="A41" s="208" t="s">
        <v>45</v>
      </c>
      <c r="B41" s="256">
        <v>197</v>
      </c>
      <c r="C41" s="281">
        <v>25</v>
      </c>
      <c r="D41" s="322" t="s">
        <v>43</v>
      </c>
      <c r="E41" s="172"/>
      <c r="F41" s="172"/>
      <c r="G41" s="172"/>
      <c r="H41" s="172"/>
      <c r="I41" s="172"/>
      <c r="T41" s="209" t="s">
        <v>44</v>
      </c>
      <c r="U41" s="209" t="s">
        <v>44</v>
      </c>
      <c r="W41" s="174"/>
      <c r="X41" s="174"/>
      <c r="Y41" s="174"/>
      <c r="Z41" s="247">
        <v>0</v>
      </c>
      <c r="AA41" s="247">
        <v>0</v>
      </c>
    </row>
    <row r="42" spans="1:27" ht="24.75" customHeight="1" x14ac:dyDescent="0.15">
      <c r="A42" s="210" t="s">
        <v>46</v>
      </c>
      <c r="B42" s="282">
        <v>64</v>
      </c>
      <c r="C42" s="283">
        <v>228</v>
      </c>
      <c r="D42" s="322" t="s">
        <v>43</v>
      </c>
      <c r="E42" s="172"/>
      <c r="F42" s="172"/>
      <c r="G42" s="172"/>
      <c r="H42" s="172"/>
      <c r="T42" s="209" t="s">
        <v>44</v>
      </c>
      <c r="U42" s="209" t="s">
        <v>44</v>
      </c>
      <c r="W42" s="174"/>
      <c r="X42" s="174"/>
      <c r="Y42" s="174"/>
      <c r="Z42" s="247">
        <v>0</v>
      </c>
      <c r="AA42" s="247">
        <v>0</v>
      </c>
    </row>
    <row r="43" spans="1:27" ht="24" customHeight="1" x14ac:dyDescent="0.15">
      <c r="A43" s="211" t="s">
        <v>47</v>
      </c>
      <c r="B43" s="212"/>
      <c r="C43" s="212"/>
      <c r="D43" s="323"/>
      <c r="E43" s="172"/>
      <c r="F43" s="172"/>
      <c r="G43" s="172"/>
      <c r="H43" s="172"/>
      <c r="I43" s="172"/>
      <c r="J43" s="177"/>
      <c r="W43" s="174"/>
      <c r="X43" s="174"/>
      <c r="Y43" s="174"/>
    </row>
    <row r="44" spans="1:27" ht="21.75" customHeight="1" x14ac:dyDescent="0.15">
      <c r="A44" s="190" t="s">
        <v>48</v>
      </c>
      <c r="D44" s="243"/>
      <c r="W44" s="174"/>
      <c r="X44" s="174"/>
      <c r="Y44" s="174"/>
    </row>
    <row r="45" spans="1:27" ht="24" customHeight="1" x14ac:dyDescent="0.15">
      <c r="A45" s="200" t="s">
        <v>49</v>
      </c>
      <c r="B45" s="213" t="s">
        <v>39</v>
      </c>
      <c r="C45" s="214" t="s">
        <v>40</v>
      </c>
      <c r="D45" s="324"/>
      <c r="E45" s="172"/>
      <c r="F45" s="172"/>
      <c r="G45" s="172"/>
      <c r="H45" s="172"/>
      <c r="W45" s="174"/>
      <c r="X45" s="174"/>
      <c r="Y45" s="174"/>
    </row>
    <row r="46" spans="1:27" ht="20.25" customHeight="1" x14ac:dyDescent="0.15">
      <c r="A46" s="215" t="s">
        <v>50</v>
      </c>
      <c r="B46" s="256">
        <v>206</v>
      </c>
      <c r="C46" s="281">
        <v>350</v>
      </c>
      <c r="D46" s="325"/>
      <c r="E46" s="172"/>
      <c r="F46" s="172"/>
      <c r="G46" s="172"/>
      <c r="H46" s="172"/>
      <c r="W46" s="174"/>
      <c r="X46" s="174"/>
      <c r="Y46" s="174"/>
    </row>
    <row r="47" spans="1:27" ht="24" customHeight="1" x14ac:dyDescent="0.15">
      <c r="A47" s="216" t="s">
        <v>51</v>
      </c>
      <c r="B47" s="282">
        <v>186</v>
      </c>
      <c r="C47" s="283">
        <v>350</v>
      </c>
      <c r="D47" s="322" t="s">
        <v>43</v>
      </c>
      <c r="E47" s="172"/>
      <c r="F47" s="172"/>
      <c r="G47" s="172"/>
      <c r="H47" s="172"/>
      <c r="T47" s="209" t="s">
        <v>44</v>
      </c>
      <c r="U47" s="209" t="s">
        <v>44</v>
      </c>
      <c r="W47" s="174"/>
      <c r="X47" s="174"/>
      <c r="Y47" s="174"/>
      <c r="Z47" s="247">
        <v>0</v>
      </c>
      <c r="AA47" s="247" t="s">
        <v>44</v>
      </c>
    </row>
    <row r="48" spans="1:27" ht="24" customHeight="1" x14ac:dyDescent="0.15">
      <c r="A48" s="217"/>
      <c r="B48" s="202"/>
      <c r="C48" s="202"/>
      <c r="D48" s="202"/>
      <c r="E48" s="172"/>
      <c r="F48" s="172"/>
      <c r="G48" s="172"/>
      <c r="H48" s="172"/>
      <c r="I48" s="172"/>
      <c r="J48" s="177"/>
      <c r="X48" s="172"/>
    </row>
    <row r="49" spans="1:31" ht="28.5" customHeight="1" x14ac:dyDescent="0.15">
      <c r="A49" s="440" t="s">
        <v>52</v>
      </c>
      <c r="B49" s="441"/>
      <c r="C49" s="441"/>
      <c r="D49" s="441"/>
      <c r="E49" s="441"/>
      <c r="J49" s="177"/>
      <c r="X49" s="172"/>
    </row>
    <row r="50" spans="1:31" ht="33.75" x14ac:dyDescent="0.15">
      <c r="A50" s="200" t="s">
        <v>49</v>
      </c>
      <c r="B50" s="218" t="s">
        <v>53</v>
      </c>
      <c r="C50" s="200" t="s">
        <v>7</v>
      </c>
      <c r="D50" s="219" t="s">
        <v>54</v>
      </c>
      <c r="E50" s="220" t="s">
        <v>55</v>
      </c>
      <c r="F50" s="221" t="s">
        <v>56</v>
      </c>
      <c r="G50" s="221" t="s">
        <v>57</v>
      </c>
      <c r="H50" s="221" t="s">
        <v>58</v>
      </c>
      <c r="I50" s="222" t="s">
        <v>59</v>
      </c>
      <c r="L50" s="177"/>
      <c r="X50" s="172"/>
    </row>
    <row r="51" spans="1:31" ht="15" customHeight="1" x14ac:dyDescent="0.15">
      <c r="A51" s="442" t="s">
        <v>50</v>
      </c>
      <c r="B51" s="443"/>
      <c r="C51" s="260">
        <f>SUM(D51:I51)</f>
        <v>281</v>
      </c>
      <c r="D51" s="261">
        <v>54</v>
      </c>
      <c r="E51" s="262">
        <v>27</v>
      </c>
      <c r="F51" s="262">
        <v>56</v>
      </c>
      <c r="G51" s="262">
        <v>41</v>
      </c>
      <c r="H51" s="262">
        <v>28</v>
      </c>
      <c r="I51" s="263">
        <v>75</v>
      </c>
      <c r="J51" s="322" t="s">
        <v>60</v>
      </c>
      <c r="L51" s="177"/>
      <c r="T51" s="209" t="s">
        <v>44</v>
      </c>
      <c r="U51" s="209" t="s">
        <v>44</v>
      </c>
      <c r="V51" s="209" t="s">
        <v>44</v>
      </c>
      <c r="W51" s="209" t="s">
        <v>44</v>
      </c>
      <c r="X51" s="209" t="s">
        <v>44</v>
      </c>
      <c r="Y51" s="209" t="s">
        <v>44</v>
      </c>
      <c r="Z51" s="247">
        <v>0</v>
      </c>
      <c r="AA51" s="247">
        <v>0</v>
      </c>
      <c r="AB51" s="247">
        <v>0</v>
      </c>
      <c r="AC51" s="247">
        <v>0</v>
      </c>
      <c r="AD51" s="247">
        <v>0</v>
      </c>
      <c r="AE51" s="247">
        <v>0</v>
      </c>
    </row>
    <row r="52" spans="1:31" ht="21" customHeight="1" x14ac:dyDescent="0.15">
      <c r="A52" s="444" t="s">
        <v>61</v>
      </c>
      <c r="B52" s="223" t="s">
        <v>62</v>
      </c>
      <c r="C52" s="264">
        <f>SUM(D52:I52)</f>
        <v>38</v>
      </c>
      <c r="D52" s="265">
        <v>25</v>
      </c>
      <c r="E52" s="266">
        <v>7</v>
      </c>
      <c r="F52" s="266">
        <v>6</v>
      </c>
      <c r="G52" s="266"/>
      <c r="H52" s="266"/>
      <c r="I52" s="267"/>
      <c r="J52" s="322" t="s">
        <v>60</v>
      </c>
      <c r="L52" s="177"/>
      <c r="T52" s="209" t="s">
        <v>44</v>
      </c>
      <c r="U52" s="209" t="s">
        <v>44</v>
      </c>
      <c r="V52" s="209" t="s">
        <v>44</v>
      </c>
      <c r="W52" s="209" t="s">
        <v>44</v>
      </c>
      <c r="X52" s="209" t="s">
        <v>44</v>
      </c>
      <c r="Y52" s="209" t="s">
        <v>44</v>
      </c>
      <c r="Z52" s="247">
        <v>0</v>
      </c>
      <c r="AA52" s="247">
        <v>0</v>
      </c>
      <c r="AB52" s="247">
        <v>0</v>
      </c>
      <c r="AC52" s="247">
        <v>0</v>
      </c>
      <c r="AD52" s="247">
        <v>0</v>
      </c>
      <c r="AE52" s="247">
        <v>0</v>
      </c>
    </row>
    <row r="53" spans="1:31" ht="31.5" x14ac:dyDescent="0.15">
      <c r="A53" s="444"/>
      <c r="B53" s="224" t="s">
        <v>63</v>
      </c>
      <c r="C53" s="268">
        <f>SUM(D53:I53)</f>
        <v>34</v>
      </c>
      <c r="D53" s="269">
        <v>25</v>
      </c>
      <c r="E53" s="270">
        <v>6</v>
      </c>
      <c r="F53" s="270">
        <v>3</v>
      </c>
      <c r="G53" s="270"/>
      <c r="H53" s="270"/>
      <c r="I53" s="271"/>
      <c r="J53" s="322" t="s">
        <v>60</v>
      </c>
      <c r="L53" s="177"/>
      <c r="T53" s="209" t="s">
        <v>44</v>
      </c>
      <c r="U53" s="209" t="s">
        <v>44</v>
      </c>
      <c r="V53" s="209" t="s">
        <v>44</v>
      </c>
      <c r="W53" s="209" t="s">
        <v>44</v>
      </c>
      <c r="X53" s="209" t="s">
        <v>44</v>
      </c>
      <c r="Y53" s="209" t="s">
        <v>44</v>
      </c>
      <c r="Z53" s="247">
        <v>0</v>
      </c>
      <c r="AA53" s="247">
        <v>0</v>
      </c>
      <c r="AB53" s="247">
        <v>0</v>
      </c>
      <c r="AC53" s="247">
        <v>0</v>
      </c>
      <c r="AD53" s="247">
        <v>0</v>
      </c>
      <c r="AE53" s="247">
        <v>0</v>
      </c>
    </row>
    <row r="54" spans="1:31" ht="24.95" customHeight="1" x14ac:dyDescent="0.15">
      <c r="A54" s="445" t="s">
        <v>64</v>
      </c>
      <c r="B54" s="225" t="s">
        <v>62</v>
      </c>
      <c r="C54" s="229">
        <f>SUM(D54:I54)</f>
        <v>59</v>
      </c>
      <c r="D54" s="272">
        <v>31</v>
      </c>
      <c r="E54" s="273">
        <v>16</v>
      </c>
      <c r="F54" s="273">
        <v>12</v>
      </c>
      <c r="G54" s="273"/>
      <c r="H54" s="273"/>
      <c r="I54" s="274"/>
      <c r="J54" s="322" t="s">
        <v>60</v>
      </c>
      <c r="K54" s="243"/>
      <c r="L54" s="177"/>
      <c r="T54" s="226"/>
      <c r="U54" s="226"/>
      <c r="V54" s="226"/>
      <c r="W54" s="226"/>
      <c r="X54" s="226"/>
      <c r="Y54" s="226"/>
      <c r="Z54" s="174"/>
      <c r="AA54" s="174"/>
      <c r="AB54" s="174"/>
      <c r="AC54" s="174"/>
      <c r="AD54" s="174"/>
      <c r="AE54" s="174"/>
    </row>
    <row r="55" spans="1:31" ht="33" customHeight="1" x14ac:dyDescent="0.15">
      <c r="A55" s="446"/>
      <c r="B55" s="227" t="s">
        <v>63</v>
      </c>
      <c r="C55" s="275">
        <f>SUM(D55:I55)</f>
        <v>63</v>
      </c>
      <c r="D55" s="276">
        <v>42</v>
      </c>
      <c r="E55" s="277">
        <v>16</v>
      </c>
      <c r="F55" s="277">
        <v>5</v>
      </c>
      <c r="G55" s="277"/>
      <c r="H55" s="277"/>
      <c r="I55" s="278"/>
      <c r="J55" s="322" t="s">
        <v>65</v>
      </c>
      <c r="K55" s="243"/>
      <c r="L55" s="177"/>
      <c r="T55" s="226"/>
      <c r="U55" s="226"/>
      <c r="V55" s="226"/>
      <c r="W55" s="226"/>
      <c r="X55" s="226"/>
      <c r="Y55" s="226"/>
      <c r="Z55" s="174"/>
      <c r="AA55" s="174"/>
      <c r="AB55" s="174"/>
      <c r="AC55" s="174"/>
      <c r="AD55" s="174"/>
      <c r="AE55" s="174"/>
    </row>
    <row r="56" spans="1:31" ht="34.5" customHeight="1" x14ac:dyDescent="0.15">
      <c r="A56" s="447" t="s">
        <v>66</v>
      </c>
      <c r="B56" s="447"/>
      <c r="C56" s="447"/>
      <c r="D56" s="447"/>
      <c r="E56" s="447"/>
      <c r="F56" s="447"/>
      <c r="J56" s="177"/>
      <c r="X56" s="172"/>
    </row>
    <row r="57" spans="1:31" ht="11.25" x14ac:dyDescent="0.15">
      <c r="A57" s="179" t="s">
        <v>67</v>
      </c>
      <c r="B57" s="419" t="s">
        <v>68</v>
      </c>
      <c r="C57" s="420"/>
      <c r="D57" s="421" t="s">
        <v>69</v>
      </c>
      <c r="E57" s="422"/>
      <c r="F57" s="228"/>
      <c r="J57" s="177"/>
      <c r="X57" s="172"/>
    </row>
    <row r="58" spans="1:31" ht="21" x14ac:dyDescent="0.25">
      <c r="A58" s="172"/>
      <c r="B58" s="234" t="s">
        <v>70</v>
      </c>
      <c r="C58" s="234" t="s">
        <v>71</v>
      </c>
      <c r="D58" s="234" t="s">
        <v>70</v>
      </c>
      <c r="E58" s="233" t="s">
        <v>71</v>
      </c>
      <c r="F58" s="172"/>
      <c r="G58" s="239"/>
      <c r="H58" s="160"/>
      <c r="I58" s="160"/>
      <c r="J58" s="160"/>
      <c r="X58" s="172"/>
    </row>
    <row r="59" spans="1:31" ht="15" customHeight="1" x14ac:dyDescent="0.25">
      <c r="A59" s="229" t="s">
        <v>72</v>
      </c>
      <c r="B59" s="298">
        <v>4</v>
      </c>
      <c r="C59" s="299">
        <v>67</v>
      </c>
      <c r="D59" s="299"/>
      <c r="E59" s="299">
        <v>19</v>
      </c>
      <c r="F59" s="245"/>
      <c r="H59" s="160"/>
      <c r="I59" s="160"/>
      <c r="J59" s="160"/>
      <c r="T59" s="249"/>
      <c r="X59" s="172"/>
      <c r="Z59" s="249"/>
    </row>
    <row r="60" spans="1:31" ht="15" customHeight="1" x14ac:dyDescent="0.15">
      <c r="A60" s="231" t="s">
        <v>73</v>
      </c>
      <c r="B60" s="300"/>
      <c r="C60" s="301"/>
      <c r="D60" s="301"/>
      <c r="E60" s="301"/>
      <c r="J60" s="177"/>
      <c r="X60" s="172"/>
    </row>
    <row r="61" spans="1:31" ht="15" customHeight="1" x14ac:dyDescent="0.15">
      <c r="A61" s="231" t="s">
        <v>74</v>
      </c>
      <c r="B61" s="300"/>
      <c r="C61" s="301">
        <v>7</v>
      </c>
      <c r="D61" s="301"/>
      <c r="E61" s="301"/>
      <c r="J61" s="177"/>
      <c r="X61" s="172"/>
    </row>
    <row r="62" spans="1:31" ht="15" customHeight="1" x14ac:dyDescent="0.15">
      <c r="A62" s="231" t="s">
        <v>75</v>
      </c>
      <c r="B62" s="300"/>
      <c r="C62" s="301"/>
      <c r="D62" s="301"/>
      <c r="E62" s="301"/>
      <c r="J62" s="177"/>
      <c r="X62" s="172"/>
    </row>
    <row r="63" spans="1:31" ht="15" customHeight="1" x14ac:dyDescent="0.15">
      <c r="A63" s="231" t="s">
        <v>76</v>
      </c>
      <c r="B63" s="300"/>
      <c r="C63" s="301">
        <v>10</v>
      </c>
      <c r="D63" s="301"/>
      <c r="E63" s="301">
        <v>10</v>
      </c>
      <c r="J63" s="177"/>
      <c r="X63" s="172"/>
    </row>
    <row r="64" spans="1:31" ht="15" customHeight="1" x14ac:dyDescent="0.15">
      <c r="A64" s="231" t="s">
        <v>77</v>
      </c>
      <c r="B64" s="300"/>
      <c r="C64" s="301"/>
      <c r="D64" s="301"/>
      <c r="E64" s="301"/>
      <c r="J64" s="177"/>
      <c r="X64" s="172"/>
    </row>
    <row r="65" spans="1:27" ht="15" customHeight="1" x14ac:dyDescent="0.15">
      <c r="A65" s="231" t="s">
        <v>78</v>
      </c>
      <c r="B65" s="300">
        <v>4</v>
      </c>
      <c r="C65" s="301">
        <v>6</v>
      </c>
      <c r="D65" s="301"/>
      <c r="E65" s="301">
        <v>3</v>
      </c>
      <c r="J65" s="177"/>
      <c r="X65" s="172"/>
    </row>
    <row r="66" spans="1:27" ht="15" customHeight="1" x14ac:dyDescent="0.15">
      <c r="A66" s="231" t="s">
        <v>79</v>
      </c>
      <c r="B66" s="300"/>
      <c r="C66" s="301">
        <v>7</v>
      </c>
      <c r="D66" s="301"/>
      <c r="E66" s="301">
        <v>7</v>
      </c>
      <c r="J66" s="177"/>
      <c r="X66" s="172"/>
    </row>
    <row r="67" spans="1:27" ht="15" customHeight="1" x14ac:dyDescent="0.15">
      <c r="A67" s="231" t="s">
        <v>80</v>
      </c>
      <c r="B67" s="300"/>
      <c r="C67" s="301">
        <v>16</v>
      </c>
      <c r="D67" s="301"/>
      <c r="E67" s="301">
        <v>33</v>
      </c>
      <c r="J67" s="177"/>
      <c r="X67" s="172"/>
    </row>
    <row r="68" spans="1:27" ht="15" customHeight="1" x14ac:dyDescent="0.15">
      <c r="A68" s="231" t="s">
        <v>81</v>
      </c>
      <c r="B68" s="300"/>
      <c r="C68" s="301">
        <v>28</v>
      </c>
      <c r="D68" s="301"/>
      <c r="E68" s="301">
        <v>12</v>
      </c>
      <c r="J68" s="177"/>
      <c r="X68" s="172"/>
    </row>
    <row r="69" spans="1:27" ht="15" customHeight="1" x14ac:dyDescent="0.15">
      <c r="A69" s="231" t="s">
        <v>82</v>
      </c>
      <c r="B69" s="300"/>
      <c r="C69" s="301">
        <v>31</v>
      </c>
      <c r="D69" s="301"/>
      <c r="E69" s="301">
        <v>13</v>
      </c>
      <c r="J69" s="177"/>
      <c r="X69" s="172"/>
    </row>
    <row r="70" spans="1:27" ht="15" customHeight="1" x14ac:dyDescent="0.15">
      <c r="A70" s="231" t="s">
        <v>83</v>
      </c>
      <c r="B70" s="300"/>
      <c r="C70" s="301"/>
      <c r="D70" s="301"/>
      <c r="E70" s="301"/>
      <c r="J70" s="177"/>
      <c r="X70" s="172"/>
    </row>
    <row r="71" spans="1:27" ht="15" customHeight="1" x14ac:dyDescent="0.15">
      <c r="A71" s="206" t="s">
        <v>7</v>
      </c>
      <c r="B71" s="302">
        <f>SUM(B59:B70)</f>
        <v>8</v>
      </c>
      <c r="C71" s="302">
        <f>SUM(C59:C70)</f>
        <v>172</v>
      </c>
      <c r="D71" s="302">
        <f>SUM(D59:D70)</f>
        <v>0</v>
      </c>
      <c r="E71" s="302">
        <f>SUM(E59:E70)</f>
        <v>97</v>
      </c>
      <c r="J71" s="177"/>
      <c r="X71" s="172"/>
    </row>
    <row r="72" spans="1:27" ht="39" customHeight="1" x14ac:dyDescent="0.15">
      <c r="A72" s="447" t="s">
        <v>84</v>
      </c>
      <c r="B72" s="447"/>
      <c r="C72" s="447"/>
      <c r="D72" s="447"/>
      <c r="E72" s="447"/>
      <c r="F72" s="447"/>
      <c r="J72" s="177"/>
      <c r="X72" s="172"/>
    </row>
    <row r="73" spans="1:27" x14ac:dyDescent="0.15">
      <c r="A73" s="428" t="s">
        <v>67</v>
      </c>
      <c r="B73" s="448" t="s">
        <v>85</v>
      </c>
      <c r="C73" s="448"/>
      <c r="D73" s="448"/>
      <c r="E73" s="448"/>
      <c r="J73" s="177"/>
      <c r="X73" s="172"/>
    </row>
    <row r="74" spans="1:27" x14ac:dyDescent="0.15">
      <c r="A74" s="429"/>
      <c r="B74" s="448" t="s">
        <v>86</v>
      </c>
      <c r="C74" s="448"/>
      <c r="D74" s="448" t="s">
        <v>87</v>
      </c>
      <c r="E74" s="448"/>
      <c r="J74" s="177"/>
      <c r="X74" s="172"/>
    </row>
    <row r="75" spans="1:27" ht="21" x14ac:dyDescent="0.15">
      <c r="A75" s="430"/>
      <c r="B75" s="234" t="s">
        <v>70</v>
      </c>
      <c r="C75" s="234" t="s">
        <v>71</v>
      </c>
      <c r="D75" s="234" t="s">
        <v>70</v>
      </c>
      <c r="E75" s="233" t="s">
        <v>71</v>
      </c>
      <c r="G75" s="239"/>
      <c r="J75" s="177"/>
      <c r="X75" s="172"/>
    </row>
    <row r="76" spans="1:27" ht="15" customHeight="1" x14ac:dyDescent="0.15">
      <c r="A76" s="229" t="s">
        <v>72</v>
      </c>
      <c r="B76" s="254">
        <v>18</v>
      </c>
      <c r="C76" s="255">
        <v>77</v>
      </c>
      <c r="D76" s="255"/>
      <c r="E76" s="255">
        <v>8</v>
      </c>
      <c r="F76" s="246" t="str">
        <f>T76&amp;"      "&amp;U76</f>
        <v xml:space="preserve">      </v>
      </c>
      <c r="J76" s="177"/>
      <c r="T76" s="177" t="str">
        <f>IF($B76&lt;$D76,"Suspendidas en menores 15a no puede ser mayor que programadas","")</f>
        <v/>
      </c>
      <c r="U76" s="177" t="str">
        <f>IF($C76&lt;$E76,"Suspendidas en 15+a no puede ser mayor que programadas","")</f>
        <v/>
      </c>
      <c r="X76" s="172"/>
      <c r="Z76" s="177">
        <f>IF($B76&lt;$D76,1,0)</f>
        <v>0</v>
      </c>
      <c r="AA76" s="177">
        <f>IF($C76&lt;$E76,1,0)</f>
        <v>0</v>
      </c>
    </row>
    <row r="77" spans="1:27" ht="15" customHeight="1" x14ac:dyDescent="0.15">
      <c r="A77" s="230" t="s">
        <v>73</v>
      </c>
      <c r="B77" s="257"/>
      <c r="C77" s="258"/>
      <c r="D77" s="258"/>
      <c r="E77" s="258"/>
      <c r="F77" s="246" t="str">
        <f t="shared" ref="F77:F88" si="1">T77&amp;"      "&amp;U77</f>
        <v xml:space="preserve">      </v>
      </c>
      <c r="J77" s="177"/>
      <c r="T77" s="177" t="str">
        <f t="shared" ref="T77:T88" si="2">IF($B77&lt;$D77,"Suspendidas en menores 15a no puede ser mayor que programadas","")</f>
        <v/>
      </c>
      <c r="U77" s="177" t="str">
        <f t="shared" ref="U77:U88" si="3">IF($C77&lt;$E77,"Suspendidas en 15+a no puede ser mayor que programadas","")</f>
        <v/>
      </c>
      <c r="X77" s="172"/>
      <c r="Z77" s="177">
        <f t="shared" ref="Z77:Z88" si="4">IF($B77&lt;$D77,1,0)</f>
        <v>0</v>
      </c>
      <c r="AA77" s="177">
        <f t="shared" ref="AA77:AA88" si="5">IF($C77&lt;$E77,1,0)</f>
        <v>0</v>
      </c>
    </row>
    <row r="78" spans="1:27" ht="15" customHeight="1" x14ac:dyDescent="0.15">
      <c r="A78" s="231" t="s">
        <v>74</v>
      </c>
      <c r="B78" s="257"/>
      <c r="C78" s="258">
        <v>9</v>
      </c>
      <c r="D78" s="258"/>
      <c r="E78" s="258">
        <v>1</v>
      </c>
      <c r="F78" s="246" t="str">
        <f t="shared" si="1"/>
        <v xml:space="preserve">      </v>
      </c>
      <c r="J78" s="177"/>
      <c r="T78" s="177" t="str">
        <f t="shared" si="2"/>
        <v/>
      </c>
      <c r="U78" s="177" t="str">
        <f t="shared" si="3"/>
        <v/>
      </c>
      <c r="X78" s="172"/>
      <c r="Z78" s="177">
        <f t="shared" si="4"/>
        <v>0</v>
      </c>
      <c r="AA78" s="177">
        <f t="shared" si="5"/>
        <v>0</v>
      </c>
    </row>
    <row r="79" spans="1:27" ht="15" customHeight="1" x14ac:dyDescent="0.15">
      <c r="A79" s="231" t="s">
        <v>75</v>
      </c>
      <c r="B79" s="257"/>
      <c r="C79" s="258"/>
      <c r="D79" s="258"/>
      <c r="E79" s="258"/>
      <c r="F79" s="246" t="str">
        <f t="shared" si="1"/>
        <v xml:space="preserve">      </v>
      </c>
      <c r="J79" s="177"/>
      <c r="T79" s="177" t="str">
        <f t="shared" si="2"/>
        <v/>
      </c>
      <c r="U79" s="177" t="str">
        <f t="shared" si="3"/>
        <v/>
      </c>
      <c r="X79" s="172"/>
      <c r="Z79" s="177">
        <f t="shared" si="4"/>
        <v>0</v>
      </c>
      <c r="AA79" s="177">
        <f t="shared" si="5"/>
        <v>0</v>
      </c>
    </row>
    <row r="80" spans="1:27" ht="15" customHeight="1" x14ac:dyDescent="0.15">
      <c r="A80" s="231" t="s">
        <v>76</v>
      </c>
      <c r="B80" s="257">
        <v>6</v>
      </c>
      <c r="C80" s="258">
        <v>38</v>
      </c>
      <c r="D80" s="258">
        <v>1</v>
      </c>
      <c r="E80" s="258">
        <v>4</v>
      </c>
      <c r="F80" s="246" t="str">
        <f t="shared" si="1"/>
        <v xml:space="preserve">      </v>
      </c>
      <c r="J80" s="177"/>
      <c r="T80" s="177" t="str">
        <f t="shared" si="2"/>
        <v/>
      </c>
      <c r="U80" s="177" t="str">
        <f t="shared" si="3"/>
        <v/>
      </c>
      <c r="X80" s="172"/>
      <c r="Z80" s="177">
        <f t="shared" si="4"/>
        <v>0</v>
      </c>
      <c r="AA80" s="177">
        <f t="shared" si="5"/>
        <v>0</v>
      </c>
    </row>
    <row r="81" spans="1:27" ht="15" customHeight="1" x14ac:dyDescent="0.15">
      <c r="A81" s="231" t="s">
        <v>77</v>
      </c>
      <c r="B81" s="257"/>
      <c r="C81" s="258"/>
      <c r="D81" s="258"/>
      <c r="E81" s="258"/>
      <c r="F81" s="246" t="str">
        <f t="shared" si="1"/>
        <v xml:space="preserve">      </v>
      </c>
      <c r="J81" s="177"/>
      <c r="T81" s="177" t="str">
        <f t="shared" si="2"/>
        <v/>
      </c>
      <c r="U81" s="177" t="str">
        <f t="shared" si="3"/>
        <v/>
      </c>
      <c r="X81" s="172"/>
      <c r="Z81" s="177">
        <f t="shared" si="4"/>
        <v>0</v>
      </c>
      <c r="AA81" s="177">
        <f t="shared" si="5"/>
        <v>0</v>
      </c>
    </row>
    <row r="82" spans="1:27" ht="15" customHeight="1" x14ac:dyDescent="0.15">
      <c r="A82" s="231" t="s">
        <v>78</v>
      </c>
      <c r="B82" s="257">
        <v>7</v>
      </c>
      <c r="C82" s="258">
        <v>5</v>
      </c>
      <c r="D82" s="258"/>
      <c r="E82" s="258"/>
      <c r="F82" s="246" t="str">
        <f t="shared" si="1"/>
        <v xml:space="preserve">      </v>
      </c>
      <c r="J82" s="177"/>
      <c r="T82" s="177" t="str">
        <f t="shared" si="2"/>
        <v/>
      </c>
      <c r="U82" s="177" t="str">
        <f t="shared" si="3"/>
        <v/>
      </c>
      <c r="X82" s="172"/>
      <c r="Z82" s="177">
        <f t="shared" si="4"/>
        <v>0</v>
      </c>
      <c r="AA82" s="177">
        <f t="shared" si="5"/>
        <v>0</v>
      </c>
    </row>
    <row r="83" spans="1:27" ht="15" customHeight="1" x14ac:dyDescent="0.15">
      <c r="A83" s="231" t="s">
        <v>79</v>
      </c>
      <c r="B83" s="257">
        <v>2</v>
      </c>
      <c r="C83" s="258">
        <v>36</v>
      </c>
      <c r="D83" s="258"/>
      <c r="E83" s="258">
        <v>3</v>
      </c>
      <c r="F83" s="246" t="str">
        <f t="shared" si="1"/>
        <v xml:space="preserve">      </v>
      </c>
      <c r="J83" s="177"/>
      <c r="T83" s="177" t="str">
        <f t="shared" si="2"/>
        <v/>
      </c>
      <c r="U83" s="177" t="str">
        <f t="shared" si="3"/>
        <v/>
      </c>
      <c r="X83" s="172"/>
      <c r="Z83" s="177">
        <f t="shared" si="4"/>
        <v>0</v>
      </c>
      <c r="AA83" s="177">
        <f t="shared" si="5"/>
        <v>0</v>
      </c>
    </row>
    <row r="84" spans="1:27" ht="15" customHeight="1" x14ac:dyDescent="0.15">
      <c r="A84" s="231" t="s">
        <v>80</v>
      </c>
      <c r="B84" s="257"/>
      <c r="C84" s="258">
        <v>21</v>
      </c>
      <c r="D84" s="258"/>
      <c r="E84" s="258">
        <v>2</v>
      </c>
      <c r="F84" s="246" t="str">
        <f t="shared" si="1"/>
        <v xml:space="preserve">      </v>
      </c>
      <c r="J84" s="177"/>
      <c r="T84" s="177" t="str">
        <f t="shared" si="2"/>
        <v/>
      </c>
      <c r="U84" s="177" t="str">
        <f t="shared" si="3"/>
        <v/>
      </c>
      <c r="X84" s="172"/>
      <c r="Z84" s="177">
        <f t="shared" si="4"/>
        <v>0</v>
      </c>
      <c r="AA84" s="177">
        <f t="shared" si="5"/>
        <v>0</v>
      </c>
    </row>
    <row r="85" spans="1:27" ht="15" customHeight="1" x14ac:dyDescent="0.15">
      <c r="A85" s="231" t="s">
        <v>81</v>
      </c>
      <c r="B85" s="257"/>
      <c r="C85" s="258">
        <v>31</v>
      </c>
      <c r="D85" s="258"/>
      <c r="E85" s="258">
        <v>3</v>
      </c>
      <c r="F85" s="246" t="str">
        <f t="shared" si="1"/>
        <v xml:space="preserve">      </v>
      </c>
      <c r="J85" s="177"/>
      <c r="T85" s="177" t="str">
        <f t="shared" si="2"/>
        <v/>
      </c>
      <c r="U85" s="177" t="str">
        <f t="shared" si="3"/>
        <v/>
      </c>
      <c r="X85" s="172"/>
      <c r="Z85" s="177">
        <f t="shared" si="4"/>
        <v>0</v>
      </c>
      <c r="AA85" s="177">
        <f t="shared" si="5"/>
        <v>0</v>
      </c>
    </row>
    <row r="86" spans="1:27" ht="15" customHeight="1" x14ac:dyDescent="0.15">
      <c r="A86" s="231" t="s">
        <v>82</v>
      </c>
      <c r="B86" s="257">
        <v>0</v>
      </c>
      <c r="C86" s="258">
        <v>22</v>
      </c>
      <c r="D86" s="258"/>
      <c r="E86" s="258">
        <v>1</v>
      </c>
      <c r="F86" s="246" t="str">
        <f t="shared" si="1"/>
        <v xml:space="preserve">      </v>
      </c>
      <c r="J86" s="177"/>
      <c r="T86" s="177" t="str">
        <f t="shared" si="2"/>
        <v/>
      </c>
      <c r="U86" s="177" t="str">
        <f t="shared" si="3"/>
        <v/>
      </c>
      <c r="X86" s="172"/>
      <c r="Z86" s="177">
        <f t="shared" si="4"/>
        <v>0</v>
      </c>
      <c r="AA86" s="177">
        <f t="shared" si="5"/>
        <v>0</v>
      </c>
    </row>
    <row r="87" spans="1:27" ht="15" customHeight="1" x14ac:dyDescent="0.15">
      <c r="A87" s="232" t="s">
        <v>83</v>
      </c>
      <c r="B87" s="257"/>
      <c r="C87" s="258"/>
      <c r="D87" s="258"/>
      <c r="E87" s="258"/>
      <c r="F87" s="246" t="str">
        <f t="shared" si="1"/>
        <v xml:space="preserve">      </v>
      </c>
      <c r="J87" s="177"/>
      <c r="T87" s="177" t="str">
        <f t="shared" si="2"/>
        <v/>
      </c>
      <c r="U87" s="177" t="str">
        <f t="shared" si="3"/>
        <v/>
      </c>
      <c r="X87" s="172"/>
      <c r="Z87" s="177">
        <f t="shared" si="4"/>
        <v>0</v>
      </c>
      <c r="AA87" s="177">
        <f t="shared" si="5"/>
        <v>0</v>
      </c>
    </row>
    <row r="88" spans="1:27" ht="15" customHeight="1" x14ac:dyDescent="0.15">
      <c r="A88" s="232" t="s">
        <v>7</v>
      </c>
      <c r="B88" s="259">
        <f>SUM(B76:B87)</f>
        <v>33</v>
      </c>
      <c r="C88" s="259">
        <f>SUM(C76:C87)</f>
        <v>239</v>
      </c>
      <c r="D88" s="259">
        <f>SUM(D76:D87)</f>
        <v>1</v>
      </c>
      <c r="E88" s="259">
        <f>SUM(E76:E87)</f>
        <v>22</v>
      </c>
      <c r="F88" s="246" t="str">
        <f t="shared" si="1"/>
        <v xml:space="preserve">      </v>
      </c>
      <c r="J88" s="177"/>
      <c r="T88" s="177" t="str">
        <f t="shared" si="2"/>
        <v/>
      </c>
      <c r="U88" s="177" t="str">
        <f t="shared" si="3"/>
        <v/>
      </c>
      <c r="X88" s="172"/>
      <c r="Z88" s="177">
        <f t="shared" si="4"/>
        <v>0</v>
      </c>
      <c r="AA88" s="177">
        <f t="shared" si="5"/>
        <v>0</v>
      </c>
    </row>
    <row r="89" spans="1:27" ht="11.25" x14ac:dyDescent="0.15">
      <c r="F89" s="250"/>
      <c r="J89" s="177"/>
      <c r="X89" s="172"/>
    </row>
    <row r="90" spans="1:27" x14ac:dyDescent="0.15">
      <c r="J90" s="177"/>
      <c r="X90" s="172"/>
    </row>
    <row r="91" spans="1:27" x14ac:dyDescent="0.15">
      <c r="J91" s="177"/>
      <c r="X91" s="172"/>
    </row>
    <row r="92" spans="1:27" x14ac:dyDescent="0.15">
      <c r="J92" s="177"/>
      <c r="X92" s="172"/>
    </row>
    <row r="93" spans="1:27" x14ac:dyDescent="0.15">
      <c r="J93" s="177"/>
      <c r="X93" s="172"/>
    </row>
    <row r="94" spans="1:27" x14ac:dyDescent="0.15">
      <c r="J94" s="177"/>
      <c r="X94" s="172"/>
    </row>
    <row r="95" spans="1:27" x14ac:dyDescent="0.15">
      <c r="J95" s="177"/>
      <c r="X95" s="172"/>
    </row>
    <row r="96" spans="1:27" x14ac:dyDescent="0.15">
      <c r="J96" s="177"/>
      <c r="X96" s="172"/>
    </row>
    <row r="97" spans="10:24" x14ac:dyDescent="0.15">
      <c r="J97" s="177"/>
      <c r="X97" s="172"/>
    </row>
    <row r="98" spans="10:24" x14ac:dyDescent="0.15">
      <c r="J98" s="177"/>
      <c r="X98" s="172"/>
    </row>
    <row r="99" spans="10:24" x14ac:dyDescent="0.15">
      <c r="J99" s="177"/>
      <c r="X99" s="172"/>
    </row>
    <row r="100" spans="10:24" x14ac:dyDescent="0.15">
      <c r="J100" s="177"/>
      <c r="X100" s="172"/>
    </row>
    <row r="101" spans="10:24" x14ac:dyDescent="0.15">
      <c r="J101" s="177"/>
      <c r="X101" s="172"/>
    </row>
    <row r="102" spans="10:24" x14ac:dyDescent="0.15">
      <c r="J102" s="177"/>
      <c r="X102" s="172"/>
    </row>
    <row r="103" spans="10:24" x14ac:dyDescent="0.15">
      <c r="J103" s="177"/>
      <c r="X103" s="172"/>
    </row>
    <row r="104" spans="10:24" x14ac:dyDescent="0.15">
      <c r="J104" s="177"/>
      <c r="X104" s="172"/>
    </row>
    <row r="105" spans="10:24" x14ac:dyDescent="0.15">
      <c r="J105" s="177"/>
      <c r="X105" s="172"/>
    </row>
    <row r="106" spans="10:24" x14ac:dyDescent="0.15">
      <c r="J106" s="177"/>
      <c r="X106" s="172"/>
    </row>
    <row r="107" spans="10:24" x14ac:dyDescent="0.15">
      <c r="J107" s="177"/>
      <c r="X107" s="172"/>
    </row>
    <row r="108" spans="10:24" x14ac:dyDescent="0.15">
      <c r="J108" s="177"/>
      <c r="X108" s="172"/>
    </row>
    <row r="109" spans="10:24" x14ac:dyDescent="0.15">
      <c r="J109" s="177"/>
      <c r="X109" s="172"/>
    </row>
    <row r="110" spans="10:24" x14ac:dyDescent="0.15">
      <c r="J110" s="177"/>
      <c r="X110" s="172"/>
    </row>
    <row r="111" spans="10:24" x14ac:dyDescent="0.15">
      <c r="J111" s="177"/>
      <c r="X111" s="172"/>
    </row>
    <row r="112" spans="10:24" x14ac:dyDescent="0.15">
      <c r="J112" s="177"/>
      <c r="X112" s="172"/>
    </row>
    <row r="113" spans="10:24" x14ac:dyDescent="0.15">
      <c r="J113" s="177"/>
      <c r="X113" s="172"/>
    </row>
    <row r="114" spans="10:24" x14ac:dyDescent="0.15">
      <c r="J114" s="177"/>
      <c r="X114" s="172"/>
    </row>
    <row r="115" spans="10:24" x14ac:dyDescent="0.15">
      <c r="J115" s="177"/>
      <c r="X115" s="172"/>
    </row>
    <row r="116" spans="10:24" x14ac:dyDescent="0.15">
      <c r="J116" s="177"/>
      <c r="X116" s="172"/>
    </row>
    <row r="117" spans="10:24" x14ac:dyDescent="0.15">
      <c r="J117" s="177"/>
      <c r="X117" s="172"/>
    </row>
    <row r="118" spans="10:24" x14ac:dyDescent="0.15">
      <c r="J118" s="177"/>
      <c r="X118" s="172"/>
    </row>
    <row r="119" spans="10:24" x14ac:dyDescent="0.15">
      <c r="J119" s="177"/>
      <c r="X119" s="172"/>
    </row>
    <row r="120" spans="10:24" x14ac:dyDescent="0.15">
      <c r="J120" s="177"/>
      <c r="X120" s="172"/>
    </row>
    <row r="121" spans="10:24" x14ac:dyDescent="0.15">
      <c r="J121" s="177"/>
      <c r="X121" s="172"/>
    </row>
    <row r="122" spans="10:24" x14ac:dyDescent="0.15">
      <c r="J122" s="177"/>
      <c r="X122" s="172"/>
    </row>
    <row r="123" spans="10:24" x14ac:dyDescent="0.15">
      <c r="J123" s="177"/>
      <c r="X123" s="172"/>
    </row>
    <row r="124" spans="10:24" x14ac:dyDescent="0.15">
      <c r="J124" s="177"/>
      <c r="X124" s="172"/>
    </row>
    <row r="125" spans="10:24" x14ac:dyDescent="0.15">
      <c r="J125" s="177"/>
      <c r="X125" s="172"/>
    </row>
    <row r="126" spans="10:24" x14ac:dyDescent="0.15">
      <c r="J126" s="177"/>
      <c r="X126" s="172"/>
    </row>
    <row r="127" spans="10:24" x14ac:dyDescent="0.15">
      <c r="J127" s="177"/>
      <c r="X127" s="172"/>
    </row>
    <row r="128" spans="10:24" x14ac:dyDescent="0.15">
      <c r="J128" s="177"/>
      <c r="X128" s="172"/>
    </row>
    <row r="129" spans="10:24" x14ac:dyDescent="0.15">
      <c r="J129" s="177"/>
      <c r="X129" s="172"/>
    </row>
    <row r="130" spans="10:24" x14ac:dyDescent="0.15">
      <c r="J130" s="177"/>
      <c r="X130" s="172"/>
    </row>
    <row r="131" spans="10:24" x14ac:dyDescent="0.15">
      <c r="J131" s="177"/>
      <c r="X131" s="172"/>
    </row>
    <row r="132" spans="10:24" x14ac:dyDescent="0.15">
      <c r="J132" s="177"/>
      <c r="X132" s="172"/>
    </row>
    <row r="133" spans="10:24" x14ac:dyDescent="0.15">
      <c r="J133" s="177"/>
      <c r="X133" s="172"/>
    </row>
    <row r="134" spans="10:24" x14ac:dyDescent="0.15">
      <c r="X134" s="172"/>
    </row>
    <row r="135" spans="10:24" x14ac:dyDescent="0.15">
      <c r="X135" s="172"/>
    </row>
    <row r="136" spans="10:24" x14ac:dyDescent="0.15">
      <c r="X136" s="172"/>
    </row>
    <row r="137" spans="10:24" x14ac:dyDescent="0.15">
      <c r="X137" s="172"/>
    </row>
    <row r="138" spans="10:24" x14ac:dyDescent="0.15">
      <c r="X138" s="172"/>
    </row>
    <row r="139" spans="10:24" x14ac:dyDescent="0.15">
      <c r="X139" s="172"/>
    </row>
    <row r="140" spans="10:24" x14ac:dyDescent="0.15">
      <c r="X140" s="172"/>
    </row>
    <row r="141" spans="10:24" x14ac:dyDescent="0.15">
      <c r="X141" s="172"/>
    </row>
    <row r="142" spans="10:24" x14ac:dyDescent="0.15">
      <c r="X142" s="172"/>
    </row>
    <row r="143" spans="10:24" x14ac:dyDescent="0.15">
      <c r="X143" s="172"/>
    </row>
    <row r="144" spans="10:24" x14ac:dyDescent="0.15">
      <c r="X144" s="172"/>
    </row>
    <row r="145" spans="24:24" x14ac:dyDescent="0.15">
      <c r="X145" s="172"/>
    </row>
    <row r="146" spans="24:24" x14ac:dyDescent="0.15">
      <c r="X146" s="172"/>
    </row>
    <row r="147" spans="24:24" x14ac:dyDescent="0.15">
      <c r="X147" s="172"/>
    </row>
    <row r="148" spans="24:24" x14ac:dyDescent="0.15">
      <c r="X148" s="172"/>
    </row>
    <row r="149" spans="24:24" x14ac:dyDescent="0.15">
      <c r="X149" s="172"/>
    </row>
    <row r="150" spans="24:24" x14ac:dyDescent="0.15">
      <c r="X150" s="172"/>
    </row>
    <row r="151" spans="24:24" x14ac:dyDescent="0.15">
      <c r="X151" s="172"/>
    </row>
    <row r="152" spans="24:24" x14ac:dyDescent="0.15">
      <c r="X152" s="172"/>
    </row>
    <row r="153" spans="24:24" x14ac:dyDescent="0.15">
      <c r="X153" s="172"/>
    </row>
    <row r="154" spans="24:24" x14ac:dyDescent="0.15">
      <c r="X154" s="172"/>
    </row>
    <row r="155" spans="24:24" x14ac:dyDescent="0.15">
      <c r="X155" s="172"/>
    </row>
    <row r="156" spans="24:24" x14ac:dyDescent="0.15">
      <c r="X156" s="172"/>
    </row>
    <row r="157" spans="24:24" x14ac:dyDescent="0.15">
      <c r="X157" s="172"/>
    </row>
    <row r="158" spans="24:24" x14ac:dyDescent="0.15">
      <c r="X158" s="172"/>
    </row>
    <row r="159" spans="24:24" x14ac:dyDescent="0.15">
      <c r="X159" s="172"/>
    </row>
    <row r="160" spans="24:24" x14ac:dyDescent="0.15">
      <c r="X160" s="172"/>
    </row>
    <row r="161" spans="24:24" x14ac:dyDescent="0.15">
      <c r="X161" s="172"/>
    </row>
    <row r="162" spans="24:24" x14ac:dyDescent="0.15">
      <c r="X162" s="172"/>
    </row>
    <row r="163" spans="24:24" x14ac:dyDescent="0.15">
      <c r="X163" s="172"/>
    </row>
    <row r="164" spans="24:24" x14ac:dyDescent="0.15">
      <c r="X164" s="172"/>
    </row>
    <row r="165" spans="24:24" x14ac:dyDescent="0.15">
      <c r="X165" s="172"/>
    </row>
    <row r="166" spans="24:24" x14ac:dyDescent="0.15">
      <c r="X166" s="172"/>
    </row>
    <row r="167" spans="24:24" x14ac:dyDescent="0.15">
      <c r="X167" s="172"/>
    </row>
    <row r="168" spans="24:24" x14ac:dyDescent="0.15">
      <c r="X168" s="172"/>
    </row>
    <row r="169" spans="24:24" x14ac:dyDescent="0.15">
      <c r="X169" s="172"/>
    </row>
    <row r="170" spans="24:24" x14ac:dyDescent="0.15">
      <c r="X170" s="172"/>
    </row>
    <row r="171" spans="24:24" x14ac:dyDescent="0.15">
      <c r="X171" s="172"/>
    </row>
    <row r="172" spans="24:24" x14ac:dyDescent="0.15">
      <c r="X172" s="172"/>
    </row>
    <row r="173" spans="24:24" x14ac:dyDescent="0.15">
      <c r="X173" s="172"/>
    </row>
    <row r="174" spans="24:24" x14ac:dyDescent="0.15">
      <c r="X174" s="172"/>
    </row>
    <row r="175" spans="24:24" x14ac:dyDescent="0.15">
      <c r="X175" s="172"/>
    </row>
    <row r="176" spans="24:24" x14ac:dyDescent="0.15">
      <c r="X176" s="172"/>
    </row>
    <row r="177" spans="24:24" x14ac:dyDescent="0.15">
      <c r="X177" s="172"/>
    </row>
    <row r="178" spans="24:24" x14ac:dyDescent="0.15">
      <c r="X178" s="172"/>
    </row>
    <row r="179" spans="24:24" x14ac:dyDescent="0.15">
      <c r="X179" s="172"/>
    </row>
    <row r="180" spans="24:24" x14ac:dyDescent="0.15">
      <c r="X180" s="172"/>
    </row>
    <row r="181" spans="24:24" x14ac:dyDescent="0.15">
      <c r="X181" s="172"/>
    </row>
    <row r="182" spans="24:24" x14ac:dyDescent="0.15">
      <c r="X182" s="172"/>
    </row>
    <row r="183" spans="24:24" x14ac:dyDescent="0.15">
      <c r="X183" s="172"/>
    </row>
    <row r="184" spans="24:24" x14ac:dyDescent="0.15">
      <c r="X184" s="172"/>
    </row>
    <row r="185" spans="24:24" x14ac:dyDescent="0.15">
      <c r="X185" s="172"/>
    </row>
    <row r="186" spans="24:24" x14ac:dyDescent="0.15">
      <c r="X186" s="172"/>
    </row>
    <row r="187" spans="24:24" x14ac:dyDescent="0.15">
      <c r="X187" s="172"/>
    </row>
    <row r="188" spans="24:24" x14ac:dyDescent="0.15">
      <c r="X188" s="172"/>
    </row>
    <row r="189" spans="24:24" x14ac:dyDescent="0.15">
      <c r="X189" s="172"/>
    </row>
    <row r="190" spans="24:24" x14ac:dyDescent="0.15">
      <c r="X190" s="172"/>
    </row>
    <row r="191" spans="24:24" x14ac:dyDescent="0.15">
      <c r="X191" s="172"/>
    </row>
    <row r="192" spans="24:24" x14ac:dyDescent="0.15">
      <c r="X192" s="172"/>
    </row>
    <row r="193" spans="1:26" x14ac:dyDescent="0.15">
      <c r="X193" s="172"/>
    </row>
    <row r="194" spans="1:26" x14ac:dyDescent="0.15">
      <c r="X194" s="172"/>
    </row>
    <row r="195" spans="1:26" ht="13.5" hidden="1" customHeight="1" x14ac:dyDescent="0.15">
      <c r="X195" s="172"/>
    </row>
    <row r="196" spans="1:26" ht="13.5" hidden="1" customHeight="1" x14ac:dyDescent="0.15">
      <c r="A196" s="252">
        <f>SUM(A8:J88)</f>
        <v>18177</v>
      </c>
      <c r="X196" s="172"/>
      <c r="Z196" s="253">
        <v>0</v>
      </c>
    </row>
    <row r="197" spans="1:26" ht="13.5" hidden="1" customHeight="1" x14ac:dyDescent="0.15">
      <c r="X197" s="172"/>
    </row>
    <row r="198" spans="1:26" x14ac:dyDescent="0.15">
      <c r="X198" s="172"/>
    </row>
    <row r="199" spans="1:26" x14ac:dyDescent="0.15">
      <c r="X199" s="172"/>
    </row>
    <row r="200" spans="1:26" x14ac:dyDescent="0.15">
      <c r="X200" s="172"/>
    </row>
    <row r="201" spans="1:26" x14ac:dyDescent="0.15">
      <c r="X201" s="172"/>
    </row>
    <row r="202" spans="1:26" x14ac:dyDescent="0.15">
      <c r="X202" s="172"/>
    </row>
    <row r="203" spans="1:26" x14ac:dyDescent="0.15">
      <c r="X203" s="172"/>
    </row>
    <row r="204" spans="1:26" x14ac:dyDescent="0.15">
      <c r="X204" s="172"/>
    </row>
    <row r="205" spans="1:26" x14ac:dyDescent="0.15">
      <c r="X205" s="172"/>
    </row>
    <row r="206" spans="1:26" x14ac:dyDescent="0.15">
      <c r="X206" s="172"/>
    </row>
    <row r="207" spans="1:26" x14ac:dyDescent="0.15">
      <c r="X207" s="172"/>
    </row>
    <row r="208" spans="1:26" x14ac:dyDescent="0.15">
      <c r="X208" s="172"/>
    </row>
    <row r="209" spans="24:24" x14ac:dyDescent="0.15">
      <c r="X209" s="172"/>
    </row>
    <row r="210" spans="24:24" x14ac:dyDescent="0.15">
      <c r="X210" s="172"/>
    </row>
    <row r="211" spans="24:24" x14ac:dyDescent="0.15">
      <c r="X211" s="172"/>
    </row>
    <row r="212" spans="24:24" x14ac:dyDescent="0.15">
      <c r="X212" s="172"/>
    </row>
    <row r="213" spans="24:24" x14ac:dyDescent="0.15">
      <c r="X213" s="172"/>
    </row>
    <row r="214" spans="24:24" x14ac:dyDescent="0.15">
      <c r="X214" s="172"/>
    </row>
    <row r="215" spans="24:24" x14ac:dyDescent="0.15">
      <c r="X215" s="172"/>
    </row>
    <row r="216" spans="24:24" x14ac:dyDescent="0.15">
      <c r="X216" s="172"/>
    </row>
    <row r="217" spans="24:24" x14ac:dyDescent="0.15">
      <c r="X217" s="172"/>
    </row>
    <row r="218" spans="24:24" x14ac:dyDescent="0.15">
      <c r="X218" s="172"/>
    </row>
    <row r="219" spans="24:24" x14ac:dyDescent="0.15">
      <c r="X219" s="172"/>
    </row>
    <row r="220" spans="24:24" x14ac:dyDescent="0.15">
      <c r="X220" s="172"/>
    </row>
    <row r="221" spans="24:24" x14ac:dyDescent="0.15">
      <c r="X221" s="172"/>
    </row>
    <row r="222" spans="24:24" x14ac:dyDescent="0.15">
      <c r="X222" s="172"/>
    </row>
    <row r="223" spans="24:24" x14ac:dyDescent="0.15">
      <c r="X223" s="172"/>
    </row>
    <row r="224" spans="24:24" x14ac:dyDescent="0.15">
      <c r="X224" s="172"/>
    </row>
    <row r="225" spans="24:24" x14ac:dyDescent="0.15">
      <c r="X225" s="172"/>
    </row>
    <row r="226" spans="24:24" x14ac:dyDescent="0.15">
      <c r="X226" s="172"/>
    </row>
    <row r="227" spans="24:24" x14ac:dyDescent="0.15">
      <c r="X227" s="172"/>
    </row>
    <row r="228" spans="24:24" x14ac:dyDescent="0.15">
      <c r="X228" s="172"/>
    </row>
    <row r="229" spans="24:24" x14ac:dyDescent="0.15">
      <c r="X229" s="172"/>
    </row>
    <row r="230" spans="24:24" x14ac:dyDescent="0.15">
      <c r="X230" s="172"/>
    </row>
    <row r="231" spans="24:24" x14ac:dyDescent="0.15">
      <c r="X231" s="172"/>
    </row>
    <row r="232" spans="24:24" x14ac:dyDescent="0.15">
      <c r="X232" s="172"/>
    </row>
    <row r="233" spans="24:24" x14ac:dyDescent="0.15">
      <c r="X233" s="172"/>
    </row>
    <row r="234" spans="24:24" x14ac:dyDescent="0.15">
      <c r="X234" s="172"/>
    </row>
    <row r="235" spans="24:24" x14ac:dyDescent="0.15">
      <c r="X235" s="172"/>
    </row>
    <row r="236" spans="24:24" x14ac:dyDescent="0.15">
      <c r="X236" s="172"/>
    </row>
    <row r="237" spans="24:24" x14ac:dyDescent="0.15">
      <c r="X237" s="172"/>
    </row>
    <row r="238" spans="24:24" x14ac:dyDescent="0.15">
      <c r="X238" s="172"/>
    </row>
    <row r="239" spans="24:24" x14ac:dyDescent="0.15">
      <c r="X239" s="172"/>
    </row>
    <row r="240" spans="24:24" x14ac:dyDescent="0.15">
      <c r="X240" s="172"/>
    </row>
    <row r="241" spans="24:24" x14ac:dyDescent="0.15">
      <c r="X241" s="172"/>
    </row>
    <row r="242" spans="24:24" x14ac:dyDescent="0.15">
      <c r="X242" s="172"/>
    </row>
    <row r="243" spans="24:24" x14ac:dyDescent="0.15">
      <c r="X243" s="172"/>
    </row>
    <row r="244" spans="24:24" x14ac:dyDescent="0.15">
      <c r="X244" s="172"/>
    </row>
    <row r="245" spans="24:24" x14ac:dyDescent="0.15">
      <c r="X245" s="172"/>
    </row>
    <row r="246" spans="24:24" x14ac:dyDescent="0.15">
      <c r="X246" s="172"/>
    </row>
    <row r="247" spans="24:24" x14ac:dyDescent="0.15">
      <c r="X247" s="172"/>
    </row>
    <row r="248" spans="24:24" x14ac:dyDescent="0.15">
      <c r="X248" s="172"/>
    </row>
    <row r="249" spans="24:24" x14ac:dyDescent="0.15">
      <c r="X249" s="172"/>
    </row>
    <row r="250" spans="24:24" x14ac:dyDescent="0.15">
      <c r="X250" s="172"/>
    </row>
    <row r="251" spans="24:24" x14ac:dyDescent="0.15">
      <c r="X251" s="172"/>
    </row>
    <row r="252" spans="24:24" x14ac:dyDescent="0.15">
      <c r="X252" s="172"/>
    </row>
    <row r="253" spans="24:24" x14ac:dyDescent="0.15">
      <c r="X253" s="172"/>
    </row>
    <row r="254" spans="24:24" x14ac:dyDescent="0.15">
      <c r="X254" s="172"/>
    </row>
    <row r="255" spans="24:24" x14ac:dyDescent="0.15">
      <c r="X255" s="172"/>
    </row>
    <row r="256" spans="24:24" x14ac:dyDescent="0.15">
      <c r="X256" s="172"/>
    </row>
    <row r="257" spans="24:24" x14ac:dyDescent="0.15">
      <c r="X257" s="172"/>
    </row>
    <row r="258" spans="24:24" x14ac:dyDescent="0.15">
      <c r="X258" s="172"/>
    </row>
    <row r="259" spans="24:24" x14ac:dyDescent="0.15">
      <c r="X259" s="172"/>
    </row>
    <row r="260" spans="24:24" x14ac:dyDescent="0.15">
      <c r="X260" s="172"/>
    </row>
    <row r="261" spans="24:24" x14ac:dyDescent="0.15">
      <c r="X261" s="172"/>
    </row>
    <row r="262" spans="24:24" x14ac:dyDescent="0.15">
      <c r="X262" s="172"/>
    </row>
    <row r="263" spans="24:24" x14ac:dyDescent="0.15">
      <c r="X263" s="172"/>
    </row>
    <row r="264" spans="24:24" x14ac:dyDescent="0.15">
      <c r="X264" s="172"/>
    </row>
    <row r="265" spans="24:24" x14ac:dyDescent="0.15">
      <c r="X265" s="172"/>
    </row>
    <row r="266" spans="24:24" x14ac:dyDescent="0.15">
      <c r="X266" s="172"/>
    </row>
    <row r="267" spans="24:24" x14ac:dyDescent="0.15">
      <c r="X267" s="172"/>
    </row>
    <row r="268" spans="24:24" x14ac:dyDescent="0.15">
      <c r="X268" s="172"/>
    </row>
    <row r="269" spans="24:24" x14ac:dyDescent="0.15">
      <c r="X269" s="172"/>
    </row>
    <row r="270" spans="24:24" x14ac:dyDescent="0.15">
      <c r="X270" s="172"/>
    </row>
    <row r="271" spans="24:24" x14ac:dyDescent="0.15">
      <c r="X271" s="172"/>
    </row>
    <row r="272" spans="24:24" x14ac:dyDescent="0.15">
      <c r="X272" s="172"/>
    </row>
    <row r="273" spans="24:24" x14ac:dyDescent="0.15">
      <c r="X273" s="172"/>
    </row>
    <row r="274" spans="24:24" x14ac:dyDescent="0.15">
      <c r="X274" s="172"/>
    </row>
    <row r="275" spans="24:24" x14ac:dyDescent="0.15">
      <c r="X275" s="172"/>
    </row>
    <row r="276" spans="24:24" x14ac:dyDescent="0.15">
      <c r="X276" s="172"/>
    </row>
    <row r="277" spans="24:24" x14ac:dyDescent="0.15">
      <c r="X277" s="172"/>
    </row>
    <row r="278" spans="24:24" x14ac:dyDescent="0.15">
      <c r="X278" s="172"/>
    </row>
    <row r="279" spans="24:24" x14ac:dyDescent="0.15">
      <c r="X279" s="172"/>
    </row>
    <row r="280" spans="24:24" x14ac:dyDescent="0.15">
      <c r="X280" s="172"/>
    </row>
    <row r="281" spans="24:24" x14ac:dyDescent="0.15">
      <c r="X281" s="172"/>
    </row>
    <row r="282" spans="24:24" x14ac:dyDescent="0.15">
      <c r="X282" s="172"/>
    </row>
    <row r="283" spans="24:24" x14ac:dyDescent="0.15">
      <c r="X283" s="172"/>
    </row>
    <row r="284" spans="24:24" x14ac:dyDescent="0.15">
      <c r="X284" s="172"/>
    </row>
    <row r="285" spans="24:24" x14ac:dyDescent="0.15">
      <c r="X285" s="172"/>
    </row>
    <row r="286" spans="24:24" x14ac:dyDescent="0.15">
      <c r="X286" s="172"/>
    </row>
    <row r="287" spans="24:24" x14ac:dyDescent="0.15">
      <c r="X287" s="172"/>
    </row>
    <row r="288" spans="24:24" x14ac:dyDescent="0.15">
      <c r="X288" s="172"/>
    </row>
    <row r="289" spans="24:24" x14ac:dyDescent="0.15">
      <c r="X289" s="172"/>
    </row>
    <row r="290" spans="24:24" x14ac:dyDescent="0.15">
      <c r="X290" s="172"/>
    </row>
    <row r="291" spans="24:24" x14ac:dyDescent="0.15">
      <c r="X291" s="172"/>
    </row>
    <row r="292" spans="24:24" x14ac:dyDescent="0.15">
      <c r="X292" s="172"/>
    </row>
    <row r="293" spans="24:24" x14ac:dyDescent="0.15">
      <c r="X293" s="172"/>
    </row>
    <row r="294" spans="24:24" x14ac:dyDescent="0.15">
      <c r="X294" s="172"/>
    </row>
    <row r="295" spans="24:24" x14ac:dyDescent="0.15">
      <c r="X295" s="172"/>
    </row>
    <row r="296" spans="24:24" x14ac:dyDescent="0.15">
      <c r="X296" s="172"/>
    </row>
    <row r="297" spans="24:24" x14ac:dyDescent="0.15">
      <c r="X297" s="172"/>
    </row>
    <row r="298" spans="24:24" x14ac:dyDescent="0.15">
      <c r="X298" s="172"/>
    </row>
    <row r="299" spans="24:24" x14ac:dyDescent="0.15">
      <c r="X299" s="172"/>
    </row>
    <row r="300" spans="24:24" x14ac:dyDescent="0.15">
      <c r="X300" s="172"/>
    </row>
    <row r="301" spans="24:24" x14ac:dyDescent="0.15">
      <c r="X301" s="172"/>
    </row>
    <row r="302" spans="24:24" x14ac:dyDescent="0.15">
      <c r="X302" s="172"/>
    </row>
    <row r="303" spans="24:24" x14ac:dyDescent="0.15">
      <c r="X303" s="172"/>
    </row>
    <row r="304" spans="24:24" x14ac:dyDescent="0.15">
      <c r="X304" s="172"/>
    </row>
    <row r="305" spans="24:24" x14ac:dyDescent="0.15">
      <c r="X305" s="172"/>
    </row>
    <row r="306" spans="24:24" x14ac:dyDescent="0.15">
      <c r="X306" s="172"/>
    </row>
    <row r="307" spans="24:24" x14ac:dyDescent="0.15">
      <c r="X307" s="172"/>
    </row>
    <row r="308" spans="24:24" x14ac:dyDescent="0.15">
      <c r="X308" s="172"/>
    </row>
    <row r="309" spans="24:24" x14ac:dyDescent="0.15">
      <c r="X309" s="172"/>
    </row>
    <row r="310" spans="24:24" x14ac:dyDescent="0.15">
      <c r="X310" s="172"/>
    </row>
    <row r="311" spans="24:24" x14ac:dyDescent="0.15">
      <c r="X311" s="172"/>
    </row>
    <row r="312" spans="24:24" x14ac:dyDescent="0.15">
      <c r="X312" s="172"/>
    </row>
    <row r="313" spans="24:24" x14ac:dyDescent="0.15">
      <c r="X313" s="172"/>
    </row>
    <row r="314" spans="24:24" x14ac:dyDescent="0.15">
      <c r="X314" s="172"/>
    </row>
    <row r="315" spans="24:24" x14ac:dyDescent="0.15">
      <c r="X315" s="172"/>
    </row>
    <row r="316" spans="24:24" x14ac:dyDescent="0.15">
      <c r="X316" s="172"/>
    </row>
    <row r="317" spans="24:24" x14ac:dyDescent="0.15">
      <c r="X317" s="172"/>
    </row>
    <row r="318" spans="24:24" x14ac:dyDescent="0.15">
      <c r="X318" s="172"/>
    </row>
    <row r="319" spans="24:24" x14ac:dyDescent="0.15">
      <c r="X319" s="172"/>
    </row>
    <row r="320" spans="24:24" x14ac:dyDescent="0.15">
      <c r="X320" s="172"/>
    </row>
    <row r="321" spans="24:24" x14ac:dyDescent="0.15">
      <c r="X321" s="172"/>
    </row>
    <row r="322" spans="24:24" x14ac:dyDescent="0.15">
      <c r="X322" s="172"/>
    </row>
    <row r="323" spans="24:24" x14ac:dyDescent="0.15">
      <c r="X323" s="172"/>
    </row>
    <row r="324" spans="24:24" x14ac:dyDescent="0.15">
      <c r="X324" s="172"/>
    </row>
    <row r="325" spans="24:24" x14ac:dyDescent="0.15">
      <c r="X325" s="172"/>
    </row>
    <row r="326" spans="24:24" x14ac:dyDescent="0.15">
      <c r="X326" s="172"/>
    </row>
    <row r="327" spans="24:24" x14ac:dyDescent="0.15">
      <c r="X327" s="172"/>
    </row>
    <row r="328" spans="24:24" x14ac:dyDescent="0.15">
      <c r="X328" s="172"/>
    </row>
    <row r="329" spans="24:24" x14ac:dyDescent="0.15">
      <c r="X329" s="172"/>
    </row>
    <row r="330" spans="24:24" x14ac:dyDescent="0.15">
      <c r="X330" s="172"/>
    </row>
    <row r="331" spans="24:24" x14ac:dyDescent="0.15">
      <c r="X331" s="172"/>
    </row>
    <row r="332" spans="24:24" x14ac:dyDescent="0.15">
      <c r="X332" s="172"/>
    </row>
    <row r="333" spans="24:24" x14ac:dyDescent="0.15">
      <c r="X333" s="172"/>
    </row>
    <row r="334" spans="24:24" x14ac:dyDescent="0.15">
      <c r="X334" s="172"/>
    </row>
    <row r="335" spans="24:24" x14ac:dyDescent="0.15">
      <c r="X335" s="172"/>
    </row>
    <row r="336" spans="24:24" x14ac:dyDescent="0.15">
      <c r="X336" s="172"/>
    </row>
    <row r="337" spans="24:24" x14ac:dyDescent="0.15">
      <c r="X337" s="172"/>
    </row>
    <row r="338" spans="24:24" x14ac:dyDescent="0.15">
      <c r="X338" s="172"/>
    </row>
    <row r="339" spans="24:24" x14ac:dyDescent="0.15">
      <c r="X339" s="172"/>
    </row>
    <row r="340" spans="24:24" x14ac:dyDescent="0.15">
      <c r="X340" s="172"/>
    </row>
    <row r="341" spans="24:24" x14ac:dyDescent="0.15">
      <c r="X341" s="172"/>
    </row>
    <row r="342" spans="24:24" x14ac:dyDescent="0.15">
      <c r="X342" s="172"/>
    </row>
    <row r="343" spans="24:24" x14ac:dyDescent="0.15">
      <c r="X343" s="172"/>
    </row>
    <row r="344" spans="24:24" x14ac:dyDescent="0.15">
      <c r="X344" s="172"/>
    </row>
    <row r="345" spans="24:24" x14ac:dyDescent="0.15">
      <c r="X345" s="172"/>
    </row>
    <row r="346" spans="24:24" x14ac:dyDescent="0.15">
      <c r="X346" s="172"/>
    </row>
    <row r="347" spans="24:24" x14ac:dyDescent="0.15">
      <c r="X347" s="172"/>
    </row>
    <row r="348" spans="24:24" x14ac:dyDescent="0.15">
      <c r="X348" s="172"/>
    </row>
    <row r="349" spans="24:24" x14ac:dyDescent="0.15">
      <c r="X349" s="172"/>
    </row>
    <row r="350" spans="24:24" x14ac:dyDescent="0.15">
      <c r="X350" s="172"/>
    </row>
    <row r="351" spans="24:24" x14ac:dyDescent="0.15">
      <c r="X351" s="172"/>
    </row>
    <row r="352" spans="24:24" x14ac:dyDescent="0.15">
      <c r="X352" s="172"/>
    </row>
    <row r="353" spans="24:24" x14ac:dyDescent="0.15">
      <c r="X353" s="172"/>
    </row>
    <row r="354" spans="24:24" x14ac:dyDescent="0.15">
      <c r="X354" s="172"/>
    </row>
    <row r="355" spans="24:24" x14ac:dyDescent="0.15">
      <c r="X355" s="172"/>
    </row>
    <row r="356" spans="24:24" x14ac:dyDescent="0.15">
      <c r="X356" s="172"/>
    </row>
    <row r="357" spans="24:24" x14ac:dyDescent="0.15">
      <c r="X357" s="172"/>
    </row>
    <row r="358" spans="24:24" x14ac:dyDescent="0.15">
      <c r="X358" s="172"/>
    </row>
    <row r="359" spans="24:24" x14ac:dyDescent="0.15">
      <c r="X359" s="172"/>
    </row>
    <row r="360" spans="24:24" x14ac:dyDescent="0.15">
      <c r="X360" s="172"/>
    </row>
    <row r="361" spans="24:24" x14ac:dyDescent="0.15">
      <c r="X361" s="172"/>
    </row>
    <row r="362" spans="24:24" x14ac:dyDescent="0.15">
      <c r="X362" s="172"/>
    </row>
    <row r="363" spans="24:24" x14ac:dyDescent="0.15">
      <c r="X363" s="172"/>
    </row>
    <row r="364" spans="24:24" x14ac:dyDescent="0.15">
      <c r="X364" s="172"/>
    </row>
    <row r="365" spans="24:24" x14ac:dyDescent="0.15">
      <c r="X365" s="172"/>
    </row>
    <row r="366" spans="24:24" x14ac:dyDescent="0.15">
      <c r="X366" s="172"/>
    </row>
    <row r="367" spans="24:24" x14ac:dyDescent="0.15">
      <c r="X367" s="172"/>
    </row>
    <row r="368" spans="24:24" x14ac:dyDescent="0.15">
      <c r="X368" s="172"/>
    </row>
    <row r="369" spans="24:24" x14ac:dyDescent="0.15">
      <c r="X369" s="172"/>
    </row>
    <row r="370" spans="24:24" x14ac:dyDescent="0.15">
      <c r="X370" s="172"/>
    </row>
    <row r="371" spans="24:24" x14ac:dyDescent="0.15">
      <c r="X371" s="172"/>
    </row>
    <row r="372" spans="24:24" x14ac:dyDescent="0.15">
      <c r="X372" s="172"/>
    </row>
    <row r="373" spans="24:24" x14ac:dyDescent="0.15">
      <c r="X373" s="172"/>
    </row>
    <row r="374" spans="24:24" x14ac:dyDescent="0.15">
      <c r="X374" s="172"/>
    </row>
    <row r="375" spans="24:24" x14ac:dyDescent="0.15">
      <c r="X375" s="172"/>
    </row>
    <row r="376" spans="24:24" x14ac:dyDescent="0.15">
      <c r="X376" s="172"/>
    </row>
    <row r="377" spans="24:24" x14ac:dyDescent="0.15">
      <c r="X377" s="172"/>
    </row>
    <row r="378" spans="24:24" x14ac:dyDescent="0.15">
      <c r="X378" s="172"/>
    </row>
    <row r="379" spans="24:24" x14ac:dyDescent="0.15">
      <c r="X379" s="172"/>
    </row>
    <row r="380" spans="24:24" x14ac:dyDescent="0.15">
      <c r="X380" s="172"/>
    </row>
    <row r="381" spans="24:24" x14ac:dyDescent="0.15">
      <c r="X381" s="172"/>
    </row>
    <row r="382" spans="24:24" x14ac:dyDescent="0.15">
      <c r="X382" s="172"/>
    </row>
    <row r="383" spans="24:24" x14ac:dyDescent="0.15">
      <c r="X383" s="172"/>
    </row>
    <row r="384" spans="24:24" x14ac:dyDescent="0.15">
      <c r="X384" s="172"/>
    </row>
    <row r="385" spans="24:24" x14ac:dyDescent="0.15">
      <c r="X385" s="172"/>
    </row>
    <row r="386" spans="24:24" x14ac:dyDescent="0.15">
      <c r="X386" s="172"/>
    </row>
    <row r="387" spans="24:24" x14ac:dyDescent="0.15">
      <c r="X387" s="172"/>
    </row>
    <row r="388" spans="24:24" x14ac:dyDescent="0.15">
      <c r="X388" s="172"/>
    </row>
    <row r="389" spans="24:24" x14ac:dyDescent="0.15">
      <c r="X389" s="172"/>
    </row>
    <row r="390" spans="24:24" x14ac:dyDescent="0.15">
      <c r="X390" s="172"/>
    </row>
    <row r="391" spans="24:24" x14ac:dyDescent="0.15">
      <c r="X391" s="172"/>
    </row>
    <row r="392" spans="24:24" x14ac:dyDescent="0.15">
      <c r="X392" s="172"/>
    </row>
    <row r="393" spans="24:24" x14ac:dyDescent="0.15">
      <c r="X393" s="172"/>
    </row>
    <row r="394" spans="24:24" x14ac:dyDescent="0.15">
      <c r="X394" s="172"/>
    </row>
    <row r="395" spans="24:24" x14ac:dyDescent="0.15">
      <c r="X395" s="172"/>
    </row>
    <row r="396" spans="24:24" x14ac:dyDescent="0.15">
      <c r="X396" s="172"/>
    </row>
    <row r="397" spans="24:24" x14ac:dyDescent="0.15">
      <c r="X397" s="172"/>
    </row>
    <row r="398" spans="24:24" x14ac:dyDescent="0.15">
      <c r="X398" s="172"/>
    </row>
    <row r="399" spans="24:24" x14ac:dyDescent="0.15">
      <c r="X399" s="172"/>
    </row>
    <row r="400" spans="24:24" x14ac:dyDescent="0.15">
      <c r="X400" s="172"/>
    </row>
    <row r="401" spans="24:24" x14ac:dyDescent="0.15">
      <c r="X401" s="172"/>
    </row>
    <row r="402" spans="24:24" x14ac:dyDescent="0.15">
      <c r="X402" s="172"/>
    </row>
    <row r="403" spans="24:24" x14ac:dyDescent="0.15">
      <c r="X403" s="172"/>
    </row>
    <row r="404" spans="24:24" x14ac:dyDescent="0.15">
      <c r="X404" s="172"/>
    </row>
    <row r="405" spans="24:24" x14ac:dyDescent="0.15">
      <c r="X405" s="172"/>
    </row>
    <row r="406" spans="24:24" x14ac:dyDescent="0.15">
      <c r="X406" s="172"/>
    </row>
    <row r="407" spans="24:24" x14ac:dyDescent="0.15">
      <c r="X407" s="172"/>
    </row>
    <row r="408" spans="24:24" x14ac:dyDescent="0.15">
      <c r="X408" s="172"/>
    </row>
    <row r="409" spans="24:24" x14ac:dyDescent="0.15">
      <c r="X409" s="172"/>
    </row>
    <row r="410" spans="24:24" x14ac:dyDescent="0.15">
      <c r="X410" s="172"/>
    </row>
    <row r="411" spans="24:24" x14ac:dyDescent="0.15">
      <c r="X411" s="172"/>
    </row>
    <row r="412" spans="24:24" x14ac:dyDescent="0.15">
      <c r="X412" s="172"/>
    </row>
    <row r="413" spans="24:24" x14ac:dyDescent="0.15">
      <c r="X413" s="172"/>
    </row>
    <row r="414" spans="24:24" x14ac:dyDescent="0.15">
      <c r="X414" s="172"/>
    </row>
    <row r="415" spans="24:24" x14ac:dyDescent="0.15">
      <c r="X415" s="172"/>
    </row>
    <row r="416" spans="24:24" x14ac:dyDescent="0.15">
      <c r="X416" s="172"/>
    </row>
    <row r="417" spans="24:24" x14ac:dyDescent="0.15">
      <c r="X417" s="172"/>
    </row>
    <row r="418" spans="24:24" x14ac:dyDescent="0.15">
      <c r="X418" s="172"/>
    </row>
    <row r="419" spans="24:24" x14ac:dyDescent="0.15">
      <c r="X419" s="172"/>
    </row>
    <row r="420" spans="24:24" x14ac:dyDescent="0.15">
      <c r="X420" s="172"/>
    </row>
    <row r="421" spans="24:24" x14ac:dyDescent="0.15">
      <c r="X421" s="172"/>
    </row>
    <row r="422" spans="24:24" x14ac:dyDescent="0.15">
      <c r="X422" s="172"/>
    </row>
    <row r="423" spans="24:24" x14ac:dyDescent="0.15">
      <c r="X423" s="172"/>
    </row>
    <row r="424" spans="24:24" x14ac:dyDescent="0.15">
      <c r="X424" s="172"/>
    </row>
    <row r="425" spans="24:24" x14ac:dyDescent="0.15">
      <c r="X425" s="172"/>
    </row>
    <row r="426" spans="24:24" x14ac:dyDescent="0.15">
      <c r="X426" s="172"/>
    </row>
    <row r="427" spans="24:24" x14ac:dyDescent="0.15">
      <c r="X427" s="172"/>
    </row>
    <row r="428" spans="24:24" x14ac:dyDescent="0.15">
      <c r="X428" s="172"/>
    </row>
    <row r="429" spans="24:24" x14ac:dyDescent="0.15">
      <c r="X429" s="172"/>
    </row>
    <row r="430" spans="24:24" x14ac:dyDescent="0.15">
      <c r="X430" s="172"/>
    </row>
    <row r="431" spans="24:24" x14ac:dyDescent="0.15">
      <c r="X431" s="172"/>
    </row>
    <row r="432" spans="24:24" x14ac:dyDescent="0.15">
      <c r="X432" s="172"/>
    </row>
    <row r="433" spans="24:24" x14ac:dyDescent="0.15">
      <c r="X433" s="172"/>
    </row>
    <row r="434" spans="24:24" x14ac:dyDescent="0.15">
      <c r="X434" s="172"/>
    </row>
    <row r="435" spans="24:24" x14ac:dyDescent="0.15">
      <c r="X435" s="172"/>
    </row>
    <row r="436" spans="24:24" x14ac:dyDescent="0.15">
      <c r="X436" s="172"/>
    </row>
    <row r="437" spans="24:24" x14ac:dyDescent="0.15">
      <c r="X437" s="172"/>
    </row>
    <row r="438" spans="24:24" x14ac:dyDescent="0.15">
      <c r="X438" s="172"/>
    </row>
    <row r="439" spans="24:24" x14ac:dyDescent="0.15">
      <c r="X439" s="172"/>
    </row>
    <row r="440" spans="24:24" x14ac:dyDescent="0.15">
      <c r="X440" s="172"/>
    </row>
    <row r="441" spans="24:24" x14ac:dyDescent="0.15">
      <c r="X441" s="172"/>
    </row>
    <row r="442" spans="24:24" x14ac:dyDescent="0.15">
      <c r="X442" s="172"/>
    </row>
    <row r="443" spans="24:24" x14ac:dyDescent="0.15">
      <c r="X443" s="172"/>
    </row>
    <row r="444" spans="24:24" x14ac:dyDescent="0.15">
      <c r="X444" s="172"/>
    </row>
    <row r="445" spans="24:24" x14ac:dyDescent="0.15">
      <c r="X445" s="172"/>
    </row>
    <row r="446" spans="24:24" x14ac:dyDescent="0.15">
      <c r="X446" s="172"/>
    </row>
    <row r="447" spans="24:24" x14ac:dyDescent="0.15">
      <c r="X447" s="172"/>
    </row>
    <row r="448" spans="24:24" x14ac:dyDescent="0.15">
      <c r="X448" s="172"/>
    </row>
    <row r="449" spans="24:24" x14ac:dyDescent="0.15">
      <c r="X449" s="172"/>
    </row>
    <row r="450" spans="24:24" x14ac:dyDescent="0.15">
      <c r="X450" s="172"/>
    </row>
    <row r="451" spans="24:24" x14ac:dyDescent="0.15">
      <c r="X451" s="172"/>
    </row>
    <row r="452" spans="24:24" x14ac:dyDescent="0.15">
      <c r="X452" s="172"/>
    </row>
    <row r="453" spans="24:24" x14ac:dyDescent="0.15">
      <c r="X453" s="172"/>
    </row>
    <row r="454" spans="24:24" x14ac:dyDescent="0.15">
      <c r="X454" s="172"/>
    </row>
    <row r="455" spans="24:24" x14ac:dyDescent="0.15">
      <c r="X455" s="172"/>
    </row>
    <row r="456" spans="24:24" x14ac:dyDescent="0.15">
      <c r="X456" s="172"/>
    </row>
    <row r="457" spans="24:24" x14ac:dyDescent="0.15">
      <c r="X457" s="172"/>
    </row>
    <row r="458" spans="24:24" x14ac:dyDescent="0.15">
      <c r="X458" s="172"/>
    </row>
    <row r="459" spans="24:24" x14ac:dyDescent="0.15">
      <c r="X459" s="172"/>
    </row>
    <row r="460" spans="24:24" x14ac:dyDescent="0.15">
      <c r="X460" s="172"/>
    </row>
    <row r="461" spans="24:24" x14ac:dyDescent="0.15">
      <c r="X461" s="172"/>
    </row>
    <row r="462" spans="24:24" x14ac:dyDescent="0.15">
      <c r="X462" s="172"/>
    </row>
    <row r="463" spans="24:24" x14ac:dyDescent="0.15">
      <c r="X463" s="172"/>
    </row>
    <row r="464" spans="24:24" x14ac:dyDescent="0.15">
      <c r="X464" s="172"/>
    </row>
    <row r="465" spans="24:24" x14ac:dyDescent="0.15">
      <c r="X465" s="172"/>
    </row>
    <row r="466" spans="24:24" x14ac:dyDescent="0.15">
      <c r="X466" s="172"/>
    </row>
    <row r="467" spans="24:24" x14ac:dyDescent="0.15">
      <c r="X467" s="172"/>
    </row>
    <row r="468" spans="24:24" x14ac:dyDescent="0.15">
      <c r="X468" s="172"/>
    </row>
    <row r="469" spans="24:24" x14ac:dyDescent="0.15">
      <c r="X469" s="172"/>
    </row>
    <row r="470" spans="24:24" x14ac:dyDescent="0.15">
      <c r="X470" s="172"/>
    </row>
    <row r="471" spans="24:24" x14ac:dyDescent="0.15">
      <c r="X471" s="172"/>
    </row>
    <row r="472" spans="24:24" x14ac:dyDescent="0.15">
      <c r="X472" s="172"/>
    </row>
    <row r="473" spans="24:24" x14ac:dyDescent="0.15">
      <c r="X473" s="172"/>
    </row>
    <row r="474" spans="24:24" x14ac:dyDescent="0.15">
      <c r="X474" s="172"/>
    </row>
    <row r="475" spans="24:24" x14ac:dyDescent="0.15">
      <c r="X475" s="172"/>
    </row>
    <row r="476" spans="24:24" x14ac:dyDescent="0.15">
      <c r="X476" s="172"/>
    </row>
    <row r="477" spans="24:24" x14ac:dyDescent="0.15">
      <c r="X477" s="172"/>
    </row>
    <row r="478" spans="24:24" x14ac:dyDescent="0.15">
      <c r="X478" s="172"/>
    </row>
    <row r="479" spans="24:24" x14ac:dyDescent="0.15">
      <c r="X479" s="172"/>
    </row>
    <row r="480" spans="24:24" x14ac:dyDescent="0.15">
      <c r="X480" s="172"/>
    </row>
    <row r="481" spans="24:24" x14ac:dyDescent="0.15">
      <c r="X481" s="172"/>
    </row>
    <row r="482" spans="24:24" x14ac:dyDescent="0.15">
      <c r="X482" s="172"/>
    </row>
    <row r="483" spans="24:24" x14ac:dyDescent="0.15">
      <c r="X483" s="172"/>
    </row>
    <row r="484" spans="24:24" x14ac:dyDescent="0.15">
      <c r="X484" s="172"/>
    </row>
    <row r="485" spans="24:24" x14ac:dyDescent="0.15">
      <c r="X485" s="172"/>
    </row>
    <row r="486" spans="24:24" x14ac:dyDescent="0.15">
      <c r="X486" s="172"/>
    </row>
    <row r="487" spans="24:24" x14ac:dyDescent="0.15">
      <c r="X487" s="172"/>
    </row>
    <row r="488" spans="24:24" x14ac:dyDescent="0.15">
      <c r="X488" s="172"/>
    </row>
    <row r="489" spans="24:24" x14ac:dyDescent="0.15">
      <c r="X489" s="172"/>
    </row>
    <row r="490" spans="24:24" x14ac:dyDescent="0.15">
      <c r="X490" s="172"/>
    </row>
    <row r="491" spans="24:24" x14ac:dyDescent="0.15">
      <c r="X491" s="172"/>
    </row>
    <row r="492" spans="24:24" x14ac:dyDescent="0.15">
      <c r="X492" s="172"/>
    </row>
    <row r="493" spans="24:24" x14ac:dyDescent="0.15">
      <c r="X493" s="172"/>
    </row>
    <row r="494" spans="24:24" x14ac:dyDescent="0.15">
      <c r="X494" s="172"/>
    </row>
    <row r="495" spans="24:24" x14ac:dyDescent="0.15">
      <c r="X495" s="172"/>
    </row>
    <row r="496" spans="24:24" x14ac:dyDescent="0.15">
      <c r="X496" s="172"/>
    </row>
    <row r="497" spans="24:24" x14ac:dyDescent="0.15">
      <c r="X497" s="172"/>
    </row>
    <row r="498" spans="24:24" x14ac:dyDescent="0.15">
      <c r="X498" s="172"/>
    </row>
    <row r="499" spans="24:24" x14ac:dyDescent="0.15">
      <c r="X499" s="172"/>
    </row>
    <row r="500" spans="24:24" x14ac:dyDescent="0.15">
      <c r="X500" s="172"/>
    </row>
    <row r="501" spans="24:24" x14ac:dyDescent="0.15">
      <c r="X501" s="172"/>
    </row>
    <row r="502" spans="24:24" x14ac:dyDescent="0.15">
      <c r="X502" s="172"/>
    </row>
    <row r="503" spans="24:24" x14ac:dyDescent="0.15">
      <c r="X503" s="172"/>
    </row>
    <row r="504" spans="24:24" x14ac:dyDescent="0.15">
      <c r="X504" s="172"/>
    </row>
    <row r="505" spans="24:24" x14ac:dyDescent="0.15">
      <c r="X505" s="172"/>
    </row>
    <row r="506" spans="24:24" x14ac:dyDescent="0.15">
      <c r="X506" s="172"/>
    </row>
    <row r="507" spans="24:24" x14ac:dyDescent="0.15">
      <c r="X507" s="172"/>
    </row>
    <row r="508" spans="24:24" x14ac:dyDescent="0.15">
      <c r="X508" s="172"/>
    </row>
    <row r="509" spans="24:24" x14ac:dyDescent="0.15">
      <c r="X509" s="172"/>
    </row>
    <row r="510" spans="24:24" x14ac:dyDescent="0.15">
      <c r="X510" s="172"/>
    </row>
    <row r="511" spans="24:24" x14ac:dyDescent="0.15">
      <c r="X511" s="172"/>
    </row>
    <row r="512" spans="24:24" x14ac:dyDescent="0.15">
      <c r="X512" s="172"/>
    </row>
    <row r="513" spans="24:24" x14ac:dyDescent="0.15">
      <c r="X513" s="172"/>
    </row>
    <row r="514" spans="24:24" x14ac:dyDescent="0.15">
      <c r="X514" s="172"/>
    </row>
    <row r="515" spans="24:24" x14ac:dyDescent="0.15">
      <c r="X515" s="172"/>
    </row>
    <row r="516" spans="24:24" x14ac:dyDescent="0.15">
      <c r="X516" s="172"/>
    </row>
    <row r="517" spans="24:24" x14ac:dyDescent="0.15">
      <c r="X517" s="172"/>
    </row>
    <row r="518" spans="24:24" x14ac:dyDescent="0.15">
      <c r="X518" s="172"/>
    </row>
    <row r="519" spans="24:24" x14ac:dyDescent="0.15">
      <c r="X519" s="172"/>
    </row>
    <row r="520" spans="24:24" x14ac:dyDescent="0.15">
      <c r="X520" s="172"/>
    </row>
    <row r="521" spans="24:24" x14ac:dyDescent="0.15">
      <c r="X521" s="172"/>
    </row>
    <row r="522" spans="24:24" x14ac:dyDescent="0.15">
      <c r="X522" s="172"/>
    </row>
    <row r="523" spans="24:24" x14ac:dyDescent="0.15">
      <c r="X523" s="172"/>
    </row>
    <row r="524" spans="24:24" x14ac:dyDescent="0.15">
      <c r="X524" s="172"/>
    </row>
    <row r="525" spans="24:24" x14ac:dyDescent="0.15">
      <c r="X525" s="172"/>
    </row>
    <row r="526" spans="24:24" x14ac:dyDescent="0.15">
      <c r="X526" s="172"/>
    </row>
    <row r="527" spans="24:24" x14ac:dyDescent="0.15">
      <c r="X527" s="172"/>
    </row>
    <row r="528" spans="24:24" x14ac:dyDescent="0.15">
      <c r="X528" s="172"/>
    </row>
    <row r="529" spans="24:24" x14ac:dyDescent="0.15">
      <c r="X529" s="172"/>
    </row>
    <row r="530" spans="24:24" x14ac:dyDescent="0.15">
      <c r="X530" s="172"/>
    </row>
    <row r="531" spans="24:24" x14ac:dyDescent="0.15">
      <c r="X531" s="172"/>
    </row>
    <row r="532" spans="24:24" x14ac:dyDescent="0.15">
      <c r="X532" s="172"/>
    </row>
    <row r="533" spans="24:24" x14ac:dyDescent="0.15">
      <c r="X533" s="172"/>
    </row>
    <row r="534" spans="24:24" x14ac:dyDescent="0.15">
      <c r="X534" s="172"/>
    </row>
    <row r="535" spans="24:24" x14ac:dyDescent="0.15">
      <c r="X535" s="172"/>
    </row>
    <row r="536" spans="24:24" x14ac:dyDescent="0.15">
      <c r="X536" s="172"/>
    </row>
    <row r="537" spans="24:24" x14ac:dyDescent="0.15">
      <c r="X537" s="172"/>
    </row>
    <row r="538" spans="24:24" x14ac:dyDescent="0.15">
      <c r="X538" s="172"/>
    </row>
    <row r="539" spans="24:24" x14ac:dyDescent="0.15">
      <c r="X539" s="172"/>
    </row>
    <row r="540" spans="24:24" x14ac:dyDescent="0.15">
      <c r="X540" s="172"/>
    </row>
    <row r="541" spans="24:24" x14ac:dyDescent="0.15">
      <c r="X541" s="172"/>
    </row>
    <row r="542" spans="24:24" x14ac:dyDescent="0.15">
      <c r="X542" s="172"/>
    </row>
    <row r="543" spans="24:24" x14ac:dyDescent="0.15">
      <c r="X543" s="172"/>
    </row>
    <row r="544" spans="24:24" x14ac:dyDescent="0.15">
      <c r="X544" s="172"/>
    </row>
    <row r="545" spans="24:24" x14ac:dyDescent="0.15">
      <c r="X545" s="172"/>
    </row>
    <row r="546" spans="24:24" x14ac:dyDescent="0.15">
      <c r="X546" s="172"/>
    </row>
    <row r="547" spans="24:24" x14ac:dyDescent="0.15">
      <c r="X547" s="172"/>
    </row>
    <row r="548" spans="24:24" x14ac:dyDescent="0.15">
      <c r="X548" s="172"/>
    </row>
    <row r="549" spans="24:24" x14ac:dyDescent="0.15">
      <c r="X549" s="172"/>
    </row>
    <row r="550" spans="24:24" x14ac:dyDescent="0.15">
      <c r="X550" s="172"/>
    </row>
    <row r="551" spans="24:24" x14ac:dyDescent="0.15">
      <c r="X551" s="172"/>
    </row>
    <row r="552" spans="24:24" x14ac:dyDescent="0.15">
      <c r="X552" s="172"/>
    </row>
    <row r="553" spans="24:24" x14ac:dyDescent="0.15">
      <c r="X553" s="172"/>
    </row>
    <row r="554" spans="24:24" x14ac:dyDescent="0.15">
      <c r="X554" s="172"/>
    </row>
    <row r="555" spans="24:24" x14ac:dyDescent="0.15">
      <c r="X555" s="172"/>
    </row>
    <row r="556" spans="24:24" x14ac:dyDescent="0.15">
      <c r="X556" s="172"/>
    </row>
    <row r="557" spans="24:24" x14ac:dyDescent="0.15">
      <c r="X557" s="172"/>
    </row>
    <row r="558" spans="24:24" x14ac:dyDescent="0.15">
      <c r="X558" s="172"/>
    </row>
    <row r="559" spans="24:24" x14ac:dyDescent="0.15">
      <c r="X559" s="172"/>
    </row>
    <row r="560" spans="24:24" x14ac:dyDescent="0.15">
      <c r="X560" s="172"/>
    </row>
    <row r="561" spans="24:24" x14ac:dyDescent="0.15">
      <c r="X561" s="172"/>
    </row>
    <row r="562" spans="24:24" x14ac:dyDescent="0.15">
      <c r="X562" s="172"/>
    </row>
    <row r="563" spans="24:24" x14ac:dyDescent="0.15">
      <c r="X563" s="172"/>
    </row>
    <row r="564" spans="24:24" x14ac:dyDescent="0.15">
      <c r="X564" s="172"/>
    </row>
    <row r="565" spans="24:24" x14ac:dyDescent="0.15">
      <c r="X565" s="172"/>
    </row>
    <row r="566" spans="24:24" x14ac:dyDescent="0.15">
      <c r="X566" s="172"/>
    </row>
    <row r="567" spans="24:24" x14ac:dyDescent="0.15">
      <c r="X567" s="172"/>
    </row>
    <row r="568" spans="24:24" x14ac:dyDescent="0.15">
      <c r="X568" s="172"/>
    </row>
    <row r="569" spans="24:24" x14ac:dyDescent="0.15">
      <c r="X569" s="172"/>
    </row>
    <row r="570" spans="24:24" x14ac:dyDescent="0.15">
      <c r="X570" s="172"/>
    </row>
    <row r="571" spans="24:24" x14ac:dyDescent="0.15">
      <c r="X571" s="172"/>
    </row>
    <row r="572" spans="24:24" x14ac:dyDescent="0.15">
      <c r="X572" s="172"/>
    </row>
    <row r="573" spans="24:24" x14ac:dyDescent="0.15">
      <c r="X573" s="172"/>
    </row>
    <row r="574" spans="24:24" x14ac:dyDescent="0.15">
      <c r="X574" s="172"/>
    </row>
    <row r="575" spans="24:24" x14ac:dyDescent="0.15">
      <c r="X575" s="172"/>
    </row>
    <row r="576" spans="24:24" x14ac:dyDescent="0.15">
      <c r="X576" s="172"/>
    </row>
    <row r="577" spans="24:24" x14ac:dyDescent="0.15">
      <c r="X577" s="172"/>
    </row>
    <row r="578" spans="24:24" x14ac:dyDescent="0.15">
      <c r="X578" s="172"/>
    </row>
    <row r="579" spans="24:24" x14ac:dyDescent="0.15">
      <c r="X579" s="172"/>
    </row>
    <row r="580" spans="24:24" x14ac:dyDescent="0.15">
      <c r="X580" s="172"/>
    </row>
    <row r="581" spans="24:24" x14ac:dyDescent="0.15">
      <c r="X581" s="172"/>
    </row>
    <row r="582" spans="24:24" x14ac:dyDescent="0.15">
      <c r="X582" s="172"/>
    </row>
  </sheetData>
  <mergeCells count="21"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2"/>
  <sheetViews>
    <sheetView workbookViewId="0">
      <selection activeCell="F9" sqref="F9:F11"/>
    </sheetView>
  </sheetViews>
  <sheetFormatPr baseColWidth="10" defaultColWidth="12.85546875" defaultRowHeight="10.5" x14ac:dyDescent="0.15"/>
  <cols>
    <col min="1" max="1" width="45.28515625" style="177" customWidth="1"/>
    <col min="2" max="9" width="13.7109375" style="177" customWidth="1"/>
    <col min="10" max="10" width="15.140625" style="172" customWidth="1"/>
    <col min="11" max="11" width="15.140625" style="242" customWidth="1"/>
    <col min="12" max="17" width="15.140625" style="172" customWidth="1"/>
    <col min="18" max="19" width="13.5703125" style="172" customWidth="1"/>
    <col min="20" max="21" width="13.5703125" style="172" hidden="1" customWidth="1"/>
    <col min="22" max="22" width="13.5703125" style="174" hidden="1" customWidth="1"/>
    <col min="23" max="23" width="13.5703125" style="172" hidden="1" customWidth="1"/>
    <col min="24" max="24" width="13.5703125" style="159" hidden="1" customWidth="1"/>
    <col min="25" max="26" width="12.42578125" style="172" hidden="1" customWidth="1"/>
    <col min="27" max="27" width="8" style="172" hidden="1" customWidth="1"/>
    <col min="28" max="28" width="7.28515625" style="172" hidden="1" customWidth="1"/>
    <col min="29" max="31" width="12.85546875" style="172" hidden="1" customWidth="1"/>
    <col min="32" max="32" width="12.85546875" style="172" customWidth="1"/>
    <col min="33" max="38" width="6.7109375" style="172" customWidth="1"/>
    <col min="39" max="47" width="5.85546875" style="172" customWidth="1"/>
    <col min="48" max="91" width="10.85546875" style="172" customWidth="1"/>
    <col min="92" max="256" width="12.85546875" style="172"/>
    <col min="257" max="257" width="45.28515625" style="172" customWidth="1"/>
    <col min="258" max="265" width="13.7109375" style="172" customWidth="1"/>
    <col min="266" max="273" width="15.140625" style="172" customWidth="1"/>
    <col min="274" max="275" width="13.5703125" style="172" customWidth="1"/>
    <col min="276" max="287" width="0" style="172" hidden="1" customWidth="1"/>
    <col min="288" max="288" width="12.85546875" style="172" customWidth="1"/>
    <col min="289" max="294" width="6.7109375" style="172" customWidth="1"/>
    <col min="295" max="303" width="5.85546875" style="172" customWidth="1"/>
    <col min="304" max="347" width="10.85546875" style="172" customWidth="1"/>
    <col min="348" max="512" width="12.85546875" style="172"/>
    <col min="513" max="513" width="45.28515625" style="172" customWidth="1"/>
    <col min="514" max="521" width="13.7109375" style="172" customWidth="1"/>
    <col min="522" max="529" width="15.140625" style="172" customWidth="1"/>
    <col min="530" max="531" width="13.5703125" style="172" customWidth="1"/>
    <col min="532" max="543" width="0" style="172" hidden="1" customWidth="1"/>
    <col min="544" max="544" width="12.85546875" style="172" customWidth="1"/>
    <col min="545" max="550" width="6.7109375" style="172" customWidth="1"/>
    <col min="551" max="559" width="5.85546875" style="172" customWidth="1"/>
    <col min="560" max="603" width="10.85546875" style="172" customWidth="1"/>
    <col min="604" max="768" width="12.85546875" style="172"/>
    <col min="769" max="769" width="45.28515625" style="172" customWidth="1"/>
    <col min="770" max="777" width="13.7109375" style="172" customWidth="1"/>
    <col min="778" max="785" width="15.140625" style="172" customWidth="1"/>
    <col min="786" max="787" width="13.5703125" style="172" customWidth="1"/>
    <col min="788" max="799" width="0" style="172" hidden="1" customWidth="1"/>
    <col min="800" max="800" width="12.85546875" style="172" customWidth="1"/>
    <col min="801" max="806" width="6.7109375" style="172" customWidth="1"/>
    <col min="807" max="815" width="5.85546875" style="172" customWidth="1"/>
    <col min="816" max="859" width="10.85546875" style="172" customWidth="1"/>
    <col min="860" max="1024" width="12.85546875" style="172"/>
    <col min="1025" max="1025" width="45.28515625" style="172" customWidth="1"/>
    <col min="1026" max="1033" width="13.7109375" style="172" customWidth="1"/>
    <col min="1034" max="1041" width="15.140625" style="172" customWidth="1"/>
    <col min="1042" max="1043" width="13.5703125" style="172" customWidth="1"/>
    <col min="1044" max="1055" width="0" style="172" hidden="1" customWidth="1"/>
    <col min="1056" max="1056" width="12.85546875" style="172" customWidth="1"/>
    <col min="1057" max="1062" width="6.7109375" style="172" customWidth="1"/>
    <col min="1063" max="1071" width="5.85546875" style="172" customWidth="1"/>
    <col min="1072" max="1115" width="10.85546875" style="172" customWidth="1"/>
    <col min="1116" max="1280" width="12.85546875" style="172"/>
    <col min="1281" max="1281" width="45.28515625" style="172" customWidth="1"/>
    <col min="1282" max="1289" width="13.7109375" style="172" customWidth="1"/>
    <col min="1290" max="1297" width="15.140625" style="172" customWidth="1"/>
    <col min="1298" max="1299" width="13.5703125" style="172" customWidth="1"/>
    <col min="1300" max="1311" width="0" style="172" hidden="1" customWidth="1"/>
    <col min="1312" max="1312" width="12.85546875" style="172" customWidth="1"/>
    <col min="1313" max="1318" width="6.7109375" style="172" customWidth="1"/>
    <col min="1319" max="1327" width="5.85546875" style="172" customWidth="1"/>
    <col min="1328" max="1371" width="10.85546875" style="172" customWidth="1"/>
    <col min="1372" max="1536" width="12.85546875" style="172"/>
    <col min="1537" max="1537" width="45.28515625" style="172" customWidth="1"/>
    <col min="1538" max="1545" width="13.7109375" style="172" customWidth="1"/>
    <col min="1546" max="1553" width="15.140625" style="172" customWidth="1"/>
    <col min="1554" max="1555" width="13.5703125" style="172" customWidth="1"/>
    <col min="1556" max="1567" width="0" style="172" hidden="1" customWidth="1"/>
    <col min="1568" max="1568" width="12.85546875" style="172" customWidth="1"/>
    <col min="1569" max="1574" width="6.7109375" style="172" customWidth="1"/>
    <col min="1575" max="1583" width="5.85546875" style="172" customWidth="1"/>
    <col min="1584" max="1627" width="10.85546875" style="172" customWidth="1"/>
    <col min="1628" max="1792" width="12.85546875" style="172"/>
    <col min="1793" max="1793" width="45.28515625" style="172" customWidth="1"/>
    <col min="1794" max="1801" width="13.7109375" style="172" customWidth="1"/>
    <col min="1802" max="1809" width="15.140625" style="172" customWidth="1"/>
    <col min="1810" max="1811" width="13.5703125" style="172" customWidth="1"/>
    <col min="1812" max="1823" width="0" style="172" hidden="1" customWidth="1"/>
    <col min="1824" max="1824" width="12.85546875" style="172" customWidth="1"/>
    <col min="1825" max="1830" width="6.7109375" style="172" customWidth="1"/>
    <col min="1831" max="1839" width="5.85546875" style="172" customWidth="1"/>
    <col min="1840" max="1883" width="10.85546875" style="172" customWidth="1"/>
    <col min="1884" max="2048" width="12.85546875" style="172"/>
    <col min="2049" max="2049" width="45.28515625" style="172" customWidth="1"/>
    <col min="2050" max="2057" width="13.7109375" style="172" customWidth="1"/>
    <col min="2058" max="2065" width="15.140625" style="172" customWidth="1"/>
    <col min="2066" max="2067" width="13.5703125" style="172" customWidth="1"/>
    <col min="2068" max="2079" width="0" style="172" hidden="1" customWidth="1"/>
    <col min="2080" max="2080" width="12.85546875" style="172" customWidth="1"/>
    <col min="2081" max="2086" width="6.7109375" style="172" customWidth="1"/>
    <col min="2087" max="2095" width="5.85546875" style="172" customWidth="1"/>
    <col min="2096" max="2139" width="10.85546875" style="172" customWidth="1"/>
    <col min="2140" max="2304" width="12.85546875" style="172"/>
    <col min="2305" max="2305" width="45.28515625" style="172" customWidth="1"/>
    <col min="2306" max="2313" width="13.7109375" style="172" customWidth="1"/>
    <col min="2314" max="2321" width="15.140625" style="172" customWidth="1"/>
    <col min="2322" max="2323" width="13.5703125" style="172" customWidth="1"/>
    <col min="2324" max="2335" width="0" style="172" hidden="1" customWidth="1"/>
    <col min="2336" max="2336" width="12.85546875" style="172" customWidth="1"/>
    <col min="2337" max="2342" width="6.7109375" style="172" customWidth="1"/>
    <col min="2343" max="2351" width="5.85546875" style="172" customWidth="1"/>
    <col min="2352" max="2395" width="10.85546875" style="172" customWidth="1"/>
    <col min="2396" max="2560" width="12.85546875" style="172"/>
    <col min="2561" max="2561" width="45.28515625" style="172" customWidth="1"/>
    <col min="2562" max="2569" width="13.7109375" style="172" customWidth="1"/>
    <col min="2570" max="2577" width="15.140625" style="172" customWidth="1"/>
    <col min="2578" max="2579" width="13.5703125" style="172" customWidth="1"/>
    <col min="2580" max="2591" width="0" style="172" hidden="1" customWidth="1"/>
    <col min="2592" max="2592" width="12.85546875" style="172" customWidth="1"/>
    <col min="2593" max="2598" width="6.7109375" style="172" customWidth="1"/>
    <col min="2599" max="2607" width="5.85546875" style="172" customWidth="1"/>
    <col min="2608" max="2651" width="10.85546875" style="172" customWidth="1"/>
    <col min="2652" max="2816" width="12.85546875" style="172"/>
    <col min="2817" max="2817" width="45.28515625" style="172" customWidth="1"/>
    <col min="2818" max="2825" width="13.7109375" style="172" customWidth="1"/>
    <col min="2826" max="2833" width="15.140625" style="172" customWidth="1"/>
    <col min="2834" max="2835" width="13.5703125" style="172" customWidth="1"/>
    <col min="2836" max="2847" width="0" style="172" hidden="1" customWidth="1"/>
    <col min="2848" max="2848" width="12.85546875" style="172" customWidth="1"/>
    <col min="2849" max="2854" width="6.7109375" style="172" customWidth="1"/>
    <col min="2855" max="2863" width="5.85546875" style="172" customWidth="1"/>
    <col min="2864" max="2907" width="10.85546875" style="172" customWidth="1"/>
    <col min="2908" max="3072" width="12.85546875" style="172"/>
    <col min="3073" max="3073" width="45.28515625" style="172" customWidth="1"/>
    <col min="3074" max="3081" width="13.7109375" style="172" customWidth="1"/>
    <col min="3082" max="3089" width="15.140625" style="172" customWidth="1"/>
    <col min="3090" max="3091" width="13.5703125" style="172" customWidth="1"/>
    <col min="3092" max="3103" width="0" style="172" hidden="1" customWidth="1"/>
    <col min="3104" max="3104" width="12.85546875" style="172" customWidth="1"/>
    <col min="3105" max="3110" width="6.7109375" style="172" customWidth="1"/>
    <col min="3111" max="3119" width="5.85546875" style="172" customWidth="1"/>
    <col min="3120" max="3163" width="10.85546875" style="172" customWidth="1"/>
    <col min="3164" max="3328" width="12.85546875" style="172"/>
    <col min="3329" max="3329" width="45.28515625" style="172" customWidth="1"/>
    <col min="3330" max="3337" width="13.7109375" style="172" customWidth="1"/>
    <col min="3338" max="3345" width="15.140625" style="172" customWidth="1"/>
    <col min="3346" max="3347" width="13.5703125" style="172" customWidth="1"/>
    <col min="3348" max="3359" width="0" style="172" hidden="1" customWidth="1"/>
    <col min="3360" max="3360" width="12.85546875" style="172" customWidth="1"/>
    <col min="3361" max="3366" width="6.7109375" style="172" customWidth="1"/>
    <col min="3367" max="3375" width="5.85546875" style="172" customWidth="1"/>
    <col min="3376" max="3419" width="10.85546875" style="172" customWidth="1"/>
    <col min="3420" max="3584" width="12.85546875" style="172"/>
    <col min="3585" max="3585" width="45.28515625" style="172" customWidth="1"/>
    <col min="3586" max="3593" width="13.7109375" style="172" customWidth="1"/>
    <col min="3594" max="3601" width="15.140625" style="172" customWidth="1"/>
    <col min="3602" max="3603" width="13.5703125" style="172" customWidth="1"/>
    <col min="3604" max="3615" width="0" style="172" hidden="1" customWidth="1"/>
    <col min="3616" max="3616" width="12.85546875" style="172" customWidth="1"/>
    <col min="3617" max="3622" width="6.7109375" style="172" customWidth="1"/>
    <col min="3623" max="3631" width="5.85546875" style="172" customWidth="1"/>
    <col min="3632" max="3675" width="10.85546875" style="172" customWidth="1"/>
    <col min="3676" max="3840" width="12.85546875" style="172"/>
    <col min="3841" max="3841" width="45.28515625" style="172" customWidth="1"/>
    <col min="3842" max="3849" width="13.7109375" style="172" customWidth="1"/>
    <col min="3850" max="3857" width="15.140625" style="172" customWidth="1"/>
    <col min="3858" max="3859" width="13.5703125" style="172" customWidth="1"/>
    <col min="3860" max="3871" width="0" style="172" hidden="1" customWidth="1"/>
    <col min="3872" max="3872" width="12.85546875" style="172" customWidth="1"/>
    <col min="3873" max="3878" width="6.7109375" style="172" customWidth="1"/>
    <col min="3879" max="3887" width="5.85546875" style="172" customWidth="1"/>
    <col min="3888" max="3931" width="10.85546875" style="172" customWidth="1"/>
    <col min="3932" max="4096" width="12.85546875" style="172"/>
    <col min="4097" max="4097" width="45.28515625" style="172" customWidth="1"/>
    <col min="4098" max="4105" width="13.7109375" style="172" customWidth="1"/>
    <col min="4106" max="4113" width="15.140625" style="172" customWidth="1"/>
    <col min="4114" max="4115" width="13.5703125" style="172" customWidth="1"/>
    <col min="4116" max="4127" width="0" style="172" hidden="1" customWidth="1"/>
    <col min="4128" max="4128" width="12.85546875" style="172" customWidth="1"/>
    <col min="4129" max="4134" width="6.7109375" style="172" customWidth="1"/>
    <col min="4135" max="4143" width="5.85546875" style="172" customWidth="1"/>
    <col min="4144" max="4187" width="10.85546875" style="172" customWidth="1"/>
    <col min="4188" max="4352" width="12.85546875" style="172"/>
    <col min="4353" max="4353" width="45.28515625" style="172" customWidth="1"/>
    <col min="4354" max="4361" width="13.7109375" style="172" customWidth="1"/>
    <col min="4362" max="4369" width="15.140625" style="172" customWidth="1"/>
    <col min="4370" max="4371" width="13.5703125" style="172" customWidth="1"/>
    <col min="4372" max="4383" width="0" style="172" hidden="1" customWidth="1"/>
    <col min="4384" max="4384" width="12.85546875" style="172" customWidth="1"/>
    <col min="4385" max="4390" width="6.7109375" style="172" customWidth="1"/>
    <col min="4391" max="4399" width="5.85546875" style="172" customWidth="1"/>
    <col min="4400" max="4443" width="10.85546875" style="172" customWidth="1"/>
    <col min="4444" max="4608" width="12.85546875" style="172"/>
    <col min="4609" max="4609" width="45.28515625" style="172" customWidth="1"/>
    <col min="4610" max="4617" width="13.7109375" style="172" customWidth="1"/>
    <col min="4618" max="4625" width="15.140625" style="172" customWidth="1"/>
    <col min="4626" max="4627" width="13.5703125" style="172" customWidth="1"/>
    <col min="4628" max="4639" width="0" style="172" hidden="1" customWidth="1"/>
    <col min="4640" max="4640" width="12.85546875" style="172" customWidth="1"/>
    <col min="4641" max="4646" width="6.7109375" style="172" customWidth="1"/>
    <col min="4647" max="4655" width="5.85546875" style="172" customWidth="1"/>
    <col min="4656" max="4699" width="10.85546875" style="172" customWidth="1"/>
    <col min="4700" max="4864" width="12.85546875" style="172"/>
    <col min="4865" max="4865" width="45.28515625" style="172" customWidth="1"/>
    <col min="4866" max="4873" width="13.7109375" style="172" customWidth="1"/>
    <col min="4874" max="4881" width="15.140625" style="172" customWidth="1"/>
    <col min="4882" max="4883" width="13.5703125" style="172" customWidth="1"/>
    <col min="4884" max="4895" width="0" style="172" hidden="1" customWidth="1"/>
    <col min="4896" max="4896" width="12.85546875" style="172" customWidth="1"/>
    <col min="4897" max="4902" width="6.7109375" style="172" customWidth="1"/>
    <col min="4903" max="4911" width="5.85546875" style="172" customWidth="1"/>
    <col min="4912" max="4955" width="10.85546875" style="172" customWidth="1"/>
    <col min="4956" max="5120" width="12.85546875" style="172"/>
    <col min="5121" max="5121" width="45.28515625" style="172" customWidth="1"/>
    <col min="5122" max="5129" width="13.7109375" style="172" customWidth="1"/>
    <col min="5130" max="5137" width="15.140625" style="172" customWidth="1"/>
    <col min="5138" max="5139" width="13.5703125" style="172" customWidth="1"/>
    <col min="5140" max="5151" width="0" style="172" hidden="1" customWidth="1"/>
    <col min="5152" max="5152" width="12.85546875" style="172" customWidth="1"/>
    <col min="5153" max="5158" width="6.7109375" style="172" customWidth="1"/>
    <col min="5159" max="5167" width="5.85546875" style="172" customWidth="1"/>
    <col min="5168" max="5211" width="10.85546875" style="172" customWidth="1"/>
    <col min="5212" max="5376" width="12.85546875" style="172"/>
    <col min="5377" max="5377" width="45.28515625" style="172" customWidth="1"/>
    <col min="5378" max="5385" width="13.7109375" style="172" customWidth="1"/>
    <col min="5386" max="5393" width="15.140625" style="172" customWidth="1"/>
    <col min="5394" max="5395" width="13.5703125" style="172" customWidth="1"/>
    <col min="5396" max="5407" width="0" style="172" hidden="1" customWidth="1"/>
    <col min="5408" max="5408" width="12.85546875" style="172" customWidth="1"/>
    <col min="5409" max="5414" width="6.7109375" style="172" customWidth="1"/>
    <col min="5415" max="5423" width="5.85546875" style="172" customWidth="1"/>
    <col min="5424" max="5467" width="10.85546875" style="172" customWidth="1"/>
    <col min="5468" max="5632" width="12.85546875" style="172"/>
    <col min="5633" max="5633" width="45.28515625" style="172" customWidth="1"/>
    <col min="5634" max="5641" width="13.7109375" style="172" customWidth="1"/>
    <col min="5642" max="5649" width="15.140625" style="172" customWidth="1"/>
    <col min="5650" max="5651" width="13.5703125" style="172" customWidth="1"/>
    <col min="5652" max="5663" width="0" style="172" hidden="1" customWidth="1"/>
    <col min="5664" max="5664" width="12.85546875" style="172" customWidth="1"/>
    <col min="5665" max="5670" width="6.7109375" style="172" customWidth="1"/>
    <col min="5671" max="5679" width="5.85546875" style="172" customWidth="1"/>
    <col min="5680" max="5723" width="10.85546875" style="172" customWidth="1"/>
    <col min="5724" max="5888" width="12.85546875" style="172"/>
    <col min="5889" max="5889" width="45.28515625" style="172" customWidth="1"/>
    <col min="5890" max="5897" width="13.7109375" style="172" customWidth="1"/>
    <col min="5898" max="5905" width="15.140625" style="172" customWidth="1"/>
    <col min="5906" max="5907" width="13.5703125" style="172" customWidth="1"/>
    <col min="5908" max="5919" width="0" style="172" hidden="1" customWidth="1"/>
    <col min="5920" max="5920" width="12.85546875" style="172" customWidth="1"/>
    <col min="5921" max="5926" width="6.7109375" style="172" customWidth="1"/>
    <col min="5927" max="5935" width="5.85546875" style="172" customWidth="1"/>
    <col min="5936" max="5979" width="10.85546875" style="172" customWidth="1"/>
    <col min="5980" max="6144" width="12.85546875" style="172"/>
    <col min="6145" max="6145" width="45.28515625" style="172" customWidth="1"/>
    <col min="6146" max="6153" width="13.7109375" style="172" customWidth="1"/>
    <col min="6154" max="6161" width="15.140625" style="172" customWidth="1"/>
    <col min="6162" max="6163" width="13.5703125" style="172" customWidth="1"/>
    <col min="6164" max="6175" width="0" style="172" hidden="1" customWidth="1"/>
    <col min="6176" max="6176" width="12.85546875" style="172" customWidth="1"/>
    <col min="6177" max="6182" width="6.7109375" style="172" customWidth="1"/>
    <col min="6183" max="6191" width="5.85546875" style="172" customWidth="1"/>
    <col min="6192" max="6235" width="10.85546875" style="172" customWidth="1"/>
    <col min="6236" max="6400" width="12.85546875" style="172"/>
    <col min="6401" max="6401" width="45.28515625" style="172" customWidth="1"/>
    <col min="6402" max="6409" width="13.7109375" style="172" customWidth="1"/>
    <col min="6410" max="6417" width="15.140625" style="172" customWidth="1"/>
    <col min="6418" max="6419" width="13.5703125" style="172" customWidth="1"/>
    <col min="6420" max="6431" width="0" style="172" hidden="1" customWidth="1"/>
    <col min="6432" max="6432" width="12.85546875" style="172" customWidth="1"/>
    <col min="6433" max="6438" width="6.7109375" style="172" customWidth="1"/>
    <col min="6439" max="6447" width="5.85546875" style="172" customWidth="1"/>
    <col min="6448" max="6491" width="10.85546875" style="172" customWidth="1"/>
    <col min="6492" max="6656" width="12.85546875" style="172"/>
    <col min="6657" max="6657" width="45.28515625" style="172" customWidth="1"/>
    <col min="6658" max="6665" width="13.7109375" style="172" customWidth="1"/>
    <col min="6666" max="6673" width="15.140625" style="172" customWidth="1"/>
    <col min="6674" max="6675" width="13.5703125" style="172" customWidth="1"/>
    <col min="6676" max="6687" width="0" style="172" hidden="1" customWidth="1"/>
    <col min="6688" max="6688" width="12.85546875" style="172" customWidth="1"/>
    <col min="6689" max="6694" width="6.7109375" style="172" customWidth="1"/>
    <col min="6695" max="6703" width="5.85546875" style="172" customWidth="1"/>
    <col min="6704" max="6747" width="10.85546875" style="172" customWidth="1"/>
    <col min="6748" max="6912" width="12.85546875" style="172"/>
    <col min="6913" max="6913" width="45.28515625" style="172" customWidth="1"/>
    <col min="6914" max="6921" width="13.7109375" style="172" customWidth="1"/>
    <col min="6922" max="6929" width="15.140625" style="172" customWidth="1"/>
    <col min="6930" max="6931" width="13.5703125" style="172" customWidth="1"/>
    <col min="6932" max="6943" width="0" style="172" hidden="1" customWidth="1"/>
    <col min="6944" max="6944" width="12.85546875" style="172" customWidth="1"/>
    <col min="6945" max="6950" width="6.7109375" style="172" customWidth="1"/>
    <col min="6951" max="6959" width="5.85546875" style="172" customWidth="1"/>
    <col min="6960" max="7003" width="10.85546875" style="172" customWidth="1"/>
    <col min="7004" max="7168" width="12.85546875" style="172"/>
    <col min="7169" max="7169" width="45.28515625" style="172" customWidth="1"/>
    <col min="7170" max="7177" width="13.7109375" style="172" customWidth="1"/>
    <col min="7178" max="7185" width="15.140625" style="172" customWidth="1"/>
    <col min="7186" max="7187" width="13.5703125" style="172" customWidth="1"/>
    <col min="7188" max="7199" width="0" style="172" hidden="1" customWidth="1"/>
    <col min="7200" max="7200" width="12.85546875" style="172" customWidth="1"/>
    <col min="7201" max="7206" width="6.7109375" style="172" customWidth="1"/>
    <col min="7207" max="7215" width="5.85546875" style="172" customWidth="1"/>
    <col min="7216" max="7259" width="10.85546875" style="172" customWidth="1"/>
    <col min="7260" max="7424" width="12.85546875" style="172"/>
    <col min="7425" max="7425" width="45.28515625" style="172" customWidth="1"/>
    <col min="7426" max="7433" width="13.7109375" style="172" customWidth="1"/>
    <col min="7434" max="7441" width="15.140625" style="172" customWidth="1"/>
    <col min="7442" max="7443" width="13.5703125" style="172" customWidth="1"/>
    <col min="7444" max="7455" width="0" style="172" hidden="1" customWidth="1"/>
    <col min="7456" max="7456" width="12.85546875" style="172" customWidth="1"/>
    <col min="7457" max="7462" width="6.7109375" style="172" customWidth="1"/>
    <col min="7463" max="7471" width="5.85546875" style="172" customWidth="1"/>
    <col min="7472" max="7515" width="10.85546875" style="172" customWidth="1"/>
    <col min="7516" max="7680" width="12.85546875" style="172"/>
    <col min="7681" max="7681" width="45.28515625" style="172" customWidth="1"/>
    <col min="7682" max="7689" width="13.7109375" style="172" customWidth="1"/>
    <col min="7690" max="7697" width="15.140625" style="172" customWidth="1"/>
    <col min="7698" max="7699" width="13.5703125" style="172" customWidth="1"/>
    <col min="7700" max="7711" width="0" style="172" hidden="1" customWidth="1"/>
    <col min="7712" max="7712" width="12.85546875" style="172" customWidth="1"/>
    <col min="7713" max="7718" width="6.7109375" style="172" customWidth="1"/>
    <col min="7719" max="7727" width="5.85546875" style="172" customWidth="1"/>
    <col min="7728" max="7771" width="10.85546875" style="172" customWidth="1"/>
    <col min="7772" max="7936" width="12.85546875" style="172"/>
    <col min="7937" max="7937" width="45.28515625" style="172" customWidth="1"/>
    <col min="7938" max="7945" width="13.7109375" style="172" customWidth="1"/>
    <col min="7946" max="7953" width="15.140625" style="172" customWidth="1"/>
    <col min="7954" max="7955" width="13.5703125" style="172" customWidth="1"/>
    <col min="7956" max="7967" width="0" style="172" hidden="1" customWidth="1"/>
    <col min="7968" max="7968" width="12.85546875" style="172" customWidth="1"/>
    <col min="7969" max="7974" width="6.7109375" style="172" customWidth="1"/>
    <col min="7975" max="7983" width="5.85546875" style="172" customWidth="1"/>
    <col min="7984" max="8027" width="10.85546875" style="172" customWidth="1"/>
    <col min="8028" max="8192" width="12.85546875" style="172"/>
    <col min="8193" max="8193" width="45.28515625" style="172" customWidth="1"/>
    <col min="8194" max="8201" width="13.7109375" style="172" customWidth="1"/>
    <col min="8202" max="8209" width="15.140625" style="172" customWidth="1"/>
    <col min="8210" max="8211" width="13.5703125" style="172" customWidth="1"/>
    <col min="8212" max="8223" width="0" style="172" hidden="1" customWidth="1"/>
    <col min="8224" max="8224" width="12.85546875" style="172" customWidth="1"/>
    <col min="8225" max="8230" width="6.7109375" style="172" customWidth="1"/>
    <col min="8231" max="8239" width="5.85546875" style="172" customWidth="1"/>
    <col min="8240" max="8283" width="10.85546875" style="172" customWidth="1"/>
    <col min="8284" max="8448" width="12.85546875" style="172"/>
    <col min="8449" max="8449" width="45.28515625" style="172" customWidth="1"/>
    <col min="8450" max="8457" width="13.7109375" style="172" customWidth="1"/>
    <col min="8458" max="8465" width="15.140625" style="172" customWidth="1"/>
    <col min="8466" max="8467" width="13.5703125" style="172" customWidth="1"/>
    <col min="8468" max="8479" width="0" style="172" hidden="1" customWidth="1"/>
    <col min="8480" max="8480" width="12.85546875" style="172" customWidth="1"/>
    <col min="8481" max="8486" width="6.7109375" style="172" customWidth="1"/>
    <col min="8487" max="8495" width="5.85546875" style="172" customWidth="1"/>
    <col min="8496" max="8539" width="10.85546875" style="172" customWidth="1"/>
    <col min="8540" max="8704" width="12.85546875" style="172"/>
    <col min="8705" max="8705" width="45.28515625" style="172" customWidth="1"/>
    <col min="8706" max="8713" width="13.7109375" style="172" customWidth="1"/>
    <col min="8714" max="8721" width="15.140625" style="172" customWidth="1"/>
    <col min="8722" max="8723" width="13.5703125" style="172" customWidth="1"/>
    <col min="8724" max="8735" width="0" style="172" hidden="1" customWidth="1"/>
    <col min="8736" max="8736" width="12.85546875" style="172" customWidth="1"/>
    <col min="8737" max="8742" width="6.7109375" style="172" customWidth="1"/>
    <col min="8743" max="8751" width="5.85546875" style="172" customWidth="1"/>
    <col min="8752" max="8795" width="10.85546875" style="172" customWidth="1"/>
    <col min="8796" max="8960" width="12.85546875" style="172"/>
    <col min="8961" max="8961" width="45.28515625" style="172" customWidth="1"/>
    <col min="8962" max="8969" width="13.7109375" style="172" customWidth="1"/>
    <col min="8970" max="8977" width="15.140625" style="172" customWidth="1"/>
    <col min="8978" max="8979" width="13.5703125" style="172" customWidth="1"/>
    <col min="8980" max="8991" width="0" style="172" hidden="1" customWidth="1"/>
    <col min="8992" max="8992" width="12.85546875" style="172" customWidth="1"/>
    <col min="8993" max="8998" width="6.7109375" style="172" customWidth="1"/>
    <col min="8999" max="9007" width="5.85546875" style="172" customWidth="1"/>
    <col min="9008" max="9051" width="10.85546875" style="172" customWidth="1"/>
    <col min="9052" max="9216" width="12.85546875" style="172"/>
    <col min="9217" max="9217" width="45.28515625" style="172" customWidth="1"/>
    <col min="9218" max="9225" width="13.7109375" style="172" customWidth="1"/>
    <col min="9226" max="9233" width="15.140625" style="172" customWidth="1"/>
    <col min="9234" max="9235" width="13.5703125" style="172" customWidth="1"/>
    <col min="9236" max="9247" width="0" style="172" hidden="1" customWidth="1"/>
    <col min="9248" max="9248" width="12.85546875" style="172" customWidth="1"/>
    <col min="9249" max="9254" width="6.7109375" style="172" customWidth="1"/>
    <col min="9255" max="9263" width="5.85546875" style="172" customWidth="1"/>
    <col min="9264" max="9307" width="10.85546875" style="172" customWidth="1"/>
    <col min="9308" max="9472" width="12.85546875" style="172"/>
    <col min="9473" max="9473" width="45.28515625" style="172" customWidth="1"/>
    <col min="9474" max="9481" width="13.7109375" style="172" customWidth="1"/>
    <col min="9482" max="9489" width="15.140625" style="172" customWidth="1"/>
    <col min="9490" max="9491" width="13.5703125" style="172" customWidth="1"/>
    <col min="9492" max="9503" width="0" style="172" hidden="1" customWidth="1"/>
    <col min="9504" max="9504" width="12.85546875" style="172" customWidth="1"/>
    <col min="9505" max="9510" width="6.7109375" style="172" customWidth="1"/>
    <col min="9511" max="9519" width="5.85546875" style="172" customWidth="1"/>
    <col min="9520" max="9563" width="10.85546875" style="172" customWidth="1"/>
    <col min="9564" max="9728" width="12.85546875" style="172"/>
    <col min="9729" max="9729" width="45.28515625" style="172" customWidth="1"/>
    <col min="9730" max="9737" width="13.7109375" style="172" customWidth="1"/>
    <col min="9738" max="9745" width="15.140625" style="172" customWidth="1"/>
    <col min="9746" max="9747" width="13.5703125" style="172" customWidth="1"/>
    <col min="9748" max="9759" width="0" style="172" hidden="1" customWidth="1"/>
    <col min="9760" max="9760" width="12.85546875" style="172" customWidth="1"/>
    <col min="9761" max="9766" width="6.7109375" style="172" customWidth="1"/>
    <col min="9767" max="9775" width="5.85546875" style="172" customWidth="1"/>
    <col min="9776" max="9819" width="10.85546875" style="172" customWidth="1"/>
    <col min="9820" max="9984" width="12.85546875" style="172"/>
    <col min="9985" max="9985" width="45.28515625" style="172" customWidth="1"/>
    <col min="9986" max="9993" width="13.7109375" style="172" customWidth="1"/>
    <col min="9994" max="10001" width="15.140625" style="172" customWidth="1"/>
    <col min="10002" max="10003" width="13.5703125" style="172" customWidth="1"/>
    <col min="10004" max="10015" width="0" style="172" hidden="1" customWidth="1"/>
    <col min="10016" max="10016" width="12.85546875" style="172" customWidth="1"/>
    <col min="10017" max="10022" width="6.7109375" style="172" customWidth="1"/>
    <col min="10023" max="10031" width="5.85546875" style="172" customWidth="1"/>
    <col min="10032" max="10075" width="10.85546875" style="172" customWidth="1"/>
    <col min="10076" max="10240" width="12.85546875" style="172"/>
    <col min="10241" max="10241" width="45.28515625" style="172" customWidth="1"/>
    <col min="10242" max="10249" width="13.7109375" style="172" customWidth="1"/>
    <col min="10250" max="10257" width="15.140625" style="172" customWidth="1"/>
    <col min="10258" max="10259" width="13.5703125" style="172" customWidth="1"/>
    <col min="10260" max="10271" width="0" style="172" hidden="1" customWidth="1"/>
    <col min="10272" max="10272" width="12.85546875" style="172" customWidth="1"/>
    <col min="10273" max="10278" width="6.7109375" style="172" customWidth="1"/>
    <col min="10279" max="10287" width="5.85546875" style="172" customWidth="1"/>
    <col min="10288" max="10331" width="10.85546875" style="172" customWidth="1"/>
    <col min="10332" max="10496" width="12.85546875" style="172"/>
    <col min="10497" max="10497" width="45.28515625" style="172" customWidth="1"/>
    <col min="10498" max="10505" width="13.7109375" style="172" customWidth="1"/>
    <col min="10506" max="10513" width="15.140625" style="172" customWidth="1"/>
    <col min="10514" max="10515" width="13.5703125" style="172" customWidth="1"/>
    <col min="10516" max="10527" width="0" style="172" hidden="1" customWidth="1"/>
    <col min="10528" max="10528" width="12.85546875" style="172" customWidth="1"/>
    <col min="10529" max="10534" width="6.7109375" style="172" customWidth="1"/>
    <col min="10535" max="10543" width="5.85546875" style="172" customWidth="1"/>
    <col min="10544" max="10587" width="10.85546875" style="172" customWidth="1"/>
    <col min="10588" max="10752" width="12.85546875" style="172"/>
    <col min="10753" max="10753" width="45.28515625" style="172" customWidth="1"/>
    <col min="10754" max="10761" width="13.7109375" style="172" customWidth="1"/>
    <col min="10762" max="10769" width="15.140625" style="172" customWidth="1"/>
    <col min="10770" max="10771" width="13.5703125" style="172" customWidth="1"/>
    <col min="10772" max="10783" width="0" style="172" hidden="1" customWidth="1"/>
    <col min="10784" max="10784" width="12.85546875" style="172" customWidth="1"/>
    <col min="10785" max="10790" width="6.7109375" style="172" customWidth="1"/>
    <col min="10791" max="10799" width="5.85546875" style="172" customWidth="1"/>
    <col min="10800" max="10843" width="10.85546875" style="172" customWidth="1"/>
    <col min="10844" max="11008" width="12.85546875" style="172"/>
    <col min="11009" max="11009" width="45.28515625" style="172" customWidth="1"/>
    <col min="11010" max="11017" width="13.7109375" style="172" customWidth="1"/>
    <col min="11018" max="11025" width="15.140625" style="172" customWidth="1"/>
    <col min="11026" max="11027" width="13.5703125" style="172" customWidth="1"/>
    <col min="11028" max="11039" width="0" style="172" hidden="1" customWidth="1"/>
    <col min="11040" max="11040" width="12.85546875" style="172" customWidth="1"/>
    <col min="11041" max="11046" width="6.7109375" style="172" customWidth="1"/>
    <col min="11047" max="11055" width="5.85546875" style="172" customWidth="1"/>
    <col min="11056" max="11099" width="10.85546875" style="172" customWidth="1"/>
    <col min="11100" max="11264" width="12.85546875" style="172"/>
    <col min="11265" max="11265" width="45.28515625" style="172" customWidth="1"/>
    <col min="11266" max="11273" width="13.7109375" style="172" customWidth="1"/>
    <col min="11274" max="11281" width="15.140625" style="172" customWidth="1"/>
    <col min="11282" max="11283" width="13.5703125" style="172" customWidth="1"/>
    <col min="11284" max="11295" width="0" style="172" hidden="1" customWidth="1"/>
    <col min="11296" max="11296" width="12.85546875" style="172" customWidth="1"/>
    <col min="11297" max="11302" width="6.7109375" style="172" customWidth="1"/>
    <col min="11303" max="11311" width="5.85546875" style="172" customWidth="1"/>
    <col min="11312" max="11355" width="10.85546875" style="172" customWidth="1"/>
    <col min="11356" max="11520" width="12.85546875" style="172"/>
    <col min="11521" max="11521" width="45.28515625" style="172" customWidth="1"/>
    <col min="11522" max="11529" width="13.7109375" style="172" customWidth="1"/>
    <col min="11530" max="11537" width="15.140625" style="172" customWidth="1"/>
    <col min="11538" max="11539" width="13.5703125" style="172" customWidth="1"/>
    <col min="11540" max="11551" width="0" style="172" hidden="1" customWidth="1"/>
    <col min="11552" max="11552" width="12.85546875" style="172" customWidth="1"/>
    <col min="11553" max="11558" width="6.7109375" style="172" customWidth="1"/>
    <col min="11559" max="11567" width="5.85546875" style="172" customWidth="1"/>
    <col min="11568" max="11611" width="10.85546875" style="172" customWidth="1"/>
    <col min="11612" max="11776" width="12.85546875" style="172"/>
    <col min="11777" max="11777" width="45.28515625" style="172" customWidth="1"/>
    <col min="11778" max="11785" width="13.7109375" style="172" customWidth="1"/>
    <col min="11786" max="11793" width="15.140625" style="172" customWidth="1"/>
    <col min="11794" max="11795" width="13.5703125" style="172" customWidth="1"/>
    <col min="11796" max="11807" width="0" style="172" hidden="1" customWidth="1"/>
    <col min="11808" max="11808" width="12.85546875" style="172" customWidth="1"/>
    <col min="11809" max="11814" width="6.7109375" style="172" customWidth="1"/>
    <col min="11815" max="11823" width="5.85546875" style="172" customWidth="1"/>
    <col min="11824" max="11867" width="10.85546875" style="172" customWidth="1"/>
    <col min="11868" max="12032" width="12.85546875" style="172"/>
    <col min="12033" max="12033" width="45.28515625" style="172" customWidth="1"/>
    <col min="12034" max="12041" width="13.7109375" style="172" customWidth="1"/>
    <col min="12042" max="12049" width="15.140625" style="172" customWidth="1"/>
    <col min="12050" max="12051" width="13.5703125" style="172" customWidth="1"/>
    <col min="12052" max="12063" width="0" style="172" hidden="1" customWidth="1"/>
    <col min="12064" max="12064" width="12.85546875" style="172" customWidth="1"/>
    <col min="12065" max="12070" width="6.7109375" style="172" customWidth="1"/>
    <col min="12071" max="12079" width="5.85546875" style="172" customWidth="1"/>
    <col min="12080" max="12123" width="10.85546875" style="172" customWidth="1"/>
    <col min="12124" max="12288" width="12.85546875" style="172"/>
    <col min="12289" max="12289" width="45.28515625" style="172" customWidth="1"/>
    <col min="12290" max="12297" width="13.7109375" style="172" customWidth="1"/>
    <col min="12298" max="12305" width="15.140625" style="172" customWidth="1"/>
    <col min="12306" max="12307" width="13.5703125" style="172" customWidth="1"/>
    <col min="12308" max="12319" width="0" style="172" hidden="1" customWidth="1"/>
    <col min="12320" max="12320" width="12.85546875" style="172" customWidth="1"/>
    <col min="12321" max="12326" width="6.7109375" style="172" customWidth="1"/>
    <col min="12327" max="12335" width="5.85546875" style="172" customWidth="1"/>
    <col min="12336" max="12379" width="10.85546875" style="172" customWidth="1"/>
    <col min="12380" max="12544" width="12.85546875" style="172"/>
    <col min="12545" max="12545" width="45.28515625" style="172" customWidth="1"/>
    <col min="12546" max="12553" width="13.7109375" style="172" customWidth="1"/>
    <col min="12554" max="12561" width="15.140625" style="172" customWidth="1"/>
    <col min="12562" max="12563" width="13.5703125" style="172" customWidth="1"/>
    <col min="12564" max="12575" width="0" style="172" hidden="1" customWidth="1"/>
    <col min="12576" max="12576" width="12.85546875" style="172" customWidth="1"/>
    <col min="12577" max="12582" width="6.7109375" style="172" customWidth="1"/>
    <col min="12583" max="12591" width="5.85546875" style="172" customWidth="1"/>
    <col min="12592" max="12635" width="10.85546875" style="172" customWidth="1"/>
    <col min="12636" max="12800" width="12.85546875" style="172"/>
    <col min="12801" max="12801" width="45.28515625" style="172" customWidth="1"/>
    <col min="12802" max="12809" width="13.7109375" style="172" customWidth="1"/>
    <col min="12810" max="12817" width="15.140625" style="172" customWidth="1"/>
    <col min="12818" max="12819" width="13.5703125" style="172" customWidth="1"/>
    <col min="12820" max="12831" width="0" style="172" hidden="1" customWidth="1"/>
    <col min="12832" max="12832" width="12.85546875" style="172" customWidth="1"/>
    <col min="12833" max="12838" width="6.7109375" style="172" customWidth="1"/>
    <col min="12839" max="12847" width="5.85546875" style="172" customWidth="1"/>
    <col min="12848" max="12891" width="10.85546875" style="172" customWidth="1"/>
    <col min="12892" max="13056" width="12.85546875" style="172"/>
    <col min="13057" max="13057" width="45.28515625" style="172" customWidth="1"/>
    <col min="13058" max="13065" width="13.7109375" style="172" customWidth="1"/>
    <col min="13066" max="13073" width="15.140625" style="172" customWidth="1"/>
    <col min="13074" max="13075" width="13.5703125" style="172" customWidth="1"/>
    <col min="13076" max="13087" width="0" style="172" hidden="1" customWidth="1"/>
    <col min="13088" max="13088" width="12.85546875" style="172" customWidth="1"/>
    <col min="13089" max="13094" width="6.7109375" style="172" customWidth="1"/>
    <col min="13095" max="13103" width="5.85546875" style="172" customWidth="1"/>
    <col min="13104" max="13147" width="10.85546875" style="172" customWidth="1"/>
    <col min="13148" max="13312" width="12.85546875" style="172"/>
    <col min="13313" max="13313" width="45.28515625" style="172" customWidth="1"/>
    <col min="13314" max="13321" width="13.7109375" style="172" customWidth="1"/>
    <col min="13322" max="13329" width="15.140625" style="172" customWidth="1"/>
    <col min="13330" max="13331" width="13.5703125" style="172" customWidth="1"/>
    <col min="13332" max="13343" width="0" style="172" hidden="1" customWidth="1"/>
    <col min="13344" max="13344" width="12.85546875" style="172" customWidth="1"/>
    <col min="13345" max="13350" width="6.7109375" style="172" customWidth="1"/>
    <col min="13351" max="13359" width="5.85546875" style="172" customWidth="1"/>
    <col min="13360" max="13403" width="10.85546875" style="172" customWidth="1"/>
    <col min="13404" max="13568" width="12.85546875" style="172"/>
    <col min="13569" max="13569" width="45.28515625" style="172" customWidth="1"/>
    <col min="13570" max="13577" width="13.7109375" style="172" customWidth="1"/>
    <col min="13578" max="13585" width="15.140625" style="172" customWidth="1"/>
    <col min="13586" max="13587" width="13.5703125" style="172" customWidth="1"/>
    <col min="13588" max="13599" width="0" style="172" hidden="1" customWidth="1"/>
    <col min="13600" max="13600" width="12.85546875" style="172" customWidth="1"/>
    <col min="13601" max="13606" width="6.7109375" style="172" customWidth="1"/>
    <col min="13607" max="13615" width="5.85546875" style="172" customWidth="1"/>
    <col min="13616" max="13659" width="10.85546875" style="172" customWidth="1"/>
    <col min="13660" max="13824" width="12.85546875" style="172"/>
    <col min="13825" max="13825" width="45.28515625" style="172" customWidth="1"/>
    <col min="13826" max="13833" width="13.7109375" style="172" customWidth="1"/>
    <col min="13834" max="13841" width="15.140625" style="172" customWidth="1"/>
    <col min="13842" max="13843" width="13.5703125" style="172" customWidth="1"/>
    <col min="13844" max="13855" width="0" style="172" hidden="1" customWidth="1"/>
    <col min="13856" max="13856" width="12.85546875" style="172" customWidth="1"/>
    <col min="13857" max="13862" width="6.7109375" style="172" customWidth="1"/>
    <col min="13863" max="13871" width="5.85546875" style="172" customWidth="1"/>
    <col min="13872" max="13915" width="10.85546875" style="172" customWidth="1"/>
    <col min="13916" max="14080" width="12.85546875" style="172"/>
    <col min="14081" max="14081" width="45.28515625" style="172" customWidth="1"/>
    <col min="14082" max="14089" width="13.7109375" style="172" customWidth="1"/>
    <col min="14090" max="14097" width="15.140625" style="172" customWidth="1"/>
    <col min="14098" max="14099" width="13.5703125" style="172" customWidth="1"/>
    <col min="14100" max="14111" width="0" style="172" hidden="1" customWidth="1"/>
    <col min="14112" max="14112" width="12.85546875" style="172" customWidth="1"/>
    <col min="14113" max="14118" width="6.7109375" style="172" customWidth="1"/>
    <col min="14119" max="14127" width="5.85546875" style="172" customWidth="1"/>
    <col min="14128" max="14171" width="10.85546875" style="172" customWidth="1"/>
    <col min="14172" max="14336" width="12.85546875" style="172"/>
    <col min="14337" max="14337" width="45.28515625" style="172" customWidth="1"/>
    <col min="14338" max="14345" width="13.7109375" style="172" customWidth="1"/>
    <col min="14346" max="14353" width="15.140625" style="172" customWidth="1"/>
    <col min="14354" max="14355" width="13.5703125" style="172" customWidth="1"/>
    <col min="14356" max="14367" width="0" style="172" hidden="1" customWidth="1"/>
    <col min="14368" max="14368" width="12.85546875" style="172" customWidth="1"/>
    <col min="14369" max="14374" width="6.7109375" style="172" customWidth="1"/>
    <col min="14375" max="14383" width="5.85546875" style="172" customWidth="1"/>
    <col min="14384" max="14427" width="10.85546875" style="172" customWidth="1"/>
    <col min="14428" max="14592" width="12.85546875" style="172"/>
    <col min="14593" max="14593" width="45.28515625" style="172" customWidth="1"/>
    <col min="14594" max="14601" width="13.7109375" style="172" customWidth="1"/>
    <col min="14602" max="14609" width="15.140625" style="172" customWidth="1"/>
    <col min="14610" max="14611" width="13.5703125" style="172" customWidth="1"/>
    <col min="14612" max="14623" width="0" style="172" hidden="1" customWidth="1"/>
    <col min="14624" max="14624" width="12.85546875" style="172" customWidth="1"/>
    <col min="14625" max="14630" width="6.7109375" style="172" customWidth="1"/>
    <col min="14631" max="14639" width="5.85546875" style="172" customWidth="1"/>
    <col min="14640" max="14683" width="10.85546875" style="172" customWidth="1"/>
    <col min="14684" max="14848" width="12.85546875" style="172"/>
    <col min="14849" max="14849" width="45.28515625" style="172" customWidth="1"/>
    <col min="14850" max="14857" width="13.7109375" style="172" customWidth="1"/>
    <col min="14858" max="14865" width="15.140625" style="172" customWidth="1"/>
    <col min="14866" max="14867" width="13.5703125" style="172" customWidth="1"/>
    <col min="14868" max="14879" width="0" style="172" hidden="1" customWidth="1"/>
    <col min="14880" max="14880" width="12.85546875" style="172" customWidth="1"/>
    <col min="14881" max="14886" width="6.7109375" style="172" customWidth="1"/>
    <col min="14887" max="14895" width="5.85546875" style="172" customWidth="1"/>
    <col min="14896" max="14939" width="10.85546875" style="172" customWidth="1"/>
    <col min="14940" max="15104" width="12.85546875" style="172"/>
    <col min="15105" max="15105" width="45.28515625" style="172" customWidth="1"/>
    <col min="15106" max="15113" width="13.7109375" style="172" customWidth="1"/>
    <col min="15114" max="15121" width="15.140625" style="172" customWidth="1"/>
    <col min="15122" max="15123" width="13.5703125" style="172" customWidth="1"/>
    <col min="15124" max="15135" width="0" style="172" hidden="1" customWidth="1"/>
    <col min="15136" max="15136" width="12.85546875" style="172" customWidth="1"/>
    <col min="15137" max="15142" width="6.7109375" style="172" customWidth="1"/>
    <col min="15143" max="15151" width="5.85546875" style="172" customWidth="1"/>
    <col min="15152" max="15195" width="10.85546875" style="172" customWidth="1"/>
    <col min="15196" max="15360" width="12.85546875" style="172"/>
    <col min="15361" max="15361" width="45.28515625" style="172" customWidth="1"/>
    <col min="15362" max="15369" width="13.7109375" style="172" customWidth="1"/>
    <col min="15370" max="15377" width="15.140625" style="172" customWidth="1"/>
    <col min="15378" max="15379" width="13.5703125" style="172" customWidth="1"/>
    <col min="15380" max="15391" width="0" style="172" hidden="1" customWidth="1"/>
    <col min="15392" max="15392" width="12.85546875" style="172" customWidth="1"/>
    <col min="15393" max="15398" width="6.7109375" style="172" customWidth="1"/>
    <col min="15399" max="15407" width="5.85546875" style="172" customWidth="1"/>
    <col min="15408" max="15451" width="10.85546875" style="172" customWidth="1"/>
    <col min="15452" max="15616" width="12.85546875" style="172"/>
    <col min="15617" max="15617" width="45.28515625" style="172" customWidth="1"/>
    <col min="15618" max="15625" width="13.7109375" style="172" customWidth="1"/>
    <col min="15626" max="15633" width="15.140625" style="172" customWidth="1"/>
    <col min="15634" max="15635" width="13.5703125" style="172" customWidth="1"/>
    <col min="15636" max="15647" width="0" style="172" hidden="1" customWidth="1"/>
    <col min="15648" max="15648" width="12.85546875" style="172" customWidth="1"/>
    <col min="15649" max="15654" width="6.7109375" style="172" customWidth="1"/>
    <col min="15655" max="15663" width="5.85546875" style="172" customWidth="1"/>
    <col min="15664" max="15707" width="10.85546875" style="172" customWidth="1"/>
    <col min="15708" max="15872" width="12.85546875" style="172"/>
    <col min="15873" max="15873" width="45.28515625" style="172" customWidth="1"/>
    <col min="15874" max="15881" width="13.7109375" style="172" customWidth="1"/>
    <col min="15882" max="15889" width="15.140625" style="172" customWidth="1"/>
    <col min="15890" max="15891" width="13.5703125" style="172" customWidth="1"/>
    <col min="15892" max="15903" width="0" style="172" hidden="1" customWidth="1"/>
    <col min="15904" max="15904" width="12.85546875" style="172" customWidth="1"/>
    <col min="15905" max="15910" width="6.7109375" style="172" customWidth="1"/>
    <col min="15911" max="15919" width="5.85546875" style="172" customWidth="1"/>
    <col min="15920" max="15963" width="10.85546875" style="172" customWidth="1"/>
    <col min="15964" max="16128" width="12.85546875" style="172"/>
    <col min="16129" max="16129" width="45.28515625" style="172" customWidth="1"/>
    <col min="16130" max="16137" width="13.7109375" style="172" customWidth="1"/>
    <col min="16138" max="16145" width="15.140625" style="172" customWidth="1"/>
    <col min="16146" max="16147" width="13.5703125" style="172" customWidth="1"/>
    <col min="16148" max="16159" width="0" style="172" hidden="1" customWidth="1"/>
    <col min="16160" max="16160" width="12.85546875" style="172" customWidth="1"/>
    <col min="16161" max="16166" width="6.7109375" style="172" customWidth="1"/>
    <col min="16167" max="16175" width="5.85546875" style="172" customWidth="1"/>
    <col min="16176" max="16219" width="10.85546875" style="172" customWidth="1"/>
    <col min="16220" max="16384" width="12.85546875" style="172"/>
  </cols>
  <sheetData>
    <row r="1" spans="1:27" s="166" customFormat="1" ht="11.1" customHeight="1" x14ac:dyDescent="0.15">
      <c r="A1" s="162" t="s">
        <v>0</v>
      </c>
      <c r="B1" s="163"/>
      <c r="C1" s="164"/>
      <c r="D1" s="164"/>
      <c r="E1" s="164"/>
      <c r="F1" s="164"/>
      <c r="G1" s="164"/>
      <c r="H1" s="164"/>
      <c r="I1" s="164"/>
      <c r="J1" s="165"/>
      <c r="K1" s="240"/>
      <c r="V1" s="167"/>
      <c r="W1" s="168"/>
      <c r="X1" s="168"/>
    </row>
    <row r="2" spans="1:27" s="166" customFormat="1" ht="11.1" customHeight="1" x14ac:dyDescent="0.15">
      <c r="A2" s="162" t="str">
        <f>CONCATENATE("COMUNA: ",[3]NOMBRE!B2," - ","( ",[3]NOMBRE!C2,[3]NOMBRE!D2,[3]NOMBRE!E2,[3]NOMBRE!F2,[3]NOMBRE!G2," )")</f>
        <v>COMUNA: Linares - ( 07401 )</v>
      </c>
      <c r="B2" s="163"/>
      <c r="C2" s="164"/>
      <c r="D2" s="164"/>
      <c r="E2" s="164"/>
      <c r="F2" s="164"/>
      <c r="G2" s="164"/>
      <c r="H2" s="164"/>
      <c r="I2" s="164"/>
      <c r="J2" s="165"/>
      <c r="K2" s="240"/>
      <c r="V2" s="167"/>
      <c r="W2" s="168"/>
      <c r="X2" s="168"/>
    </row>
    <row r="3" spans="1:27" s="166" customFormat="1" ht="11.1" customHeight="1" x14ac:dyDescent="0.2">
      <c r="A3" s="162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  <c r="B3" s="163"/>
      <c r="C3" s="164"/>
      <c r="D3" s="169"/>
      <c r="E3" s="164"/>
      <c r="F3" s="164"/>
      <c r="G3" s="164"/>
      <c r="H3" s="164"/>
      <c r="I3" s="164"/>
      <c r="J3" s="165"/>
      <c r="K3" s="240"/>
      <c r="V3" s="167"/>
      <c r="W3" s="168"/>
      <c r="X3" s="168"/>
    </row>
    <row r="4" spans="1:27" s="166" customFormat="1" ht="11.1" customHeight="1" x14ac:dyDescent="0.15">
      <c r="A4" s="162" t="str">
        <f>CONCATENATE("MES: ",[3]NOMBRE!B6," - ","( ",[3]NOMBRE!C6,[3]NOMBRE!D6," )")</f>
        <v>MES: FEBRERO - ( 02 )</v>
      </c>
      <c r="B4" s="163"/>
      <c r="C4" s="164"/>
      <c r="D4" s="164"/>
      <c r="E4" s="164"/>
      <c r="F4" s="164"/>
      <c r="G4" s="164"/>
      <c r="H4" s="164"/>
      <c r="I4" s="164"/>
      <c r="J4" s="165"/>
      <c r="K4" s="240"/>
      <c r="V4" s="167"/>
      <c r="W4" s="168"/>
      <c r="X4" s="168"/>
    </row>
    <row r="5" spans="1:27" s="166" customFormat="1" ht="11.25" x14ac:dyDescent="0.15">
      <c r="A5" s="161" t="str">
        <f>CONCATENATE("AÑO: ",[3]NOMBRE!B7)</f>
        <v>AÑO: 2016</v>
      </c>
      <c r="B5" s="163"/>
      <c r="C5" s="164"/>
      <c r="D5" s="164"/>
      <c r="E5" s="164"/>
      <c r="F5" s="164"/>
      <c r="G5" s="164"/>
      <c r="H5" s="164"/>
      <c r="I5" s="164"/>
      <c r="J5" s="165"/>
      <c r="K5" s="240"/>
      <c r="V5" s="167"/>
      <c r="W5" s="168"/>
      <c r="X5" s="168"/>
    </row>
    <row r="6" spans="1:27" ht="44.1" customHeight="1" x14ac:dyDescent="0.15">
      <c r="A6" s="423"/>
      <c r="B6" s="423"/>
      <c r="C6" s="423"/>
      <c r="D6" s="423"/>
      <c r="E6" s="423"/>
      <c r="F6" s="423"/>
      <c r="G6" s="423"/>
      <c r="H6" s="423"/>
      <c r="I6" s="423"/>
      <c r="J6" s="170"/>
      <c r="K6" s="241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1"/>
      <c r="W6" s="170"/>
      <c r="X6" s="170"/>
      <c r="Y6" s="170"/>
      <c r="Z6" s="170"/>
      <c r="AA6" s="170"/>
    </row>
    <row r="7" spans="1:27" ht="21.95" customHeight="1" x14ac:dyDescent="0.15">
      <c r="A7" s="424" t="s">
        <v>1</v>
      </c>
      <c r="B7" s="424"/>
      <c r="C7" s="424"/>
      <c r="D7" s="424"/>
      <c r="E7" s="424"/>
      <c r="F7" s="424"/>
      <c r="G7" s="424"/>
      <c r="H7" s="424"/>
      <c r="I7" s="173"/>
      <c r="J7" s="173"/>
      <c r="X7" s="172"/>
    </row>
    <row r="8" spans="1:27" ht="36.75" customHeight="1" x14ac:dyDescent="0.2">
      <c r="A8" s="175" t="s">
        <v>88</v>
      </c>
      <c r="B8" s="176"/>
      <c r="C8" s="176"/>
      <c r="J8" s="177"/>
      <c r="X8" s="172"/>
    </row>
    <row r="9" spans="1:27" ht="15" customHeight="1" x14ac:dyDescent="0.15">
      <c r="A9" s="425" t="s">
        <v>89</v>
      </c>
      <c r="B9" s="428" t="s">
        <v>90</v>
      </c>
      <c r="C9" s="428" t="s">
        <v>91</v>
      </c>
      <c r="D9" s="433" t="s">
        <v>2</v>
      </c>
      <c r="E9" s="434"/>
      <c r="F9" s="428" t="s">
        <v>3</v>
      </c>
      <c r="G9" s="428" t="s">
        <v>4</v>
      </c>
      <c r="H9" s="425" t="s">
        <v>5</v>
      </c>
      <c r="I9" s="433"/>
      <c r="J9" s="437"/>
      <c r="K9" s="243"/>
      <c r="L9" s="177"/>
      <c r="X9" s="172"/>
    </row>
    <row r="10" spans="1:27" ht="10.5" customHeight="1" x14ac:dyDescent="0.15">
      <c r="A10" s="426"/>
      <c r="B10" s="429"/>
      <c r="C10" s="431"/>
      <c r="D10" s="435"/>
      <c r="E10" s="436"/>
      <c r="F10" s="429"/>
      <c r="G10" s="429"/>
      <c r="H10" s="427"/>
      <c r="I10" s="438"/>
      <c r="J10" s="439"/>
      <c r="K10" s="243"/>
      <c r="L10" s="177"/>
      <c r="X10" s="172"/>
    </row>
    <row r="11" spans="1:27" ht="40.5" customHeight="1" x14ac:dyDescent="0.15">
      <c r="A11" s="427"/>
      <c r="B11" s="430"/>
      <c r="C11" s="432"/>
      <c r="D11" s="181" t="s">
        <v>6</v>
      </c>
      <c r="E11" s="182" t="s">
        <v>92</v>
      </c>
      <c r="F11" s="430"/>
      <c r="G11" s="430"/>
      <c r="H11" s="183" t="s">
        <v>7</v>
      </c>
      <c r="I11" s="184" t="s">
        <v>8</v>
      </c>
      <c r="J11" s="336" t="s">
        <v>9</v>
      </c>
      <c r="K11" s="243"/>
      <c r="L11" s="177"/>
      <c r="X11" s="172"/>
    </row>
    <row r="12" spans="1:27" ht="15" customHeight="1" x14ac:dyDescent="0.2">
      <c r="A12" s="185" t="s">
        <v>93</v>
      </c>
      <c r="B12" s="326">
        <f>SUM(B13:B16)</f>
        <v>5</v>
      </c>
      <c r="C12" s="326">
        <f>SUM(C13:C16)</f>
        <v>5</v>
      </c>
      <c r="D12" s="318">
        <f t="shared" ref="D12:J12" si="0">SUM(D13:D16)</f>
        <v>1383</v>
      </c>
      <c r="E12" s="319">
        <f t="shared" si="0"/>
        <v>1164</v>
      </c>
      <c r="F12" s="320">
        <f t="shared" si="0"/>
        <v>198</v>
      </c>
      <c r="G12" s="320">
        <f t="shared" si="0"/>
        <v>765</v>
      </c>
      <c r="H12" s="318">
        <f>SUM(H13:H16)</f>
        <v>601</v>
      </c>
      <c r="I12" s="321">
        <f>SUM(I13:I16)</f>
        <v>601</v>
      </c>
      <c r="J12" s="319">
        <f t="shared" si="0"/>
        <v>0</v>
      </c>
      <c r="K12" s="244"/>
      <c r="L12" s="177"/>
      <c r="T12" s="235"/>
      <c r="X12" s="186"/>
    </row>
    <row r="13" spans="1:27" ht="15" customHeight="1" x14ac:dyDescent="0.2">
      <c r="A13" s="187" t="s">
        <v>10</v>
      </c>
      <c r="B13" s="327">
        <v>4</v>
      </c>
      <c r="C13" s="327">
        <v>4</v>
      </c>
      <c r="D13" s="303">
        <v>687</v>
      </c>
      <c r="E13" s="304">
        <v>468</v>
      </c>
      <c r="F13" s="305">
        <v>131</v>
      </c>
      <c r="G13" s="305">
        <v>469</v>
      </c>
      <c r="H13" s="303">
        <v>305</v>
      </c>
      <c r="I13" s="306">
        <v>305</v>
      </c>
      <c r="J13" s="307"/>
      <c r="K13" s="245" t="str">
        <f>T13&amp;" "&amp;U13</f>
        <v xml:space="preserve"> </v>
      </c>
      <c r="L13" s="177"/>
      <c r="T13" s="248" t="str">
        <f>IF($C13&gt;$B13,"El nº de quirófanos disponibles NO puede ser MAYOR al nº de quirófanos de dotación","")</f>
        <v/>
      </c>
      <c r="U13" s="248" t="str">
        <f>IF(AND($C13&gt;0,$D13=""),"Falta registrar horas disponibles",IF(AND($H13&gt;0,$G13=""),"Falta registrar total de horas mensuales ocupadas",IF(AND(SUM($D13:$J13)&gt;0,$B13=""),"Falta registrar número quierófanos",IF(($F13+$G13)&gt;$D13,"Las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4"/>
      <c r="X13" s="174"/>
      <c r="Y13" s="174"/>
      <c r="Z13" s="209">
        <v>0</v>
      </c>
      <c r="AA13" s="251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188" t="s">
        <v>11</v>
      </c>
      <c r="B14" s="328">
        <v>1</v>
      </c>
      <c r="C14" s="328">
        <v>1</v>
      </c>
      <c r="D14" s="308">
        <v>696</v>
      </c>
      <c r="E14" s="309">
        <v>696</v>
      </c>
      <c r="F14" s="310">
        <v>67</v>
      </c>
      <c r="G14" s="310">
        <v>296</v>
      </c>
      <c r="H14" s="308">
        <v>296</v>
      </c>
      <c r="I14" s="311">
        <v>296</v>
      </c>
      <c r="J14" s="312"/>
      <c r="K14" s="246" t="str">
        <f>T14&amp;" "&amp;U14</f>
        <v xml:space="preserve"> </v>
      </c>
      <c r="L14" s="177"/>
      <c r="T14" s="248" t="str">
        <f>IF($C14&gt;$B14,"El nº de quirófanos disponibles NO puede ser MAYOR al nº de quirófanos de dotación","")</f>
        <v/>
      </c>
      <c r="U14" s="248" t="str">
        <f>IF(AND($C14&gt;0,$D14=""),"Falta registrar horas disponibles",IF(AND($H14&gt;0,$G14=""),"Falta registrar total de horas mensuales ocupadas",IF(AND(SUM($D14:$J14)&gt;0,$B14=""),"Falta registrar número quirófanos",IF(($F14+$G14)&gt;$D14,"Las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4"/>
      <c r="X14" s="174"/>
      <c r="Y14" s="174"/>
      <c r="Z14" s="209">
        <v>0</v>
      </c>
      <c r="AA14" s="251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188" t="s">
        <v>12</v>
      </c>
      <c r="B15" s="328"/>
      <c r="C15" s="328"/>
      <c r="D15" s="308"/>
      <c r="E15" s="309"/>
      <c r="F15" s="310"/>
      <c r="G15" s="310"/>
      <c r="H15" s="308"/>
      <c r="I15" s="311"/>
      <c r="J15" s="312"/>
      <c r="K15" s="246" t="str">
        <f>T15&amp;" "&amp;U15</f>
        <v xml:space="preserve"> </v>
      </c>
      <c r="L15" s="177"/>
      <c r="T15" s="248" t="str">
        <f>IF($C15&gt;$B15,"El nº de quirófanos disponibles NO puede ser MAYOR al nº de quirófanos de dotación","")</f>
        <v/>
      </c>
      <c r="U15" s="248" t="str">
        <f>IF(AND($C15&gt;0,$D15=""),"Falta registrar horas disponibles",IF(AND($H15&gt;0,$G15=""),"Falta registrar total de horas mensuales ocupadas",IF(AND(SUM($D15:$J15)&gt;0,$B15=""),"Falta registrar número quirófanos",IF(($F15+$G15)&gt;$D15,"Las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4"/>
      <c r="X15" s="174"/>
      <c r="Y15" s="174"/>
      <c r="Z15" s="209">
        <v>0</v>
      </c>
      <c r="AA15" s="251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189" t="s">
        <v>13</v>
      </c>
      <c r="B16" s="329"/>
      <c r="C16" s="329"/>
      <c r="D16" s="313"/>
      <c r="E16" s="314"/>
      <c r="F16" s="315"/>
      <c r="G16" s="315"/>
      <c r="H16" s="313"/>
      <c r="I16" s="316"/>
      <c r="J16" s="317"/>
      <c r="K16" s="246" t="str">
        <f>T16&amp;" "&amp;U16</f>
        <v xml:space="preserve"> </v>
      </c>
      <c r="L16" s="177"/>
      <c r="T16" s="248" t="str">
        <f>IF($C16&gt;$B16,"El nº de quirófanos disponibles NO puede ser MAYOR al nº de quirófanos de dotación","")</f>
        <v/>
      </c>
      <c r="U16" s="248" t="str">
        <f>IF(AND($C16&gt;0,$D16=""),"Falta registrar horas disponibles",IF(AND($H16&gt;0,$G16=""),"Falta registrar total de horas mensuales ocupadas",IF(AND(SUM($D16:$J16)&gt;0,$B16=""),"Falta registrar número quirófanos",IF(($F16+$G16)&gt;$D16,"Las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4"/>
      <c r="X16" s="174"/>
      <c r="Y16" s="174"/>
      <c r="Z16" s="209">
        <v>0</v>
      </c>
      <c r="AA16" s="251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90" t="s">
        <v>14</v>
      </c>
      <c r="B17" s="191"/>
      <c r="C17" s="191"/>
      <c r="D17" s="191"/>
      <c r="E17" s="191"/>
      <c r="F17" s="191"/>
      <c r="G17" s="191"/>
      <c r="H17" s="191"/>
      <c r="I17" s="191"/>
      <c r="J17" s="177"/>
      <c r="X17" s="172"/>
    </row>
    <row r="18" spans="1:24" ht="42" customHeight="1" x14ac:dyDescent="0.15">
      <c r="A18" s="333" t="s">
        <v>15</v>
      </c>
      <c r="B18" s="334" t="s">
        <v>7</v>
      </c>
      <c r="C18" s="192" t="s">
        <v>16</v>
      </c>
      <c r="D18" s="193" t="s">
        <v>17</v>
      </c>
      <c r="E18" s="193" t="s">
        <v>18</v>
      </c>
      <c r="F18" s="193" t="s">
        <v>19</v>
      </c>
      <c r="G18" s="194" t="s">
        <v>20</v>
      </c>
      <c r="H18" s="195"/>
      <c r="I18" s="172"/>
      <c r="X18" s="172"/>
    </row>
    <row r="19" spans="1:24" ht="15" customHeight="1" x14ac:dyDescent="0.15">
      <c r="A19" s="196" t="s">
        <v>21</v>
      </c>
      <c r="B19" s="286">
        <f>SUM(C19:G19)</f>
        <v>6</v>
      </c>
      <c r="C19" s="287"/>
      <c r="D19" s="288"/>
      <c r="E19" s="288">
        <v>6</v>
      </c>
      <c r="F19" s="288"/>
      <c r="G19" s="289"/>
      <c r="H19" s="236"/>
      <c r="I19" s="172"/>
      <c r="X19" s="172"/>
    </row>
    <row r="20" spans="1:24" ht="15" customHeight="1" x14ac:dyDescent="0.15">
      <c r="A20" s="188" t="s">
        <v>22</v>
      </c>
      <c r="B20" s="290">
        <f>SUM(C20:G20)</f>
        <v>102</v>
      </c>
      <c r="C20" s="291"/>
      <c r="D20" s="292"/>
      <c r="E20" s="292">
        <v>102</v>
      </c>
      <c r="F20" s="292"/>
      <c r="G20" s="293"/>
      <c r="H20" s="236"/>
      <c r="I20" s="172"/>
      <c r="X20" s="172"/>
    </row>
    <row r="21" spans="1:24" ht="15" customHeight="1" x14ac:dyDescent="0.15">
      <c r="A21" s="188" t="s">
        <v>23</v>
      </c>
      <c r="B21" s="290">
        <f>SUM(C21:G21)</f>
        <v>102</v>
      </c>
      <c r="C21" s="291"/>
      <c r="D21" s="292"/>
      <c r="E21" s="292">
        <v>102</v>
      </c>
      <c r="F21" s="292"/>
      <c r="G21" s="293"/>
      <c r="H21" s="236"/>
      <c r="I21" s="172"/>
      <c r="X21" s="172"/>
    </row>
    <row r="22" spans="1:24" ht="15" customHeight="1" x14ac:dyDescent="0.15">
      <c r="A22" s="188" t="s">
        <v>24</v>
      </c>
      <c r="B22" s="290">
        <f>SUM(C22:G22)</f>
        <v>102</v>
      </c>
      <c r="C22" s="291"/>
      <c r="D22" s="292"/>
      <c r="E22" s="292">
        <v>102</v>
      </c>
      <c r="F22" s="292"/>
      <c r="G22" s="293"/>
      <c r="H22" s="236"/>
      <c r="I22" s="172"/>
      <c r="J22" s="177"/>
      <c r="X22" s="172"/>
    </row>
    <row r="23" spans="1:24" ht="15" customHeight="1" x14ac:dyDescent="0.15">
      <c r="A23" s="197" t="s">
        <v>25</v>
      </c>
      <c r="B23" s="294">
        <f>SUM(C23:G23)</f>
        <v>102</v>
      </c>
      <c r="C23" s="295"/>
      <c r="D23" s="296"/>
      <c r="E23" s="296">
        <v>102</v>
      </c>
      <c r="F23" s="296"/>
      <c r="G23" s="297"/>
      <c r="H23" s="236"/>
      <c r="I23" s="172"/>
      <c r="X23" s="172"/>
    </row>
    <row r="24" spans="1:24" s="177" customFormat="1" ht="27.75" customHeight="1" x14ac:dyDescent="0.2">
      <c r="A24" s="190" t="s">
        <v>26</v>
      </c>
      <c r="B24" s="198"/>
      <c r="C24" s="198"/>
      <c r="D24" s="198"/>
      <c r="E24" s="198"/>
      <c r="F24" s="198"/>
      <c r="G24" s="198"/>
      <c r="H24" s="198"/>
      <c r="K24" s="243"/>
      <c r="V24" s="199"/>
    </row>
    <row r="25" spans="1:24" s="177" customFormat="1" ht="21.75" customHeight="1" x14ac:dyDescent="0.15">
      <c r="A25" s="190" t="s">
        <v>27</v>
      </c>
      <c r="K25" s="243"/>
      <c r="V25" s="199"/>
    </row>
    <row r="26" spans="1:24" ht="29.25" customHeight="1" x14ac:dyDescent="0.15">
      <c r="A26" s="200" t="s">
        <v>15</v>
      </c>
      <c r="B26" s="200" t="s">
        <v>7</v>
      </c>
      <c r="C26" s="172"/>
      <c r="D26" s="172"/>
      <c r="E26" s="172"/>
      <c r="F26" s="172"/>
      <c r="G26" s="172"/>
      <c r="H26" s="172"/>
      <c r="I26" s="172"/>
      <c r="X26" s="172"/>
    </row>
    <row r="27" spans="1:24" ht="15" customHeight="1" x14ac:dyDescent="0.15">
      <c r="A27" s="187" t="s">
        <v>22</v>
      </c>
      <c r="B27" s="255">
        <v>22</v>
      </c>
      <c r="C27" s="237"/>
      <c r="D27" s="172"/>
      <c r="E27" s="172"/>
      <c r="F27" s="172"/>
      <c r="G27" s="172"/>
      <c r="H27" s="172"/>
      <c r="I27" s="172"/>
      <c r="X27" s="172"/>
    </row>
    <row r="28" spans="1:24" ht="15" customHeight="1" x14ac:dyDescent="0.15">
      <c r="A28" s="188" t="s">
        <v>23</v>
      </c>
      <c r="B28" s="255">
        <v>28</v>
      </c>
      <c r="C28" s="237"/>
      <c r="D28" s="172"/>
      <c r="E28" s="172"/>
      <c r="F28" s="172"/>
      <c r="G28" s="172"/>
      <c r="H28" s="172"/>
      <c r="I28" s="172"/>
      <c r="X28" s="172"/>
    </row>
    <row r="29" spans="1:24" ht="15" customHeight="1" x14ac:dyDescent="0.15">
      <c r="A29" s="187" t="s">
        <v>24</v>
      </c>
      <c r="B29" s="255">
        <v>206</v>
      </c>
      <c r="C29" s="237"/>
      <c r="D29" s="172"/>
      <c r="E29" s="172"/>
      <c r="F29" s="172"/>
      <c r="G29" s="172"/>
      <c r="H29" s="172"/>
      <c r="I29" s="172"/>
      <c r="X29" s="172"/>
    </row>
    <row r="30" spans="1:24" ht="15" customHeight="1" x14ac:dyDescent="0.15">
      <c r="A30" s="187" t="s">
        <v>25</v>
      </c>
      <c r="B30" s="255">
        <v>17</v>
      </c>
      <c r="C30" s="237"/>
      <c r="D30" s="172"/>
      <c r="E30" s="172"/>
      <c r="F30" s="172"/>
      <c r="G30" s="172"/>
      <c r="H30" s="172"/>
      <c r="I30" s="172"/>
      <c r="J30" s="177"/>
      <c r="X30" s="172"/>
    </row>
    <row r="31" spans="1:24" ht="15" customHeight="1" x14ac:dyDescent="0.15">
      <c r="A31" s="201" t="s">
        <v>28</v>
      </c>
      <c r="B31" s="255">
        <v>1</v>
      </c>
      <c r="C31" s="237"/>
      <c r="D31" s="172"/>
      <c r="E31" s="172"/>
      <c r="F31" s="172"/>
      <c r="G31" s="172"/>
      <c r="H31" s="172"/>
      <c r="I31" s="172"/>
      <c r="X31" s="172"/>
    </row>
    <row r="32" spans="1:24" ht="15" customHeight="1" x14ac:dyDescent="0.15">
      <c r="A32" s="189" t="s">
        <v>29</v>
      </c>
      <c r="B32" s="285">
        <v>3</v>
      </c>
      <c r="C32" s="237"/>
      <c r="D32" s="172"/>
      <c r="E32" s="172"/>
      <c r="F32" s="172"/>
      <c r="G32" s="172"/>
      <c r="H32" s="172"/>
      <c r="I32" s="172"/>
      <c r="X32" s="172"/>
    </row>
    <row r="33" spans="1:27" ht="33" customHeight="1" x14ac:dyDescent="0.15">
      <c r="A33" s="190" t="s">
        <v>30</v>
      </c>
      <c r="B33" s="202"/>
      <c r="C33" s="172"/>
      <c r="D33" s="172"/>
      <c r="E33" s="172"/>
      <c r="F33" s="172"/>
      <c r="G33" s="172"/>
      <c r="H33" s="172"/>
      <c r="I33" s="172"/>
      <c r="X33" s="172"/>
    </row>
    <row r="34" spans="1:27" ht="43.5" customHeight="1" x14ac:dyDescent="0.15">
      <c r="A34" s="200" t="s">
        <v>31</v>
      </c>
      <c r="B34" s="200" t="s">
        <v>7</v>
      </c>
      <c r="C34" s="203" t="s">
        <v>32</v>
      </c>
      <c r="D34" s="204" t="s">
        <v>33</v>
      </c>
      <c r="E34" s="204" t="s">
        <v>34</v>
      </c>
      <c r="F34" s="205" t="s">
        <v>35</v>
      </c>
      <c r="G34" s="172"/>
      <c r="H34" s="172"/>
      <c r="I34" s="172"/>
      <c r="X34" s="172"/>
    </row>
    <row r="35" spans="1:27" ht="24" customHeight="1" x14ac:dyDescent="0.15">
      <c r="A35" s="206" t="s">
        <v>36</v>
      </c>
      <c r="B35" s="284">
        <f>SUM(C35:F35)</f>
        <v>254</v>
      </c>
      <c r="C35" s="120">
        <v>7</v>
      </c>
      <c r="D35" s="121">
        <v>61</v>
      </c>
      <c r="E35" s="121">
        <v>78</v>
      </c>
      <c r="F35" s="122">
        <v>108</v>
      </c>
      <c r="G35" s="238"/>
      <c r="H35" s="172"/>
      <c r="I35" s="172"/>
      <c r="X35" s="172"/>
    </row>
    <row r="36" spans="1:27" ht="23.25" customHeight="1" x14ac:dyDescent="0.15">
      <c r="A36" s="190" t="s">
        <v>37</v>
      </c>
      <c r="X36" s="172"/>
    </row>
    <row r="37" spans="1:27" ht="21.75" customHeight="1" x14ac:dyDescent="0.15">
      <c r="A37" s="190" t="s">
        <v>38</v>
      </c>
      <c r="X37" s="172"/>
    </row>
    <row r="38" spans="1:27" ht="27" customHeight="1" x14ac:dyDescent="0.15">
      <c r="A38" s="333" t="s">
        <v>15</v>
      </c>
      <c r="B38" s="334" t="s">
        <v>39</v>
      </c>
      <c r="C38" s="335" t="s">
        <v>40</v>
      </c>
      <c r="D38" s="242"/>
      <c r="E38" s="172"/>
      <c r="F38" s="172"/>
      <c r="G38" s="172"/>
      <c r="H38" s="172"/>
      <c r="I38" s="172"/>
      <c r="X38" s="172"/>
    </row>
    <row r="39" spans="1:27" ht="15" customHeight="1" x14ac:dyDescent="0.15">
      <c r="A39" s="207" t="s">
        <v>41</v>
      </c>
      <c r="B39" s="279">
        <v>812</v>
      </c>
      <c r="C39" s="280">
        <v>2097</v>
      </c>
      <c r="D39" s="322"/>
      <c r="E39" s="172"/>
      <c r="F39" s="172"/>
      <c r="G39" s="172"/>
      <c r="H39" s="172"/>
      <c r="X39" s="172"/>
    </row>
    <row r="40" spans="1:27" ht="24" customHeight="1" x14ac:dyDescent="0.15">
      <c r="A40" s="208" t="s">
        <v>42</v>
      </c>
      <c r="B40" s="256">
        <v>239</v>
      </c>
      <c r="C40" s="281">
        <v>83</v>
      </c>
      <c r="D40" s="322" t="s">
        <v>43</v>
      </c>
      <c r="E40" s="172"/>
      <c r="F40" s="172"/>
      <c r="G40" s="172"/>
      <c r="H40" s="172"/>
      <c r="I40" s="172"/>
      <c r="T40" s="209" t="s">
        <v>44</v>
      </c>
      <c r="U40" s="209" t="s">
        <v>44</v>
      </c>
      <c r="W40" s="174"/>
      <c r="X40" s="174"/>
      <c r="Y40" s="174"/>
      <c r="Z40" s="247">
        <v>0</v>
      </c>
      <c r="AA40" s="247">
        <v>0</v>
      </c>
    </row>
    <row r="41" spans="1:27" ht="22.5" customHeight="1" x14ac:dyDescent="0.15">
      <c r="A41" s="208" t="s">
        <v>45</v>
      </c>
      <c r="B41" s="256">
        <v>185</v>
      </c>
      <c r="C41" s="281">
        <v>25</v>
      </c>
      <c r="D41" s="322" t="s">
        <v>43</v>
      </c>
      <c r="E41" s="172"/>
      <c r="F41" s="172"/>
      <c r="G41" s="172"/>
      <c r="H41" s="172"/>
      <c r="I41" s="172"/>
      <c r="T41" s="209" t="s">
        <v>44</v>
      </c>
      <c r="U41" s="209" t="s">
        <v>44</v>
      </c>
      <c r="W41" s="174"/>
      <c r="X41" s="174"/>
      <c r="Y41" s="174"/>
      <c r="Z41" s="247">
        <v>0</v>
      </c>
      <c r="AA41" s="247">
        <v>0</v>
      </c>
    </row>
    <row r="42" spans="1:27" ht="24.75" customHeight="1" x14ac:dyDescent="0.15">
      <c r="A42" s="210" t="s">
        <v>46</v>
      </c>
      <c r="B42" s="282">
        <v>113</v>
      </c>
      <c r="C42" s="283">
        <v>130</v>
      </c>
      <c r="D42" s="322" t="s">
        <v>43</v>
      </c>
      <c r="E42" s="172"/>
      <c r="F42" s="172"/>
      <c r="G42" s="172"/>
      <c r="H42" s="172"/>
      <c r="T42" s="209" t="s">
        <v>44</v>
      </c>
      <c r="U42" s="209" t="s">
        <v>44</v>
      </c>
      <c r="W42" s="174"/>
      <c r="X42" s="174"/>
      <c r="Y42" s="174"/>
      <c r="Z42" s="247">
        <v>0</v>
      </c>
      <c r="AA42" s="247">
        <v>0</v>
      </c>
    </row>
    <row r="43" spans="1:27" ht="24" customHeight="1" x14ac:dyDescent="0.15">
      <c r="A43" s="211" t="s">
        <v>47</v>
      </c>
      <c r="B43" s="212"/>
      <c r="C43" s="212"/>
      <c r="D43" s="323"/>
      <c r="E43" s="172"/>
      <c r="F43" s="172"/>
      <c r="G43" s="172"/>
      <c r="H43" s="172"/>
      <c r="I43" s="172"/>
      <c r="J43" s="177"/>
      <c r="W43" s="174"/>
      <c r="X43" s="174"/>
      <c r="Y43" s="174"/>
    </row>
    <row r="44" spans="1:27" ht="21.75" customHeight="1" x14ac:dyDescent="0.15">
      <c r="A44" s="190" t="s">
        <v>48</v>
      </c>
      <c r="D44" s="243"/>
      <c r="W44" s="174"/>
      <c r="X44" s="174"/>
      <c r="Y44" s="174"/>
    </row>
    <row r="45" spans="1:27" ht="24" customHeight="1" x14ac:dyDescent="0.15">
      <c r="A45" s="200" t="s">
        <v>49</v>
      </c>
      <c r="B45" s="213" t="s">
        <v>39</v>
      </c>
      <c r="C45" s="214" t="s">
        <v>40</v>
      </c>
      <c r="D45" s="324"/>
      <c r="E45" s="172"/>
      <c r="F45" s="172"/>
      <c r="G45" s="172"/>
      <c r="H45" s="172"/>
      <c r="W45" s="174"/>
      <c r="X45" s="174"/>
      <c r="Y45" s="174"/>
    </row>
    <row r="46" spans="1:27" ht="20.25" customHeight="1" x14ac:dyDescent="0.15">
      <c r="A46" s="215" t="s">
        <v>50</v>
      </c>
      <c r="B46" s="256">
        <v>179</v>
      </c>
      <c r="C46" s="281">
        <v>304</v>
      </c>
      <c r="D46" s="325"/>
      <c r="E46" s="172"/>
      <c r="F46" s="172"/>
      <c r="G46" s="172"/>
      <c r="H46" s="172"/>
      <c r="W46" s="174"/>
      <c r="X46" s="174"/>
      <c r="Y46" s="174"/>
    </row>
    <row r="47" spans="1:27" ht="24" customHeight="1" x14ac:dyDescent="0.15">
      <c r="A47" s="216" t="s">
        <v>51</v>
      </c>
      <c r="B47" s="282">
        <v>167</v>
      </c>
      <c r="C47" s="283">
        <v>304</v>
      </c>
      <c r="D47" s="322" t="s">
        <v>43</v>
      </c>
      <c r="E47" s="172"/>
      <c r="F47" s="172"/>
      <c r="G47" s="172"/>
      <c r="H47" s="172"/>
      <c r="T47" s="209" t="s">
        <v>44</v>
      </c>
      <c r="U47" s="209" t="s">
        <v>44</v>
      </c>
      <c r="W47" s="174"/>
      <c r="X47" s="174"/>
      <c r="Y47" s="174"/>
      <c r="Z47" s="247">
        <v>0</v>
      </c>
      <c r="AA47" s="247" t="s">
        <v>44</v>
      </c>
    </row>
    <row r="48" spans="1:27" ht="24" customHeight="1" x14ac:dyDescent="0.15">
      <c r="A48" s="217"/>
      <c r="B48" s="202"/>
      <c r="C48" s="202"/>
      <c r="D48" s="202"/>
      <c r="E48" s="172"/>
      <c r="F48" s="172"/>
      <c r="G48" s="172"/>
      <c r="H48" s="172"/>
      <c r="I48" s="172"/>
      <c r="J48" s="177"/>
      <c r="X48" s="172"/>
    </row>
    <row r="49" spans="1:31" ht="28.5" customHeight="1" x14ac:dyDescent="0.15">
      <c r="A49" s="440" t="s">
        <v>52</v>
      </c>
      <c r="B49" s="441"/>
      <c r="C49" s="441"/>
      <c r="D49" s="441"/>
      <c r="E49" s="441"/>
      <c r="J49" s="177"/>
      <c r="X49" s="172"/>
    </row>
    <row r="50" spans="1:31" ht="33.75" x14ac:dyDescent="0.15">
      <c r="A50" s="200" t="s">
        <v>49</v>
      </c>
      <c r="B50" s="332" t="s">
        <v>53</v>
      </c>
      <c r="C50" s="200" t="s">
        <v>7</v>
      </c>
      <c r="D50" s="219" t="s">
        <v>54</v>
      </c>
      <c r="E50" s="220" t="s">
        <v>55</v>
      </c>
      <c r="F50" s="221" t="s">
        <v>56</v>
      </c>
      <c r="G50" s="221" t="s">
        <v>57</v>
      </c>
      <c r="H50" s="221" t="s">
        <v>58</v>
      </c>
      <c r="I50" s="222" t="s">
        <v>59</v>
      </c>
      <c r="L50" s="177"/>
      <c r="X50" s="172"/>
    </row>
    <row r="51" spans="1:31" ht="15" customHeight="1" x14ac:dyDescent="0.15">
      <c r="A51" s="442" t="s">
        <v>50</v>
      </c>
      <c r="B51" s="443"/>
      <c r="C51" s="260">
        <f>SUM(D51:I51)</f>
        <v>238</v>
      </c>
      <c r="D51" s="261">
        <v>42</v>
      </c>
      <c r="E51" s="262">
        <v>18</v>
      </c>
      <c r="F51" s="262">
        <v>39</v>
      </c>
      <c r="G51" s="262">
        <v>49</v>
      </c>
      <c r="H51" s="262">
        <v>31</v>
      </c>
      <c r="I51" s="263">
        <v>59</v>
      </c>
      <c r="J51" s="322" t="s">
        <v>60</v>
      </c>
      <c r="L51" s="177"/>
      <c r="T51" s="209" t="s">
        <v>44</v>
      </c>
      <c r="U51" s="209" t="s">
        <v>44</v>
      </c>
      <c r="V51" s="209" t="s">
        <v>44</v>
      </c>
      <c r="W51" s="209" t="s">
        <v>44</v>
      </c>
      <c r="X51" s="209" t="s">
        <v>44</v>
      </c>
      <c r="Y51" s="209" t="s">
        <v>44</v>
      </c>
      <c r="Z51" s="247">
        <v>0</v>
      </c>
      <c r="AA51" s="247">
        <v>0</v>
      </c>
      <c r="AB51" s="247">
        <v>0</v>
      </c>
      <c r="AC51" s="247">
        <v>0</v>
      </c>
      <c r="AD51" s="247">
        <v>0</v>
      </c>
      <c r="AE51" s="247">
        <v>0</v>
      </c>
    </row>
    <row r="52" spans="1:31" ht="21" customHeight="1" x14ac:dyDescent="0.15">
      <c r="A52" s="444" t="s">
        <v>61</v>
      </c>
      <c r="B52" s="223" t="s">
        <v>62</v>
      </c>
      <c r="C52" s="264">
        <f>SUM(D52:I52)</f>
        <v>33</v>
      </c>
      <c r="D52" s="265">
        <v>18</v>
      </c>
      <c r="E52" s="266">
        <v>9</v>
      </c>
      <c r="F52" s="266">
        <v>6</v>
      </c>
      <c r="G52" s="266"/>
      <c r="H52" s="266"/>
      <c r="I52" s="267"/>
      <c r="J52" s="322" t="s">
        <v>60</v>
      </c>
      <c r="L52" s="177"/>
      <c r="T52" s="209" t="s">
        <v>44</v>
      </c>
      <c r="U52" s="209" t="s">
        <v>44</v>
      </c>
      <c r="V52" s="209" t="s">
        <v>44</v>
      </c>
      <c r="W52" s="209" t="s">
        <v>44</v>
      </c>
      <c r="X52" s="209" t="s">
        <v>44</v>
      </c>
      <c r="Y52" s="209" t="s">
        <v>44</v>
      </c>
      <c r="Z52" s="247">
        <v>0</v>
      </c>
      <c r="AA52" s="247">
        <v>0</v>
      </c>
      <c r="AB52" s="247">
        <v>0</v>
      </c>
      <c r="AC52" s="247">
        <v>0</v>
      </c>
      <c r="AD52" s="247">
        <v>0</v>
      </c>
      <c r="AE52" s="247">
        <v>0</v>
      </c>
    </row>
    <row r="53" spans="1:31" ht="31.5" x14ac:dyDescent="0.15">
      <c r="A53" s="444"/>
      <c r="B53" s="224" t="s">
        <v>63</v>
      </c>
      <c r="C53" s="268">
        <f>SUM(D53:I53)</f>
        <v>29</v>
      </c>
      <c r="D53" s="269">
        <v>20</v>
      </c>
      <c r="E53" s="270">
        <v>9</v>
      </c>
      <c r="F53" s="270"/>
      <c r="G53" s="270"/>
      <c r="H53" s="270"/>
      <c r="I53" s="271"/>
      <c r="J53" s="322" t="s">
        <v>60</v>
      </c>
      <c r="L53" s="177"/>
      <c r="T53" s="209" t="s">
        <v>44</v>
      </c>
      <c r="U53" s="209" t="s">
        <v>44</v>
      </c>
      <c r="V53" s="209" t="s">
        <v>44</v>
      </c>
      <c r="W53" s="209" t="s">
        <v>44</v>
      </c>
      <c r="X53" s="209" t="s">
        <v>44</v>
      </c>
      <c r="Y53" s="209" t="s">
        <v>44</v>
      </c>
      <c r="Z53" s="247">
        <v>0</v>
      </c>
      <c r="AA53" s="247">
        <v>0</v>
      </c>
      <c r="AB53" s="247">
        <v>0</v>
      </c>
      <c r="AC53" s="247">
        <v>0</v>
      </c>
      <c r="AD53" s="247">
        <v>0</v>
      </c>
      <c r="AE53" s="247">
        <v>0</v>
      </c>
    </row>
    <row r="54" spans="1:31" ht="24.95" customHeight="1" x14ac:dyDescent="0.15">
      <c r="A54" s="445" t="s">
        <v>64</v>
      </c>
      <c r="B54" s="225" t="s">
        <v>62</v>
      </c>
      <c r="C54" s="229">
        <f>SUM(D54:I54)</f>
        <v>49</v>
      </c>
      <c r="D54" s="272">
        <v>25</v>
      </c>
      <c r="E54" s="273">
        <v>17</v>
      </c>
      <c r="F54" s="273">
        <v>7</v>
      </c>
      <c r="G54" s="273"/>
      <c r="H54" s="273"/>
      <c r="I54" s="274"/>
      <c r="J54" s="322" t="s">
        <v>60</v>
      </c>
      <c r="K54" s="243"/>
      <c r="L54" s="177"/>
      <c r="T54" s="226"/>
      <c r="U54" s="226"/>
      <c r="V54" s="226"/>
      <c r="W54" s="226"/>
      <c r="X54" s="226"/>
      <c r="Y54" s="226"/>
      <c r="Z54" s="174"/>
      <c r="AA54" s="174"/>
      <c r="AB54" s="174"/>
      <c r="AC54" s="174"/>
      <c r="AD54" s="174"/>
      <c r="AE54" s="174"/>
    </row>
    <row r="55" spans="1:31" ht="33" customHeight="1" x14ac:dyDescent="0.15">
      <c r="A55" s="446"/>
      <c r="B55" s="227" t="s">
        <v>63</v>
      </c>
      <c r="C55" s="275">
        <f>SUM(D55:I55)</f>
        <v>91</v>
      </c>
      <c r="D55" s="276">
        <v>56</v>
      </c>
      <c r="E55" s="277">
        <v>35</v>
      </c>
      <c r="F55" s="277"/>
      <c r="G55" s="277"/>
      <c r="H55" s="277"/>
      <c r="I55" s="278"/>
      <c r="J55" s="322" t="s">
        <v>65</v>
      </c>
      <c r="K55" s="243"/>
      <c r="L55" s="177"/>
      <c r="T55" s="226"/>
      <c r="U55" s="226"/>
      <c r="V55" s="226"/>
      <c r="W55" s="226"/>
      <c r="X55" s="226"/>
      <c r="Y55" s="226"/>
      <c r="Z55" s="174"/>
      <c r="AA55" s="174"/>
      <c r="AB55" s="174"/>
      <c r="AC55" s="174"/>
      <c r="AD55" s="174"/>
      <c r="AE55" s="174"/>
    </row>
    <row r="56" spans="1:31" ht="34.5" customHeight="1" x14ac:dyDescent="0.15">
      <c r="A56" s="447" t="s">
        <v>66</v>
      </c>
      <c r="B56" s="447"/>
      <c r="C56" s="447"/>
      <c r="D56" s="447"/>
      <c r="E56" s="447"/>
      <c r="F56" s="447"/>
      <c r="J56" s="177"/>
      <c r="X56" s="172"/>
    </row>
    <row r="57" spans="1:31" ht="11.25" x14ac:dyDescent="0.15">
      <c r="A57" s="334" t="s">
        <v>67</v>
      </c>
      <c r="B57" s="419" t="s">
        <v>68</v>
      </c>
      <c r="C57" s="420"/>
      <c r="D57" s="421" t="s">
        <v>69</v>
      </c>
      <c r="E57" s="422"/>
      <c r="F57" s="337"/>
      <c r="J57" s="177"/>
      <c r="X57" s="172"/>
    </row>
    <row r="58" spans="1:31" ht="21" x14ac:dyDescent="0.25">
      <c r="A58" s="172"/>
      <c r="B58" s="331" t="s">
        <v>70</v>
      </c>
      <c r="C58" s="331" t="s">
        <v>71</v>
      </c>
      <c r="D58" s="331" t="s">
        <v>70</v>
      </c>
      <c r="E58" s="338" t="s">
        <v>71</v>
      </c>
      <c r="F58" s="172"/>
      <c r="G58" s="239"/>
      <c r="H58" s="160"/>
      <c r="I58" s="160"/>
      <c r="J58" s="160"/>
      <c r="X58" s="172"/>
    </row>
    <row r="59" spans="1:31" ht="15" customHeight="1" x14ac:dyDescent="0.25">
      <c r="A59" s="229" t="s">
        <v>72</v>
      </c>
      <c r="B59" s="298">
        <v>10</v>
      </c>
      <c r="C59" s="299">
        <v>56</v>
      </c>
      <c r="D59" s="299">
        <v>12</v>
      </c>
      <c r="E59" s="299">
        <v>106</v>
      </c>
      <c r="F59" s="245"/>
      <c r="H59" s="160"/>
      <c r="I59" s="160"/>
      <c r="J59" s="160"/>
      <c r="T59" s="249"/>
      <c r="X59" s="172"/>
      <c r="Z59" s="249"/>
    </row>
    <row r="60" spans="1:31" ht="15" customHeight="1" x14ac:dyDescent="0.15">
      <c r="A60" s="231" t="s">
        <v>73</v>
      </c>
      <c r="B60" s="300"/>
      <c r="C60" s="301"/>
      <c r="D60" s="301"/>
      <c r="E60" s="301"/>
      <c r="J60" s="177"/>
      <c r="X60" s="172"/>
    </row>
    <row r="61" spans="1:31" ht="15" customHeight="1" x14ac:dyDescent="0.15">
      <c r="A61" s="231" t="s">
        <v>74</v>
      </c>
      <c r="B61" s="300"/>
      <c r="C61" s="301"/>
      <c r="D61" s="301"/>
      <c r="E61" s="301"/>
      <c r="J61" s="177"/>
      <c r="X61" s="172"/>
    </row>
    <row r="62" spans="1:31" ht="15" customHeight="1" x14ac:dyDescent="0.15">
      <c r="A62" s="231" t="s">
        <v>75</v>
      </c>
      <c r="B62" s="300"/>
      <c r="C62" s="301"/>
      <c r="D62" s="301"/>
      <c r="E62" s="301"/>
      <c r="J62" s="177"/>
      <c r="X62" s="172"/>
    </row>
    <row r="63" spans="1:31" ht="15" customHeight="1" x14ac:dyDescent="0.15">
      <c r="A63" s="231" t="s">
        <v>76</v>
      </c>
      <c r="B63" s="300">
        <v>9</v>
      </c>
      <c r="C63" s="301">
        <v>11</v>
      </c>
      <c r="D63" s="301">
        <v>3</v>
      </c>
      <c r="E63" s="301">
        <v>5</v>
      </c>
      <c r="J63" s="177"/>
      <c r="X63" s="172"/>
    </row>
    <row r="64" spans="1:31" ht="15" customHeight="1" x14ac:dyDescent="0.15">
      <c r="A64" s="231" t="s">
        <v>77</v>
      </c>
      <c r="B64" s="300"/>
      <c r="C64" s="301"/>
      <c r="D64" s="301"/>
      <c r="E64" s="301"/>
      <c r="J64" s="177"/>
      <c r="X64" s="172"/>
    </row>
    <row r="65" spans="1:27" ht="15" customHeight="1" x14ac:dyDescent="0.15">
      <c r="A65" s="231" t="s">
        <v>78</v>
      </c>
      <c r="B65" s="300">
        <v>10</v>
      </c>
      <c r="C65" s="301">
        <v>2</v>
      </c>
      <c r="D65" s="301">
        <v>4</v>
      </c>
      <c r="E65" s="301"/>
      <c r="J65" s="177"/>
      <c r="X65" s="172"/>
    </row>
    <row r="66" spans="1:27" ht="15" customHeight="1" x14ac:dyDescent="0.15">
      <c r="A66" s="231" t="s">
        <v>79</v>
      </c>
      <c r="B66" s="300"/>
      <c r="C66" s="301">
        <v>3</v>
      </c>
      <c r="D66" s="301"/>
      <c r="E66" s="301">
        <v>4</v>
      </c>
      <c r="J66" s="177"/>
      <c r="X66" s="172"/>
    </row>
    <row r="67" spans="1:27" ht="15" customHeight="1" x14ac:dyDescent="0.15">
      <c r="A67" s="231" t="s">
        <v>80</v>
      </c>
      <c r="B67" s="300"/>
      <c r="C67" s="301">
        <v>56</v>
      </c>
      <c r="D67" s="301"/>
      <c r="E67" s="301">
        <v>23</v>
      </c>
      <c r="J67" s="177"/>
      <c r="X67" s="172"/>
    </row>
    <row r="68" spans="1:27" ht="15" customHeight="1" x14ac:dyDescent="0.15">
      <c r="A68" s="231" t="s">
        <v>81</v>
      </c>
      <c r="B68" s="300"/>
      <c r="C68" s="301">
        <v>37</v>
      </c>
      <c r="D68" s="301"/>
      <c r="E68" s="301">
        <v>15</v>
      </c>
      <c r="J68" s="177"/>
      <c r="X68" s="172"/>
    </row>
    <row r="69" spans="1:27" ht="15" customHeight="1" x14ac:dyDescent="0.15">
      <c r="A69" s="231" t="s">
        <v>82</v>
      </c>
      <c r="B69" s="300"/>
      <c r="C69" s="301">
        <v>34</v>
      </c>
      <c r="D69" s="301"/>
      <c r="E69" s="301">
        <v>11</v>
      </c>
      <c r="J69" s="177"/>
      <c r="X69" s="172"/>
    </row>
    <row r="70" spans="1:27" ht="15" customHeight="1" x14ac:dyDescent="0.15">
      <c r="A70" s="231" t="s">
        <v>83</v>
      </c>
      <c r="B70" s="300"/>
      <c r="C70" s="301"/>
      <c r="D70" s="301"/>
      <c r="E70" s="301"/>
      <c r="J70" s="177"/>
      <c r="X70" s="172"/>
    </row>
    <row r="71" spans="1:27" ht="15" customHeight="1" x14ac:dyDescent="0.15">
      <c r="A71" s="206" t="s">
        <v>7</v>
      </c>
      <c r="B71" s="302">
        <f>SUM(B59:B70)</f>
        <v>29</v>
      </c>
      <c r="C71" s="302">
        <f>SUM(C59:C70)</f>
        <v>199</v>
      </c>
      <c r="D71" s="302">
        <f>SUM(D59:D70)</f>
        <v>19</v>
      </c>
      <c r="E71" s="302">
        <f>SUM(E59:E70)</f>
        <v>164</v>
      </c>
      <c r="J71" s="177"/>
      <c r="X71" s="172"/>
    </row>
    <row r="72" spans="1:27" ht="39" customHeight="1" x14ac:dyDescent="0.15">
      <c r="A72" s="447" t="s">
        <v>84</v>
      </c>
      <c r="B72" s="447"/>
      <c r="C72" s="447"/>
      <c r="D72" s="447"/>
      <c r="E72" s="447"/>
      <c r="F72" s="447"/>
      <c r="J72" s="177"/>
      <c r="X72" s="172"/>
    </row>
    <row r="73" spans="1:27" x14ac:dyDescent="0.15">
      <c r="A73" s="428" t="s">
        <v>67</v>
      </c>
      <c r="B73" s="448" t="s">
        <v>85</v>
      </c>
      <c r="C73" s="448"/>
      <c r="D73" s="448"/>
      <c r="E73" s="448"/>
      <c r="J73" s="177"/>
      <c r="X73" s="172"/>
    </row>
    <row r="74" spans="1:27" x14ac:dyDescent="0.15">
      <c r="A74" s="429"/>
      <c r="B74" s="448" t="s">
        <v>86</v>
      </c>
      <c r="C74" s="448"/>
      <c r="D74" s="448" t="s">
        <v>87</v>
      </c>
      <c r="E74" s="448"/>
      <c r="J74" s="177"/>
      <c r="X74" s="172"/>
    </row>
    <row r="75" spans="1:27" ht="21" x14ac:dyDescent="0.15">
      <c r="A75" s="430"/>
      <c r="B75" s="331" t="s">
        <v>70</v>
      </c>
      <c r="C75" s="331" t="s">
        <v>71</v>
      </c>
      <c r="D75" s="331" t="s">
        <v>70</v>
      </c>
      <c r="E75" s="338" t="s">
        <v>71</v>
      </c>
      <c r="G75" s="239"/>
      <c r="J75" s="177"/>
      <c r="X75" s="172"/>
    </row>
    <row r="76" spans="1:27" ht="15" customHeight="1" x14ac:dyDescent="0.15">
      <c r="A76" s="229" t="s">
        <v>72</v>
      </c>
      <c r="B76" s="254">
        <v>38</v>
      </c>
      <c r="C76" s="255">
        <v>53</v>
      </c>
      <c r="D76" s="255">
        <v>4</v>
      </c>
      <c r="E76" s="255">
        <v>4</v>
      </c>
      <c r="F76" s="246" t="str">
        <f>T76&amp;"      "&amp;U76</f>
        <v xml:space="preserve">      </v>
      </c>
      <c r="J76" s="177"/>
      <c r="T76" s="177" t="str">
        <f>IF($B76&lt;$D76,"Suspendidas en menores 15a no puede ser mayor que programadas","")</f>
        <v/>
      </c>
      <c r="U76" s="177" t="str">
        <f>IF($C76&lt;$E76,"Suspendidas en 15+a no puede ser mayor que programadas","")</f>
        <v/>
      </c>
      <c r="X76" s="172"/>
      <c r="Z76" s="177">
        <f>IF($B76&lt;$D76,1,0)</f>
        <v>0</v>
      </c>
      <c r="AA76" s="177">
        <f>IF($C76&lt;$E76,1,0)</f>
        <v>0</v>
      </c>
    </row>
    <row r="77" spans="1:27" ht="15" customHeight="1" x14ac:dyDescent="0.15">
      <c r="A77" s="230" t="s">
        <v>73</v>
      </c>
      <c r="B77" s="257"/>
      <c r="C77" s="258"/>
      <c r="D77" s="258"/>
      <c r="E77" s="258"/>
      <c r="F77" s="246" t="str">
        <f t="shared" ref="F77:F88" si="1">T77&amp;"      "&amp;U77</f>
        <v xml:space="preserve">      </v>
      </c>
      <c r="J77" s="177"/>
      <c r="T77" s="177" t="str">
        <f t="shared" ref="T77:T88" si="2">IF($B77&lt;$D77,"Suspendidas en menores 15a no puede ser mayor que programadas","")</f>
        <v/>
      </c>
      <c r="U77" s="177" t="str">
        <f t="shared" ref="U77:U88" si="3">IF($C77&lt;$E77,"Suspendidas en 15+a no puede ser mayor que programadas","")</f>
        <v/>
      </c>
      <c r="X77" s="172"/>
      <c r="Z77" s="177">
        <f t="shared" ref="Z77:Z88" si="4">IF($B77&lt;$D77,1,0)</f>
        <v>0</v>
      </c>
      <c r="AA77" s="177">
        <f t="shared" ref="AA77:AA88" si="5">IF($C77&lt;$E77,1,0)</f>
        <v>0</v>
      </c>
    </row>
    <row r="78" spans="1:27" ht="15" customHeight="1" x14ac:dyDescent="0.15">
      <c r="A78" s="231" t="s">
        <v>74</v>
      </c>
      <c r="B78" s="257">
        <v>3</v>
      </c>
      <c r="C78" s="258">
        <v>3</v>
      </c>
      <c r="D78" s="258">
        <v>1</v>
      </c>
      <c r="E78" s="258"/>
      <c r="F78" s="246" t="str">
        <f t="shared" si="1"/>
        <v xml:space="preserve">      </v>
      </c>
      <c r="J78" s="177"/>
      <c r="T78" s="177" t="str">
        <f t="shared" si="2"/>
        <v/>
      </c>
      <c r="U78" s="177" t="str">
        <f t="shared" si="3"/>
        <v/>
      </c>
      <c r="X78" s="172"/>
      <c r="Z78" s="177">
        <f t="shared" si="4"/>
        <v>0</v>
      </c>
      <c r="AA78" s="177">
        <f t="shared" si="5"/>
        <v>0</v>
      </c>
    </row>
    <row r="79" spans="1:27" ht="15" customHeight="1" x14ac:dyDescent="0.15">
      <c r="A79" s="231" t="s">
        <v>75</v>
      </c>
      <c r="B79" s="257"/>
      <c r="C79" s="258"/>
      <c r="D79" s="258"/>
      <c r="E79" s="258"/>
      <c r="F79" s="246" t="str">
        <f t="shared" si="1"/>
        <v xml:space="preserve">      </v>
      </c>
      <c r="J79" s="177"/>
      <c r="T79" s="177" t="str">
        <f t="shared" si="2"/>
        <v/>
      </c>
      <c r="U79" s="177" t="str">
        <f t="shared" si="3"/>
        <v/>
      </c>
      <c r="X79" s="172"/>
      <c r="Z79" s="177">
        <f t="shared" si="4"/>
        <v>0</v>
      </c>
      <c r="AA79" s="177">
        <f t="shared" si="5"/>
        <v>0</v>
      </c>
    </row>
    <row r="80" spans="1:27" ht="15" customHeight="1" x14ac:dyDescent="0.15">
      <c r="A80" s="231" t="s">
        <v>76</v>
      </c>
      <c r="B80" s="257">
        <v>10</v>
      </c>
      <c r="C80" s="258">
        <v>36</v>
      </c>
      <c r="D80" s="258">
        <v>1</v>
      </c>
      <c r="E80" s="258"/>
      <c r="F80" s="246" t="str">
        <f t="shared" si="1"/>
        <v xml:space="preserve">      </v>
      </c>
      <c r="J80" s="177"/>
      <c r="T80" s="177" t="str">
        <f t="shared" si="2"/>
        <v/>
      </c>
      <c r="U80" s="177" t="str">
        <f t="shared" si="3"/>
        <v/>
      </c>
      <c r="X80" s="172"/>
      <c r="Z80" s="177">
        <f t="shared" si="4"/>
        <v>0</v>
      </c>
      <c r="AA80" s="177">
        <f t="shared" si="5"/>
        <v>0</v>
      </c>
    </row>
    <row r="81" spans="1:27" ht="15" customHeight="1" x14ac:dyDescent="0.15">
      <c r="A81" s="231" t="s">
        <v>77</v>
      </c>
      <c r="B81" s="257"/>
      <c r="C81" s="258"/>
      <c r="D81" s="258"/>
      <c r="E81" s="258"/>
      <c r="F81" s="246" t="str">
        <f t="shared" si="1"/>
        <v xml:space="preserve">      </v>
      </c>
      <c r="J81" s="177"/>
      <c r="T81" s="177" t="str">
        <f t="shared" si="2"/>
        <v/>
      </c>
      <c r="U81" s="177" t="str">
        <f t="shared" si="3"/>
        <v/>
      </c>
      <c r="X81" s="172"/>
      <c r="Z81" s="177">
        <f t="shared" si="4"/>
        <v>0</v>
      </c>
      <c r="AA81" s="177">
        <f t="shared" si="5"/>
        <v>0</v>
      </c>
    </row>
    <row r="82" spans="1:27" ht="15" customHeight="1" x14ac:dyDescent="0.15">
      <c r="A82" s="231" t="s">
        <v>78</v>
      </c>
      <c r="B82" s="257">
        <v>7</v>
      </c>
      <c r="C82" s="258">
        <v>3</v>
      </c>
      <c r="D82" s="258">
        <v>1</v>
      </c>
      <c r="E82" s="258"/>
      <c r="F82" s="246" t="str">
        <f t="shared" si="1"/>
        <v xml:space="preserve">      </v>
      </c>
      <c r="J82" s="177"/>
      <c r="T82" s="177" t="str">
        <f t="shared" si="2"/>
        <v/>
      </c>
      <c r="U82" s="177" t="str">
        <f t="shared" si="3"/>
        <v/>
      </c>
      <c r="X82" s="172"/>
      <c r="Z82" s="177">
        <f t="shared" si="4"/>
        <v>0</v>
      </c>
      <c r="AA82" s="177">
        <f t="shared" si="5"/>
        <v>0</v>
      </c>
    </row>
    <row r="83" spans="1:27" ht="15" customHeight="1" x14ac:dyDescent="0.15">
      <c r="A83" s="231" t="s">
        <v>79</v>
      </c>
      <c r="B83" s="257">
        <v>1</v>
      </c>
      <c r="C83" s="258">
        <v>35</v>
      </c>
      <c r="D83" s="258"/>
      <c r="E83" s="258"/>
      <c r="F83" s="246" t="str">
        <f t="shared" si="1"/>
        <v xml:space="preserve">      </v>
      </c>
      <c r="J83" s="177"/>
      <c r="T83" s="177" t="str">
        <f t="shared" si="2"/>
        <v/>
      </c>
      <c r="U83" s="177" t="str">
        <f t="shared" si="3"/>
        <v/>
      </c>
      <c r="X83" s="172"/>
      <c r="Z83" s="177">
        <f t="shared" si="4"/>
        <v>0</v>
      </c>
      <c r="AA83" s="177">
        <f t="shared" si="5"/>
        <v>0</v>
      </c>
    </row>
    <row r="84" spans="1:27" ht="15" customHeight="1" x14ac:dyDescent="0.15">
      <c r="A84" s="231" t="s">
        <v>80</v>
      </c>
      <c r="B84" s="257"/>
      <c r="C84" s="258">
        <v>12</v>
      </c>
      <c r="D84" s="258"/>
      <c r="E84" s="258"/>
      <c r="F84" s="246" t="str">
        <f t="shared" si="1"/>
        <v xml:space="preserve">      </v>
      </c>
      <c r="J84" s="177"/>
      <c r="T84" s="177" t="str">
        <f t="shared" si="2"/>
        <v/>
      </c>
      <c r="U84" s="177" t="str">
        <f t="shared" si="3"/>
        <v/>
      </c>
      <c r="X84" s="172"/>
      <c r="Z84" s="177">
        <f t="shared" si="4"/>
        <v>0</v>
      </c>
      <c r="AA84" s="177">
        <f t="shared" si="5"/>
        <v>0</v>
      </c>
    </row>
    <row r="85" spans="1:27" ht="15" customHeight="1" x14ac:dyDescent="0.15">
      <c r="A85" s="231" t="s">
        <v>81</v>
      </c>
      <c r="B85" s="257"/>
      <c r="C85" s="258">
        <v>32</v>
      </c>
      <c r="D85" s="258"/>
      <c r="E85" s="258">
        <v>3</v>
      </c>
      <c r="F85" s="246" t="str">
        <f t="shared" si="1"/>
        <v xml:space="preserve">      </v>
      </c>
      <c r="J85" s="177"/>
      <c r="T85" s="177" t="str">
        <f t="shared" si="2"/>
        <v/>
      </c>
      <c r="U85" s="177" t="str">
        <f t="shared" si="3"/>
        <v/>
      </c>
      <c r="X85" s="172"/>
      <c r="Z85" s="177">
        <f t="shared" si="4"/>
        <v>0</v>
      </c>
      <c r="AA85" s="177">
        <f t="shared" si="5"/>
        <v>0</v>
      </c>
    </row>
    <row r="86" spans="1:27" ht="15" customHeight="1" x14ac:dyDescent="0.15">
      <c r="A86" s="231" t="s">
        <v>82</v>
      </c>
      <c r="B86" s="257"/>
      <c r="C86" s="258">
        <v>27</v>
      </c>
      <c r="D86" s="258"/>
      <c r="E86" s="258">
        <v>1</v>
      </c>
      <c r="F86" s="246" t="str">
        <f t="shared" si="1"/>
        <v xml:space="preserve">      </v>
      </c>
      <c r="J86" s="177"/>
      <c r="T86" s="177" t="str">
        <f t="shared" si="2"/>
        <v/>
      </c>
      <c r="U86" s="177" t="str">
        <f t="shared" si="3"/>
        <v/>
      </c>
      <c r="X86" s="172"/>
      <c r="Z86" s="177">
        <f t="shared" si="4"/>
        <v>0</v>
      </c>
      <c r="AA86" s="177">
        <f t="shared" si="5"/>
        <v>0</v>
      </c>
    </row>
    <row r="87" spans="1:27" ht="15" customHeight="1" x14ac:dyDescent="0.15">
      <c r="A87" s="232" t="s">
        <v>83</v>
      </c>
      <c r="B87" s="257"/>
      <c r="C87" s="258"/>
      <c r="D87" s="258"/>
      <c r="E87" s="258"/>
      <c r="F87" s="246" t="str">
        <f t="shared" si="1"/>
        <v xml:space="preserve">      </v>
      </c>
      <c r="J87" s="177"/>
      <c r="T87" s="177" t="str">
        <f t="shared" si="2"/>
        <v/>
      </c>
      <c r="U87" s="177" t="str">
        <f t="shared" si="3"/>
        <v/>
      </c>
      <c r="X87" s="172"/>
      <c r="Z87" s="177">
        <f t="shared" si="4"/>
        <v>0</v>
      </c>
      <c r="AA87" s="177">
        <f t="shared" si="5"/>
        <v>0</v>
      </c>
    </row>
    <row r="88" spans="1:27" ht="15" customHeight="1" x14ac:dyDescent="0.15">
      <c r="A88" s="232" t="s">
        <v>7</v>
      </c>
      <c r="B88" s="259">
        <f>SUM(B76:B87)</f>
        <v>59</v>
      </c>
      <c r="C88" s="259">
        <f>SUM(C76:C87)</f>
        <v>201</v>
      </c>
      <c r="D88" s="259">
        <f>SUM(D76:D87)</f>
        <v>7</v>
      </c>
      <c r="E88" s="259">
        <f>SUM(E76:E87)</f>
        <v>8</v>
      </c>
      <c r="F88" s="246" t="str">
        <f t="shared" si="1"/>
        <v xml:space="preserve">      </v>
      </c>
      <c r="J88" s="177"/>
      <c r="T88" s="177" t="str">
        <f t="shared" si="2"/>
        <v/>
      </c>
      <c r="U88" s="177" t="str">
        <f t="shared" si="3"/>
        <v/>
      </c>
      <c r="X88" s="172"/>
      <c r="Z88" s="177">
        <f t="shared" si="4"/>
        <v>0</v>
      </c>
      <c r="AA88" s="177">
        <f t="shared" si="5"/>
        <v>0</v>
      </c>
    </row>
    <row r="89" spans="1:27" ht="11.25" x14ac:dyDescent="0.15">
      <c r="F89" s="250"/>
      <c r="J89" s="177"/>
      <c r="X89" s="172"/>
    </row>
    <row r="90" spans="1:27" x14ac:dyDescent="0.15">
      <c r="J90" s="177"/>
      <c r="X90" s="172"/>
    </row>
    <row r="91" spans="1:27" x14ac:dyDescent="0.15">
      <c r="J91" s="177"/>
      <c r="X91" s="172"/>
    </row>
    <row r="92" spans="1:27" x14ac:dyDescent="0.15">
      <c r="J92" s="177"/>
      <c r="X92" s="172"/>
    </row>
    <row r="93" spans="1:27" x14ac:dyDescent="0.15">
      <c r="J93" s="177"/>
      <c r="X93" s="172"/>
    </row>
    <row r="94" spans="1:27" x14ac:dyDescent="0.15">
      <c r="J94" s="177"/>
      <c r="X94" s="172"/>
    </row>
    <row r="95" spans="1:27" x14ac:dyDescent="0.15">
      <c r="J95" s="177"/>
      <c r="X95" s="172"/>
    </row>
    <row r="96" spans="1:27" x14ac:dyDescent="0.15">
      <c r="J96" s="177"/>
      <c r="X96" s="172"/>
    </row>
    <row r="97" spans="10:24" x14ac:dyDescent="0.15">
      <c r="J97" s="177"/>
      <c r="X97" s="172"/>
    </row>
    <row r="98" spans="10:24" x14ac:dyDescent="0.15">
      <c r="J98" s="177"/>
      <c r="X98" s="172"/>
    </row>
    <row r="99" spans="10:24" x14ac:dyDescent="0.15">
      <c r="J99" s="177"/>
      <c r="X99" s="172"/>
    </row>
    <row r="100" spans="10:24" x14ac:dyDescent="0.15">
      <c r="J100" s="177"/>
      <c r="X100" s="172"/>
    </row>
    <row r="101" spans="10:24" x14ac:dyDescent="0.15">
      <c r="J101" s="177"/>
      <c r="X101" s="172"/>
    </row>
    <row r="102" spans="10:24" x14ac:dyDescent="0.15">
      <c r="J102" s="177"/>
      <c r="X102" s="172"/>
    </row>
    <row r="103" spans="10:24" x14ac:dyDescent="0.15">
      <c r="J103" s="177"/>
      <c r="X103" s="172"/>
    </row>
    <row r="104" spans="10:24" x14ac:dyDescent="0.15">
      <c r="J104" s="177"/>
      <c r="X104" s="172"/>
    </row>
    <row r="105" spans="10:24" x14ac:dyDescent="0.15">
      <c r="J105" s="177"/>
      <c r="X105" s="172"/>
    </row>
    <row r="106" spans="10:24" x14ac:dyDescent="0.15">
      <c r="J106" s="177"/>
      <c r="X106" s="172"/>
    </row>
    <row r="107" spans="10:24" x14ac:dyDescent="0.15">
      <c r="J107" s="177"/>
      <c r="X107" s="172"/>
    </row>
    <row r="108" spans="10:24" x14ac:dyDescent="0.15">
      <c r="J108" s="177"/>
      <c r="X108" s="172"/>
    </row>
    <row r="109" spans="10:24" x14ac:dyDescent="0.15">
      <c r="J109" s="177"/>
      <c r="X109" s="172"/>
    </row>
    <row r="110" spans="10:24" x14ac:dyDescent="0.15">
      <c r="J110" s="177"/>
      <c r="X110" s="172"/>
    </row>
    <row r="111" spans="10:24" x14ac:dyDescent="0.15">
      <c r="J111" s="177"/>
      <c r="X111" s="172"/>
    </row>
    <row r="112" spans="10:24" x14ac:dyDescent="0.15">
      <c r="J112" s="177"/>
      <c r="X112" s="172"/>
    </row>
    <row r="113" spans="10:24" x14ac:dyDescent="0.15">
      <c r="J113" s="177"/>
      <c r="X113" s="172"/>
    </row>
    <row r="114" spans="10:24" x14ac:dyDescent="0.15">
      <c r="J114" s="177"/>
      <c r="X114" s="172"/>
    </row>
    <row r="115" spans="10:24" x14ac:dyDescent="0.15">
      <c r="J115" s="177"/>
      <c r="X115" s="172"/>
    </row>
    <row r="116" spans="10:24" x14ac:dyDescent="0.15">
      <c r="J116" s="177"/>
      <c r="X116" s="172"/>
    </row>
    <row r="117" spans="10:24" x14ac:dyDescent="0.15">
      <c r="J117" s="177"/>
      <c r="X117" s="172"/>
    </row>
    <row r="118" spans="10:24" x14ac:dyDescent="0.15">
      <c r="J118" s="177"/>
      <c r="X118" s="172"/>
    </row>
    <row r="119" spans="10:24" x14ac:dyDescent="0.15">
      <c r="J119" s="177"/>
      <c r="X119" s="172"/>
    </row>
    <row r="120" spans="10:24" x14ac:dyDescent="0.15">
      <c r="J120" s="177"/>
      <c r="X120" s="172"/>
    </row>
    <row r="121" spans="10:24" x14ac:dyDescent="0.15">
      <c r="J121" s="177"/>
      <c r="X121" s="172"/>
    </row>
    <row r="122" spans="10:24" x14ac:dyDescent="0.15">
      <c r="J122" s="177"/>
      <c r="X122" s="172"/>
    </row>
    <row r="123" spans="10:24" x14ac:dyDescent="0.15">
      <c r="J123" s="177"/>
      <c r="X123" s="172"/>
    </row>
    <row r="124" spans="10:24" x14ac:dyDescent="0.15">
      <c r="J124" s="177"/>
      <c r="X124" s="172"/>
    </row>
    <row r="125" spans="10:24" x14ac:dyDescent="0.15">
      <c r="J125" s="177"/>
      <c r="X125" s="172"/>
    </row>
    <row r="126" spans="10:24" x14ac:dyDescent="0.15">
      <c r="J126" s="177"/>
      <c r="X126" s="172"/>
    </row>
    <row r="127" spans="10:24" x14ac:dyDescent="0.15">
      <c r="J127" s="177"/>
      <c r="X127" s="172"/>
    </row>
    <row r="128" spans="10:24" x14ac:dyDescent="0.15">
      <c r="J128" s="177"/>
      <c r="X128" s="172"/>
    </row>
    <row r="129" spans="10:24" x14ac:dyDescent="0.15">
      <c r="J129" s="177"/>
      <c r="X129" s="172"/>
    </row>
    <row r="130" spans="10:24" x14ac:dyDescent="0.15">
      <c r="J130" s="177"/>
      <c r="X130" s="172"/>
    </row>
    <row r="131" spans="10:24" x14ac:dyDescent="0.15">
      <c r="J131" s="177"/>
      <c r="X131" s="172"/>
    </row>
    <row r="132" spans="10:24" x14ac:dyDescent="0.15">
      <c r="J132" s="177"/>
      <c r="X132" s="172"/>
    </row>
    <row r="133" spans="10:24" x14ac:dyDescent="0.15">
      <c r="J133" s="177"/>
      <c r="X133" s="172"/>
    </row>
    <row r="134" spans="10:24" x14ac:dyDescent="0.15">
      <c r="X134" s="172"/>
    </row>
    <row r="135" spans="10:24" x14ac:dyDescent="0.15">
      <c r="X135" s="172"/>
    </row>
    <row r="136" spans="10:24" x14ac:dyDescent="0.15">
      <c r="X136" s="172"/>
    </row>
    <row r="137" spans="10:24" x14ac:dyDescent="0.15">
      <c r="X137" s="172"/>
    </row>
    <row r="138" spans="10:24" x14ac:dyDescent="0.15">
      <c r="X138" s="172"/>
    </row>
    <row r="139" spans="10:24" x14ac:dyDescent="0.15">
      <c r="X139" s="172"/>
    </row>
    <row r="140" spans="10:24" x14ac:dyDescent="0.15">
      <c r="X140" s="172"/>
    </row>
    <row r="141" spans="10:24" x14ac:dyDescent="0.15">
      <c r="X141" s="172"/>
    </row>
    <row r="142" spans="10:24" x14ac:dyDescent="0.15">
      <c r="X142" s="172"/>
    </row>
    <row r="143" spans="10:24" x14ac:dyDescent="0.15">
      <c r="X143" s="172"/>
    </row>
    <row r="144" spans="10:24" x14ac:dyDescent="0.15">
      <c r="X144" s="172"/>
    </row>
    <row r="145" spans="24:24" x14ac:dyDescent="0.15">
      <c r="X145" s="172"/>
    </row>
    <row r="146" spans="24:24" x14ac:dyDescent="0.15">
      <c r="X146" s="172"/>
    </row>
    <row r="147" spans="24:24" x14ac:dyDescent="0.15">
      <c r="X147" s="172"/>
    </row>
    <row r="148" spans="24:24" x14ac:dyDescent="0.15">
      <c r="X148" s="172"/>
    </row>
    <row r="149" spans="24:24" x14ac:dyDescent="0.15">
      <c r="X149" s="172"/>
    </row>
    <row r="150" spans="24:24" x14ac:dyDescent="0.15">
      <c r="X150" s="172"/>
    </row>
    <row r="151" spans="24:24" x14ac:dyDescent="0.15">
      <c r="X151" s="172"/>
    </row>
    <row r="152" spans="24:24" x14ac:dyDescent="0.15">
      <c r="X152" s="172"/>
    </row>
    <row r="153" spans="24:24" x14ac:dyDescent="0.15">
      <c r="X153" s="172"/>
    </row>
    <row r="154" spans="24:24" x14ac:dyDescent="0.15">
      <c r="X154" s="172"/>
    </row>
    <row r="155" spans="24:24" x14ac:dyDescent="0.15">
      <c r="X155" s="172"/>
    </row>
    <row r="156" spans="24:24" x14ac:dyDescent="0.15">
      <c r="X156" s="172"/>
    </row>
    <row r="157" spans="24:24" x14ac:dyDescent="0.15">
      <c r="X157" s="172"/>
    </row>
    <row r="158" spans="24:24" x14ac:dyDescent="0.15">
      <c r="X158" s="172"/>
    </row>
    <row r="159" spans="24:24" x14ac:dyDescent="0.15">
      <c r="X159" s="172"/>
    </row>
    <row r="160" spans="24:24" x14ac:dyDescent="0.15">
      <c r="X160" s="172"/>
    </row>
    <row r="161" spans="24:24" x14ac:dyDescent="0.15">
      <c r="X161" s="172"/>
    </row>
    <row r="162" spans="24:24" x14ac:dyDescent="0.15">
      <c r="X162" s="172"/>
    </row>
    <row r="163" spans="24:24" x14ac:dyDescent="0.15">
      <c r="X163" s="172"/>
    </row>
    <row r="164" spans="24:24" x14ac:dyDescent="0.15">
      <c r="X164" s="172"/>
    </row>
    <row r="165" spans="24:24" x14ac:dyDescent="0.15">
      <c r="X165" s="172"/>
    </row>
    <row r="166" spans="24:24" x14ac:dyDescent="0.15">
      <c r="X166" s="172"/>
    </row>
    <row r="167" spans="24:24" x14ac:dyDescent="0.15">
      <c r="X167" s="172"/>
    </row>
    <row r="168" spans="24:24" x14ac:dyDescent="0.15">
      <c r="X168" s="172"/>
    </row>
    <row r="169" spans="24:24" x14ac:dyDescent="0.15">
      <c r="X169" s="172"/>
    </row>
    <row r="170" spans="24:24" x14ac:dyDescent="0.15">
      <c r="X170" s="172"/>
    </row>
    <row r="171" spans="24:24" x14ac:dyDescent="0.15">
      <c r="X171" s="172"/>
    </row>
    <row r="172" spans="24:24" x14ac:dyDescent="0.15">
      <c r="X172" s="172"/>
    </row>
    <row r="173" spans="24:24" x14ac:dyDescent="0.15">
      <c r="X173" s="172"/>
    </row>
    <row r="174" spans="24:24" x14ac:dyDescent="0.15">
      <c r="X174" s="172"/>
    </row>
    <row r="175" spans="24:24" x14ac:dyDescent="0.15">
      <c r="X175" s="172"/>
    </row>
    <row r="176" spans="24:24" x14ac:dyDescent="0.15">
      <c r="X176" s="172"/>
    </row>
    <row r="177" spans="24:24" x14ac:dyDescent="0.15">
      <c r="X177" s="172"/>
    </row>
    <row r="178" spans="24:24" x14ac:dyDescent="0.15">
      <c r="X178" s="172"/>
    </row>
    <row r="179" spans="24:24" x14ac:dyDescent="0.15">
      <c r="X179" s="172"/>
    </row>
    <row r="180" spans="24:24" x14ac:dyDescent="0.15">
      <c r="X180" s="172"/>
    </row>
    <row r="181" spans="24:24" x14ac:dyDescent="0.15">
      <c r="X181" s="172"/>
    </row>
    <row r="182" spans="24:24" x14ac:dyDescent="0.15">
      <c r="X182" s="172"/>
    </row>
    <row r="183" spans="24:24" x14ac:dyDescent="0.15">
      <c r="X183" s="172"/>
    </row>
    <row r="184" spans="24:24" x14ac:dyDescent="0.15">
      <c r="X184" s="172"/>
    </row>
    <row r="185" spans="24:24" x14ac:dyDescent="0.15">
      <c r="X185" s="172"/>
    </row>
    <row r="186" spans="24:24" x14ac:dyDescent="0.15">
      <c r="X186" s="172"/>
    </row>
    <row r="187" spans="24:24" x14ac:dyDescent="0.15">
      <c r="X187" s="172"/>
    </row>
    <row r="188" spans="24:24" x14ac:dyDescent="0.15">
      <c r="X188" s="172"/>
    </row>
    <row r="189" spans="24:24" x14ac:dyDescent="0.15">
      <c r="X189" s="172"/>
    </row>
    <row r="190" spans="24:24" x14ac:dyDescent="0.15">
      <c r="X190" s="172"/>
    </row>
    <row r="191" spans="24:24" x14ac:dyDescent="0.15">
      <c r="X191" s="172"/>
    </row>
    <row r="192" spans="24:24" x14ac:dyDescent="0.15">
      <c r="X192" s="172"/>
    </row>
    <row r="193" spans="1:26" x14ac:dyDescent="0.15">
      <c r="X193" s="172"/>
    </row>
    <row r="194" spans="1:26" x14ac:dyDescent="0.15">
      <c r="X194" s="172"/>
    </row>
    <row r="195" spans="1:26" ht="13.5" hidden="1" customHeight="1" x14ac:dyDescent="0.15">
      <c r="X195" s="172"/>
    </row>
    <row r="196" spans="1:26" ht="13.5" hidden="1" customHeight="1" x14ac:dyDescent="0.15">
      <c r="A196" s="252">
        <f>SUM(A8:J88)</f>
        <v>17947</v>
      </c>
      <c r="X196" s="172"/>
      <c r="Z196" s="253">
        <v>0</v>
      </c>
    </row>
    <row r="197" spans="1:26" ht="13.5" hidden="1" customHeight="1" x14ac:dyDescent="0.15">
      <c r="X197" s="172"/>
    </row>
    <row r="198" spans="1:26" x14ac:dyDescent="0.15">
      <c r="X198" s="172"/>
    </row>
    <row r="199" spans="1:26" x14ac:dyDescent="0.15">
      <c r="X199" s="172"/>
    </row>
    <row r="200" spans="1:26" x14ac:dyDescent="0.15">
      <c r="X200" s="172"/>
    </row>
    <row r="201" spans="1:26" x14ac:dyDescent="0.15">
      <c r="X201" s="172"/>
    </row>
    <row r="202" spans="1:26" x14ac:dyDescent="0.15">
      <c r="X202" s="172"/>
    </row>
    <row r="203" spans="1:26" x14ac:dyDescent="0.15">
      <c r="X203" s="172"/>
    </row>
    <row r="204" spans="1:26" x14ac:dyDescent="0.15">
      <c r="X204" s="172"/>
    </row>
    <row r="205" spans="1:26" x14ac:dyDescent="0.15">
      <c r="X205" s="172"/>
    </row>
    <row r="206" spans="1:26" x14ac:dyDescent="0.15">
      <c r="X206" s="172"/>
    </row>
    <row r="207" spans="1:26" x14ac:dyDescent="0.15">
      <c r="X207" s="172"/>
    </row>
    <row r="208" spans="1:26" x14ac:dyDescent="0.15">
      <c r="X208" s="172"/>
    </row>
    <row r="209" spans="24:24" x14ac:dyDescent="0.15">
      <c r="X209" s="172"/>
    </row>
    <row r="210" spans="24:24" x14ac:dyDescent="0.15">
      <c r="X210" s="172"/>
    </row>
    <row r="211" spans="24:24" x14ac:dyDescent="0.15">
      <c r="X211" s="172"/>
    </row>
    <row r="212" spans="24:24" x14ac:dyDescent="0.15">
      <c r="X212" s="172"/>
    </row>
    <row r="213" spans="24:24" x14ac:dyDescent="0.15">
      <c r="X213" s="172"/>
    </row>
    <row r="214" spans="24:24" x14ac:dyDescent="0.15">
      <c r="X214" s="172"/>
    </row>
    <row r="215" spans="24:24" x14ac:dyDescent="0.15">
      <c r="X215" s="172"/>
    </row>
    <row r="216" spans="24:24" x14ac:dyDescent="0.15">
      <c r="X216" s="172"/>
    </row>
    <row r="217" spans="24:24" x14ac:dyDescent="0.15">
      <c r="X217" s="172"/>
    </row>
    <row r="218" spans="24:24" x14ac:dyDescent="0.15">
      <c r="X218" s="172"/>
    </row>
    <row r="219" spans="24:24" x14ac:dyDescent="0.15">
      <c r="X219" s="172"/>
    </row>
    <row r="220" spans="24:24" x14ac:dyDescent="0.15">
      <c r="X220" s="172"/>
    </row>
    <row r="221" spans="24:24" x14ac:dyDescent="0.15">
      <c r="X221" s="172"/>
    </row>
    <row r="222" spans="24:24" x14ac:dyDescent="0.15">
      <c r="X222" s="172"/>
    </row>
    <row r="223" spans="24:24" x14ac:dyDescent="0.15">
      <c r="X223" s="172"/>
    </row>
    <row r="224" spans="24:24" x14ac:dyDescent="0.15">
      <c r="X224" s="172"/>
    </row>
    <row r="225" spans="24:24" x14ac:dyDescent="0.15">
      <c r="X225" s="172"/>
    </row>
    <row r="226" spans="24:24" x14ac:dyDescent="0.15">
      <c r="X226" s="172"/>
    </row>
    <row r="227" spans="24:24" x14ac:dyDescent="0.15">
      <c r="X227" s="172"/>
    </row>
    <row r="228" spans="24:24" x14ac:dyDescent="0.15">
      <c r="X228" s="172"/>
    </row>
    <row r="229" spans="24:24" x14ac:dyDescent="0.15">
      <c r="X229" s="172"/>
    </row>
    <row r="230" spans="24:24" x14ac:dyDescent="0.15">
      <c r="X230" s="172"/>
    </row>
    <row r="231" spans="24:24" x14ac:dyDescent="0.15">
      <c r="X231" s="172"/>
    </row>
    <row r="232" spans="24:24" x14ac:dyDescent="0.15">
      <c r="X232" s="172"/>
    </row>
    <row r="233" spans="24:24" x14ac:dyDescent="0.15">
      <c r="X233" s="172"/>
    </row>
    <row r="234" spans="24:24" x14ac:dyDescent="0.15">
      <c r="X234" s="172"/>
    </row>
    <row r="235" spans="24:24" x14ac:dyDescent="0.15">
      <c r="X235" s="172"/>
    </row>
    <row r="236" spans="24:24" x14ac:dyDescent="0.15">
      <c r="X236" s="172"/>
    </row>
    <row r="237" spans="24:24" x14ac:dyDescent="0.15">
      <c r="X237" s="172"/>
    </row>
    <row r="238" spans="24:24" x14ac:dyDescent="0.15">
      <c r="X238" s="172"/>
    </row>
    <row r="239" spans="24:24" x14ac:dyDescent="0.15">
      <c r="X239" s="172"/>
    </row>
    <row r="240" spans="24:24" x14ac:dyDescent="0.15">
      <c r="X240" s="172"/>
    </row>
    <row r="241" spans="24:24" x14ac:dyDescent="0.15">
      <c r="X241" s="172"/>
    </row>
    <row r="242" spans="24:24" x14ac:dyDescent="0.15">
      <c r="X242" s="172"/>
    </row>
    <row r="243" spans="24:24" x14ac:dyDescent="0.15">
      <c r="X243" s="172"/>
    </row>
    <row r="244" spans="24:24" x14ac:dyDescent="0.15">
      <c r="X244" s="172"/>
    </row>
    <row r="245" spans="24:24" x14ac:dyDescent="0.15">
      <c r="X245" s="172"/>
    </row>
    <row r="246" spans="24:24" x14ac:dyDescent="0.15">
      <c r="X246" s="172"/>
    </row>
    <row r="247" spans="24:24" x14ac:dyDescent="0.15">
      <c r="X247" s="172"/>
    </row>
    <row r="248" spans="24:24" x14ac:dyDescent="0.15">
      <c r="X248" s="172"/>
    </row>
    <row r="249" spans="24:24" x14ac:dyDescent="0.15">
      <c r="X249" s="172"/>
    </row>
    <row r="250" spans="24:24" x14ac:dyDescent="0.15">
      <c r="X250" s="172"/>
    </row>
    <row r="251" spans="24:24" x14ac:dyDescent="0.15">
      <c r="X251" s="172"/>
    </row>
    <row r="252" spans="24:24" x14ac:dyDescent="0.15">
      <c r="X252" s="172"/>
    </row>
    <row r="253" spans="24:24" x14ac:dyDescent="0.15">
      <c r="X253" s="172"/>
    </row>
    <row r="254" spans="24:24" x14ac:dyDescent="0.15">
      <c r="X254" s="172"/>
    </row>
    <row r="255" spans="24:24" x14ac:dyDescent="0.15">
      <c r="X255" s="172"/>
    </row>
    <row r="256" spans="24:24" x14ac:dyDescent="0.15">
      <c r="X256" s="172"/>
    </row>
    <row r="257" spans="24:24" x14ac:dyDescent="0.15">
      <c r="X257" s="172"/>
    </row>
    <row r="258" spans="24:24" x14ac:dyDescent="0.15">
      <c r="X258" s="172"/>
    </row>
    <row r="259" spans="24:24" x14ac:dyDescent="0.15">
      <c r="X259" s="172"/>
    </row>
    <row r="260" spans="24:24" x14ac:dyDescent="0.15">
      <c r="X260" s="172"/>
    </row>
    <row r="261" spans="24:24" x14ac:dyDescent="0.15">
      <c r="X261" s="172"/>
    </row>
    <row r="262" spans="24:24" x14ac:dyDescent="0.15">
      <c r="X262" s="172"/>
    </row>
    <row r="263" spans="24:24" x14ac:dyDescent="0.15">
      <c r="X263" s="172"/>
    </row>
    <row r="264" spans="24:24" x14ac:dyDescent="0.15">
      <c r="X264" s="172"/>
    </row>
    <row r="265" spans="24:24" x14ac:dyDescent="0.15">
      <c r="X265" s="172"/>
    </row>
    <row r="266" spans="24:24" x14ac:dyDescent="0.15">
      <c r="X266" s="172"/>
    </row>
    <row r="267" spans="24:24" x14ac:dyDescent="0.15">
      <c r="X267" s="172"/>
    </row>
    <row r="268" spans="24:24" x14ac:dyDescent="0.15">
      <c r="X268" s="172"/>
    </row>
    <row r="269" spans="24:24" x14ac:dyDescent="0.15">
      <c r="X269" s="172"/>
    </row>
    <row r="270" spans="24:24" x14ac:dyDescent="0.15">
      <c r="X270" s="172"/>
    </row>
    <row r="271" spans="24:24" x14ac:dyDescent="0.15">
      <c r="X271" s="172"/>
    </row>
    <row r="272" spans="24:24" x14ac:dyDescent="0.15">
      <c r="X272" s="172"/>
    </row>
    <row r="273" spans="24:24" x14ac:dyDescent="0.15">
      <c r="X273" s="172"/>
    </row>
    <row r="274" spans="24:24" x14ac:dyDescent="0.15">
      <c r="X274" s="172"/>
    </row>
    <row r="275" spans="24:24" x14ac:dyDescent="0.15">
      <c r="X275" s="172"/>
    </row>
    <row r="276" spans="24:24" x14ac:dyDescent="0.15">
      <c r="X276" s="172"/>
    </row>
    <row r="277" spans="24:24" x14ac:dyDescent="0.15">
      <c r="X277" s="172"/>
    </row>
    <row r="278" spans="24:24" x14ac:dyDescent="0.15">
      <c r="X278" s="172"/>
    </row>
    <row r="279" spans="24:24" x14ac:dyDescent="0.15">
      <c r="X279" s="172"/>
    </row>
    <row r="280" spans="24:24" x14ac:dyDescent="0.15">
      <c r="X280" s="172"/>
    </row>
    <row r="281" spans="24:24" x14ac:dyDescent="0.15">
      <c r="X281" s="172"/>
    </row>
    <row r="282" spans="24:24" x14ac:dyDescent="0.15">
      <c r="X282" s="172"/>
    </row>
    <row r="283" spans="24:24" x14ac:dyDescent="0.15">
      <c r="X283" s="172"/>
    </row>
    <row r="284" spans="24:24" x14ac:dyDescent="0.15">
      <c r="X284" s="172"/>
    </row>
    <row r="285" spans="24:24" x14ac:dyDescent="0.15">
      <c r="X285" s="172"/>
    </row>
    <row r="286" spans="24:24" x14ac:dyDescent="0.15">
      <c r="X286" s="172"/>
    </row>
    <row r="287" spans="24:24" x14ac:dyDescent="0.15">
      <c r="X287" s="172"/>
    </row>
    <row r="288" spans="24:24" x14ac:dyDescent="0.15">
      <c r="X288" s="172"/>
    </row>
    <row r="289" spans="24:24" x14ac:dyDescent="0.15">
      <c r="X289" s="172"/>
    </row>
    <row r="290" spans="24:24" x14ac:dyDescent="0.15">
      <c r="X290" s="172"/>
    </row>
    <row r="291" spans="24:24" x14ac:dyDescent="0.15">
      <c r="X291" s="172"/>
    </row>
    <row r="292" spans="24:24" x14ac:dyDescent="0.15">
      <c r="X292" s="172"/>
    </row>
    <row r="293" spans="24:24" x14ac:dyDescent="0.15">
      <c r="X293" s="172"/>
    </row>
    <row r="294" spans="24:24" x14ac:dyDescent="0.15">
      <c r="X294" s="172"/>
    </row>
    <row r="295" spans="24:24" x14ac:dyDescent="0.15">
      <c r="X295" s="172"/>
    </row>
    <row r="296" spans="24:24" x14ac:dyDescent="0.15">
      <c r="X296" s="172"/>
    </row>
    <row r="297" spans="24:24" x14ac:dyDescent="0.15">
      <c r="X297" s="172"/>
    </row>
    <row r="298" spans="24:24" x14ac:dyDescent="0.15">
      <c r="X298" s="172"/>
    </row>
    <row r="299" spans="24:24" x14ac:dyDescent="0.15">
      <c r="X299" s="172"/>
    </row>
    <row r="300" spans="24:24" x14ac:dyDescent="0.15">
      <c r="X300" s="172"/>
    </row>
    <row r="301" spans="24:24" x14ac:dyDescent="0.15">
      <c r="X301" s="172"/>
    </row>
    <row r="302" spans="24:24" x14ac:dyDescent="0.15">
      <c r="X302" s="172"/>
    </row>
    <row r="303" spans="24:24" x14ac:dyDescent="0.15">
      <c r="X303" s="172"/>
    </row>
    <row r="304" spans="24:24" x14ac:dyDescent="0.15">
      <c r="X304" s="172"/>
    </row>
    <row r="305" spans="24:24" x14ac:dyDescent="0.15">
      <c r="X305" s="172"/>
    </row>
    <row r="306" spans="24:24" x14ac:dyDescent="0.15">
      <c r="X306" s="172"/>
    </row>
    <row r="307" spans="24:24" x14ac:dyDescent="0.15">
      <c r="X307" s="172"/>
    </row>
    <row r="308" spans="24:24" x14ac:dyDescent="0.15">
      <c r="X308" s="172"/>
    </row>
    <row r="309" spans="24:24" x14ac:dyDescent="0.15">
      <c r="X309" s="172"/>
    </row>
    <row r="310" spans="24:24" x14ac:dyDescent="0.15">
      <c r="X310" s="172"/>
    </row>
    <row r="311" spans="24:24" x14ac:dyDescent="0.15">
      <c r="X311" s="172"/>
    </row>
    <row r="312" spans="24:24" x14ac:dyDescent="0.15">
      <c r="X312" s="172"/>
    </row>
    <row r="313" spans="24:24" x14ac:dyDescent="0.15">
      <c r="X313" s="172"/>
    </row>
    <row r="314" spans="24:24" x14ac:dyDescent="0.15">
      <c r="X314" s="172"/>
    </row>
    <row r="315" spans="24:24" x14ac:dyDescent="0.15">
      <c r="X315" s="172"/>
    </row>
    <row r="316" spans="24:24" x14ac:dyDescent="0.15">
      <c r="X316" s="172"/>
    </row>
    <row r="317" spans="24:24" x14ac:dyDescent="0.15">
      <c r="X317" s="172"/>
    </row>
    <row r="318" spans="24:24" x14ac:dyDescent="0.15">
      <c r="X318" s="172"/>
    </row>
    <row r="319" spans="24:24" x14ac:dyDescent="0.15">
      <c r="X319" s="172"/>
    </row>
    <row r="320" spans="24:24" x14ac:dyDescent="0.15">
      <c r="X320" s="172"/>
    </row>
    <row r="321" spans="24:24" x14ac:dyDescent="0.15">
      <c r="X321" s="172"/>
    </row>
    <row r="322" spans="24:24" x14ac:dyDescent="0.15">
      <c r="X322" s="172"/>
    </row>
    <row r="323" spans="24:24" x14ac:dyDescent="0.15">
      <c r="X323" s="172"/>
    </row>
    <row r="324" spans="24:24" x14ac:dyDescent="0.15">
      <c r="X324" s="172"/>
    </row>
    <row r="325" spans="24:24" x14ac:dyDescent="0.15">
      <c r="X325" s="172"/>
    </row>
    <row r="326" spans="24:24" x14ac:dyDescent="0.15">
      <c r="X326" s="172"/>
    </row>
    <row r="327" spans="24:24" x14ac:dyDescent="0.15">
      <c r="X327" s="172"/>
    </row>
    <row r="328" spans="24:24" x14ac:dyDescent="0.15">
      <c r="X328" s="172"/>
    </row>
    <row r="329" spans="24:24" x14ac:dyDescent="0.15">
      <c r="X329" s="172"/>
    </row>
    <row r="330" spans="24:24" x14ac:dyDescent="0.15">
      <c r="X330" s="172"/>
    </row>
    <row r="331" spans="24:24" x14ac:dyDescent="0.15">
      <c r="X331" s="172"/>
    </row>
    <row r="332" spans="24:24" x14ac:dyDescent="0.15">
      <c r="X332" s="172"/>
    </row>
    <row r="333" spans="24:24" x14ac:dyDescent="0.15">
      <c r="X333" s="172"/>
    </row>
    <row r="334" spans="24:24" x14ac:dyDescent="0.15">
      <c r="X334" s="172"/>
    </row>
    <row r="335" spans="24:24" x14ac:dyDescent="0.15">
      <c r="X335" s="172"/>
    </row>
    <row r="336" spans="24:24" x14ac:dyDescent="0.15">
      <c r="X336" s="172"/>
    </row>
    <row r="337" spans="24:24" x14ac:dyDescent="0.15">
      <c r="X337" s="172"/>
    </row>
    <row r="338" spans="24:24" x14ac:dyDescent="0.15">
      <c r="X338" s="172"/>
    </row>
    <row r="339" spans="24:24" x14ac:dyDescent="0.15">
      <c r="X339" s="172"/>
    </row>
    <row r="340" spans="24:24" x14ac:dyDescent="0.15">
      <c r="X340" s="172"/>
    </row>
    <row r="341" spans="24:24" x14ac:dyDescent="0.15">
      <c r="X341" s="172"/>
    </row>
    <row r="342" spans="24:24" x14ac:dyDescent="0.15">
      <c r="X342" s="172"/>
    </row>
    <row r="343" spans="24:24" x14ac:dyDescent="0.15">
      <c r="X343" s="172"/>
    </row>
    <row r="344" spans="24:24" x14ac:dyDescent="0.15">
      <c r="X344" s="172"/>
    </row>
    <row r="345" spans="24:24" x14ac:dyDescent="0.15">
      <c r="X345" s="172"/>
    </row>
    <row r="346" spans="24:24" x14ac:dyDescent="0.15">
      <c r="X346" s="172"/>
    </row>
    <row r="347" spans="24:24" x14ac:dyDescent="0.15">
      <c r="X347" s="172"/>
    </row>
    <row r="348" spans="24:24" x14ac:dyDescent="0.15">
      <c r="X348" s="172"/>
    </row>
    <row r="349" spans="24:24" x14ac:dyDescent="0.15">
      <c r="X349" s="172"/>
    </row>
    <row r="350" spans="24:24" x14ac:dyDescent="0.15">
      <c r="X350" s="172"/>
    </row>
    <row r="351" spans="24:24" x14ac:dyDescent="0.15">
      <c r="X351" s="172"/>
    </row>
    <row r="352" spans="24:24" x14ac:dyDescent="0.15">
      <c r="X352" s="172"/>
    </row>
    <row r="353" spans="24:24" x14ac:dyDescent="0.15">
      <c r="X353" s="172"/>
    </row>
    <row r="354" spans="24:24" x14ac:dyDescent="0.15">
      <c r="X354" s="172"/>
    </row>
    <row r="355" spans="24:24" x14ac:dyDescent="0.15">
      <c r="X355" s="172"/>
    </row>
    <row r="356" spans="24:24" x14ac:dyDescent="0.15">
      <c r="X356" s="172"/>
    </row>
    <row r="357" spans="24:24" x14ac:dyDescent="0.15">
      <c r="X357" s="172"/>
    </row>
    <row r="358" spans="24:24" x14ac:dyDescent="0.15">
      <c r="X358" s="172"/>
    </row>
    <row r="359" spans="24:24" x14ac:dyDescent="0.15">
      <c r="X359" s="172"/>
    </row>
    <row r="360" spans="24:24" x14ac:dyDescent="0.15">
      <c r="X360" s="172"/>
    </row>
    <row r="361" spans="24:24" x14ac:dyDescent="0.15">
      <c r="X361" s="172"/>
    </row>
    <row r="362" spans="24:24" x14ac:dyDescent="0.15">
      <c r="X362" s="172"/>
    </row>
    <row r="363" spans="24:24" x14ac:dyDescent="0.15">
      <c r="X363" s="172"/>
    </row>
    <row r="364" spans="24:24" x14ac:dyDescent="0.15">
      <c r="X364" s="172"/>
    </row>
    <row r="365" spans="24:24" x14ac:dyDescent="0.15">
      <c r="X365" s="172"/>
    </row>
    <row r="366" spans="24:24" x14ac:dyDescent="0.15">
      <c r="X366" s="172"/>
    </row>
    <row r="367" spans="24:24" x14ac:dyDescent="0.15">
      <c r="X367" s="172"/>
    </row>
    <row r="368" spans="24:24" x14ac:dyDescent="0.15">
      <c r="X368" s="172"/>
    </row>
    <row r="369" spans="24:24" x14ac:dyDescent="0.15">
      <c r="X369" s="172"/>
    </row>
    <row r="370" spans="24:24" x14ac:dyDescent="0.15">
      <c r="X370" s="172"/>
    </row>
    <row r="371" spans="24:24" x14ac:dyDescent="0.15">
      <c r="X371" s="172"/>
    </row>
    <row r="372" spans="24:24" x14ac:dyDescent="0.15">
      <c r="X372" s="172"/>
    </row>
    <row r="373" spans="24:24" x14ac:dyDescent="0.15">
      <c r="X373" s="172"/>
    </row>
    <row r="374" spans="24:24" x14ac:dyDescent="0.15">
      <c r="X374" s="172"/>
    </row>
    <row r="375" spans="24:24" x14ac:dyDescent="0.15">
      <c r="X375" s="172"/>
    </row>
    <row r="376" spans="24:24" x14ac:dyDescent="0.15">
      <c r="X376" s="172"/>
    </row>
    <row r="377" spans="24:24" x14ac:dyDescent="0.15">
      <c r="X377" s="172"/>
    </row>
    <row r="378" spans="24:24" x14ac:dyDescent="0.15">
      <c r="X378" s="172"/>
    </row>
    <row r="379" spans="24:24" x14ac:dyDescent="0.15">
      <c r="X379" s="172"/>
    </row>
    <row r="380" spans="24:24" x14ac:dyDescent="0.15">
      <c r="X380" s="172"/>
    </row>
    <row r="381" spans="24:24" x14ac:dyDescent="0.15">
      <c r="X381" s="172"/>
    </row>
    <row r="382" spans="24:24" x14ac:dyDescent="0.15">
      <c r="X382" s="172"/>
    </row>
    <row r="383" spans="24:24" x14ac:dyDescent="0.15">
      <c r="X383" s="172"/>
    </row>
    <row r="384" spans="24:24" x14ac:dyDescent="0.15">
      <c r="X384" s="172"/>
    </row>
    <row r="385" spans="24:24" x14ac:dyDescent="0.15">
      <c r="X385" s="172"/>
    </row>
    <row r="386" spans="24:24" x14ac:dyDescent="0.15">
      <c r="X386" s="172"/>
    </row>
    <row r="387" spans="24:24" x14ac:dyDescent="0.15">
      <c r="X387" s="172"/>
    </row>
    <row r="388" spans="24:24" x14ac:dyDescent="0.15">
      <c r="X388" s="172"/>
    </row>
    <row r="389" spans="24:24" x14ac:dyDescent="0.15">
      <c r="X389" s="172"/>
    </row>
    <row r="390" spans="24:24" x14ac:dyDescent="0.15">
      <c r="X390" s="172"/>
    </row>
    <row r="391" spans="24:24" x14ac:dyDescent="0.15">
      <c r="X391" s="172"/>
    </row>
    <row r="392" spans="24:24" x14ac:dyDescent="0.15">
      <c r="X392" s="172"/>
    </row>
    <row r="393" spans="24:24" x14ac:dyDescent="0.15">
      <c r="X393" s="172"/>
    </row>
    <row r="394" spans="24:24" x14ac:dyDescent="0.15">
      <c r="X394" s="172"/>
    </row>
    <row r="395" spans="24:24" x14ac:dyDescent="0.15">
      <c r="X395" s="172"/>
    </row>
    <row r="396" spans="24:24" x14ac:dyDescent="0.15">
      <c r="X396" s="172"/>
    </row>
    <row r="397" spans="24:24" x14ac:dyDescent="0.15">
      <c r="X397" s="172"/>
    </row>
    <row r="398" spans="24:24" x14ac:dyDescent="0.15">
      <c r="X398" s="172"/>
    </row>
    <row r="399" spans="24:24" x14ac:dyDescent="0.15">
      <c r="X399" s="172"/>
    </row>
    <row r="400" spans="24:24" x14ac:dyDescent="0.15">
      <c r="X400" s="172"/>
    </row>
    <row r="401" spans="24:24" x14ac:dyDescent="0.15">
      <c r="X401" s="172"/>
    </row>
    <row r="402" spans="24:24" x14ac:dyDescent="0.15">
      <c r="X402" s="172"/>
    </row>
    <row r="403" spans="24:24" x14ac:dyDescent="0.15">
      <c r="X403" s="172"/>
    </row>
    <row r="404" spans="24:24" x14ac:dyDescent="0.15">
      <c r="X404" s="172"/>
    </row>
    <row r="405" spans="24:24" x14ac:dyDescent="0.15">
      <c r="X405" s="172"/>
    </row>
    <row r="406" spans="24:24" x14ac:dyDescent="0.15">
      <c r="X406" s="172"/>
    </row>
    <row r="407" spans="24:24" x14ac:dyDescent="0.15">
      <c r="X407" s="172"/>
    </row>
    <row r="408" spans="24:24" x14ac:dyDescent="0.15">
      <c r="X408" s="172"/>
    </row>
    <row r="409" spans="24:24" x14ac:dyDescent="0.15">
      <c r="X409" s="172"/>
    </row>
    <row r="410" spans="24:24" x14ac:dyDescent="0.15">
      <c r="X410" s="172"/>
    </row>
    <row r="411" spans="24:24" x14ac:dyDescent="0.15">
      <c r="X411" s="172"/>
    </row>
    <row r="412" spans="24:24" x14ac:dyDescent="0.15">
      <c r="X412" s="172"/>
    </row>
    <row r="413" spans="24:24" x14ac:dyDescent="0.15">
      <c r="X413" s="172"/>
    </row>
    <row r="414" spans="24:24" x14ac:dyDescent="0.15">
      <c r="X414" s="172"/>
    </row>
    <row r="415" spans="24:24" x14ac:dyDescent="0.15">
      <c r="X415" s="172"/>
    </row>
    <row r="416" spans="24:24" x14ac:dyDescent="0.15">
      <c r="X416" s="172"/>
    </row>
    <row r="417" spans="24:24" x14ac:dyDescent="0.15">
      <c r="X417" s="172"/>
    </row>
    <row r="418" spans="24:24" x14ac:dyDescent="0.15">
      <c r="X418" s="172"/>
    </row>
    <row r="419" spans="24:24" x14ac:dyDescent="0.15">
      <c r="X419" s="172"/>
    </row>
    <row r="420" spans="24:24" x14ac:dyDescent="0.15">
      <c r="X420" s="172"/>
    </row>
    <row r="421" spans="24:24" x14ac:dyDescent="0.15">
      <c r="X421" s="172"/>
    </row>
    <row r="422" spans="24:24" x14ac:dyDescent="0.15">
      <c r="X422" s="172"/>
    </row>
    <row r="423" spans="24:24" x14ac:dyDescent="0.15">
      <c r="X423" s="172"/>
    </row>
    <row r="424" spans="24:24" x14ac:dyDescent="0.15">
      <c r="X424" s="172"/>
    </row>
    <row r="425" spans="24:24" x14ac:dyDescent="0.15">
      <c r="X425" s="172"/>
    </row>
    <row r="426" spans="24:24" x14ac:dyDescent="0.15">
      <c r="X426" s="172"/>
    </row>
    <row r="427" spans="24:24" x14ac:dyDescent="0.15">
      <c r="X427" s="172"/>
    </row>
    <row r="428" spans="24:24" x14ac:dyDescent="0.15">
      <c r="X428" s="172"/>
    </row>
    <row r="429" spans="24:24" x14ac:dyDescent="0.15">
      <c r="X429" s="172"/>
    </row>
    <row r="430" spans="24:24" x14ac:dyDescent="0.15">
      <c r="X430" s="172"/>
    </row>
    <row r="431" spans="24:24" x14ac:dyDescent="0.15">
      <c r="X431" s="172"/>
    </row>
    <row r="432" spans="24:24" x14ac:dyDescent="0.15">
      <c r="X432" s="172"/>
    </row>
    <row r="433" spans="24:24" x14ac:dyDescent="0.15">
      <c r="X433" s="172"/>
    </row>
    <row r="434" spans="24:24" x14ac:dyDescent="0.15">
      <c r="X434" s="172"/>
    </row>
    <row r="435" spans="24:24" x14ac:dyDescent="0.15">
      <c r="X435" s="172"/>
    </row>
    <row r="436" spans="24:24" x14ac:dyDescent="0.15">
      <c r="X436" s="172"/>
    </row>
    <row r="437" spans="24:24" x14ac:dyDescent="0.15">
      <c r="X437" s="172"/>
    </row>
    <row r="438" spans="24:24" x14ac:dyDescent="0.15">
      <c r="X438" s="172"/>
    </row>
    <row r="439" spans="24:24" x14ac:dyDescent="0.15">
      <c r="X439" s="172"/>
    </row>
    <row r="440" spans="24:24" x14ac:dyDescent="0.15">
      <c r="X440" s="172"/>
    </row>
    <row r="441" spans="24:24" x14ac:dyDescent="0.15">
      <c r="X441" s="172"/>
    </row>
    <row r="442" spans="24:24" x14ac:dyDescent="0.15">
      <c r="X442" s="172"/>
    </row>
    <row r="443" spans="24:24" x14ac:dyDescent="0.15">
      <c r="X443" s="172"/>
    </row>
    <row r="444" spans="24:24" x14ac:dyDescent="0.15">
      <c r="X444" s="172"/>
    </row>
    <row r="445" spans="24:24" x14ac:dyDescent="0.15">
      <c r="X445" s="172"/>
    </row>
    <row r="446" spans="24:24" x14ac:dyDescent="0.15">
      <c r="X446" s="172"/>
    </row>
    <row r="447" spans="24:24" x14ac:dyDescent="0.15">
      <c r="X447" s="172"/>
    </row>
    <row r="448" spans="24:24" x14ac:dyDescent="0.15">
      <c r="X448" s="172"/>
    </row>
    <row r="449" spans="24:24" x14ac:dyDescent="0.15">
      <c r="X449" s="172"/>
    </row>
    <row r="450" spans="24:24" x14ac:dyDescent="0.15">
      <c r="X450" s="172"/>
    </row>
    <row r="451" spans="24:24" x14ac:dyDescent="0.15">
      <c r="X451" s="172"/>
    </row>
    <row r="452" spans="24:24" x14ac:dyDescent="0.15">
      <c r="X452" s="172"/>
    </row>
    <row r="453" spans="24:24" x14ac:dyDescent="0.15">
      <c r="X453" s="172"/>
    </row>
    <row r="454" spans="24:24" x14ac:dyDescent="0.15">
      <c r="X454" s="172"/>
    </row>
    <row r="455" spans="24:24" x14ac:dyDescent="0.15">
      <c r="X455" s="172"/>
    </row>
    <row r="456" spans="24:24" x14ac:dyDescent="0.15">
      <c r="X456" s="172"/>
    </row>
    <row r="457" spans="24:24" x14ac:dyDescent="0.15">
      <c r="X457" s="172"/>
    </row>
    <row r="458" spans="24:24" x14ac:dyDescent="0.15">
      <c r="X458" s="172"/>
    </row>
    <row r="459" spans="24:24" x14ac:dyDescent="0.15">
      <c r="X459" s="172"/>
    </row>
    <row r="460" spans="24:24" x14ac:dyDescent="0.15">
      <c r="X460" s="172"/>
    </row>
    <row r="461" spans="24:24" x14ac:dyDescent="0.15">
      <c r="X461" s="172"/>
    </row>
    <row r="462" spans="24:24" x14ac:dyDescent="0.15">
      <c r="X462" s="172"/>
    </row>
    <row r="463" spans="24:24" x14ac:dyDescent="0.15">
      <c r="X463" s="172"/>
    </row>
    <row r="464" spans="24:24" x14ac:dyDescent="0.15">
      <c r="X464" s="172"/>
    </row>
    <row r="465" spans="24:24" x14ac:dyDescent="0.15">
      <c r="X465" s="172"/>
    </row>
    <row r="466" spans="24:24" x14ac:dyDescent="0.15">
      <c r="X466" s="172"/>
    </row>
    <row r="467" spans="24:24" x14ac:dyDescent="0.15">
      <c r="X467" s="172"/>
    </row>
    <row r="468" spans="24:24" x14ac:dyDescent="0.15">
      <c r="X468" s="172"/>
    </row>
    <row r="469" spans="24:24" x14ac:dyDescent="0.15">
      <c r="X469" s="172"/>
    </row>
    <row r="470" spans="24:24" x14ac:dyDescent="0.15">
      <c r="X470" s="172"/>
    </row>
    <row r="471" spans="24:24" x14ac:dyDescent="0.15">
      <c r="X471" s="172"/>
    </row>
    <row r="472" spans="24:24" x14ac:dyDescent="0.15">
      <c r="X472" s="172"/>
    </row>
    <row r="473" spans="24:24" x14ac:dyDescent="0.15">
      <c r="X473" s="172"/>
    </row>
    <row r="474" spans="24:24" x14ac:dyDescent="0.15">
      <c r="X474" s="172"/>
    </row>
    <row r="475" spans="24:24" x14ac:dyDescent="0.15">
      <c r="X475" s="172"/>
    </row>
    <row r="476" spans="24:24" x14ac:dyDescent="0.15">
      <c r="X476" s="172"/>
    </row>
    <row r="477" spans="24:24" x14ac:dyDescent="0.15">
      <c r="X477" s="172"/>
    </row>
    <row r="478" spans="24:24" x14ac:dyDescent="0.15">
      <c r="X478" s="172"/>
    </row>
    <row r="479" spans="24:24" x14ac:dyDescent="0.15">
      <c r="X479" s="172"/>
    </row>
    <row r="480" spans="24:24" x14ac:dyDescent="0.15">
      <c r="X480" s="172"/>
    </row>
    <row r="481" spans="24:24" x14ac:dyDescent="0.15">
      <c r="X481" s="172"/>
    </row>
    <row r="482" spans="24:24" x14ac:dyDescent="0.15">
      <c r="X482" s="172"/>
    </row>
    <row r="483" spans="24:24" x14ac:dyDescent="0.15">
      <c r="X483" s="172"/>
    </row>
    <row r="484" spans="24:24" x14ac:dyDescent="0.15">
      <c r="X484" s="172"/>
    </row>
    <row r="485" spans="24:24" x14ac:dyDescent="0.15">
      <c r="X485" s="172"/>
    </row>
    <row r="486" spans="24:24" x14ac:dyDescent="0.15">
      <c r="X486" s="172"/>
    </row>
    <row r="487" spans="24:24" x14ac:dyDescent="0.15">
      <c r="X487" s="172"/>
    </row>
    <row r="488" spans="24:24" x14ac:dyDescent="0.15">
      <c r="X488" s="172"/>
    </row>
    <row r="489" spans="24:24" x14ac:dyDescent="0.15">
      <c r="X489" s="172"/>
    </row>
    <row r="490" spans="24:24" x14ac:dyDescent="0.15">
      <c r="X490" s="172"/>
    </row>
    <row r="491" spans="24:24" x14ac:dyDescent="0.15">
      <c r="X491" s="172"/>
    </row>
    <row r="492" spans="24:24" x14ac:dyDescent="0.15">
      <c r="X492" s="172"/>
    </row>
    <row r="493" spans="24:24" x14ac:dyDescent="0.15">
      <c r="X493" s="172"/>
    </row>
    <row r="494" spans="24:24" x14ac:dyDescent="0.15">
      <c r="X494" s="172"/>
    </row>
    <row r="495" spans="24:24" x14ac:dyDescent="0.15">
      <c r="X495" s="172"/>
    </row>
    <row r="496" spans="24:24" x14ac:dyDescent="0.15">
      <c r="X496" s="172"/>
    </row>
    <row r="497" spans="24:24" x14ac:dyDescent="0.15">
      <c r="X497" s="172"/>
    </row>
    <row r="498" spans="24:24" x14ac:dyDescent="0.15">
      <c r="X498" s="172"/>
    </row>
    <row r="499" spans="24:24" x14ac:dyDescent="0.15">
      <c r="X499" s="172"/>
    </row>
    <row r="500" spans="24:24" x14ac:dyDescent="0.15">
      <c r="X500" s="172"/>
    </row>
    <row r="501" spans="24:24" x14ac:dyDescent="0.15">
      <c r="X501" s="172"/>
    </row>
    <row r="502" spans="24:24" x14ac:dyDescent="0.15">
      <c r="X502" s="172"/>
    </row>
    <row r="503" spans="24:24" x14ac:dyDescent="0.15">
      <c r="X503" s="172"/>
    </row>
    <row r="504" spans="24:24" x14ac:dyDescent="0.15">
      <c r="X504" s="172"/>
    </row>
    <row r="505" spans="24:24" x14ac:dyDescent="0.15">
      <c r="X505" s="172"/>
    </row>
    <row r="506" spans="24:24" x14ac:dyDescent="0.15">
      <c r="X506" s="172"/>
    </row>
    <row r="507" spans="24:24" x14ac:dyDescent="0.15">
      <c r="X507" s="172"/>
    </row>
    <row r="508" spans="24:24" x14ac:dyDescent="0.15">
      <c r="X508" s="172"/>
    </row>
    <row r="509" spans="24:24" x14ac:dyDescent="0.15">
      <c r="X509" s="172"/>
    </row>
    <row r="510" spans="24:24" x14ac:dyDescent="0.15">
      <c r="X510" s="172"/>
    </row>
    <row r="511" spans="24:24" x14ac:dyDescent="0.15">
      <c r="X511" s="172"/>
    </row>
    <row r="512" spans="24:24" x14ac:dyDescent="0.15">
      <c r="X512" s="172"/>
    </row>
    <row r="513" spans="24:24" x14ac:dyDescent="0.15">
      <c r="X513" s="172"/>
    </row>
    <row r="514" spans="24:24" x14ac:dyDescent="0.15">
      <c r="X514" s="172"/>
    </row>
    <row r="515" spans="24:24" x14ac:dyDescent="0.15">
      <c r="X515" s="172"/>
    </row>
    <row r="516" spans="24:24" x14ac:dyDescent="0.15">
      <c r="X516" s="172"/>
    </row>
    <row r="517" spans="24:24" x14ac:dyDescent="0.15">
      <c r="X517" s="172"/>
    </row>
    <row r="518" spans="24:24" x14ac:dyDescent="0.15">
      <c r="X518" s="172"/>
    </row>
    <row r="519" spans="24:24" x14ac:dyDescent="0.15">
      <c r="X519" s="172"/>
    </row>
    <row r="520" spans="24:24" x14ac:dyDescent="0.15">
      <c r="X520" s="172"/>
    </row>
    <row r="521" spans="24:24" x14ac:dyDescent="0.15">
      <c r="X521" s="172"/>
    </row>
    <row r="522" spans="24:24" x14ac:dyDescent="0.15">
      <c r="X522" s="172"/>
    </row>
    <row r="523" spans="24:24" x14ac:dyDescent="0.15">
      <c r="X523" s="172"/>
    </row>
    <row r="524" spans="24:24" x14ac:dyDescent="0.15">
      <c r="X524" s="172"/>
    </row>
    <row r="525" spans="24:24" x14ac:dyDescent="0.15">
      <c r="X525" s="172"/>
    </row>
    <row r="526" spans="24:24" x14ac:dyDescent="0.15">
      <c r="X526" s="172"/>
    </row>
    <row r="527" spans="24:24" x14ac:dyDescent="0.15">
      <c r="X527" s="172"/>
    </row>
    <row r="528" spans="24:24" x14ac:dyDescent="0.15">
      <c r="X528" s="172"/>
    </row>
    <row r="529" spans="24:24" x14ac:dyDescent="0.15">
      <c r="X529" s="172"/>
    </row>
    <row r="530" spans="24:24" x14ac:dyDescent="0.15">
      <c r="X530" s="172"/>
    </row>
    <row r="531" spans="24:24" x14ac:dyDescent="0.15">
      <c r="X531" s="172"/>
    </row>
    <row r="532" spans="24:24" x14ac:dyDescent="0.15">
      <c r="X532" s="172"/>
    </row>
    <row r="533" spans="24:24" x14ac:dyDescent="0.15">
      <c r="X533" s="172"/>
    </row>
    <row r="534" spans="24:24" x14ac:dyDescent="0.15">
      <c r="X534" s="172"/>
    </row>
    <row r="535" spans="24:24" x14ac:dyDescent="0.15">
      <c r="X535" s="172"/>
    </row>
    <row r="536" spans="24:24" x14ac:dyDescent="0.15">
      <c r="X536" s="172"/>
    </row>
    <row r="537" spans="24:24" x14ac:dyDescent="0.15">
      <c r="X537" s="172"/>
    </row>
    <row r="538" spans="24:24" x14ac:dyDescent="0.15">
      <c r="X538" s="172"/>
    </row>
    <row r="539" spans="24:24" x14ac:dyDescent="0.15">
      <c r="X539" s="172"/>
    </row>
    <row r="540" spans="24:24" x14ac:dyDescent="0.15">
      <c r="X540" s="172"/>
    </row>
    <row r="541" spans="24:24" x14ac:dyDescent="0.15">
      <c r="X541" s="172"/>
    </row>
    <row r="542" spans="24:24" x14ac:dyDescent="0.15">
      <c r="X542" s="172"/>
    </row>
    <row r="543" spans="24:24" x14ac:dyDescent="0.15">
      <c r="X543" s="172"/>
    </row>
    <row r="544" spans="24:24" x14ac:dyDescent="0.15">
      <c r="X544" s="172"/>
    </row>
    <row r="545" spans="24:24" x14ac:dyDescent="0.15">
      <c r="X545" s="172"/>
    </row>
    <row r="546" spans="24:24" x14ac:dyDescent="0.15">
      <c r="X546" s="172"/>
    </row>
    <row r="547" spans="24:24" x14ac:dyDescent="0.15">
      <c r="X547" s="172"/>
    </row>
    <row r="548" spans="24:24" x14ac:dyDescent="0.15">
      <c r="X548" s="172"/>
    </row>
    <row r="549" spans="24:24" x14ac:dyDescent="0.15">
      <c r="X549" s="172"/>
    </row>
    <row r="550" spans="24:24" x14ac:dyDescent="0.15">
      <c r="X550" s="172"/>
    </row>
    <row r="551" spans="24:24" x14ac:dyDescent="0.15">
      <c r="X551" s="172"/>
    </row>
    <row r="552" spans="24:24" x14ac:dyDescent="0.15">
      <c r="X552" s="172"/>
    </row>
    <row r="553" spans="24:24" x14ac:dyDescent="0.15">
      <c r="X553" s="172"/>
    </row>
    <row r="554" spans="24:24" x14ac:dyDescent="0.15">
      <c r="X554" s="172"/>
    </row>
    <row r="555" spans="24:24" x14ac:dyDescent="0.15">
      <c r="X555" s="172"/>
    </row>
    <row r="556" spans="24:24" x14ac:dyDescent="0.15">
      <c r="X556" s="172"/>
    </row>
    <row r="557" spans="24:24" x14ac:dyDescent="0.15">
      <c r="X557" s="172"/>
    </row>
    <row r="558" spans="24:24" x14ac:dyDescent="0.15">
      <c r="X558" s="172"/>
    </row>
    <row r="559" spans="24:24" x14ac:dyDescent="0.15">
      <c r="X559" s="172"/>
    </row>
    <row r="560" spans="24:24" x14ac:dyDescent="0.15">
      <c r="X560" s="172"/>
    </row>
    <row r="561" spans="24:24" x14ac:dyDescent="0.15">
      <c r="X561" s="172"/>
    </row>
    <row r="562" spans="24:24" x14ac:dyDescent="0.15">
      <c r="X562" s="172"/>
    </row>
    <row r="563" spans="24:24" x14ac:dyDescent="0.15">
      <c r="X563" s="172"/>
    </row>
    <row r="564" spans="24:24" x14ac:dyDescent="0.15">
      <c r="X564" s="172"/>
    </row>
    <row r="565" spans="24:24" x14ac:dyDescent="0.15">
      <c r="X565" s="172"/>
    </row>
    <row r="566" spans="24:24" x14ac:dyDescent="0.15">
      <c r="X566" s="172"/>
    </row>
    <row r="567" spans="24:24" x14ac:dyDescent="0.15">
      <c r="X567" s="172"/>
    </row>
    <row r="568" spans="24:24" x14ac:dyDescent="0.15">
      <c r="X568" s="172"/>
    </row>
    <row r="569" spans="24:24" x14ac:dyDescent="0.15">
      <c r="X569" s="172"/>
    </row>
    <row r="570" spans="24:24" x14ac:dyDescent="0.15">
      <c r="X570" s="172"/>
    </row>
    <row r="571" spans="24:24" x14ac:dyDescent="0.15">
      <c r="X571" s="172"/>
    </row>
    <row r="572" spans="24:24" x14ac:dyDescent="0.15">
      <c r="X572" s="172"/>
    </row>
    <row r="573" spans="24:24" x14ac:dyDescent="0.15">
      <c r="X573" s="172"/>
    </row>
    <row r="574" spans="24:24" x14ac:dyDescent="0.15">
      <c r="X574" s="172"/>
    </row>
    <row r="575" spans="24:24" x14ac:dyDescent="0.15">
      <c r="X575" s="172"/>
    </row>
    <row r="576" spans="24:24" x14ac:dyDescent="0.15">
      <c r="X576" s="172"/>
    </row>
    <row r="577" spans="24:24" x14ac:dyDescent="0.15">
      <c r="X577" s="172"/>
    </row>
    <row r="578" spans="24:24" x14ac:dyDescent="0.15">
      <c r="X578" s="172"/>
    </row>
    <row r="579" spans="24:24" x14ac:dyDescent="0.15">
      <c r="X579" s="172"/>
    </row>
    <row r="580" spans="24:24" x14ac:dyDescent="0.15">
      <c r="X580" s="172"/>
    </row>
    <row r="581" spans="24:24" x14ac:dyDescent="0.15">
      <c r="X581" s="172"/>
    </row>
    <row r="582" spans="24:24" x14ac:dyDescent="0.15">
      <c r="X582" s="172"/>
    </row>
  </sheetData>
  <mergeCells count="21">
    <mergeCell ref="A6:I6"/>
    <mergeCell ref="A7:H7"/>
    <mergeCell ref="A9:A11"/>
    <mergeCell ref="B9:B11"/>
    <mergeCell ref="C9:C11"/>
    <mergeCell ref="H9:J10"/>
    <mergeCell ref="D9:E10"/>
    <mergeCell ref="A54:A55"/>
    <mergeCell ref="F9:F11"/>
    <mergeCell ref="G9:G11"/>
    <mergeCell ref="A52:A53"/>
    <mergeCell ref="A51:B51"/>
    <mergeCell ref="A49:E49"/>
    <mergeCell ref="D57:E57"/>
    <mergeCell ref="A56:F56"/>
    <mergeCell ref="B57:C57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2"/>
  <sheetViews>
    <sheetView workbookViewId="0">
      <selection activeCell="C15" sqref="C15"/>
    </sheetView>
  </sheetViews>
  <sheetFormatPr baseColWidth="10" defaultColWidth="12.85546875" defaultRowHeight="10.5" x14ac:dyDescent="0.15"/>
  <cols>
    <col min="1" max="1" width="45.28515625" style="177" customWidth="1"/>
    <col min="2" max="9" width="13.7109375" style="177" customWidth="1"/>
    <col min="10" max="10" width="15.140625" style="172" customWidth="1"/>
    <col min="11" max="11" width="15.140625" style="242" customWidth="1"/>
    <col min="12" max="17" width="15.140625" style="172" customWidth="1"/>
    <col min="18" max="19" width="13.5703125" style="172" customWidth="1"/>
    <col min="20" max="21" width="13.5703125" style="172" hidden="1" customWidth="1"/>
    <col min="22" max="22" width="13.5703125" style="174" hidden="1" customWidth="1"/>
    <col min="23" max="23" width="13.5703125" style="172" hidden="1" customWidth="1"/>
    <col min="24" max="24" width="13.5703125" style="159" hidden="1" customWidth="1"/>
    <col min="25" max="26" width="12.42578125" style="172" hidden="1" customWidth="1"/>
    <col min="27" max="27" width="8" style="172" hidden="1" customWidth="1"/>
    <col min="28" max="28" width="7.28515625" style="172" hidden="1" customWidth="1"/>
    <col min="29" max="31" width="12.85546875" style="172" hidden="1" customWidth="1"/>
    <col min="32" max="32" width="12.85546875" style="172" customWidth="1"/>
    <col min="33" max="38" width="6.7109375" style="172" customWidth="1"/>
    <col min="39" max="47" width="5.85546875" style="172" customWidth="1"/>
    <col min="48" max="91" width="10.85546875" style="172" customWidth="1"/>
    <col min="92" max="256" width="12.85546875" style="172"/>
    <col min="257" max="257" width="45.28515625" style="172" customWidth="1"/>
    <col min="258" max="265" width="13.7109375" style="172" customWidth="1"/>
    <col min="266" max="273" width="15.140625" style="172" customWidth="1"/>
    <col min="274" max="275" width="13.5703125" style="172" customWidth="1"/>
    <col min="276" max="287" width="0" style="172" hidden="1" customWidth="1"/>
    <col min="288" max="288" width="12.85546875" style="172" customWidth="1"/>
    <col min="289" max="294" width="6.7109375" style="172" customWidth="1"/>
    <col min="295" max="303" width="5.85546875" style="172" customWidth="1"/>
    <col min="304" max="347" width="10.85546875" style="172" customWidth="1"/>
    <col min="348" max="512" width="12.85546875" style="172"/>
    <col min="513" max="513" width="45.28515625" style="172" customWidth="1"/>
    <col min="514" max="521" width="13.7109375" style="172" customWidth="1"/>
    <col min="522" max="529" width="15.140625" style="172" customWidth="1"/>
    <col min="530" max="531" width="13.5703125" style="172" customWidth="1"/>
    <col min="532" max="543" width="0" style="172" hidden="1" customWidth="1"/>
    <col min="544" max="544" width="12.85546875" style="172" customWidth="1"/>
    <col min="545" max="550" width="6.7109375" style="172" customWidth="1"/>
    <col min="551" max="559" width="5.85546875" style="172" customWidth="1"/>
    <col min="560" max="603" width="10.85546875" style="172" customWidth="1"/>
    <col min="604" max="768" width="12.85546875" style="172"/>
    <col min="769" max="769" width="45.28515625" style="172" customWidth="1"/>
    <col min="770" max="777" width="13.7109375" style="172" customWidth="1"/>
    <col min="778" max="785" width="15.140625" style="172" customWidth="1"/>
    <col min="786" max="787" width="13.5703125" style="172" customWidth="1"/>
    <col min="788" max="799" width="0" style="172" hidden="1" customWidth="1"/>
    <col min="800" max="800" width="12.85546875" style="172" customWidth="1"/>
    <col min="801" max="806" width="6.7109375" style="172" customWidth="1"/>
    <col min="807" max="815" width="5.85546875" style="172" customWidth="1"/>
    <col min="816" max="859" width="10.85546875" style="172" customWidth="1"/>
    <col min="860" max="1024" width="12.85546875" style="172"/>
    <col min="1025" max="1025" width="45.28515625" style="172" customWidth="1"/>
    <col min="1026" max="1033" width="13.7109375" style="172" customWidth="1"/>
    <col min="1034" max="1041" width="15.140625" style="172" customWidth="1"/>
    <col min="1042" max="1043" width="13.5703125" style="172" customWidth="1"/>
    <col min="1044" max="1055" width="0" style="172" hidden="1" customWidth="1"/>
    <col min="1056" max="1056" width="12.85546875" style="172" customWidth="1"/>
    <col min="1057" max="1062" width="6.7109375" style="172" customWidth="1"/>
    <col min="1063" max="1071" width="5.85546875" style="172" customWidth="1"/>
    <col min="1072" max="1115" width="10.85546875" style="172" customWidth="1"/>
    <col min="1116" max="1280" width="12.85546875" style="172"/>
    <col min="1281" max="1281" width="45.28515625" style="172" customWidth="1"/>
    <col min="1282" max="1289" width="13.7109375" style="172" customWidth="1"/>
    <col min="1290" max="1297" width="15.140625" style="172" customWidth="1"/>
    <col min="1298" max="1299" width="13.5703125" style="172" customWidth="1"/>
    <col min="1300" max="1311" width="0" style="172" hidden="1" customWidth="1"/>
    <col min="1312" max="1312" width="12.85546875" style="172" customWidth="1"/>
    <col min="1313" max="1318" width="6.7109375" style="172" customWidth="1"/>
    <col min="1319" max="1327" width="5.85546875" style="172" customWidth="1"/>
    <col min="1328" max="1371" width="10.85546875" style="172" customWidth="1"/>
    <col min="1372" max="1536" width="12.85546875" style="172"/>
    <col min="1537" max="1537" width="45.28515625" style="172" customWidth="1"/>
    <col min="1538" max="1545" width="13.7109375" style="172" customWidth="1"/>
    <col min="1546" max="1553" width="15.140625" style="172" customWidth="1"/>
    <col min="1554" max="1555" width="13.5703125" style="172" customWidth="1"/>
    <col min="1556" max="1567" width="0" style="172" hidden="1" customWidth="1"/>
    <col min="1568" max="1568" width="12.85546875" style="172" customWidth="1"/>
    <col min="1569" max="1574" width="6.7109375" style="172" customWidth="1"/>
    <col min="1575" max="1583" width="5.85546875" style="172" customWidth="1"/>
    <col min="1584" max="1627" width="10.85546875" style="172" customWidth="1"/>
    <col min="1628" max="1792" width="12.85546875" style="172"/>
    <col min="1793" max="1793" width="45.28515625" style="172" customWidth="1"/>
    <col min="1794" max="1801" width="13.7109375" style="172" customWidth="1"/>
    <col min="1802" max="1809" width="15.140625" style="172" customWidth="1"/>
    <col min="1810" max="1811" width="13.5703125" style="172" customWidth="1"/>
    <col min="1812" max="1823" width="0" style="172" hidden="1" customWidth="1"/>
    <col min="1824" max="1824" width="12.85546875" style="172" customWidth="1"/>
    <col min="1825" max="1830" width="6.7109375" style="172" customWidth="1"/>
    <col min="1831" max="1839" width="5.85546875" style="172" customWidth="1"/>
    <col min="1840" max="1883" width="10.85546875" style="172" customWidth="1"/>
    <col min="1884" max="2048" width="12.85546875" style="172"/>
    <col min="2049" max="2049" width="45.28515625" style="172" customWidth="1"/>
    <col min="2050" max="2057" width="13.7109375" style="172" customWidth="1"/>
    <col min="2058" max="2065" width="15.140625" style="172" customWidth="1"/>
    <col min="2066" max="2067" width="13.5703125" style="172" customWidth="1"/>
    <col min="2068" max="2079" width="0" style="172" hidden="1" customWidth="1"/>
    <col min="2080" max="2080" width="12.85546875" style="172" customWidth="1"/>
    <col min="2081" max="2086" width="6.7109375" style="172" customWidth="1"/>
    <col min="2087" max="2095" width="5.85546875" style="172" customWidth="1"/>
    <col min="2096" max="2139" width="10.85546875" style="172" customWidth="1"/>
    <col min="2140" max="2304" width="12.85546875" style="172"/>
    <col min="2305" max="2305" width="45.28515625" style="172" customWidth="1"/>
    <col min="2306" max="2313" width="13.7109375" style="172" customWidth="1"/>
    <col min="2314" max="2321" width="15.140625" style="172" customWidth="1"/>
    <col min="2322" max="2323" width="13.5703125" style="172" customWidth="1"/>
    <col min="2324" max="2335" width="0" style="172" hidden="1" customWidth="1"/>
    <col min="2336" max="2336" width="12.85546875" style="172" customWidth="1"/>
    <col min="2337" max="2342" width="6.7109375" style="172" customWidth="1"/>
    <col min="2343" max="2351" width="5.85546875" style="172" customWidth="1"/>
    <col min="2352" max="2395" width="10.85546875" style="172" customWidth="1"/>
    <col min="2396" max="2560" width="12.85546875" style="172"/>
    <col min="2561" max="2561" width="45.28515625" style="172" customWidth="1"/>
    <col min="2562" max="2569" width="13.7109375" style="172" customWidth="1"/>
    <col min="2570" max="2577" width="15.140625" style="172" customWidth="1"/>
    <col min="2578" max="2579" width="13.5703125" style="172" customWidth="1"/>
    <col min="2580" max="2591" width="0" style="172" hidden="1" customWidth="1"/>
    <col min="2592" max="2592" width="12.85546875" style="172" customWidth="1"/>
    <col min="2593" max="2598" width="6.7109375" style="172" customWidth="1"/>
    <col min="2599" max="2607" width="5.85546875" style="172" customWidth="1"/>
    <col min="2608" max="2651" width="10.85546875" style="172" customWidth="1"/>
    <col min="2652" max="2816" width="12.85546875" style="172"/>
    <col min="2817" max="2817" width="45.28515625" style="172" customWidth="1"/>
    <col min="2818" max="2825" width="13.7109375" style="172" customWidth="1"/>
    <col min="2826" max="2833" width="15.140625" style="172" customWidth="1"/>
    <col min="2834" max="2835" width="13.5703125" style="172" customWidth="1"/>
    <col min="2836" max="2847" width="0" style="172" hidden="1" customWidth="1"/>
    <col min="2848" max="2848" width="12.85546875" style="172" customWidth="1"/>
    <col min="2849" max="2854" width="6.7109375" style="172" customWidth="1"/>
    <col min="2855" max="2863" width="5.85546875" style="172" customWidth="1"/>
    <col min="2864" max="2907" width="10.85546875" style="172" customWidth="1"/>
    <col min="2908" max="3072" width="12.85546875" style="172"/>
    <col min="3073" max="3073" width="45.28515625" style="172" customWidth="1"/>
    <col min="3074" max="3081" width="13.7109375" style="172" customWidth="1"/>
    <col min="3082" max="3089" width="15.140625" style="172" customWidth="1"/>
    <col min="3090" max="3091" width="13.5703125" style="172" customWidth="1"/>
    <col min="3092" max="3103" width="0" style="172" hidden="1" customWidth="1"/>
    <col min="3104" max="3104" width="12.85546875" style="172" customWidth="1"/>
    <col min="3105" max="3110" width="6.7109375" style="172" customWidth="1"/>
    <col min="3111" max="3119" width="5.85546875" style="172" customWidth="1"/>
    <col min="3120" max="3163" width="10.85546875" style="172" customWidth="1"/>
    <col min="3164" max="3328" width="12.85546875" style="172"/>
    <col min="3329" max="3329" width="45.28515625" style="172" customWidth="1"/>
    <col min="3330" max="3337" width="13.7109375" style="172" customWidth="1"/>
    <col min="3338" max="3345" width="15.140625" style="172" customWidth="1"/>
    <col min="3346" max="3347" width="13.5703125" style="172" customWidth="1"/>
    <col min="3348" max="3359" width="0" style="172" hidden="1" customWidth="1"/>
    <col min="3360" max="3360" width="12.85546875" style="172" customWidth="1"/>
    <col min="3361" max="3366" width="6.7109375" style="172" customWidth="1"/>
    <col min="3367" max="3375" width="5.85546875" style="172" customWidth="1"/>
    <col min="3376" max="3419" width="10.85546875" style="172" customWidth="1"/>
    <col min="3420" max="3584" width="12.85546875" style="172"/>
    <col min="3585" max="3585" width="45.28515625" style="172" customWidth="1"/>
    <col min="3586" max="3593" width="13.7109375" style="172" customWidth="1"/>
    <col min="3594" max="3601" width="15.140625" style="172" customWidth="1"/>
    <col min="3602" max="3603" width="13.5703125" style="172" customWidth="1"/>
    <col min="3604" max="3615" width="0" style="172" hidden="1" customWidth="1"/>
    <col min="3616" max="3616" width="12.85546875" style="172" customWidth="1"/>
    <col min="3617" max="3622" width="6.7109375" style="172" customWidth="1"/>
    <col min="3623" max="3631" width="5.85546875" style="172" customWidth="1"/>
    <col min="3632" max="3675" width="10.85546875" style="172" customWidth="1"/>
    <col min="3676" max="3840" width="12.85546875" style="172"/>
    <col min="3841" max="3841" width="45.28515625" style="172" customWidth="1"/>
    <col min="3842" max="3849" width="13.7109375" style="172" customWidth="1"/>
    <col min="3850" max="3857" width="15.140625" style="172" customWidth="1"/>
    <col min="3858" max="3859" width="13.5703125" style="172" customWidth="1"/>
    <col min="3860" max="3871" width="0" style="172" hidden="1" customWidth="1"/>
    <col min="3872" max="3872" width="12.85546875" style="172" customWidth="1"/>
    <col min="3873" max="3878" width="6.7109375" style="172" customWidth="1"/>
    <col min="3879" max="3887" width="5.85546875" style="172" customWidth="1"/>
    <col min="3888" max="3931" width="10.85546875" style="172" customWidth="1"/>
    <col min="3932" max="4096" width="12.85546875" style="172"/>
    <col min="4097" max="4097" width="45.28515625" style="172" customWidth="1"/>
    <col min="4098" max="4105" width="13.7109375" style="172" customWidth="1"/>
    <col min="4106" max="4113" width="15.140625" style="172" customWidth="1"/>
    <col min="4114" max="4115" width="13.5703125" style="172" customWidth="1"/>
    <col min="4116" max="4127" width="0" style="172" hidden="1" customWidth="1"/>
    <col min="4128" max="4128" width="12.85546875" style="172" customWidth="1"/>
    <col min="4129" max="4134" width="6.7109375" style="172" customWidth="1"/>
    <col min="4135" max="4143" width="5.85546875" style="172" customWidth="1"/>
    <col min="4144" max="4187" width="10.85546875" style="172" customWidth="1"/>
    <col min="4188" max="4352" width="12.85546875" style="172"/>
    <col min="4353" max="4353" width="45.28515625" style="172" customWidth="1"/>
    <col min="4354" max="4361" width="13.7109375" style="172" customWidth="1"/>
    <col min="4362" max="4369" width="15.140625" style="172" customWidth="1"/>
    <col min="4370" max="4371" width="13.5703125" style="172" customWidth="1"/>
    <col min="4372" max="4383" width="0" style="172" hidden="1" customWidth="1"/>
    <col min="4384" max="4384" width="12.85546875" style="172" customWidth="1"/>
    <col min="4385" max="4390" width="6.7109375" style="172" customWidth="1"/>
    <col min="4391" max="4399" width="5.85546875" style="172" customWidth="1"/>
    <col min="4400" max="4443" width="10.85546875" style="172" customWidth="1"/>
    <col min="4444" max="4608" width="12.85546875" style="172"/>
    <col min="4609" max="4609" width="45.28515625" style="172" customWidth="1"/>
    <col min="4610" max="4617" width="13.7109375" style="172" customWidth="1"/>
    <col min="4618" max="4625" width="15.140625" style="172" customWidth="1"/>
    <col min="4626" max="4627" width="13.5703125" style="172" customWidth="1"/>
    <col min="4628" max="4639" width="0" style="172" hidden="1" customWidth="1"/>
    <col min="4640" max="4640" width="12.85546875" style="172" customWidth="1"/>
    <col min="4641" max="4646" width="6.7109375" style="172" customWidth="1"/>
    <col min="4647" max="4655" width="5.85546875" style="172" customWidth="1"/>
    <col min="4656" max="4699" width="10.85546875" style="172" customWidth="1"/>
    <col min="4700" max="4864" width="12.85546875" style="172"/>
    <col min="4865" max="4865" width="45.28515625" style="172" customWidth="1"/>
    <col min="4866" max="4873" width="13.7109375" style="172" customWidth="1"/>
    <col min="4874" max="4881" width="15.140625" style="172" customWidth="1"/>
    <col min="4882" max="4883" width="13.5703125" style="172" customWidth="1"/>
    <col min="4884" max="4895" width="0" style="172" hidden="1" customWidth="1"/>
    <col min="4896" max="4896" width="12.85546875" style="172" customWidth="1"/>
    <col min="4897" max="4902" width="6.7109375" style="172" customWidth="1"/>
    <col min="4903" max="4911" width="5.85546875" style="172" customWidth="1"/>
    <col min="4912" max="4955" width="10.85546875" style="172" customWidth="1"/>
    <col min="4956" max="5120" width="12.85546875" style="172"/>
    <col min="5121" max="5121" width="45.28515625" style="172" customWidth="1"/>
    <col min="5122" max="5129" width="13.7109375" style="172" customWidth="1"/>
    <col min="5130" max="5137" width="15.140625" style="172" customWidth="1"/>
    <col min="5138" max="5139" width="13.5703125" style="172" customWidth="1"/>
    <col min="5140" max="5151" width="0" style="172" hidden="1" customWidth="1"/>
    <col min="5152" max="5152" width="12.85546875" style="172" customWidth="1"/>
    <col min="5153" max="5158" width="6.7109375" style="172" customWidth="1"/>
    <col min="5159" max="5167" width="5.85546875" style="172" customWidth="1"/>
    <col min="5168" max="5211" width="10.85546875" style="172" customWidth="1"/>
    <col min="5212" max="5376" width="12.85546875" style="172"/>
    <col min="5377" max="5377" width="45.28515625" style="172" customWidth="1"/>
    <col min="5378" max="5385" width="13.7109375" style="172" customWidth="1"/>
    <col min="5386" max="5393" width="15.140625" style="172" customWidth="1"/>
    <col min="5394" max="5395" width="13.5703125" style="172" customWidth="1"/>
    <col min="5396" max="5407" width="0" style="172" hidden="1" customWidth="1"/>
    <col min="5408" max="5408" width="12.85546875" style="172" customWidth="1"/>
    <col min="5409" max="5414" width="6.7109375" style="172" customWidth="1"/>
    <col min="5415" max="5423" width="5.85546875" style="172" customWidth="1"/>
    <col min="5424" max="5467" width="10.85546875" style="172" customWidth="1"/>
    <col min="5468" max="5632" width="12.85546875" style="172"/>
    <col min="5633" max="5633" width="45.28515625" style="172" customWidth="1"/>
    <col min="5634" max="5641" width="13.7109375" style="172" customWidth="1"/>
    <col min="5642" max="5649" width="15.140625" style="172" customWidth="1"/>
    <col min="5650" max="5651" width="13.5703125" style="172" customWidth="1"/>
    <col min="5652" max="5663" width="0" style="172" hidden="1" customWidth="1"/>
    <col min="5664" max="5664" width="12.85546875" style="172" customWidth="1"/>
    <col min="5665" max="5670" width="6.7109375" style="172" customWidth="1"/>
    <col min="5671" max="5679" width="5.85546875" style="172" customWidth="1"/>
    <col min="5680" max="5723" width="10.85546875" style="172" customWidth="1"/>
    <col min="5724" max="5888" width="12.85546875" style="172"/>
    <col min="5889" max="5889" width="45.28515625" style="172" customWidth="1"/>
    <col min="5890" max="5897" width="13.7109375" style="172" customWidth="1"/>
    <col min="5898" max="5905" width="15.140625" style="172" customWidth="1"/>
    <col min="5906" max="5907" width="13.5703125" style="172" customWidth="1"/>
    <col min="5908" max="5919" width="0" style="172" hidden="1" customWidth="1"/>
    <col min="5920" max="5920" width="12.85546875" style="172" customWidth="1"/>
    <col min="5921" max="5926" width="6.7109375" style="172" customWidth="1"/>
    <col min="5927" max="5935" width="5.85546875" style="172" customWidth="1"/>
    <col min="5936" max="5979" width="10.85546875" style="172" customWidth="1"/>
    <col min="5980" max="6144" width="12.85546875" style="172"/>
    <col min="6145" max="6145" width="45.28515625" style="172" customWidth="1"/>
    <col min="6146" max="6153" width="13.7109375" style="172" customWidth="1"/>
    <col min="6154" max="6161" width="15.140625" style="172" customWidth="1"/>
    <col min="6162" max="6163" width="13.5703125" style="172" customWidth="1"/>
    <col min="6164" max="6175" width="0" style="172" hidden="1" customWidth="1"/>
    <col min="6176" max="6176" width="12.85546875" style="172" customWidth="1"/>
    <col min="6177" max="6182" width="6.7109375" style="172" customWidth="1"/>
    <col min="6183" max="6191" width="5.85546875" style="172" customWidth="1"/>
    <col min="6192" max="6235" width="10.85546875" style="172" customWidth="1"/>
    <col min="6236" max="6400" width="12.85546875" style="172"/>
    <col min="6401" max="6401" width="45.28515625" style="172" customWidth="1"/>
    <col min="6402" max="6409" width="13.7109375" style="172" customWidth="1"/>
    <col min="6410" max="6417" width="15.140625" style="172" customWidth="1"/>
    <col min="6418" max="6419" width="13.5703125" style="172" customWidth="1"/>
    <col min="6420" max="6431" width="0" style="172" hidden="1" customWidth="1"/>
    <col min="6432" max="6432" width="12.85546875" style="172" customWidth="1"/>
    <col min="6433" max="6438" width="6.7109375" style="172" customWidth="1"/>
    <col min="6439" max="6447" width="5.85546875" style="172" customWidth="1"/>
    <col min="6448" max="6491" width="10.85546875" style="172" customWidth="1"/>
    <col min="6492" max="6656" width="12.85546875" style="172"/>
    <col min="6657" max="6657" width="45.28515625" style="172" customWidth="1"/>
    <col min="6658" max="6665" width="13.7109375" style="172" customWidth="1"/>
    <col min="6666" max="6673" width="15.140625" style="172" customWidth="1"/>
    <col min="6674" max="6675" width="13.5703125" style="172" customWidth="1"/>
    <col min="6676" max="6687" width="0" style="172" hidden="1" customWidth="1"/>
    <col min="6688" max="6688" width="12.85546875" style="172" customWidth="1"/>
    <col min="6689" max="6694" width="6.7109375" style="172" customWidth="1"/>
    <col min="6695" max="6703" width="5.85546875" style="172" customWidth="1"/>
    <col min="6704" max="6747" width="10.85546875" style="172" customWidth="1"/>
    <col min="6748" max="6912" width="12.85546875" style="172"/>
    <col min="6913" max="6913" width="45.28515625" style="172" customWidth="1"/>
    <col min="6914" max="6921" width="13.7109375" style="172" customWidth="1"/>
    <col min="6922" max="6929" width="15.140625" style="172" customWidth="1"/>
    <col min="6930" max="6931" width="13.5703125" style="172" customWidth="1"/>
    <col min="6932" max="6943" width="0" style="172" hidden="1" customWidth="1"/>
    <col min="6944" max="6944" width="12.85546875" style="172" customWidth="1"/>
    <col min="6945" max="6950" width="6.7109375" style="172" customWidth="1"/>
    <col min="6951" max="6959" width="5.85546875" style="172" customWidth="1"/>
    <col min="6960" max="7003" width="10.85546875" style="172" customWidth="1"/>
    <col min="7004" max="7168" width="12.85546875" style="172"/>
    <col min="7169" max="7169" width="45.28515625" style="172" customWidth="1"/>
    <col min="7170" max="7177" width="13.7109375" style="172" customWidth="1"/>
    <col min="7178" max="7185" width="15.140625" style="172" customWidth="1"/>
    <col min="7186" max="7187" width="13.5703125" style="172" customWidth="1"/>
    <col min="7188" max="7199" width="0" style="172" hidden="1" customWidth="1"/>
    <col min="7200" max="7200" width="12.85546875" style="172" customWidth="1"/>
    <col min="7201" max="7206" width="6.7109375" style="172" customWidth="1"/>
    <col min="7207" max="7215" width="5.85546875" style="172" customWidth="1"/>
    <col min="7216" max="7259" width="10.85546875" style="172" customWidth="1"/>
    <col min="7260" max="7424" width="12.85546875" style="172"/>
    <col min="7425" max="7425" width="45.28515625" style="172" customWidth="1"/>
    <col min="7426" max="7433" width="13.7109375" style="172" customWidth="1"/>
    <col min="7434" max="7441" width="15.140625" style="172" customWidth="1"/>
    <col min="7442" max="7443" width="13.5703125" style="172" customWidth="1"/>
    <col min="7444" max="7455" width="0" style="172" hidden="1" customWidth="1"/>
    <col min="7456" max="7456" width="12.85546875" style="172" customWidth="1"/>
    <col min="7457" max="7462" width="6.7109375" style="172" customWidth="1"/>
    <col min="7463" max="7471" width="5.85546875" style="172" customWidth="1"/>
    <col min="7472" max="7515" width="10.85546875" style="172" customWidth="1"/>
    <col min="7516" max="7680" width="12.85546875" style="172"/>
    <col min="7681" max="7681" width="45.28515625" style="172" customWidth="1"/>
    <col min="7682" max="7689" width="13.7109375" style="172" customWidth="1"/>
    <col min="7690" max="7697" width="15.140625" style="172" customWidth="1"/>
    <col min="7698" max="7699" width="13.5703125" style="172" customWidth="1"/>
    <col min="7700" max="7711" width="0" style="172" hidden="1" customWidth="1"/>
    <col min="7712" max="7712" width="12.85546875" style="172" customWidth="1"/>
    <col min="7713" max="7718" width="6.7109375" style="172" customWidth="1"/>
    <col min="7719" max="7727" width="5.85546875" style="172" customWidth="1"/>
    <col min="7728" max="7771" width="10.85546875" style="172" customWidth="1"/>
    <col min="7772" max="7936" width="12.85546875" style="172"/>
    <col min="7937" max="7937" width="45.28515625" style="172" customWidth="1"/>
    <col min="7938" max="7945" width="13.7109375" style="172" customWidth="1"/>
    <col min="7946" max="7953" width="15.140625" style="172" customWidth="1"/>
    <col min="7954" max="7955" width="13.5703125" style="172" customWidth="1"/>
    <col min="7956" max="7967" width="0" style="172" hidden="1" customWidth="1"/>
    <col min="7968" max="7968" width="12.85546875" style="172" customWidth="1"/>
    <col min="7969" max="7974" width="6.7109375" style="172" customWidth="1"/>
    <col min="7975" max="7983" width="5.85546875" style="172" customWidth="1"/>
    <col min="7984" max="8027" width="10.85546875" style="172" customWidth="1"/>
    <col min="8028" max="8192" width="12.85546875" style="172"/>
    <col min="8193" max="8193" width="45.28515625" style="172" customWidth="1"/>
    <col min="8194" max="8201" width="13.7109375" style="172" customWidth="1"/>
    <col min="8202" max="8209" width="15.140625" style="172" customWidth="1"/>
    <col min="8210" max="8211" width="13.5703125" style="172" customWidth="1"/>
    <col min="8212" max="8223" width="0" style="172" hidden="1" customWidth="1"/>
    <col min="8224" max="8224" width="12.85546875" style="172" customWidth="1"/>
    <col min="8225" max="8230" width="6.7109375" style="172" customWidth="1"/>
    <col min="8231" max="8239" width="5.85546875" style="172" customWidth="1"/>
    <col min="8240" max="8283" width="10.85546875" style="172" customWidth="1"/>
    <col min="8284" max="8448" width="12.85546875" style="172"/>
    <col min="8449" max="8449" width="45.28515625" style="172" customWidth="1"/>
    <col min="8450" max="8457" width="13.7109375" style="172" customWidth="1"/>
    <col min="8458" max="8465" width="15.140625" style="172" customWidth="1"/>
    <col min="8466" max="8467" width="13.5703125" style="172" customWidth="1"/>
    <col min="8468" max="8479" width="0" style="172" hidden="1" customWidth="1"/>
    <col min="8480" max="8480" width="12.85546875" style="172" customWidth="1"/>
    <col min="8481" max="8486" width="6.7109375" style="172" customWidth="1"/>
    <col min="8487" max="8495" width="5.85546875" style="172" customWidth="1"/>
    <col min="8496" max="8539" width="10.85546875" style="172" customWidth="1"/>
    <col min="8540" max="8704" width="12.85546875" style="172"/>
    <col min="8705" max="8705" width="45.28515625" style="172" customWidth="1"/>
    <col min="8706" max="8713" width="13.7109375" style="172" customWidth="1"/>
    <col min="8714" max="8721" width="15.140625" style="172" customWidth="1"/>
    <col min="8722" max="8723" width="13.5703125" style="172" customWidth="1"/>
    <col min="8724" max="8735" width="0" style="172" hidden="1" customWidth="1"/>
    <col min="8736" max="8736" width="12.85546875" style="172" customWidth="1"/>
    <col min="8737" max="8742" width="6.7109375" style="172" customWidth="1"/>
    <col min="8743" max="8751" width="5.85546875" style="172" customWidth="1"/>
    <col min="8752" max="8795" width="10.85546875" style="172" customWidth="1"/>
    <col min="8796" max="8960" width="12.85546875" style="172"/>
    <col min="8961" max="8961" width="45.28515625" style="172" customWidth="1"/>
    <col min="8962" max="8969" width="13.7109375" style="172" customWidth="1"/>
    <col min="8970" max="8977" width="15.140625" style="172" customWidth="1"/>
    <col min="8978" max="8979" width="13.5703125" style="172" customWidth="1"/>
    <col min="8980" max="8991" width="0" style="172" hidden="1" customWidth="1"/>
    <col min="8992" max="8992" width="12.85546875" style="172" customWidth="1"/>
    <col min="8993" max="8998" width="6.7109375" style="172" customWidth="1"/>
    <col min="8999" max="9007" width="5.85546875" style="172" customWidth="1"/>
    <col min="9008" max="9051" width="10.85546875" style="172" customWidth="1"/>
    <col min="9052" max="9216" width="12.85546875" style="172"/>
    <col min="9217" max="9217" width="45.28515625" style="172" customWidth="1"/>
    <col min="9218" max="9225" width="13.7109375" style="172" customWidth="1"/>
    <col min="9226" max="9233" width="15.140625" style="172" customWidth="1"/>
    <col min="9234" max="9235" width="13.5703125" style="172" customWidth="1"/>
    <col min="9236" max="9247" width="0" style="172" hidden="1" customWidth="1"/>
    <col min="9248" max="9248" width="12.85546875" style="172" customWidth="1"/>
    <col min="9249" max="9254" width="6.7109375" style="172" customWidth="1"/>
    <col min="9255" max="9263" width="5.85546875" style="172" customWidth="1"/>
    <col min="9264" max="9307" width="10.85546875" style="172" customWidth="1"/>
    <col min="9308" max="9472" width="12.85546875" style="172"/>
    <col min="9473" max="9473" width="45.28515625" style="172" customWidth="1"/>
    <col min="9474" max="9481" width="13.7109375" style="172" customWidth="1"/>
    <col min="9482" max="9489" width="15.140625" style="172" customWidth="1"/>
    <col min="9490" max="9491" width="13.5703125" style="172" customWidth="1"/>
    <col min="9492" max="9503" width="0" style="172" hidden="1" customWidth="1"/>
    <col min="9504" max="9504" width="12.85546875" style="172" customWidth="1"/>
    <col min="9505" max="9510" width="6.7109375" style="172" customWidth="1"/>
    <col min="9511" max="9519" width="5.85546875" style="172" customWidth="1"/>
    <col min="9520" max="9563" width="10.85546875" style="172" customWidth="1"/>
    <col min="9564" max="9728" width="12.85546875" style="172"/>
    <col min="9729" max="9729" width="45.28515625" style="172" customWidth="1"/>
    <col min="9730" max="9737" width="13.7109375" style="172" customWidth="1"/>
    <col min="9738" max="9745" width="15.140625" style="172" customWidth="1"/>
    <col min="9746" max="9747" width="13.5703125" style="172" customWidth="1"/>
    <col min="9748" max="9759" width="0" style="172" hidden="1" customWidth="1"/>
    <col min="9760" max="9760" width="12.85546875" style="172" customWidth="1"/>
    <col min="9761" max="9766" width="6.7109375" style="172" customWidth="1"/>
    <col min="9767" max="9775" width="5.85546875" style="172" customWidth="1"/>
    <col min="9776" max="9819" width="10.85546875" style="172" customWidth="1"/>
    <col min="9820" max="9984" width="12.85546875" style="172"/>
    <col min="9985" max="9985" width="45.28515625" style="172" customWidth="1"/>
    <col min="9986" max="9993" width="13.7109375" style="172" customWidth="1"/>
    <col min="9994" max="10001" width="15.140625" style="172" customWidth="1"/>
    <col min="10002" max="10003" width="13.5703125" style="172" customWidth="1"/>
    <col min="10004" max="10015" width="0" style="172" hidden="1" customWidth="1"/>
    <col min="10016" max="10016" width="12.85546875" style="172" customWidth="1"/>
    <col min="10017" max="10022" width="6.7109375" style="172" customWidth="1"/>
    <col min="10023" max="10031" width="5.85546875" style="172" customWidth="1"/>
    <col min="10032" max="10075" width="10.85546875" style="172" customWidth="1"/>
    <col min="10076" max="10240" width="12.85546875" style="172"/>
    <col min="10241" max="10241" width="45.28515625" style="172" customWidth="1"/>
    <col min="10242" max="10249" width="13.7109375" style="172" customWidth="1"/>
    <col min="10250" max="10257" width="15.140625" style="172" customWidth="1"/>
    <col min="10258" max="10259" width="13.5703125" style="172" customWidth="1"/>
    <col min="10260" max="10271" width="0" style="172" hidden="1" customWidth="1"/>
    <col min="10272" max="10272" width="12.85546875" style="172" customWidth="1"/>
    <col min="10273" max="10278" width="6.7109375" style="172" customWidth="1"/>
    <col min="10279" max="10287" width="5.85546875" style="172" customWidth="1"/>
    <col min="10288" max="10331" width="10.85546875" style="172" customWidth="1"/>
    <col min="10332" max="10496" width="12.85546875" style="172"/>
    <col min="10497" max="10497" width="45.28515625" style="172" customWidth="1"/>
    <col min="10498" max="10505" width="13.7109375" style="172" customWidth="1"/>
    <col min="10506" max="10513" width="15.140625" style="172" customWidth="1"/>
    <col min="10514" max="10515" width="13.5703125" style="172" customWidth="1"/>
    <col min="10516" max="10527" width="0" style="172" hidden="1" customWidth="1"/>
    <col min="10528" max="10528" width="12.85546875" style="172" customWidth="1"/>
    <col min="10529" max="10534" width="6.7109375" style="172" customWidth="1"/>
    <col min="10535" max="10543" width="5.85546875" style="172" customWidth="1"/>
    <col min="10544" max="10587" width="10.85546875" style="172" customWidth="1"/>
    <col min="10588" max="10752" width="12.85546875" style="172"/>
    <col min="10753" max="10753" width="45.28515625" style="172" customWidth="1"/>
    <col min="10754" max="10761" width="13.7109375" style="172" customWidth="1"/>
    <col min="10762" max="10769" width="15.140625" style="172" customWidth="1"/>
    <col min="10770" max="10771" width="13.5703125" style="172" customWidth="1"/>
    <col min="10772" max="10783" width="0" style="172" hidden="1" customWidth="1"/>
    <col min="10784" max="10784" width="12.85546875" style="172" customWidth="1"/>
    <col min="10785" max="10790" width="6.7109375" style="172" customWidth="1"/>
    <col min="10791" max="10799" width="5.85546875" style="172" customWidth="1"/>
    <col min="10800" max="10843" width="10.85546875" style="172" customWidth="1"/>
    <col min="10844" max="11008" width="12.85546875" style="172"/>
    <col min="11009" max="11009" width="45.28515625" style="172" customWidth="1"/>
    <col min="11010" max="11017" width="13.7109375" style="172" customWidth="1"/>
    <col min="11018" max="11025" width="15.140625" style="172" customWidth="1"/>
    <col min="11026" max="11027" width="13.5703125" style="172" customWidth="1"/>
    <col min="11028" max="11039" width="0" style="172" hidden="1" customWidth="1"/>
    <col min="11040" max="11040" width="12.85546875" style="172" customWidth="1"/>
    <col min="11041" max="11046" width="6.7109375" style="172" customWidth="1"/>
    <col min="11047" max="11055" width="5.85546875" style="172" customWidth="1"/>
    <col min="11056" max="11099" width="10.85546875" style="172" customWidth="1"/>
    <col min="11100" max="11264" width="12.85546875" style="172"/>
    <col min="11265" max="11265" width="45.28515625" style="172" customWidth="1"/>
    <col min="11266" max="11273" width="13.7109375" style="172" customWidth="1"/>
    <col min="11274" max="11281" width="15.140625" style="172" customWidth="1"/>
    <col min="11282" max="11283" width="13.5703125" style="172" customWidth="1"/>
    <col min="11284" max="11295" width="0" style="172" hidden="1" customWidth="1"/>
    <col min="11296" max="11296" width="12.85546875" style="172" customWidth="1"/>
    <col min="11297" max="11302" width="6.7109375" style="172" customWidth="1"/>
    <col min="11303" max="11311" width="5.85546875" style="172" customWidth="1"/>
    <col min="11312" max="11355" width="10.85546875" style="172" customWidth="1"/>
    <col min="11356" max="11520" width="12.85546875" style="172"/>
    <col min="11521" max="11521" width="45.28515625" style="172" customWidth="1"/>
    <col min="11522" max="11529" width="13.7109375" style="172" customWidth="1"/>
    <col min="11530" max="11537" width="15.140625" style="172" customWidth="1"/>
    <col min="11538" max="11539" width="13.5703125" style="172" customWidth="1"/>
    <col min="11540" max="11551" width="0" style="172" hidden="1" customWidth="1"/>
    <col min="11552" max="11552" width="12.85546875" style="172" customWidth="1"/>
    <col min="11553" max="11558" width="6.7109375" style="172" customWidth="1"/>
    <col min="11559" max="11567" width="5.85546875" style="172" customWidth="1"/>
    <col min="11568" max="11611" width="10.85546875" style="172" customWidth="1"/>
    <col min="11612" max="11776" width="12.85546875" style="172"/>
    <col min="11777" max="11777" width="45.28515625" style="172" customWidth="1"/>
    <col min="11778" max="11785" width="13.7109375" style="172" customWidth="1"/>
    <col min="11786" max="11793" width="15.140625" style="172" customWidth="1"/>
    <col min="11794" max="11795" width="13.5703125" style="172" customWidth="1"/>
    <col min="11796" max="11807" width="0" style="172" hidden="1" customWidth="1"/>
    <col min="11808" max="11808" width="12.85546875" style="172" customWidth="1"/>
    <col min="11809" max="11814" width="6.7109375" style="172" customWidth="1"/>
    <col min="11815" max="11823" width="5.85546875" style="172" customWidth="1"/>
    <col min="11824" max="11867" width="10.85546875" style="172" customWidth="1"/>
    <col min="11868" max="12032" width="12.85546875" style="172"/>
    <col min="12033" max="12033" width="45.28515625" style="172" customWidth="1"/>
    <col min="12034" max="12041" width="13.7109375" style="172" customWidth="1"/>
    <col min="12042" max="12049" width="15.140625" style="172" customWidth="1"/>
    <col min="12050" max="12051" width="13.5703125" style="172" customWidth="1"/>
    <col min="12052" max="12063" width="0" style="172" hidden="1" customWidth="1"/>
    <col min="12064" max="12064" width="12.85546875" style="172" customWidth="1"/>
    <col min="12065" max="12070" width="6.7109375" style="172" customWidth="1"/>
    <col min="12071" max="12079" width="5.85546875" style="172" customWidth="1"/>
    <col min="12080" max="12123" width="10.85546875" style="172" customWidth="1"/>
    <col min="12124" max="12288" width="12.85546875" style="172"/>
    <col min="12289" max="12289" width="45.28515625" style="172" customWidth="1"/>
    <col min="12290" max="12297" width="13.7109375" style="172" customWidth="1"/>
    <col min="12298" max="12305" width="15.140625" style="172" customWidth="1"/>
    <col min="12306" max="12307" width="13.5703125" style="172" customWidth="1"/>
    <col min="12308" max="12319" width="0" style="172" hidden="1" customWidth="1"/>
    <col min="12320" max="12320" width="12.85546875" style="172" customWidth="1"/>
    <col min="12321" max="12326" width="6.7109375" style="172" customWidth="1"/>
    <col min="12327" max="12335" width="5.85546875" style="172" customWidth="1"/>
    <col min="12336" max="12379" width="10.85546875" style="172" customWidth="1"/>
    <col min="12380" max="12544" width="12.85546875" style="172"/>
    <col min="12545" max="12545" width="45.28515625" style="172" customWidth="1"/>
    <col min="12546" max="12553" width="13.7109375" style="172" customWidth="1"/>
    <col min="12554" max="12561" width="15.140625" style="172" customWidth="1"/>
    <col min="12562" max="12563" width="13.5703125" style="172" customWidth="1"/>
    <col min="12564" max="12575" width="0" style="172" hidden="1" customWidth="1"/>
    <col min="12576" max="12576" width="12.85546875" style="172" customWidth="1"/>
    <col min="12577" max="12582" width="6.7109375" style="172" customWidth="1"/>
    <col min="12583" max="12591" width="5.85546875" style="172" customWidth="1"/>
    <col min="12592" max="12635" width="10.85546875" style="172" customWidth="1"/>
    <col min="12636" max="12800" width="12.85546875" style="172"/>
    <col min="12801" max="12801" width="45.28515625" style="172" customWidth="1"/>
    <col min="12802" max="12809" width="13.7109375" style="172" customWidth="1"/>
    <col min="12810" max="12817" width="15.140625" style="172" customWidth="1"/>
    <col min="12818" max="12819" width="13.5703125" style="172" customWidth="1"/>
    <col min="12820" max="12831" width="0" style="172" hidden="1" customWidth="1"/>
    <col min="12832" max="12832" width="12.85546875" style="172" customWidth="1"/>
    <col min="12833" max="12838" width="6.7109375" style="172" customWidth="1"/>
    <col min="12839" max="12847" width="5.85546875" style="172" customWidth="1"/>
    <col min="12848" max="12891" width="10.85546875" style="172" customWidth="1"/>
    <col min="12892" max="13056" width="12.85546875" style="172"/>
    <col min="13057" max="13057" width="45.28515625" style="172" customWidth="1"/>
    <col min="13058" max="13065" width="13.7109375" style="172" customWidth="1"/>
    <col min="13066" max="13073" width="15.140625" style="172" customWidth="1"/>
    <col min="13074" max="13075" width="13.5703125" style="172" customWidth="1"/>
    <col min="13076" max="13087" width="0" style="172" hidden="1" customWidth="1"/>
    <col min="13088" max="13088" width="12.85546875" style="172" customWidth="1"/>
    <col min="13089" max="13094" width="6.7109375" style="172" customWidth="1"/>
    <col min="13095" max="13103" width="5.85546875" style="172" customWidth="1"/>
    <col min="13104" max="13147" width="10.85546875" style="172" customWidth="1"/>
    <col min="13148" max="13312" width="12.85546875" style="172"/>
    <col min="13313" max="13313" width="45.28515625" style="172" customWidth="1"/>
    <col min="13314" max="13321" width="13.7109375" style="172" customWidth="1"/>
    <col min="13322" max="13329" width="15.140625" style="172" customWidth="1"/>
    <col min="13330" max="13331" width="13.5703125" style="172" customWidth="1"/>
    <col min="13332" max="13343" width="0" style="172" hidden="1" customWidth="1"/>
    <col min="13344" max="13344" width="12.85546875" style="172" customWidth="1"/>
    <col min="13345" max="13350" width="6.7109375" style="172" customWidth="1"/>
    <col min="13351" max="13359" width="5.85546875" style="172" customWidth="1"/>
    <col min="13360" max="13403" width="10.85546875" style="172" customWidth="1"/>
    <col min="13404" max="13568" width="12.85546875" style="172"/>
    <col min="13569" max="13569" width="45.28515625" style="172" customWidth="1"/>
    <col min="13570" max="13577" width="13.7109375" style="172" customWidth="1"/>
    <col min="13578" max="13585" width="15.140625" style="172" customWidth="1"/>
    <col min="13586" max="13587" width="13.5703125" style="172" customWidth="1"/>
    <col min="13588" max="13599" width="0" style="172" hidden="1" customWidth="1"/>
    <col min="13600" max="13600" width="12.85546875" style="172" customWidth="1"/>
    <col min="13601" max="13606" width="6.7109375" style="172" customWidth="1"/>
    <col min="13607" max="13615" width="5.85546875" style="172" customWidth="1"/>
    <col min="13616" max="13659" width="10.85546875" style="172" customWidth="1"/>
    <col min="13660" max="13824" width="12.85546875" style="172"/>
    <col min="13825" max="13825" width="45.28515625" style="172" customWidth="1"/>
    <col min="13826" max="13833" width="13.7109375" style="172" customWidth="1"/>
    <col min="13834" max="13841" width="15.140625" style="172" customWidth="1"/>
    <col min="13842" max="13843" width="13.5703125" style="172" customWidth="1"/>
    <col min="13844" max="13855" width="0" style="172" hidden="1" customWidth="1"/>
    <col min="13856" max="13856" width="12.85546875" style="172" customWidth="1"/>
    <col min="13857" max="13862" width="6.7109375" style="172" customWidth="1"/>
    <col min="13863" max="13871" width="5.85546875" style="172" customWidth="1"/>
    <col min="13872" max="13915" width="10.85546875" style="172" customWidth="1"/>
    <col min="13916" max="14080" width="12.85546875" style="172"/>
    <col min="14081" max="14081" width="45.28515625" style="172" customWidth="1"/>
    <col min="14082" max="14089" width="13.7109375" style="172" customWidth="1"/>
    <col min="14090" max="14097" width="15.140625" style="172" customWidth="1"/>
    <col min="14098" max="14099" width="13.5703125" style="172" customWidth="1"/>
    <col min="14100" max="14111" width="0" style="172" hidden="1" customWidth="1"/>
    <col min="14112" max="14112" width="12.85546875" style="172" customWidth="1"/>
    <col min="14113" max="14118" width="6.7109375" style="172" customWidth="1"/>
    <col min="14119" max="14127" width="5.85546875" style="172" customWidth="1"/>
    <col min="14128" max="14171" width="10.85546875" style="172" customWidth="1"/>
    <col min="14172" max="14336" width="12.85546875" style="172"/>
    <col min="14337" max="14337" width="45.28515625" style="172" customWidth="1"/>
    <col min="14338" max="14345" width="13.7109375" style="172" customWidth="1"/>
    <col min="14346" max="14353" width="15.140625" style="172" customWidth="1"/>
    <col min="14354" max="14355" width="13.5703125" style="172" customWidth="1"/>
    <col min="14356" max="14367" width="0" style="172" hidden="1" customWidth="1"/>
    <col min="14368" max="14368" width="12.85546875" style="172" customWidth="1"/>
    <col min="14369" max="14374" width="6.7109375" style="172" customWidth="1"/>
    <col min="14375" max="14383" width="5.85546875" style="172" customWidth="1"/>
    <col min="14384" max="14427" width="10.85546875" style="172" customWidth="1"/>
    <col min="14428" max="14592" width="12.85546875" style="172"/>
    <col min="14593" max="14593" width="45.28515625" style="172" customWidth="1"/>
    <col min="14594" max="14601" width="13.7109375" style="172" customWidth="1"/>
    <col min="14602" max="14609" width="15.140625" style="172" customWidth="1"/>
    <col min="14610" max="14611" width="13.5703125" style="172" customWidth="1"/>
    <col min="14612" max="14623" width="0" style="172" hidden="1" customWidth="1"/>
    <col min="14624" max="14624" width="12.85546875" style="172" customWidth="1"/>
    <col min="14625" max="14630" width="6.7109375" style="172" customWidth="1"/>
    <col min="14631" max="14639" width="5.85546875" style="172" customWidth="1"/>
    <col min="14640" max="14683" width="10.85546875" style="172" customWidth="1"/>
    <col min="14684" max="14848" width="12.85546875" style="172"/>
    <col min="14849" max="14849" width="45.28515625" style="172" customWidth="1"/>
    <col min="14850" max="14857" width="13.7109375" style="172" customWidth="1"/>
    <col min="14858" max="14865" width="15.140625" style="172" customWidth="1"/>
    <col min="14866" max="14867" width="13.5703125" style="172" customWidth="1"/>
    <col min="14868" max="14879" width="0" style="172" hidden="1" customWidth="1"/>
    <col min="14880" max="14880" width="12.85546875" style="172" customWidth="1"/>
    <col min="14881" max="14886" width="6.7109375" style="172" customWidth="1"/>
    <col min="14887" max="14895" width="5.85546875" style="172" customWidth="1"/>
    <col min="14896" max="14939" width="10.85546875" style="172" customWidth="1"/>
    <col min="14940" max="15104" width="12.85546875" style="172"/>
    <col min="15105" max="15105" width="45.28515625" style="172" customWidth="1"/>
    <col min="15106" max="15113" width="13.7109375" style="172" customWidth="1"/>
    <col min="15114" max="15121" width="15.140625" style="172" customWidth="1"/>
    <col min="15122" max="15123" width="13.5703125" style="172" customWidth="1"/>
    <col min="15124" max="15135" width="0" style="172" hidden="1" customWidth="1"/>
    <col min="15136" max="15136" width="12.85546875" style="172" customWidth="1"/>
    <col min="15137" max="15142" width="6.7109375" style="172" customWidth="1"/>
    <col min="15143" max="15151" width="5.85546875" style="172" customWidth="1"/>
    <col min="15152" max="15195" width="10.85546875" style="172" customWidth="1"/>
    <col min="15196" max="15360" width="12.85546875" style="172"/>
    <col min="15361" max="15361" width="45.28515625" style="172" customWidth="1"/>
    <col min="15362" max="15369" width="13.7109375" style="172" customWidth="1"/>
    <col min="15370" max="15377" width="15.140625" style="172" customWidth="1"/>
    <col min="15378" max="15379" width="13.5703125" style="172" customWidth="1"/>
    <col min="15380" max="15391" width="0" style="172" hidden="1" customWidth="1"/>
    <col min="15392" max="15392" width="12.85546875" style="172" customWidth="1"/>
    <col min="15393" max="15398" width="6.7109375" style="172" customWidth="1"/>
    <col min="15399" max="15407" width="5.85546875" style="172" customWidth="1"/>
    <col min="15408" max="15451" width="10.85546875" style="172" customWidth="1"/>
    <col min="15452" max="15616" width="12.85546875" style="172"/>
    <col min="15617" max="15617" width="45.28515625" style="172" customWidth="1"/>
    <col min="15618" max="15625" width="13.7109375" style="172" customWidth="1"/>
    <col min="15626" max="15633" width="15.140625" style="172" customWidth="1"/>
    <col min="15634" max="15635" width="13.5703125" style="172" customWidth="1"/>
    <col min="15636" max="15647" width="0" style="172" hidden="1" customWidth="1"/>
    <col min="15648" max="15648" width="12.85546875" style="172" customWidth="1"/>
    <col min="15649" max="15654" width="6.7109375" style="172" customWidth="1"/>
    <col min="15655" max="15663" width="5.85546875" style="172" customWidth="1"/>
    <col min="15664" max="15707" width="10.85546875" style="172" customWidth="1"/>
    <col min="15708" max="15872" width="12.85546875" style="172"/>
    <col min="15873" max="15873" width="45.28515625" style="172" customWidth="1"/>
    <col min="15874" max="15881" width="13.7109375" style="172" customWidth="1"/>
    <col min="15882" max="15889" width="15.140625" style="172" customWidth="1"/>
    <col min="15890" max="15891" width="13.5703125" style="172" customWidth="1"/>
    <col min="15892" max="15903" width="0" style="172" hidden="1" customWidth="1"/>
    <col min="15904" max="15904" width="12.85546875" style="172" customWidth="1"/>
    <col min="15905" max="15910" width="6.7109375" style="172" customWidth="1"/>
    <col min="15911" max="15919" width="5.85546875" style="172" customWidth="1"/>
    <col min="15920" max="15963" width="10.85546875" style="172" customWidth="1"/>
    <col min="15964" max="16128" width="12.85546875" style="172"/>
    <col min="16129" max="16129" width="45.28515625" style="172" customWidth="1"/>
    <col min="16130" max="16137" width="13.7109375" style="172" customWidth="1"/>
    <col min="16138" max="16145" width="15.140625" style="172" customWidth="1"/>
    <col min="16146" max="16147" width="13.5703125" style="172" customWidth="1"/>
    <col min="16148" max="16159" width="0" style="172" hidden="1" customWidth="1"/>
    <col min="16160" max="16160" width="12.85546875" style="172" customWidth="1"/>
    <col min="16161" max="16166" width="6.7109375" style="172" customWidth="1"/>
    <col min="16167" max="16175" width="5.85546875" style="172" customWidth="1"/>
    <col min="16176" max="16219" width="10.85546875" style="172" customWidth="1"/>
    <col min="16220" max="16384" width="12.85546875" style="172"/>
  </cols>
  <sheetData>
    <row r="1" spans="1:27" s="166" customFormat="1" ht="11.1" customHeight="1" x14ac:dyDescent="0.15">
      <c r="A1" s="162" t="s">
        <v>0</v>
      </c>
      <c r="B1" s="163"/>
      <c r="C1" s="164"/>
      <c r="D1" s="164"/>
      <c r="E1" s="164"/>
      <c r="F1" s="164"/>
      <c r="G1" s="164"/>
      <c r="H1" s="164"/>
      <c r="I1" s="164"/>
      <c r="J1" s="165"/>
      <c r="K1" s="240"/>
      <c r="V1" s="167"/>
      <c r="W1" s="168"/>
      <c r="X1" s="168"/>
    </row>
    <row r="2" spans="1:27" s="166" customFormat="1" ht="11.1" customHeight="1" x14ac:dyDescent="0.15">
      <c r="A2" s="162" t="str">
        <f>CONCATENATE("COMUNA: ",[4]NOMBRE!B2," - ","( ",[4]NOMBRE!C2,[4]NOMBRE!D2,[4]NOMBRE!E2,[4]NOMBRE!F2,[4]NOMBRE!G2," )")</f>
        <v>COMUNA: Linares - ( 07401 )</v>
      </c>
      <c r="B2" s="163"/>
      <c r="C2" s="164"/>
      <c r="D2" s="164"/>
      <c r="E2" s="164"/>
      <c r="F2" s="164"/>
      <c r="G2" s="164"/>
      <c r="H2" s="164"/>
      <c r="I2" s="164"/>
      <c r="J2" s="165"/>
      <c r="K2" s="240"/>
      <c r="V2" s="167"/>
      <c r="W2" s="168"/>
      <c r="X2" s="168"/>
    </row>
    <row r="3" spans="1:27" s="166" customFormat="1" ht="11.1" customHeight="1" x14ac:dyDescent="0.2">
      <c r="A3" s="162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  <c r="B3" s="163"/>
      <c r="C3" s="164"/>
      <c r="D3" s="169"/>
      <c r="E3" s="164"/>
      <c r="F3" s="164"/>
      <c r="G3" s="164"/>
      <c r="H3" s="164"/>
      <c r="I3" s="164"/>
      <c r="J3" s="165"/>
      <c r="K3" s="240"/>
      <c r="V3" s="167"/>
      <c r="W3" s="168"/>
      <c r="X3" s="168"/>
    </row>
    <row r="4" spans="1:27" s="166" customFormat="1" ht="11.1" customHeight="1" x14ac:dyDescent="0.15">
      <c r="A4" s="162" t="str">
        <f>CONCATENATE("MES: ",[4]NOMBRE!B6," - ","( ",[4]NOMBRE!C6,[4]NOMBRE!D6," )")</f>
        <v>MES: MARZO - ( 03 )</v>
      </c>
      <c r="B4" s="163"/>
      <c r="C4" s="164"/>
      <c r="D4" s="164"/>
      <c r="E4" s="164"/>
      <c r="F4" s="164"/>
      <c r="G4" s="164"/>
      <c r="H4" s="164"/>
      <c r="I4" s="164"/>
      <c r="J4" s="165"/>
      <c r="K4" s="240"/>
      <c r="V4" s="167"/>
      <c r="W4" s="168"/>
      <c r="X4" s="168"/>
    </row>
    <row r="5" spans="1:27" s="166" customFormat="1" ht="11.25" x14ac:dyDescent="0.15">
      <c r="A5" s="161" t="str">
        <f>CONCATENATE("AÑO: ",[4]NOMBRE!B7)</f>
        <v>AÑO: 2016</v>
      </c>
      <c r="B5" s="163"/>
      <c r="C5" s="164"/>
      <c r="D5" s="164"/>
      <c r="E5" s="164"/>
      <c r="F5" s="164"/>
      <c r="G5" s="164"/>
      <c r="H5" s="164"/>
      <c r="I5" s="164"/>
      <c r="J5" s="165"/>
      <c r="K5" s="240"/>
      <c r="V5" s="167"/>
      <c r="W5" s="168"/>
      <c r="X5" s="168"/>
    </row>
    <row r="6" spans="1:27" ht="44.1" customHeight="1" x14ac:dyDescent="0.15">
      <c r="A6" s="423"/>
      <c r="B6" s="423"/>
      <c r="C6" s="423"/>
      <c r="D6" s="423"/>
      <c r="E6" s="423"/>
      <c r="F6" s="423"/>
      <c r="G6" s="423"/>
      <c r="H6" s="423"/>
      <c r="I6" s="423"/>
      <c r="J6" s="170"/>
      <c r="K6" s="241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1"/>
      <c r="W6" s="170"/>
      <c r="X6" s="170"/>
      <c r="Y6" s="170"/>
      <c r="Z6" s="170"/>
      <c r="AA6" s="170"/>
    </row>
    <row r="7" spans="1:27" ht="21.95" customHeight="1" x14ac:dyDescent="0.15">
      <c r="A7" s="424" t="s">
        <v>1</v>
      </c>
      <c r="B7" s="424"/>
      <c r="C7" s="424"/>
      <c r="D7" s="424"/>
      <c r="E7" s="424"/>
      <c r="F7" s="424"/>
      <c r="G7" s="424"/>
      <c r="H7" s="424"/>
      <c r="I7" s="173"/>
      <c r="J7" s="173"/>
      <c r="X7" s="172"/>
    </row>
    <row r="8" spans="1:27" ht="36.75" customHeight="1" x14ac:dyDescent="0.2">
      <c r="A8" s="175" t="s">
        <v>88</v>
      </c>
      <c r="B8" s="176"/>
      <c r="C8" s="176"/>
      <c r="J8" s="177"/>
      <c r="X8" s="172"/>
    </row>
    <row r="9" spans="1:27" ht="15" customHeight="1" x14ac:dyDescent="0.15">
      <c r="A9" s="425" t="s">
        <v>89</v>
      </c>
      <c r="B9" s="428" t="s">
        <v>90</v>
      </c>
      <c r="C9" s="428" t="s">
        <v>91</v>
      </c>
      <c r="D9" s="433" t="s">
        <v>2</v>
      </c>
      <c r="E9" s="434"/>
      <c r="F9" s="428" t="s">
        <v>3</v>
      </c>
      <c r="G9" s="428" t="s">
        <v>4</v>
      </c>
      <c r="H9" s="425" t="s">
        <v>5</v>
      </c>
      <c r="I9" s="433"/>
      <c r="J9" s="437"/>
      <c r="K9" s="243"/>
      <c r="L9" s="177"/>
      <c r="X9" s="172"/>
    </row>
    <row r="10" spans="1:27" ht="10.5" customHeight="1" x14ac:dyDescent="0.15">
      <c r="A10" s="426"/>
      <c r="B10" s="429"/>
      <c r="C10" s="431"/>
      <c r="D10" s="435"/>
      <c r="E10" s="436"/>
      <c r="F10" s="429"/>
      <c r="G10" s="429"/>
      <c r="H10" s="427"/>
      <c r="I10" s="438"/>
      <c r="J10" s="439"/>
      <c r="K10" s="243"/>
      <c r="L10" s="177"/>
      <c r="X10" s="172"/>
    </row>
    <row r="11" spans="1:27" ht="40.5" customHeight="1" x14ac:dyDescent="0.15">
      <c r="A11" s="427"/>
      <c r="B11" s="430"/>
      <c r="C11" s="432"/>
      <c r="D11" s="181" t="s">
        <v>6</v>
      </c>
      <c r="E11" s="182" t="s">
        <v>92</v>
      </c>
      <c r="F11" s="430"/>
      <c r="G11" s="430"/>
      <c r="H11" s="183" t="s">
        <v>7</v>
      </c>
      <c r="I11" s="184" t="s">
        <v>8</v>
      </c>
      <c r="J11" s="346" t="s">
        <v>9</v>
      </c>
      <c r="K11" s="243"/>
      <c r="L11" s="177"/>
      <c r="X11" s="172"/>
    </row>
    <row r="12" spans="1:27" ht="15" customHeight="1" x14ac:dyDescent="0.2">
      <c r="A12" s="185" t="s">
        <v>93</v>
      </c>
      <c r="B12" s="326">
        <f>SUM(B13:B16)</f>
        <v>5</v>
      </c>
      <c r="C12" s="326">
        <f>SUM(C13:C16)</f>
        <v>5</v>
      </c>
      <c r="D12" s="318">
        <f t="shared" ref="D12:J12" si="0">SUM(D13:D16)</f>
        <v>1584</v>
      </c>
      <c r="E12" s="319">
        <f t="shared" si="0"/>
        <v>1330</v>
      </c>
      <c r="F12" s="320">
        <f t="shared" si="0"/>
        <v>228</v>
      </c>
      <c r="G12" s="320">
        <f t="shared" si="0"/>
        <v>767</v>
      </c>
      <c r="H12" s="318">
        <f>SUM(H13:H16)</f>
        <v>580</v>
      </c>
      <c r="I12" s="321">
        <f>SUM(I13:I16)</f>
        <v>580</v>
      </c>
      <c r="J12" s="319">
        <f t="shared" si="0"/>
        <v>0</v>
      </c>
      <c r="K12" s="244"/>
      <c r="L12" s="177"/>
      <c r="T12" s="235"/>
      <c r="X12" s="186"/>
    </row>
    <row r="13" spans="1:27" ht="15" customHeight="1" x14ac:dyDescent="0.2">
      <c r="A13" s="187" t="s">
        <v>10</v>
      </c>
      <c r="B13" s="327">
        <v>4</v>
      </c>
      <c r="C13" s="327">
        <v>4</v>
      </c>
      <c r="D13" s="303">
        <v>840</v>
      </c>
      <c r="E13" s="304">
        <v>586</v>
      </c>
      <c r="F13" s="305">
        <v>164</v>
      </c>
      <c r="G13" s="305">
        <v>561</v>
      </c>
      <c r="H13" s="303">
        <v>374</v>
      </c>
      <c r="I13" s="306">
        <v>374</v>
      </c>
      <c r="J13" s="307"/>
      <c r="K13" s="245" t="str">
        <f>T13&amp;" "&amp;U13</f>
        <v xml:space="preserve"> </v>
      </c>
      <c r="L13" s="177"/>
      <c r="T13" s="248" t="str">
        <f>IF($C13&gt;$B13,"El nº de quirófanos disponibles NO puede ser MAYOR al nº de quirófanos de dotación","")</f>
        <v/>
      </c>
      <c r="U13" s="248" t="str">
        <f>IF(AND($C13&gt;0,$D13=""),"Falta registrar horas disponibles",IF(AND($H13&gt;0,$G13=""),"Falta registrar total de horas mensuales ocupadas",IF(AND(SUM($D13:$J13)&gt;0,$B13=""),"Falta registrar número quierófanos",IF(($F13+$G13)&gt;$D13,"Las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4"/>
      <c r="X13" s="174"/>
      <c r="Y13" s="174"/>
      <c r="Z13" s="209">
        <v>0</v>
      </c>
      <c r="AA13" s="251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188" t="s">
        <v>11</v>
      </c>
      <c r="B14" s="328">
        <v>1</v>
      </c>
      <c r="C14" s="328">
        <v>1</v>
      </c>
      <c r="D14" s="308">
        <v>744</v>
      </c>
      <c r="E14" s="309">
        <v>744</v>
      </c>
      <c r="F14" s="310">
        <v>64</v>
      </c>
      <c r="G14" s="310">
        <v>206</v>
      </c>
      <c r="H14" s="308">
        <v>206</v>
      </c>
      <c r="I14" s="311">
        <v>206</v>
      </c>
      <c r="J14" s="312"/>
      <c r="K14" s="246" t="str">
        <f>T14&amp;" "&amp;U14</f>
        <v xml:space="preserve"> </v>
      </c>
      <c r="L14" s="177"/>
      <c r="T14" s="248" t="str">
        <f>IF($C14&gt;$B14,"El nº de quirófanos disponibles NO puede ser MAYOR al nº de quirófanos de dotación","")</f>
        <v/>
      </c>
      <c r="U14" s="248" t="str">
        <f>IF(AND($C14&gt;0,$D14=""),"Falta registrar horas disponibles",IF(AND($H14&gt;0,$G14=""),"Falta registrar total de horas mensuales ocupadas",IF(AND(SUM($D14:$J14)&gt;0,$B14=""),"Falta registrar número quirófanos",IF(($F14+$G14)&gt;$D14,"Las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4"/>
      <c r="X14" s="174"/>
      <c r="Y14" s="174"/>
      <c r="Z14" s="209">
        <v>0</v>
      </c>
      <c r="AA14" s="251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188" t="s">
        <v>12</v>
      </c>
      <c r="B15" s="328"/>
      <c r="C15" s="328"/>
      <c r="D15" s="308"/>
      <c r="E15" s="309"/>
      <c r="F15" s="310"/>
      <c r="G15" s="310"/>
      <c r="H15" s="308"/>
      <c r="I15" s="311"/>
      <c r="J15" s="312"/>
      <c r="K15" s="246" t="str">
        <f>T15&amp;" "&amp;U15</f>
        <v xml:space="preserve"> </v>
      </c>
      <c r="L15" s="177"/>
      <c r="T15" s="248" t="str">
        <f>IF($C15&gt;$B15,"El nº de quirófanos disponibles NO puede ser MAYOR al nº de quirófanos de dotación","")</f>
        <v/>
      </c>
      <c r="U15" s="248" t="str">
        <f>IF(AND($C15&gt;0,$D15=""),"Falta registrar horas disponibles",IF(AND($H15&gt;0,$G15=""),"Falta registrar total de horas mensuales ocupadas",IF(AND(SUM($D15:$J15)&gt;0,$B15=""),"Falta registrar número quirófanos",IF(($F15+$G15)&gt;$D15,"Las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4"/>
      <c r="X15" s="174"/>
      <c r="Y15" s="174"/>
      <c r="Z15" s="209">
        <v>0</v>
      </c>
      <c r="AA15" s="251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189" t="s">
        <v>13</v>
      </c>
      <c r="B16" s="329"/>
      <c r="C16" s="329"/>
      <c r="D16" s="313"/>
      <c r="E16" s="314"/>
      <c r="F16" s="315"/>
      <c r="G16" s="315"/>
      <c r="H16" s="313"/>
      <c r="I16" s="316"/>
      <c r="J16" s="317"/>
      <c r="K16" s="246" t="str">
        <f>T16&amp;" "&amp;U16</f>
        <v xml:space="preserve"> </v>
      </c>
      <c r="L16" s="177"/>
      <c r="T16" s="248" t="str">
        <f>IF($C16&gt;$B16,"El nº de quirófanos disponibles NO puede ser MAYOR al nº de quirófanos de dotación","")</f>
        <v/>
      </c>
      <c r="U16" s="248" t="str">
        <f>IF(AND($C16&gt;0,$D16=""),"Falta registrar horas disponibles",IF(AND($H16&gt;0,$G16=""),"Falta registrar total de horas mensuales ocupadas",IF(AND(SUM($D16:$J16)&gt;0,$B16=""),"Falta registrar número quirófanos",IF(($F16+$G16)&gt;$D16,"Las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4"/>
      <c r="X16" s="174"/>
      <c r="Y16" s="174"/>
      <c r="Z16" s="209">
        <v>0</v>
      </c>
      <c r="AA16" s="251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90" t="s">
        <v>14</v>
      </c>
      <c r="B17" s="191"/>
      <c r="C17" s="191"/>
      <c r="D17" s="191"/>
      <c r="E17" s="191"/>
      <c r="F17" s="191"/>
      <c r="G17" s="191"/>
      <c r="H17" s="191"/>
      <c r="I17" s="191"/>
      <c r="J17" s="177"/>
      <c r="X17" s="172"/>
    </row>
    <row r="18" spans="1:24" ht="42" customHeight="1" x14ac:dyDescent="0.15">
      <c r="A18" s="344" t="s">
        <v>15</v>
      </c>
      <c r="B18" s="340" t="s">
        <v>7</v>
      </c>
      <c r="C18" s="192" t="s">
        <v>16</v>
      </c>
      <c r="D18" s="193" t="s">
        <v>17</v>
      </c>
      <c r="E18" s="193" t="s">
        <v>18</v>
      </c>
      <c r="F18" s="193" t="s">
        <v>19</v>
      </c>
      <c r="G18" s="194" t="s">
        <v>20</v>
      </c>
      <c r="H18" s="195"/>
      <c r="I18" s="172"/>
      <c r="X18" s="172"/>
    </row>
    <row r="19" spans="1:24" ht="15" customHeight="1" x14ac:dyDescent="0.15">
      <c r="A19" s="196" t="s">
        <v>21</v>
      </c>
      <c r="B19" s="286">
        <f>SUM(C19:G19)</f>
        <v>6</v>
      </c>
      <c r="C19" s="287"/>
      <c r="D19" s="288"/>
      <c r="E19" s="288">
        <v>6</v>
      </c>
      <c r="F19" s="288"/>
      <c r="G19" s="289"/>
      <c r="H19" s="236"/>
      <c r="I19" s="172"/>
      <c r="X19" s="172"/>
    </row>
    <row r="20" spans="1:24" ht="15" customHeight="1" x14ac:dyDescent="0.15">
      <c r="A20" s="188" t="s">
        <v>22</v>
      </c>
      <c r="B20" s="290">
        <f>SUM(C20:G20)</f>
        <v>135</v>
      </c>
      <c r="C20" s="291"/>
      <c r="D20" s="292"/>
      <c r="E20" s="292">
        <v>135</v>
      </c>
      <c r="F20" s="292"/>
      <c r="G20" s="293"/>
      <c r="H20" s="236"/>
      <c r="I20" s="172"/>
      <c r="X20" s="172"/>
    </row>
    <row r="21" spans="1:24" ht="15" customHeight="1" x14ac:dyDescent="0.15">
      <c r="A21" s="188" t="s">
        <v>23</v>
      </c>
      <c r="B21" s="290">
        <f>SUM(C21:G21)</f>
        <v>135</v>
      </c>
      <c r="C21" s="291"/>
      <c r="D21" s="292"/>
      <c r="E21" s="292">
        <v>135</v>
      </c>
      <c r="F21" s="292"/>
      <c r="G21" s="293"/>
      <c r="H21" s="236"/>
      <c r="I21" s="172"/>
      <c r="X21" s="172"/>
    </row>
    <row r="22" spans="1:24" ht="15" customHeight="1" x14ac:dyDescent="0.15">
      <c r="A22" s="188" t="s">
        <v>24</v>
      </c>
      <c r="B22" s="290">
        <f>SUM(C22:G22)</f>
        <v>135</v>
      </c>
      <c r="C22" s="291"/>
      <c r="D22" s="292"/>
      <c r="E22" s="292">
        <v>135</v>
      </c>
      <c r="F22" s="292"/>
      <c r="G22" s="293"/>
      <c r="H22" s="236"/>
      <c r="I22" s="172"/>
      <c r="J22" s="177"/>
      <c r="X22" s="172"/>
    </row>
    <row r="23" spans="1:24" ht="15" customHeight="1" x14ac:dyDescent="0.15">
      <c r="A23" s="197" t="s">
        <v>25</v>
      </c>
      <c r="B23" s="294">
        <f>SUM(C23:G23)</f>
        <v>135</v>
      </c>
      <c r="C23" s="295"/>
      <c r="D23" s="296"/>
      <c r="E23" s="296">
        <v>135</v>
      </c>
      <c r="F23" s="296"/>
      <c r="G23" s="297"/>
      <c r="H23" s="236"/>
      <c r="I23" s="172"/>
      <c r="X23" s="172"/>
    </row>
    <row r="24" spans="1:24" s="177" customFormat="1" ht="27.75" customHeight="1" x14ac:dyDescent="0.2">
      <c r="A24" s="190" t="s">
        <v>26</v>
      </c>
      <c r="B24" s="198"/>
      <c r="C24" s="198"/>
      <c r="D24" s="198"/>
      <c r="E24" s="198"/>
      <c r="F24" s="198"/>
      <c r="G24" s="198"/>
      <c r="H24" s="198"/>
      <c r="K24" s="243"/>
      <c r="V24" s="199"/>
    </row>
    <row r="25" spans="1:24" s="177" customFormat="1" ht="21.75" customHeight="1" x14ac:dyDescent="0.15">
      <c r="A25" s="190" t="s">
        <v>27</v>
      </c>
      <c r="K25" s="243"/>
      <c r="V25" s="199"/>
    </row>
    <row r="26" spans="1:24" ht="29.25" customHeight="1" x14ac:dyDescent="0.15">
      <c r="A26" s="200" t="s">
        <v>15</v>
      </c>
      <c r="B26" s="200" t="s">
        <v>7</v>
      </c>
      <c r="C26" s="172"/>
      <c r="D26" s="172"/>
      <c r="E26" s="172"/>
      <c r="F26" s="172"/>
      <c r="G26" s="172"/>
      <c r="H26" s="172"/>
      <c r="I26" s="172"/>
      <c r="X26" s="172"/>
    </row>
    <row r="27" spans="1:24" ht="15" customHeight="1" x14ac:dyDescent="0.15">
      <c r="A27" s="187" t="s">
        <v>22</v>
      </c>
      <c r="B27" s="255">
        <v>28</v>
      </c>
      <c r="C27" s="237"/>
      <c r="D27" s="172"/>
      <c r="E27" s="172"/>
      <c r="F27" s="172"/>
      <c r="G27" s="172"/>
      <c r="H27" s="172"/>
      <c r="I27" s="172"/>
      <c r="X27" s="172"/>
    </row>
    <row r="28" spans="1:24" ht="15" customHeight="1" x14ac:dyDescent="0.15">
      <c r="A28" s="188" t="s">
        <v>23</v>
      </c>
      <c r="B28" s="255">
        <v>34</v>
      </c>
      <c r="C28" s="237"/>
      <c r="D28" s="172"/>
      <c r="E28" s="172"/>
      <c r="F28" s="172"/>
      <c r="G28" s="172"/>
      <c r="H28" s="172"/>
      <c r="I28" s="172"/>
      <c r="X28" s="172"/>
    </row>
    <row r="29" spans="1:24" ht="15" customHeight="1" x14ac:dyDescent="0.15">
      <c r="A29" s="187" t="s">
        <v>24</v>
      </c>
      <c r="B29" s="255">
        <v>242</v>
      </c>
      <c r="C29" s="237"/>
      <c r="D29" s="172"/>
      <c r="E29" s="172"/>
      <c r="F29" s="172"/>
      <c r="G29" s="172"/>
      <c r="H29" s="172"/>
      <c r="I29" s="172"/>
      <c r="X29" s="172"/>
    </row>
    <row r="30" spans="1:24" ht="15" customHeight="1" x14ac:dyDescent="0.15">
      <c r="A30" s="187" t="s">
        <v>25</v>
      </c>
      <c r="B30" s="255">
        <v>29</v>
      </c>
      <c r="C30" s="237"/>
      <c r="D30" s="172"/>
      <c r="E30" s="172"/>
      <c r="F30" s="172"/>
      <c r="G30" s="172"/>
      <c r="H30" s="172"/>
      <c r="I30" s="172"/>
      <c r="J30" s="177"/>
      <c r="X30" s="172"/>
    </row>
    <row r="31" spans="1:24" ht="15" customHeight="1" x14ac:dyDescent="0.15">
      <c r="A31" s="201" t="s">
        <v>28</v>
      </c>
      <c r="B31" s="255"/>
      <c r="C31" s="237"/>
      <c r="D31" s="172"/>
      <c r="E31" s="172"/>
      <c r="F31" s="172"/>
      <c r="G31" s="172"/>
      <c r="H31" s="172"/>
      <c r="I31" s="172"/>
      <c r="X31" s="172"/>
    </row>
    <row r="32" spans="1:24" ht="15" customHeight="1" x14ac:dyDescent="0.15">
      <c r="A32" s="189" t="s">
        <v>29</v>
      </c>
      <c r="B32" s="285">
        <v>2</v>
      </c>
      <c r="C32" s="237"/>
      <c r="D32" s="172"/>
      <c r="E32" s="172"/>
      <c r="F32" s="172"/>
      <c r="G32" s="172"/>
      <c r="H32" s="172"/>
      <c r="I32" s="172"/>
      <c r="X32" s="172"/>
    </row>
    <row r="33" spans="1:27" ht="33" customHeight="1" x14ac:dyDescent="0.15">
      <c r="A33" s="190" t="s">
        <v>30</v>
      </c>
      <c r="B33" s="202"/>
      <c r="C33" s="172"/>
      <c r="D33" s="172"/>
      <c r="E33" s="172"/>
      <c r="F33" s="172"/>
      <c r="G33" s="172"/>
      <c r="H33" s="172"/>
      <c r="I33" s="172"/>
      <c r="X33" s="172"/>
    </row>
    <row r="34" spans="1:27" ht="43.5" customHeight="1" x14ac:dyDescent="0.15">
      <c r="A34" s="200" t="s">
        <v>31</v>
      </c>
      <c r="B34" s="200" t="s">
        <v>7</v>
      </c>
      <c r="C34" s="203" t="s">
        <v>32</v>
      </c>
      <c r="D34" s="204" t="s">
        <v>33</v>
      </c>
      <c r="E34" s="204" t="s">
        <v>34</v>
      </c>
      <c r="F34" s="205" t="s">
        <v>35</v>
      </c>
      <c r="G34" s="172"/>
      <c r="H34" s="172"/>
      <c r="I34" s="172"/>
      <c r="X34" s="172"/>
    </row>
    <row r="35" spans="1:27" ht="24" customHeight="1" x14ac:dyDescent="0.15">
      <c r="A35" s="206" t="s">
        <v>36</v>
      </c>
      <c r="B35" s="284">
        <f>SUM(C35:F35)</f>
        <v>382</v>
      </c>
      <c r="C35" s="120"/>
      <c r="D35" s="121">
        <v>68</v>
      </c>
      <c r="E35" s="121">
        <v>157</v>
      </c>
      <c r="F35" s="122">
        <v>157</v>
      </c>
      <c r="G35" s="238"/>
      <c r="H35" s="172"/>
      <c r="I35" s="172"/>
      <c r="X35" s="172"/>
    </row>
    <row r="36" spans="1:27" ht="23.25" customHeight="1" x14ac:dyDescent="0.15">
      <c r="A36" s="190" t="s">
        <v>37</v>
      </c>
      <c r="X36" s="172"/>
    </row>
    <row r="37" spans="1:27" ht="21.75" customHeight="1" x14ac:dyDescent="0.15">
      <c r="A37" s="190" t="s">
        <v>38</v>
      </c>
      <c r="X37" s="172"/>
    </row>
    <row r="38" spans="1:27" ht="27" customHeight="1" x14ac:dyDescent="0.15">
      <c r="A38" s="344" t="s">
        <v>15</v>
      </c>
      <c r="B38" s="340" t="s">
        <v>39</v>
      </c>
      <c r="C38" s="345" t="s">
        <v>40</v>
      </c>
      <c r="D38" s="242"/>
      <c r="E38" s="172"/>
      <c r="F38" s="172"/>
      <c r="G38" s="172"/>
      <c r="H38" s="172"/>
      <c r="I38" s="172"/>
      <c r="X38" s="172"/>
    </row>
    <row r="39" spans="1:27" ht="15" customHeight="1" x14ac:dyDescent="0.15">
      <c r="A39" s="207" t="s">
        <v>41</v>
      </c>
      <c r="B39" s="279">
        <v>831</v>
      </c>
      <c r="C39" s="280">
        <v>2418</v>
      </c>
      <c r="D39" s="322"/>
      <c r="E39" s="172"/>
      <c r="F39" s="172"/>
      <c r="G39" s="172"/>
      <c r="H39" s="172"/>
      <c r="X39" s="172"/>
    </row>
    <row r="40" spans="1:27" ht="24" customHeight="1" x14ac:dyDescent="0.15">
      <c r="A40" s="208" t="s">
        <v>42</v>
      </c>
      <c r="B40" s="256">
        <v>231</v>
      </c>
      <c r="C40" s="281">
        <v>73</v>
      </c>
      <c r="D40" s="322" t="s">
        <v>43</v>
      </c>
      <c r="E40" s="172"/>
      <c r="F40" s="172"/>
      <c r="G40" s="172"/>
      <c r="H40" s="172"/>
      <c r="I40" s="172"/>
      <c r="T40" s="209" t="s">
        <v>44</v>
      </c>
      <c r="U40" s="209" t="s">
        <v>44</v>
      </c>
      <c r="W40" s="174"/>
      <c r="X40" s="174"/>
      <c r="Y40" s="174"/>
      <c r="Z40" s="247">
        <v>0</v>
      </c>
      <c r="AA40" s="247">
        <v>0</v>
      </c>
    </row>
    <row r="41" spans="1:27" ht="22.5" customHeight="1" x14ac:dyDescent="0.15">
      <c r="A41" s="208" t="s">
        <v>45</v>
      </c>
      <c r="B41" s="256">
        <v>172</v>
      </c>
      <c r="C41" s="281">
        <v>15</v>
      </c>
      <c r="D41" s="322" t="s">
        <v>43</v>
      </c>
      <c r="E41" s="172"/>
      <c r="F41" s="172"/>
      <c r="G41" s="172"/>
      <c r="H41" s="172"/>
      <c r="I41" s="172"/>
      <c r="T41" s="209" t="s">
        <v>44</v>
      </c>
      <c r="U41" s="209" t="s">
        <v>44</v>
      </c>
      <c r="W41" s="174"/>
      <c r="X41" s="174"/>
      <c r="Y41" s="174"/>
      <c r="Z41" s="247">
        <v>0</v>
      </c>
      <c r="AA41" s="247">
        <v>0</v>
      </c>
    </row>
    <row r="42" spans="1:27" ht="24.75" customHeight="1" x14ac:dyDescent="0.15">
      <c r="A42" s="210" t="s">
        <v>46</v>
      </c>
      <c r="B42" s="282">
        <v>130</v>
      </c>
      <c r="C42" s="283">
        <v>152</v>
      </c>
      <c r="D42" s="322" t="s">
        <v>43</v>
      </c>
      <c r="E42" s="172"/>
      <c r="F42" s="172"/>
      <c r="G42" s="172"/>
      <c r="H42" s="172"/>
      <c r="T42" s="209" t="s">
        <v>44</v>
      </c>
      <c r="U42" s="209" t="s">
        <v>44</v>
      </c>
      <c r="W42" s="174"/>
      <c r="X42" s="174"/>
      <c r="Y42" s="174"/>
      <c r="Z42" s="247">
        <v>0</v>
      </c>
      <c r="AA42" s="247">
        <v>0</v>
      </c>
    </row>
    <row r="43" spans="1:27" ht="24" customHeight="1" x14ac:dyDescent="0.15">
      <c r="A43" s="211" t="s">
        <v>47</v>
      </c>
      <c r="B43" s="212"/>
      <c r="C43" s="212"/>
      <c r="D43" s="323"/>
      <c r="E43" s="172"/>
      <c r="F43" s="172"/>
      <c r="G43" s="172"/>
      <c r="H43" s="172"/>
      <c r="I43" s="172"/>
      <c r="J43" s="177"/>
      <c r="W43" s="174"/>
      <c r="X43" s="174"/>
      <c r="Y43" s="174"/>
    </row>
    <row r="44" spans="1:27" ht="21.75" customHeight="1" x14ac:dyDescent="0.15">
      <c r="A44" s="190" t="s">
        <v>48</v>
      </c>
      <c r="D44" s="243"/>
      <c r="W44" s="174"/>
      <c r="X44" s="174"/>
      <c r="Y44" s="174"/>
    </row>
    <row r="45" spans="1:27" ht="24" customHeight="1" x14ac:dyDescent="0.15">
      <c r="A45" s="200" t="s">
        <v>49</v>
      </c>
      <c r="B45" s="213" t="s">
        <v>39</v>
      </c>
      <c r="C45" s="214" t="s">
        <v>40</v>
      </c>
      <c r="D45" s="324"/>
      <c r="E45" s="172"/>
      <c r="F45" s="172"/>
      <c r="G45" s="172"/>
      <c r="H45" s="172"/>
      <c r="W45" s="174"/>
      <c r="X45" s="174"/>
      <c r="Y45" s="174"/>
    </row>
    <row r="46" spans="1:27" ht="20.25" customHeight="1" x14ac:dyDescent="0.15">
      <c r="A46" s="215" t="s">
        <v>50</v>
      </c>
      <c r="B46" s="256">
        <v>208</v>
      </c>
      <c r="C46" s="281">
        <v>361</v>
      </c>
      <c r="D46" s="325"/>
      <c r="E46" s="172"/>
      <c r="F46" s="172"/>
      <c r="G46" s="172"/>
      <c r="H46" s="172"/>
      <c r="W46" s="174"/>
      <c r="X46" s="174"/>
      <c r="Y46" s="174"/>
    </row>
    <row r="47" spans="1:27" ht="24" customHeight="1" x14ac:dyDescent="0.15">
      <c r="A47" s="216" t="s">
        <v>51</v>
      </c>
      <c r="B47" s="282">
        <v>190</v>
      </c>
      <c r="C47" s="283">
        <v>361</v>
      </c>
      <c r="D47" s="322" t="s">
        <v>43</v>
      </c>
      <c r="E47" s="172"/>
      <c r="F47" s="172"/>
      <c r="G47" s="172"/>
      <c r="H47" s="172"/>
      <c r="T47" s="209" t="s">
        <v>44</v>
      </c>
      <c r="U47" s="209" t="s">
        <v>44</v>
      </c>
      <c r="W47" s="174"/>
      <c r="X47" s="174"/>
      <c r="Y47" s="174"/>
      <c r="Z47" s="247">
        <v>0</v>
      </c>
      <c r="AA47" s="247" t="s">
        <v>44</v>
      </c>
    </row>
    <row r="48" spans="1:27" ht="24" customHeight="1" x14ac:dyDescent="0.15">
      <c r="A48" s="217"/>
      <c r="B48" s="202"/>
      <c r="C48" s="202"/>
      <c r="D48" s="202"/>
      <c r="E48" s="172"/>
      <c r="F48" s="172"/>
      <c r="G48" s="172"/>
      <c r="H48" s="172"/>
      <c r="I48" s="172"/>
      <c r="J48" s="177"/>
      <c r="X48" s="172"/>
    </row>
    <row r="49" spans="1:31" ht="28.5" customHeight="1" x14ac:dyDescent="0.15">
      <c r="A49" s="440" t="s">
        <v>52</v>
      </c>
      <c r="B49" s="441"/>
      <c r="C49" s="441"/>
      <c r="D49" s="441"/>
      <c r="E49" s="441"/>
      <c r="J49" s="177"/>
      <c r="X49" s="172"/>
    </row>
    <row r="50" spans="1:31" ht="33.75" x14ac:dyDescent="0.15">
      <c r="A50" s="200" t="s">
        <v>49</v>
      </c>
      <c r="B50" s="343" t="s">
        <v>53</v>
      </c>
      <c r="C50" s="200" t="s">
        <v>7</v>
      </c>
      <c r="D50" s="219" t="s">
        <v>54</v>
      </c>
      <c r="E50" s="220" t="s">
        <v>55</v>
      </c>
      <c r="F50" s="221" t="s">
        <v>56</v>
      </c>
      <c r="G50" s="221" t="s">
        <v>57</v>
      </c>
      <c r="H50" s="221" t="s">
        <v>58</v>
      </c>
      <c r="I50" s="222" t="s">
        <v>59</v>
      </c>
      <c r="L50" s="177"/>
      <c r="X50" s="172"/>
    </row>
    <row r="51" spans="1:31" ht="15" customHeight="1" x14ac:dyDescent="0.15">
      <c r="A51" s="442" t="s">
        <v>50</v>
      </c>
      <c r="B51" s="443"/>
      <c r="C51" s="260">
        <f>SUM(D51:I51)</f>
        <v>292</v>
      </c>
      <c r="D51" s="261">
        <v>46</v>
      </c>
      <c r="E51" s="262">
        <v>15</v>
      </c>
      <c r="F51" s="262">
        <v>55</v>
      </c>
      <c r="G51" s="262">
        <v>42</v>
      </c>
      <c r="H51" s="262">
        <v>50</v>
      </c>
      <c r="I51" s="263">
        <v>84</v>
      </c>
      <c r="J51" s="322" t="s">
        <v>60</v>
      </c>
      <c r="L51" s="177"/>
      <c r="T51" s="209" t="s">
        <v>44</v>
      </c>
      <c r="U51" s="209" t="s">
        <v>44</v>
      </c>
      <c r="V51" s="209" t="s">
        <v>44</v>
      </c>
      <c r="W51" s="209" t="s">
        <v>44</v>
      </c>
      <c r="X51" s="209" t="s">
        <v>44</v>
      </c>
      <c r="Y51" s="209" t="s">
        <v>44</v>
      </c>
      <c r="Z51" s="247">
        <v>0</v>
      </c>
      <c r="AA51" s="247">
        <v>0</v>
      </c>
      <c r="AB51" s="247">
        <v>0</v>
      </c>
      <c r="AC51" s="247">
        <v>0</v>
      </c>
      <c r="AD51" s="247">
        <v>0</v>
      </c>
      <c r="AE51" s="247">
        <v>0</v>
      </c>
    </row>
    <row r="52" spans="1:31" ht="21" customHeight="1" x14ac:dyDescent="0.15">
      <c r="A52" s="444" t="s">
        <v>61</v>
      </c>
      <c r="B52" s="223" t="s">
        <v>62</v>
      </c>
      <c r="C52" s="264">
        <f>SUM(D52:I52)</f>
        <v>48</v>
      </c>
      <c r="D52" s="265">
        <v>21</v>
      </c>
      <c r="E52" s="266">
        <v>5</v>
      </c>
      <c r="F52" s="266">
        <v>22</v>
      </c>
      <c r="G52" s="266"/>
      <c r="H52" s="266"/>
      <c r="I52" s="267"/>
      <c r="J52" s="322" t="s">
        <v>60</v>
      </c>
      <c r="L52" s="177"/>
      <c r="T52" s="209" t="s">
        <v>44</v>
      </c>
      <c r="U52" s="209" t="s">
        <v>44</v>
      </c>
      <c r="V52" s="209" t="s">
        <v>44</v>
      </c>
      <c r="W52" s="209" t="s">
        <v>44</v>
      </c>
      <c r="X52" s="209" t="s">
        <v>44</v>
      </c>
      <c r="Y52" s="209" t="s">
        <v>44</v>
      </c>
      <c r="Z52" s="247">
        <v>0</v>
      </c>
      <c r="AA52" s="247">
        <v>0</v>
      </c>
      <c r="AB52" s="247">
        <v>0</v>
      </c>
      <c r="AC52" s="247">
        <v>0</v>
      </c>
      <c r="AD52" s="247">
        <v>0</v>
      </c>
      <c r="AE52" s="247">
        <v>0</v>
      </c>
    </row>
    <row r="53" spans="1:31" ht="31.5" x14ac:dyDescent="0.15">
      <c r="A53" s="444"/>
      <c r="B53" s="224" t="s">
        <v>63</v>
      </c>
      <c r="C53" s="268">
        <f>SUM(D53:I53)</f>
        <v>46</v>
      </c>
      <c r="D53" s="269">
        <v>25</v>
      </c>
      <c r="E53" s="270">
        <v>10</v>
      </c>
      <c r="F53" s="270">
        <v>11</v>
      </c>
      <c r="G53" s="270"/>
      <c r="H53" s="270"/>
      <c r="I53" s="271"/>
      <c r="J53" s="322" t="s">
        <v>60</v>
      </c>
      <c r="L53" s="177"/>
      <c r="T53" s="209" t="s">
        <v>44</v>
      </c>
      <c r="U53" s="209" t="s">
        <v>44</v>
      </c>
      <c r="V53" s="209" t="s">
        <v>44</v>
      </c>
      <c r="W53" s="209" t="s">
        <v>44</v>
      </c>
      <c r="X53" s="209" t="s">
        <v>44</v>
      </c>
      <c r="Y53" s="209" t="s">
        <v>44</v>
      </c>
      <c r="Z53" s="247">
        <v>0</v>
      </c>
      <c r="AA53" s="247">
        <v>0</v>
      </c>
      <c r="AB53" s="247">
        <v>0</v>
      </c>
      <c r="AC53" s="247">
        <v>0</v>
      </c>
      <c r="AD53" s="247">
        <v>0</v>
      </c>
      <c r="AE53" s="247">
        <v>0</v>
      </c>
    </row>
    <row r="54" spans="1:31" ht="24.95" customHeight="1" x14ac:dyDescent="0.15">
      <c r="A54" s="445" t="s">
        <v>64</v>
      </c>
      <c r="B54" s="225" t="s">
        <v>62</v>
      </c>
      <c r="C54" s="229">
        <f>SUM(D54:I54)</f>
        <v>105</v>
      </c>
      <c r="D54" s="272">
        <v>52</v>
      </c>
      <c r="E54" s="273">
        <v>24</v>
      </c>
      <c r="F54" s="273">
        <v>29</v>
      </c>
      <c r="G54" s="273"/>
      <c r="H54" s="273"/>
      <c r="I54" s="274"/>
      <c r="J54" s="322" t="s">
        <v>60</v>
      </c>
      <c r="K54" s="243"/>
      <c r="L54" s="177"/>
      <c r="T54" s="226"/>
      <c r="U54" s="226"/>
      <c r="V54" s="226"/>
      <c r="W54" s="226"/>
      <c r="X54" s="226"/>
      <c r="Y54" s="226"/>
      <c r="Z54" s="174"/>
      <c r="AA54" s="174"/>
      <c r="AB54" s="174"/>
      <c r="AC54" s="174"/>
      <c r="AD54" s="174"/>
      <c r="AE54" s="174"/>
    </row>
    <row r="55" spans="1:31" ht="33" customHeight="1" x14ac:dyDescent="0.15">
      <c r="A55" s="446"/>
      <c r="B55" s="227" t="s">
        <v>63</v>
      </c>
      <c r="C55" s="275">
        <f>SUM(D55:I55)</f>
        <v>136</v>
      </c>
      <c r="D55" s="276">
        <v>60</v>
      </c>
      <c r="E55" s="277">
        <v>57</v>
      </c>
      <c r="F55" s="277">
        <v>19</v>
      </c>
      <c r="G55" s="277"/>
      <c r="H55" s="277"/>
      <c r="I55" s="278"/>
      <c r="J55" s="322" t="s">
        <v>65</v>
      </c>
      <c r="K55" s="243"/>
      <c r="L55" s="177"/>
      <c r="T55" s="226"/>
      <c r="U55" s="226"/>
      <c r="V55" s="226"/>
      <c r="W55" s="226"/>
      <c r="X55" s="226"/>
      <c r="Y55" s="226"/>
      <c r="Z55" s="174"/>
      <c r="AA55" s="174"/>
      <c r="AB55" s="174"/>
      <c r="AC55" s="174"/>
      <c r="AD55" s="174"/>
      <c r="AE55" s="174"/>
    </row>
    <row r="56" spans="1:31" ht="34.5" customHeight="1" x14ac:dyDescent="0.15">
      <c r="A56" s="447" t="s">
        <v>66</v>
      </c>
      <c r="B56" s="447"/>
      <c r="C56" s="447"/>
      <c r="D56" s="447"/>
      <c r="E56" s="447"/>
      <c r="F56" s="447"/>
      <c r="J56" s="177"/>
      <c r="X56" s="172"/>
    </row>
    <row r="57" spans="1:31" ht="11.25" x14ac:dyDescent="0.15">
      <c r="A57" s="340" t="s">
        <v>67</v>
      </c>
      <c r="B57" s="419" t="s">
        <v>68</v>
      </c>
      <c r="C57" s="420"/>
      <c r="D57" s="421" t="s">
        <v>69</v>
      </c>
      <c r="E57" s="422"/>
      <c r="F57" s="339"/>
      <c r="J57" s="177"/>
      <c r="X57" s="172"/>
    </row>
    <row r="58" spans="1:31" ht="21" x14ac:dyDescent="0.25">
      <c r="A58" s="172"/>
      <c r="B58" s="342" t="s">
        <v>70</v>
      </c>
      <c r="C58" s="342" t="s">
        <v>71</v>
      </c>
      <c r="D58" s="342" t="s">
        <v>70</v>
      </c>
      <c r="E58" s="341" t="s">
        <v>71</v>
      </c>
      <c r="F58" s="172"/>
      <c r="G58" s="239"/>
      <c r="H58" s="160"/>
      <c r="I58" s="160"/>
      <c r="J58" s="160"/>
      <c r="X58" s="172"/>
    </row>
    <row r="59" spans="1:31" ht="15" customHeight="1" x14ac:dyDescent="0.25">
      <c r="A59" s="229" t="s">
        <v>72</v>
      </c>
      <c r="B59" s="298">
        <v>5</v>
      </c>
      <c r="C59" s="299">
        <v>49</v>
      </c>
      <c r="D59" s="299">
        <v>4</v>
      </c>
      <c r="E59" s="299">
        <v>250</v>
      </c>
      <c r="F59" s="245"/>
      <c r="H59" s="160"/>
      <c r="I59" s="160"/>
      <c r="J59" s="160"/>
      <c r="T59" s="249"/>
      <c r="X59" s="172"/>
      <c r="Z59" s="249"/>
    </row>
    <row r="60" spans="1:31" ht="15" customHeight="1" x14ac:dyDescent="0.15">
      <c r="A60" s="231" t="s">
        <v>73</v>
      </c>
      <c r="B60" s="300"/>
      <c r="C60" s="301"/>
      <c r="D60" s="301"/>
      <c r="E60" s="301"/>
      <c r="J60" s="177"/>
      <c r="X60" s="172"/>
    </row>
    <row r="61" spans="1:31" ht="15" customHeight="1" x14ac:dyDescent="0.15">
      <c r="A61" s="231" t="s">
        <v>74</v>
      </c>
      <c r="B61" s="300"/>
      <c r="C61" s="301">
        <v>3</v>
      </c>
      <c r="D61" s="301"/>
      <c r="E61" s="301">
        <v>1</v>
      </c>
      <c r="J61" s="177"/>
      <c r="X61" s="172"/>
    </row>
    <row r="62" spans="1:31" ht="15" customHeight="1" x14ac:dyDescent="0.15">
      <c r="A62" s="231" t="s">
        <v>75</v>
      </c>
      <c r="B62" s="300"/>
      <c r="C62" s="301"/>
      <c r="D62" s="301"/>
      <c r="E62" s="301"/>
      <c r="J62" s="177"/>
      <c r="X62" s="172"/>
    </row>
    <row r="63" spans="1:31" ht="15" customHeight="1" x14ac:dyDescent="0.15">
      <c r="A63" s="231" t="s">
        <v>76</v>
      </c>
      <c r="B63" s="300">
        <v>6</v>
      </c>
      <c r="C63" s="301">
        <v>9</v>
      </c>
      <c r="D63" s="301">
        <v>2</v>
      </c>
      <c r="E63" s="301">
        <v>25</v>
      </c>
      <c r="J63" s="177"/>
      <c r="X63" s="172"/>
    </row>
    <row r="64" spans="1:31" ht="15" customHeight="1" x14ac:dyDescent="0.15">
      <c r="A64" s="231" t="s">
        <v>77</v>
      </c>
      <c r="B64" s="300"/>
      <c r="C64" s="301"/>
      <c r="D64" s="301"/>
      <c r="E64" s="301"/>
      <c r="J64" s="177"/>
      <c r="X64" s="172"/>
    </row>
    <row r="65" spans="1:27" ht="15" customHeight="1" x14ac:dyDescent="0.15">
      <c r="A65" s="231" t="s">
        <v>78</v>
      </c>
      <c r="B65" s="300">
        <v>11</v>
      </c>
      <c r="C65" s="301">
        <v>4</v>
      </c>
      <c r="D65" s="301">
        <v>7</v>
      </c>
      <c r="E65" s="301">
        <v>1</v>
      </c>
      <c r="J65" s="177"/>
      <c r="X65" s="172"/>
    </row>
    <row r="66" spans="1:27" ht="15" customHeight="1" x14ac:dyDescent="0.15">
      <c r="A66" s="231" t="s">
        <v>79</v>
      </c>
      <c r="B66" s="300"/>
      <c r="C66" s="301">
        <v>2</v>
      </c>
      <c r="D66" s="301"/>
      <c r="E66" s="301">
        <v>6</v>
      </c>
      <c r="J66" s="177"/>
      <c r="X66" s="172"/>
    </row>
    <row r="67" spans="1:27" ht="15" customHeight="1" x14ac:dyDescent="0.15">
      <c r="A67" s="231" t="s">
        <v>80</v>
      </c>
      <c r="B67" s="300"/>
      <c r="C67" s="301">
        <v>50</v>
      </c>
      <c r="D67" s="301"/>
      <c r="E67" s="301">
        <v>65</v>
      </c>
      <c r="J67" s="177"/>
      <c r="X67" s="172"/>
    </row>
    <row r="68" spans="1:27" ht="15" customHeight="1" x14ac:dyDescent="0.15">
      <c r="A68" s="231" t="s">
        <v>81</v>
      </c>
      <c r="B68" s="300"/>
      <c r="C68" s="301">
        <v>35</v>
      </c>
      <c r="D68" s="301"/>
      <c r="E68" s="301">
        <v>17</v>
      </c>
      <c r="J68" s="177"/>
      <c r="X68" s="172"/>
    </row>
    <row r="69" spans="1:27" ht="15" customHeight="1" x14ac:dyDescent="0.15">
      <c r="A69" s="231" t="s">
        <v>82</v>
      </c>
      <c r="B69" s="300"/>
      <c r="C69" s="301">
        <v>24</v>
      </c>
      <c r="D69" s="301"/>
      <c r="E69" s="301">
        <v>21</v>
      </c>
      <c r="J69" s="177"/>
      <c r="X69" s="172"/>
    </row>
    <row r="70" spans="1:27" ht="15" customHeight="1" x14ac:dyDescent="0.15">
      <c r="A70" s="231" t="s">
        <v>83</v>
      </c>
      <c r="B70" s="300"/>
      <c r="C70" s="301"/>
      <c r="D70" s="301"/>
      <c r="E70" s="301"/>
      <c r="J70" s="177"/>
      <c r="X70" s="172"/>
    </row>
    <row r="71" spans="1:27" ht="15" customHeight="1" x14ac:dyDescent="0.15">
      <c r="A71" s="206" t="s">
        <v>7</v>
      </c>
      <c r="B71" s="302">
        <f>SUM(B59:B70)</f>
        <v>22</v>
      </c>
      <c r="C71" s="302">
        <f>SUM(C59:C70)</f>
        <v>176</v>
      </c>
      <c r="D71" s="302">
        <f>SUM(D59:D70)</f>
        <v>13</v>
      </c>
      <c r="E71" s="302">
        <f>SUM(E59:E70)</f>
        <v>386</v>
      </c>
      <c r="J71" s="177"/>
      <c r="X71" s="172"/>
    </row>
    <row r="72" spans="1:27" ht="39" customHeight="1" x14ac:dyDescent="0.15">
      <c r="A72" s="447" t="s">
        <v>84</v>
      </c>
      <c r="B72" s="447"/>
      <c r="C72" s="447"/>
      <c r="D72" s="447"/>
      <c r="E72" s="447"/>
      <c r="F72" s="447"/>
      <c r="J72" s="177"/>
      <c r="X72" s="172"/>
    </row>
    <row r="73" spans="1:27" x14ac:dyDescent="0.15">
      <c r="A73" s="428" t="s">
        <v>67</v>
      </c>
      <c r="B73" s="448" t="s">
        <v>85</v>
      </c>
      <c r="C73" s="448"/>
      <c r="D73" s="448"/>
      <c r="E73" s="448"/>
      <c r="J73" s="177"/>
      <c r="X73" s="172"/>
    </row>
    <row r="74" spans="1:27" x14ac:dyDescent="0.15">
      <c r="A74" s="429"/>
      <c r="B74" s="448" t="s">
        <v>86</v>
      </c>
      <c r="C74" s="448"/>
      <c r="D74" s="448" t="s">
        <v>87</v>
      </c>
      <c r="E74" s="448"/>
      <c r="J74" s="177"/>
      <c r="X74" s="172"/>
    </row>
    <row r="75" spans="1:27" ht="21" x14ac:dyDescent="0.15">
      <c r="A75" s="430"/>
      <c r="B75" s="342" t="s">
        <v>70</v>
      </c>
      <c r="C75" s="342" t="s">
        <v>71</v>
      </c>
      <c r="D75" s="342" t="s">
        <v>70</v>
      </c>
      <c r="E75" s="341" t="s">
        <v>71</v>
      </c>
      <c r="G75" s="239"/>
      <c r="J75" s="177"/>
      <c r="X75" s="172"/>
    </row>
    <row r="76" spans="1:27" ht="15" customHeight="1" x14ac:dyDescent="0.15">
      <c r="A76" s="229" t="s">
        <v>72</v>
      </c>
      <c r="B76" s="254">
        <v>38</v>
      </c>
      <c r="C76" s="255">
        <v>82</v>
      </c>
      <c r="D76" s="255">
        <v>1</v>
      </c>
      <c r="E76" s="255">
        <v>1</v>
      </c>
      <c r="F76" s="246" t="str">
        <f>T76&amp;"      "&amp;U76</f>
        <v xml:space="preserve">      </v>
      </c>
      <c r="J76" s="177"/>
      <c r="T76" s="177" t="str">
        <f>IF($B76&lt;$D76,"Suspendidas en menores 15a no puede ser mayor que programadas","")</f>
        <v/>
      </c>
      <c r="U76" s="177" t="str">
        <f>IF($C76&lt;$E76,"Suspendidas en 15+a no puede ser mayor que programadas","")</f>
        <v/>
      </c>
      <c r="X76" s="172"/>
      <c r="Z76" s="177">
        <f>IF($B76&lt;$D76,1,0)</f>
        <v>0</v>
      </c>
      <c r="AA76" s="177">
        <f>IF($C76&lt;$E76,1,0)</f>
        <v>0</v>
      </c>
    </row>
    <row r="77" spans="1:27" ht="15" customHeight="1" x14ac:dyDescent="0.15">
      <c r="A77" s="230" t="s">
        <v>73</v>
      </c>
      <c r="B77" s="257"/>
      <c r="C77" s="258"/>
      <c r="D77" s="258"/>
      <c r="E77" s="258"/>
      <c r="F77" s="246" t="str">
        <f t="shared" ref="F77:F88" si="1">T77&amp;"      "&amp;U77</f>
        <v xml:space="preserve">      </v>
      </c>
      <c r="J77" s="177"/>
      <c r="T77" s="177" t="str">
        <f t="shared" ref="T77:T88" si="2">IF($B77&lt;$D77,"Suspendidas en menores 15a no puede ser mayor que programadas","")</f>
        <v/>
      </c>
      <c r="U77" s="177" t="str">
        <f t="shared" ref="U77:U88" si="3">IF($C77&lt;$E77,"Suspendidas en 15+a no puede ser mayor que programadas","")</f>
        <v/>
      </c>
      <c r="X77" s="172"/>
      <c r="Z77" s="177">
        <f t="shared" ref="Z77:Z88" si="4">IF($B77&lt;$D77,1,0)</f>
        <v>0</v>
      </c>
      <c r="AA77" s="177">
        <f t="shared" ref="AA77:AA88" si="5">IF($C77&lt;$E77,1,0)</f>
        <v>0</v>
      </c>
    </row>
    <row r="78" spans="1:27" ht="15" customHeight="1" x14ac:dyDescent="0.15">
      <c r="A78" s="231" t="s">
        <v>74</v>
      </c>
      <c r="B78" s="257"/>
      <c r="C78" s="258">
        <v>4</v>
      </c>
      <c r="D78" s="258"/>
      <c r="E78" s="258"/>
      <c r="F78" s="246" t="str">
        <f t="shared" si="1"/>
        <v xml:space="preserve">      </v>
      </c>
      <c r="J78" s="177"/>
      <c r="T78" s="177" t="str">
        <f t="shared" si="2"/>
        <v/>
      </c>
      <c r="U78" s="177" t="str">
        <f t="shared" si="3"/>
        <v/>
      </c>
      <c r="X78" s="172"/>
      <c r="Z78" s="177">
        <f t="shared" si="4"/>
        <v>0</v>
      </c>
      <c r="AA78" s="177">
        <f t="shared" si="5"/>
        <v>0</v>
      </c>
    </row>
    <row r="79" spans="1:27" ht="15" customHeight="1" x14ac:dyDescent="0.15">
      <c r="A79" s="231" t="s">
        <v>75</v>
      </c>
      <c r="B79" s="257"/>
      <c r="C79" s="258"/>
      <c r="D79" s="258"/>
      <c r="E79" s="258"/>
      <c r="F79" s="246" t="str">
        <f t="shared" si="1"/>
        <v xml:space="preserve">      </v>
      </c>
      <c r="J79" s="177"/>
      <c r="T79" s="177" t="str">
        <f t="shared" si="2"/>
        <v/>
      </c>
      <c r="U79" s="177" t="str">
        <f t="shared" si="3"/>
        <v/>
      </c>
      <c r="X79" s="172"/>
      <c r="Z79" s="177">
        <f t="shared" si="4"/>
        <v>0</v>
      </c>
      <c r="AA79" s="177">
        <f t="shared" si="5"/>
        <v>0</v>
      </c>
    </row>
    <row r="80" spans="1:27" ht="15" customHeight="1" x14ac:dyDescent="0.15">
      <c r="A80" s="231" t="s">
        <v>76</v>
      </c>
      <c r="B80" s="257">
        <v>4</v>
      </c>
      <c r="C80" s="258">
        <v>40</v>
      </c>
      <c r="D80" s="258"/>
      <c r="E80" s="258"/>
      <c r="F80" s="246" t="str">
        <f t="shared" si="1"/>
        <v xml:space="preserve">      </v>
      </c>
      <c r="J80" s="177"/>
      <c r="T80" s="177" t="str">
        <f t="shared" si="2"/>
        <v/>
      </c>
      <c r="U80" s="177" t="str">
        <f t="shared" si="3"/>
        <v/>
      </c>
      <c r="X80" s="172"/>
      <c r="Z80" s="177">
        <f t="shared" si="4"/>
        <v>0</v>
      </c>
      <c r="AA80" s="177">
        <f t="shared" si="5"/>
        <v>0</v>
      </c>
    </row>
    <row r="81" spans="1:27" ht="15" customHeight="1" x14ac:dyDescent="0.15">
      <c r="A81" s="231" t="s">
        <v>77</v>
      </c>
      <c r="B81" s="257"/>
      <c r="C81" s="258"/>
      <c r="D81" s="258"/>
      <c r="E81" s="258"/>
      <c r="F81" s="246" t="str">
        <f t="shared" si="1"/>
        <v xml:space="preserve">      </v>
      </c>
      <c r="J81" s="177"/>
      <c r="T81" s="177" t="str">
        <f t="shared" si="2"/>
        <v/>
      </c>
      <c r="U81" s="177" t="str">
        <f t="shared" si="3"/>
        <v/>
      </c>
      <c r="X81" s="172"/>
      <c r="Z81" s="177">
        <f t="shared" si="4"/>
        <v>0</v>
      </c>
      <c r="AA81" s="177">
        <f t="shared" si="5"/>
        <v>0</v>
      </c>
    </row>
    <row r="82" spans="1:27" ht="15" customHeight="1" x14ac:dyDescent="0.15">
      <c r="A82" s="231" t="s">
        <v>78</v>
      </c>
      <c r="B82" s="257">
        <v>15</v>
      </c>
      <c r="C82" s="258">
        <v>6</v>
      </c>
      <c r="D82" s="258"/>
      <c r="E82" s="258">
        <v>1</v>
      </c>
      <c r="F82" s="246" t="str">
        <f t="shared" si="1"/>
        <v xml:space="preserve">      </v>
      </c>
      <c r="J82" s="177"/>
      <c r="T82" s="177" t="str">
        <f t="shared" si="2"/>
        <v/>
      </c>
      <c r="U82" s="177" t="str">
        <f t="shared" si="3"/>
        <v/>
      </c>
      <c r="X82" s="172"/>
      <c r="Z82" s="177">
        <f t="shared" si="4"/>
        <v>0</v>
      </c>
      <c r="AA82" s="177">
        <f t="shared" si="5"/>
        <v>0</v>
      </c>
    </row>
    <row r="83" spans="1:27" ht="15" customHeight="1" x14ac:dyDescent="0.15">
      <c r="A83" s="231" t="s">
        <v>79</v>
      </c>
      <c r="B83" s="257"/>
      <c r="C83" s="258">
        <v>47</v>
      </c>
      <c r="D83" s="258"/>
      <c r="E83" s="258">
        <v>1</v>
      </c>
      <c r="F83" s="246" t="str">
        <f t="shared" si="1"/>
        <v xml:space="preserve">      </v>
      </c>
      <c r="J83" s="177"/>
      <c r="T83" s="177" t="str">
        <f t="shared" si="2"/>
        <v/>
      </c>
      <c r="U83" s="177" t="str">
        <f t="shared" si="3"/>
        <v/>
      </c>
      <c r="X83" s="172"/>
      <c r="Z83" s="177">
        <f t="shared" si="4"/>
        <v>0</v>
      </c>
      <c r="AA83" s="177">
        <f t="shared" si="5"/>
        <v>0</v>
      </c>
    </row>
    <row r="84" spans="1:27" ht="15" customHeight="1" x14ac:dyDescent="0.15">
      <c r="A84" s="231" t="s">
        <v>80</v>
      </c>
      <c r="B84" s="257"/>
      <c r="C84" s="258">
        <v>25</v>
      </c>
      <c r="D84" s="258"/>
      <c r="E84" s="258"/>
      <c r="F84" s="246" t="str">
        <f t="shared" si="1"/>
        <v xml:space="preserve">      </v>
      </c>
      <c r="J84" s="177"/>
      <c r="T84" s="177" t="str">
        <f t="shared" si="2"/>
        <v/>
      </c>
      <c r="U84" s="177" t="str">
        <f t="shared" si="3"/>
        <v/>
      </c>
      <c r="X84" s="172"/>
      <c r="Z84" s="177">
        <f t="shared" si="4"/>
        <v>0</v>
      </c>
      <c r="AA84" s="177">
        <f t="shared" si="5"/>
        <v>0</v>
      </c>
    </row>
    <row r="85" spans="1:27" ht="15" customHeight="1" x14ac:dyDescent="0.15">
      <c r="A85" s="231" t="s">
        <v>81</v>
      </c>
      <c r="B85" s="257"/>
      <c r="C85" s="258">
        <v>37</v>
      </c>
      <c r="D85" s="258"/>
      <c r="E85" s="258">
        <v>3</v>
      </c>
      <c r="F85" s="246" t="str">
        <f t="shared" si="1"/>
        <v xml:space="preserve">      </v>
      </c>
      <c r="J85" s="177"/>
      <c r="T85" s="177" t="str">
        <f t="shared" si="2"/>
        <v/>
      </c>
      <c r="U85" s="177" t="str">
        <f t="shared" si="3"/>
        <v/>
      </c>
      <c r="X85" s="172"/>
      <c r="Z85" s="177">
        <f t="shared" si="4"/>
        <v>0</v>
      </c>
      <c r="AA85" s="177">
        <f t="shared" si="5"/>
        <v>0</v>
      </c>
    </row>
    <row r="86" spans="1:27" ht="15" customHeight="1" x14ac:dyDescent="0.15">
      <c r="A86" s="231" t="s">
        <v>82</v>
      </c>
      <c r="B86" s="257"/>
      <c r="C86" s="258">
        <v>25</v>
      </c>
      <c r="D86" s="258"/>
      <c r="E86" s="258">
        <v>2</v>
      </c>
      <c r="F86" s="246" t="str">
        <f t="shared" si="1"/>
        <v xml:space="preserve">      </v>
      </c>
      <c r="J86" s="177"/>
      <c r="T86" s="177" t="str">
        <f t="shared" si="2"/>
        <v/>
      </c>
      <c r="U86" s="177" t="str">
        <f t="shared" si="3"/>
        <v/>
      </c>
      <c r="X86" s="172"/>
      <c r="Z86" s="177">
        <f t="shared" si="4"/>
        <v>0</v>
      </c>
      <c r="AA86" s="177">
        <f t="shared" si="5"/>
        <v>0</v>
      </c>
    </row>
    <row r="87" spans="1:27" ht="15" customHeight="1" x14ac:dyDescent="0.15">
      <c r="A87" s="232" t="s">
        <v>83</v>
      </c>
      <c r="B87" s="257"/>
      <c r="C87" s="258"/>
      <c r="D87" s="258"/>
      <c r="E87" s="258"/>
      <c r="F87" s="246" t="str">
        <f t="shared" si="1"/>
        <v xml:space="preserve">      </v>
      </c>
      <c r="J87" s="177"/>
      <c r="T87" s="177" t="str">
        <f t="shared" si="2"/>
        <v/>
      </c>
      <c r="U87" s="177" t="str">
        <f t="shared" si="3"/>
        <v/>
      </c>
      <c r="X87" s="172"/>
      <c r="Z87" s="177">
        <f t="shared" si="4"/>
        <v>0</v>
      </c>
      <c r="AA87" s="177">
        <f t="shared" si="5"/>
        <v>0</v>
      </c>
    </row>
    <row r="88" spans="1:27" ht="15" customHeight="1" x14ac:dyDescent="0.15">
      <c r="A88" s="232" t="s">
        <v>7</v>
      </c>
      <c r="B88" s="259">
        <f>SUM(B76:B87)</f>
        <v>57</v>
      </c>
      <c r="C88" s="259">
        <f>SUM(C76:C87)</f>
        <v>266</v>
      </c>
      <c r="D88" s="259">
        <f>SUM(D76:D87)</f>
        <v>1</v>
      </c>
      <c r="E88" s="259">
        <f>SUM(E76:E87)</f>
        <v>8</v>
      </c>
      <c r="F88" s="246" t="str">
        <f t="shared" si="1"/>
        <v xml:space="preserve">      </v>
      </c>
      <c r="J88" s="177"/>
      <c r="T88" s="177" t="str">
        <f t="shared" si="2"/>
        <v/>
      </c>
      <c r="U88" s="177" t="str">
        <f t="shared" si="3"/>
        <v/>
      </c>
      <c r="X88" s="172"/>
      <c r="Z88" s="177">
        <f t="shared" si="4"/>
        <v>0</v>
      </c>
      <c r="AA88" s="177">
        <f t="shared" si="5"/>
        <v>0</v>
      </c>
    </row>
    <row r="89" spans="1:27" ht="11.25" x14ac:dyDescent="0.15">
      <c r="F89" s="250"/>
      <c r="J89" s="177"/>
      <c r="X89" s="172"/>
    </row>
    <row r="90" spans="1:27" x14ac:dyDescent="0.15">
      <c r="J90" s="177"/>
      <c r="X90" s="172"/>
    </row>
    <row r="91" spans="1:27" x14ac:dyDescent="0.15">
      <c r="J91" s="177"/>
      <c r="X91" s="172"/>
    </row>
    <row r="92" spans="1:27" x14ac:dyDescent="0.15">
      <c r="J92" s="177"/>
      <c r="X92" s="172"/>
    </row>
    <row r="93" spans="1:27" x14ac:dyDescent="0.15">
      <c r="J93" s="177"/>
      <c r="X93" s="172"/>
    </row>
    <row r="94" spans="1:27" x14ac:dyDescent="0.15">
      <c r="J94" s="177"/>
      <c r="X94" s="172"/>
    </row>
    <row r="95" spans="1:27" x14ac:dyDescent="0.15">
      <c r="J95" s="177"/>
      <c r="X95" s="172"/>
    </row>
    <row r="96" spans="1:27" x14ac:dyDescent="0.15">
      <c r="J96" s="177"/>
      <c r="X96" s="172"/>
    </row>
    <row r="97" spans="10:24" x14ac:dyDescent="0.15">
      <c r="J97" s="177"/>
      <c r="X97" s="172"/>
    </row>
    <row r="98" spans="10:24" x14ac:dyDescent="0.15">
      <c r="J98" s="177"/>
      <c r="X98" s="172"/>
    </row>
    <row r="99" spans="10:24" x14ac:dyDescent="0.15">
      <c r="J99" s="177"/>
      <c r="X99" s="172"/>
    </row>
    <row r="100" spans="10:24" x14ac:dyDescent="0.15">
      <c r="J100" s="177"/>
      <c r="X100" s="172"/>
    </row>
    <row r="101" spans="10:24" x14ac:dyDescent="0.15">
      <c r="J101" s="177"/>
      <c r="X101" s="172"/>
    </row>
    <row r="102" spans="10:24" x14ac:dyDescent="0.15">
      <c r="J102" s="177"/>
      <c r="X102" s="172"/>
    </row>
    <row r="103" spans="10:24" x14ac:dyDescent="0.15">
      <c r="J103" s="177"/>
      <c r="X103" s="172"/>
    </row>
    <row r="104" spans="10:24" x14ac:dyDescent="0.15">
      <c r="J104" s="177"/>
      <c r="X104" s="172"/>
    </row>
    <row r="105" spans="10:24" x14ac:dyDescent="0.15">
      <c r="J105" s="177"/>
      <c r="X105" s="172"/>
    </row>
    <row r="106" spans="10:24" x14ac:dyDescent="0.15">
      <c r="J106" s="177"/>
      <c r="X106" s="172"/>
    </row>
    <row r="107" spans="10:24" x14ac:dyDescent="0.15">
      <c r="J107" s="177"/>
      <c r="X107" s="172"/>
    </row>
    <row r="108" spans="10:24" x14ac:dyDescent="0.15">
      <c r="J108" s="177"/>
      <c r="X108" s="172"/>
    </row>
    <row r="109" spans="10:24" x14ac:dyDescent="0.15">
      <c r="J109" s="177"/>
      <c r="X109" s="172"/>
    </row>
    <row r="110" spans="10:24" x14ac:dyDescent="0.15">
      <c r="J110" s="177"/>
      <c r="X110" s="172"/>
    </row>
    <row r="111" spans="10:24" x14ac:dyDescent="0.15">
      <c r="J111" s="177"/>
      <c r="X111" s="172"/>
    </row>
    <row r="112" spans="10:24" x14ac:dyDescent="0.15">
      <c r="J112" s="177"/>
      <c r="X112" s="172"/>
    </row>
    <row r="113" spans="10:24" x14ac:dyDescent="0.15">
      <c r="J113" s="177"/>
      <c r="X113" s="172"/>
    </row>
    <row r="114" spans="10:24" x14ac:dyDescent="0.15">
      <c r="J114" s="177"/>
      <c r="X114" s="172"/>
    </row>
    <row r="115" spans="10:24" x14ac:dyDescent="0.15">
      <c r="J115" s="177"/>
      <c r="X115" s="172"/>
    </row>
    <row r="116" spans="10:24" x14ac:dyDescent="0.15">
      <c r="J116" s="177"/>
      <c r="X116" s="172"/>
    </row>
    <row r="117" spans="10:24" x14ac:dyDescent="0.15">
      <c r="J117" s="177"/>
      <c r="X117" s="172"/>
    </row>
    <row r="118" spans="10:24" x14ac:dyDescent="0.15">
      <c r="J118" s="177"/>
      <c r="X118" s="172"/>
    </row>
    <row r="119" spans="10:24" x14ac:dyDescent="0.15">
      <c r="J119" s="177"/>
      <c r="X119" s="172"/>
    </row>
    <row r="120" spans="10:24" x14ac:dyDescent="0.15">
      <c r="J120" s="177"/>
      <c r="X120" s="172"/>
    </row>
    <row r="121" spans="10:24" x14ac:dyDescent="0.15">
      <c r="J121" s="177"/>
      <c r="X121" s="172"/>
    </row>
    <row r="122" spans="10:24" x14ac:dyDescent="0.15">
      <c r="J122" s="177"/>
      <c r="X122" s="172"/>
    </row>
    <row r="123" spans="10:24" x14ac:dyDescent="0.15">
      <c r="J123" s="177"/>
      <c r="X123" s="172"/>
    </row>
    <row r="124" spans="10:24" x14ac:dyDescent="0.15">
      <c r="J124" s="177"/>
      <c r="X124" s="172"/>
    </row>
    <row r="125" spans="10:24" x14ac:dyDescent="0.15">
      <c r="J125" s="177"/>
      <c r="X125" s="172"/>
    </row>
    <row r="126" spans="10:24" x14ac:dyDescent="0.15">
      <c r="J126" s="177"/>
      <c r="X126" s="172"/>
    </row>
    <row r="127" spans="10:24" x14ac:dyDescent="0.15">
      <c r="J127" s="177"/>
      <c r="X127" s="172"/>
    </row>
    <row r="128" spans="10:24" x14ac:dyDescent="0.15">
      <c r="J128" s="177"/>
      <c r="X128" s="172"/>
    </row>
    <row r="129" spans="10:24" x14ac:dyDescent="0.15">
      <c r="J129" s="177"/>
      <c r="X129" s="172"/>
    </row>
    <row r="130" spans="10:24" x14ac:dyDescent="0.15">
      <c r="J130" s="177"/>
      <c r="X130" s="172"/>
    </row>
    <row r="131" spans="10:24" x14ac:dyDescent="0.15">
      <c r="J131" s="177"/>
      <c r="X131" s="172"/>
    </row>
    <row r="132" spans="10:24" x14ac:dyDescent="0.15">
      <c r="J132" s="177"/>
      <c r="X132" s="172"/>
    </row>
    <row r="133" spans="10:24" x14ac:dyDescent="0.15">
      <c r="J133" s="177"/>
      <c r="X133" s="172"/>
    </row>
    <row r="134" spans="10:24" x14ac:dyDescent="0.15">
      <c r="X134" s="172"/>
    </row>
    <row r="135" spans="10:24" x14ac:dyDescent="0.15">
      <c r="X135" s="172"/>
    </row>
    <row r="136" spans="10:24" x14ac:dyDescent="0.15">
      <c r="X136" s="172"/>
    </row>
    <row r="137" spans="10:24" x14ac:dyDescent="0.15">
      <c r="X137" s="172"/>
    </row>
    <row r="138" spans="10:24" x14ac:dyDescent="0.15">
      <c r="X138" s="172"/>
    </row>
    <row r="139" spans="10:24" x14ac:dyDescent="0.15">
      <c r="X139" s="172"/>
    </row>
    <row r="140" spans="10:24" x14ac:dyDescent="0.15">
      <c r="X140" s="172"/>
    </row>
    <row r="141" spans="10:24" x14ac:dyDescent="0.15">
      <c r="X141" s="172"/>
    </row>
    <row r="142" spans="10:24" x14ac:dyDescent="0.15">
      <c r="X142" s="172"/>
    </row>
    <row r="143" spans="10:24" x14ac:dyDescent="0.15">
      <c r="X143" s="172"/>
    </row>
    <row r="144" spans="10:24" x14ac:dyDescent="0.15">
      <c r="X144" s="172"/>
    </row>
    <row r="145" spans="24:24" x14ac:dyDescent="0.15">
      <c r="X145" s="172"/>
    </row>
    <row r="146" spans="24:24" x14ac:dyDescent="0.15">
      <c r="X146" s="172"/>
    </row>
    <row r="147" spans="24:24" x14ac:dyDescent="0.15">
      <c r="X147" s="172"/>
    </row>
    <row r="148" spans="24:24" x14ac:dyDescent="0.15">
      <c r="X148" s="172"/>
    </row>
    <row r="149" spans="24:24" x14ac:dyDescent="0.15">
      <c r="X149" s="172"/>
    </row>
    <row r="150" spans="24:24" x14ac:dyDescent="0.15">
      <c r="X150" s="172"/>
    </row>
    <row r="151" spans="24:24" x14ac:dyDescent="0.15">
      <c r="X151" s="172"/>
    </row>
    <row r="152" spans="24:24" x14ac:dyDescent="0.15">
      <c r="X152" s="172"/>
    </row>
    <row r="153" spans="24:24" x14ac:dyDescent="0.15">
      <c r="X153" s="172"/>
    </row>
    <row r="154" spans="24:24" x14ac:dyDescent="0.15">
      <c r="X154" s="172"/>
    </row>
    <row r="155" spans="24:24" x14ac:dyDescent="0.15">
      <c r="X155" s="172"/>
    </row>
    <row r="156" spans="24:24" x14ac:dyDescent="0.15">
      <c r="X156" s="172"/>
    </row>
    <row r="157" spans="24:24" x14ac:dyDescent="0.15">
      <c r="X157" s="172"/>
    </row>
    <row r="158" spans="24:24" x14ac:dyDescent="0.15">
      <c r="X158" s="172"/>
    </row>
    <row r="159" spans="24:24" x14ac:dyDescent="0.15">
      <c r="X159" s="172"/>
    </row>
    <row r="160" spans="24:24" x14ac:dyDescent="0.15">
      <c r="X160" s="172"/>
    </row>
    <row r="161" spans="24:24" x14ac:dyDescent="0.15">
      <c r="X161" s="172"/>
    </row>
    <row r="162" spans="24:24" x14ac:dyDescent="0.15">
      <c r="X162" s="172"/>
    </row>
    <row r="163" spans="24:24" x14ac:dyDescent="0.15">
      <c r="X163" s="172"/>
    </row>
    <row r="164" spans="24:24" x14ac:dyDescent="0.15">
      <c r="X164" s="172"/>
    </row>
    <row r="165" spans="24:24" x14ac:dyDescent="0.15">
      <c r="X165" s="172"/>
    </row>
    <row r="166" spans="24:24" x14ac:dyDescent="0.15">
      <c r="X166" s="172"/>
    </row>
    <row r="167" spans="24:24" x14ac:dyDescent="0.15">
      <c r="X167" s="172"/>
    </row>
    <row r="168" spans="24:24" x14ac:dyDescent="0.15">
      <c r="X168" s="172"/>
    </row>
    <row r="169" spans="24:24" x14ac:dyDescent="0.15">
      <c r="X169" s="172"/>
    </row>
    <row r="170" spans="24:24" x14ac:dyDescent="0.15">
      <c r="X170" s="172"/>
    </row>
    <row r="171" spans="24:24" x14ac:dyDescent="0.15">
      <c r="X171" s="172"/>
    </row>
    <row r="172" spans="24:24" x14ac:dyDescent="0.15">
      <c r="X172" s="172"/>
    </row>
    <row r="173" spans="24:24" x14ac:dyDescent="0.15">
      <c r="X173" s="172"/>
    </row>
    <row r="174" spans="24:24" x14ac:dyDescent="0.15">
      <c r="X174" s="172"/>
    </row>
    <row r="175" spans="24:24" x14ac:dyDescent="0.15">
      <c r="X175" s="172"/>
    </row>
    <row r="176" spans="24:24" x14ac:dyDescent="0.15">
      <c r="X176" s="172"/>
    </row>
    <row r="177" spans="24:24" x14ac:dyDescent="0.15">
      <c r="X177" s="172"/>
    </row>
    <row r="178" spans="24:24" x14ac:dyDescent="0.15">
      <c r="X178" s="172"/>
    </row>
    <row r="179" spans="24:24" x14ac:dyDescent="0.15">
      <c r="X179" s="172"/>
    </row>
    <row r="180" spans="24:24" x14ac:dyDescent="0.15">
      <c r="X180" s="172"/>
    </row>
    <row r="181" spans="24:24" x14ac:dyDescent="0.15">
      <c r="X181" s="172"/>
    </row>
    <row r="182" spans="24:24" x14ac:dyDescent="0.15">
      <c r="X182" s="172"/>
    </row>
    <row r="183" spans="24:24" x14ac:dyDescent="0.15">
      <c r="X183" s="172"/>
    </row>
    <row r="184" spans="24:24" x14ac:dyDescent="0.15">
      <c r="X184" s="172"/>
    </row>
    <row r="185" spans="24:24" x14ac:dyDescent="0.15">
      <c r="X185" s="172"/>
    </row>
    <row r="186" spans="24:24" x14ac:dyDescent="0.15">
      <c r="X186" s="172"/>
    </row>
    <row r="187" spans="24:24" x14ac:dyDescent="0.15">
      <c r="X187" s="172"/>
    </row>
    <row r="188" spans="24:24" x14ac:dyDescent="0.15">
      <c r="X188" s="172"/>
    </row>
    <row r="189" spans="24:24" x14ac:dyDescent="0.15">
      <c r="X189" s="172"/>
    </row>
    <row r="190" spans="24:24" x14ac:dyDescent="0.15">
      <c r="X190" s="172"/>
    </row>
    <row r="191" spans="24:24" x14ac:dyDescent="0.15">
      <c r="X191" s="172"/>
    </row>
    <row r="192" spans="24:24" x14ac:dyDescent="0.15">
      <c r="X192" s="172"/>
    </row>
    <row r="193" spans="1:26" x14ac:dyDescent="0.15">
      <c r="X193" s="172"/>
    </row>
    <row r="194" spans="1:26" x14ac:dyDescent="0.15">
      <c r="X194" s="172"/>
    </row>
    <row r="195" spans="1:26" ht="13.5" hidden="1" customHeight="1" x14ac:dyDescent="0.15">
      <c r="X195" s="172"/>
    </row>
    <row r="196" spans="1:26" ht="13.5" hidden="1" customHeight="1" x14ac:dyDescent="0.15">
      <c r="A196" s="252">
        <f>SUM(A8:J88)</f>
        <v>20603</v>
      </c>
      <c r="X196" s="172"/>
      <c r="Z196" s="253">
        <v>0</v>
      </c>
    </row>
    <row r="197" spans="1:26" ht="13.5" hidden="1" customHeight="1" x14ac:dyDescent="0.15">
      <c r="X197" s="172"/>
    </row>
    <row r="198" spans="1:26" x14ac:dyDescent="0.15">
      <c r="X198" s="172"/>
    </row>
    <row r="199" spans="1:26" x14ac:dyDescent="0.15">
      <c r="X199" s="172"/>
    </row>
    <row r="200" spans="1:26" x14ac:dyDescent="0.15">
      <c r="X200" s="172"/>
    </row>
    <row r="201" spans="1:26" x14ac:dyDescent="0.15">
      <c r="X201" s="172"/>
    </row>
    <row r="202" spans="1:26" x14ac:dyDescent="0.15">
      <c r="X202" s="172"/>
    </row>
    <row r="203" spans="1:26" x14ac:dyDescent="0.15">
      <c r="X203" s="172"/>
    </row>
    <row r="204" spans="1:26" x14ac:dyDescent="0.15">
      <c r="X204" s="172"/>
    </row>
    <row r="205" spans="1:26" x14ac:dyDescent="0.15">
      <c r="X205" s="172"/>
    </row>
    <row r="206" spans="1:26" x14ac:dyDescent="0.15">
      <c r="X206" s="172"/>
    </row>
    <row r="207" spans="1:26" x14ac:dyDescent="0.15">
      <c r="X207" s="172"/>
    </row>
    <row r="208" spans="1:26" x14ac:dyDescent="0.15">
      <c r="X208" s="172"/>
    </row>
    <row r="209" spans="24:24" x14ac:dyDescent="0.15">
      <c r="X209" s="172"/>
    </row>
    <row r="210" spans="24:24" x14ac:dyDescent="0.15">
      <c r="X210" s="172"/>
    </row>
    <row r="211" spans="24:24" x14ac:dyDescent="0.15">
      <c r="X211" s="172"/>
    </row>
    <row r="212" spans="24:24" x14ac:dyDescent="0.15">
      <c r="X212" s="172"/>
    </row>
    <row r="213" spans="24:24" x14ac:dyDescent="0.15">
      <c r="X213" s="172"/>
    </row>
    <row r="214" spans="24:24" x14ac:dyDescent="0.15">
      <c r="X214" s="172"/>
    </row>
    <row r="215" spans="24:24" x14ac:dyDescent="0.15">
      <c r="X215" s="172"/>
    </row>
    <row r="216" spans="24:24" x14ac:dyDescent="0.15">
      <c r="X216" s="172"/>
    </row>
    <row r="217" spans="24:24" x14ac:dyDescent="0.15">
      <c r="X217" s="172"/>
    </row>
    <row r="218" spans="24:24" x14ac:dyDescent="0.15">
      <c r="X218" s="172"/>
    </row>
    <row r="219" spans="24:24" x14ac:dyDescent="0.15">
      <c r="X219" s="172"/>
    </row>
    <row r="220" spans="24:24" x14ac:dyDescent="0.15">
      <c r="X220" s="172"/>
    </row>
    <row r="221" spans="24:24" x14ac:dyDescent="0.15">
      <c r="X221" s="172"/>
    </row>
    <row r="222" spans="24:24" x14ac:dyDescent="0.15">
      <c r="X222" s="172"/>
    </row>
    <row r="223" spans="24:24" x14ac:dyDescent="0.15">
      <c r="X223" s="172"/>
    </row>
    <row r="224" spans="24:24" x14ac:dyDescent="0.15">
      <c r="X224" s="172"/>
    </row>
    <row r="225" spans="24:24" x14ac:dyDescent="0.15">
      <c r="X225" s="172"/>
    </row>
    <row r="226" spans="24:24" x14ac:dyDescent="0.15">
      <c r="X226" s="172"/>
    </row>
    <row r="227" spans="24:24" x14ac:dyDescent="0.15">
      <c r="X227" s="172"/>
    </row>
    <row r="228" spans="24:24" x14ac:dyDescent="0.15">
      <c r="X228" s="172"/>
    </row>
    <row r="229" spans="24:24" x14ac:dyDescent="0.15">
      <c r="X229" s="172"/>
    </row>
    <row r="230" spans="24:24" x14ac:dyDescent="0.15">
      <c r="X230" s="172"/>
    </row>
    <row r="231" spans="24:24" x14ac:dyDescent="0.15">
      <c r="X231" s="172"/>
    </row>
    <row r="232" spans="24:24" x14ac:dyDescent="0.15">
      <c r="X232" s="172"/>
    </row>
    <row r="233" spans="24:24" x14ac:dyDescent="0.15">
      <c r="X233" s="172"/>
    </row>
    <row r="234" spans="24:24" x14ac:dyDescent="0.15">
      <c r="X234" s="172"/>
    </row>
    <row r="235" spans="24:24" x14ac:dyDescent="0.15">
      <c r="X235" s="172"/>
    </row>
    <row r="236" spans="24:24" x14ac:dyDescent="0.15">
      <c r="X236" s="172"/>
    </row>
    <row r="237" spans="24:24" x14ac:dyDescent="0.15">
      <c r="X237" s="172"/>
    </row>
    <row r="238" spans="24:24" x14ac:dyDescent="0.15">
      <c r="X238" s="172"/>
    </row>
    <row r="239" spans="24:24" x14ac:dyDescent="0.15">
      <c r="X239" s="172"/>
    </row>
    <row r="240" spans="24:24" x14ac:dyDescent="0.15">
      <c r="X240" s="172"/>
    </row>
    <row r="241" spans="24:24" x14ac:dyDescent="0.15">
      <c r="X241" s="172"/>
    </row>
    <row r="242" spans="24:24" x14ac:dyDescent="0.15">
      <c r="X242" s="172"/>
    </row>
    <row r="243" spans="24:24" x14ac:dyDescent="0.15">
      <c r="X243" s="172"/>
    </row>
    <row r="244" spans="24:24" x14ac:dyDescent="0.15">
      <c r="X244" s="172"/>
    </row>
    <row r="245" spans="24:24" x14ac:dyDescent="0.15">
      <c r="X245" s="172"/>
    </row>
    <row r="246" spans="24:24" x14ac:dyDescent="0.15">
      <c r="X246" s="172"/>
    </row>
    <row r="247" spans="24:24" x14ac:dyDescent="0.15">
      <c r="X247" s="172"/>
    </row>
    <row r="248" spans="24:24" x14ac:dyDescent="0.15">
      <c r="X248" s="172"/>
    </row>
    <row r="249" spans="24:24" x14ac:dyDescent="0.15">
      <c r="X249" s="172"/>
    </row>
    <row r="250" spans="24:24" x14ac:dyDescent="0.15">
      <c r="X250" s="172"/>
    </row>
    <row r="251" spans="24:24" x14ac:dyDescent="0.15">
      <c r="X251" s="172"/>
    </row>
    <row r="252" spans="24:24" x14ac:dyDescent="0.15">
      <c r="X252" s="172"/>
    </row>
    <row r="253" spans="24:24" x14ac:dyDescent="0.15">
      <c r="X253" s="172"/>
    </row>
    <row r="254" spans="24:24" x14ac:dyDescent="0.15">
      <c r="X254" s="172"/>
    </row>
    <row r="255" spans="24:24" x14ac:dyDescent="0.15">
      <c r="X255" s="172"/>
    </row>
    <row r="256" spans="24:24" x14ac:dyDescent="0.15">
      <c r="X256" s="172"/>
    </row>
    <row r="257" spans="24:24" x14ac:dyDescent="0.15">
      <c r="X257" s="172"/>
    </row>
    <row r="258" spans="24:24" x14ac:dyDescent="0.15">
      <c r="X258" s="172"/>
    </row>
    <row r="259" spans="24:24" x14ac:dyDescent="0.15">
      <c r="X259" s="172"/>
    </row>
    <row r="260" spans="24:24" x14ac:dyDescent="0.15">
      <c r="X260" s="172"/>
    </row>
    <row r="261" spans="24:24" x14ac:dyDescent="0.15">
      <c r="X261" s="172"/>
    </row>
    <row r="262" spans="24:24" x14ac:dyDescent="0.15">
      <c r="X262" s="172"/>
    </row>
    <row r="263" spans="24:24" x14ac:dyDescent="0.15">
      <c r="X263" s="172"/>
    </row>
    <row r="264" spans="24:24" x14ac:dyDescent="0.15">
      <c r="X264" s="172"/>
    </row>
    <row r="265" spans="24:24" x14ac:dyDescent="0.15">
      <c r="X265" s="172"/>
    </row>
    <row r="266" spans="24:24" x14ac:dyDescent="0.15">
      <c r="X266" s="172"/>
    </row>
    <row r="267" spans="24:24" x14ac:dyDescent="0.15">
      <c r="X267" s="172"/>
    </row>
    <row r="268" spans="24:24" x14ac:dyDescent="0.15">
      <c r="X268" s="172"/>
    </row>
    <row r="269" spans="24:24" x14ac:dyDescent="0.15">
      <c r="X269" s="172"/>
    </row>
    <row r="270" spans="24:24" x14ac:dyDescent="0.15">
      <c r="X270" s="172"/>
    </row>
    <row r="271" spans="24:24" x14ac:dyDescent="0.15">
      <c r="X271" s="172"/>
    </row>
    <row r="272" spans="24:24" x14ac:dyDescent="0.15">
      <c r="X272" s="172"/>
    </row>
    <row r="273" spans="24:24" x14ac:dyDescent="0.15">
      <c r="X273" s="172"/>
    </row>
    <row r="274" spans="24:24" x14ac:dyDescent="0.15">
      <c r="X274" s="172"/>
    </row>
    <row r="275" spans="24:24" x14ac:dyDescent="0.15">
      <c r="X275" s="172"/>
    </row>
    <row r="276" spans="24:24" x14ac:dyDescent="0.15">
      <c r="X276" s="172"/>
    </row>
    <row r="277" spans="24:24" x14ac:dyDescent="0.15">
      <c r="X277" s="172"/>
    </row>
    <row r="278" spans="24:24" x14ac:dyDescent="0.15">
      <c r="X278" s="172"/>
    </row>
    <row r="279" spans="24:24" x14ac:dyDescent="0.15">
      <c r="X279" s="172"/>
    </row>
    <row r="280" spans="24:24" x14ac:dyDescent="0.15">
      <c r="X280" s="172"/>
    </row>
    <row r="281" spans="24:24" x14ac:dyDescent="0.15">
      <c r="X281" s="172"/>
    </row>
    <row r="282" spans="24:24" x14ac:dyDescent="0.15">
      <c r="X282" s="172"/>
    </row>
    <row r="283" spans="24:24" x14ac:dyDescent="0.15">
      <c r="X283" s="172"/>
    </row>
    <row r="284" spans="24:24" x14ac:dyDescent="0.15">
      <c r="X284" s="172"/>
    </row>
    <row r="285" spans="24:24" x14ac:dyDescent="0.15">
      <c r="X285" s="172"/>
    </row>
    <row r="286" spans="24:24" x14ac:dyDescent="0.15">
      <c r="X286" s="172"/>
    </row>
    <row r="287" spans="24:24" x14ac:dyDescent="0.15">
      <c r="X287" s="172"/>
    </row>
    <row r="288" spans="24:24" x14ac:dyDescent="0.15">
      <c r="X288" s="172"/>
    </row>
    <row r="289" spans="24:24" x14ac:dyDescent="0.15">
      <c r="X289" s="172"/>
    </row>
    <row r="290" spans="24:24" x14ac:dyDescent="0.15">
      <c r="X290" s="172"/>
    </row>
    <row r="291" spans="24:24" x14ac:dyDescent="0.15">
      <c r="X291" s="172"/>
    </row>
    <row r="292" spans="24:24" x14ac:dyDescent="0.15">
      <c r="X292" s="172"/>
    </row>
    <row r="293" spans="24:24" x14ac:dyDescent="0.15">
      <c r="X293" s="172"/>
    </row>
    <row r="294" spans="24:24" x14ac:dyDescent="0.15">
      <c r="X294" s="172"/>
    </row>
    <row r="295" spans="24:24" x14ac:dyDescent="0.15">
      <c r="X295" s="172"/>
    </row>
    <row r="296" spans="24:24" x14ac:dyDescent="0.15">
      <c r="X296" s="172"/>
    </row>
    <row r="297" spans="24:24" x14ac:dyDescent="0.15">
      <c r="X297" s="172"/>
    </row>
    <row r="298" spans="24:24" x14ac:dyDescent="0.15">
      <c r="X298" s="172"/>
    </row>
    <row r="299" spans="24:24" x14ac:dyDescent="0.15">
      <c r="X299" s="172"/>
    </row>
    <row r="300" spans="24:24" x14ac:dyDescent="0.15">
      <c r="X300" s="172"/>
    </row>
    <row r="301" spans="24:24" x14ac:dyDescent="0.15">
      <c r="X301" s="172"/>
    </row>
    <row r="302" spans="24:24" x14ac:dyDescent="0.15">
      <c r="X302" s="172"/>
    </row>
    <row r="303" spans="24:24" x14ac:dyDescent="0.15">
      <c r="X303" s="172"/>
    </row>
    <row r="304" spans="24:24" x14ac:dyDescent="0.15">
      <c r="X304" s="172"/>
    </row>
    <row r="305" spans="24:24" x14ac:dyDescent="0.15">
      <c r="X305" s="172"/>
    </row>
    <row r="306" spans="24:24" x14ac:dyDescent="0.15">
      <c r="X306" s="172"/>
    </row>
    <row r="307" spans="24:24" x14ac:dyDescent="0.15">
      <c r="X307" s="172"/>
    </row>
    <row r="308" spans="24:24" x14ac:dyDescent="0.15">
      <c r="X308" s="172"/>
    </row>
    <row r="309" spans="24:24" x14ac:dyDescent="0.15">
      <c r="X309" s="172"/>
    </row>
    <row r="310" spans="24:24" x14ac:dyDescent="0.15">
      <c r="X310" s="172"/>
    </row>
    <row r="311" spans="24:24" x14ac:dyDescent="0.15">
      <c r="X311" s="172"/>
    </row>
    <row r="312" spans="24:24" x14ac:dyDescent="0.15">
      <c r="X312" s="172"/>
    </row>
    <row r="313" spans="24:24" x14ac:dyDescent="0.15">
      <c r="X313" s="172"/>
    </row>
    <row r="314" spans="24:24" x14ac:dyDescent="0.15">
      <c r="X314" s="172"/>
    </row>
    <row r="315" spans="24:24" x14ac:dyDescent="0.15">
      <c r="X315" s="172"/>
    </row>
    <row r="316" spans="24:24" x14ac:dyDescent="0.15">
      <c r="X316" s="172"/>
    </row>
    <row r="317" spans="24:24" x14ac:dyDescent="0.15">
      <c r="X317" s="172"/>
    </row>
    <row r="318" spans="24:24" x14ac:dyDescent="0.15">
      <c r="X318" s="172"/>
    </row>
    <row r="319" spans="24:24" x14ac:dyDescent="0.15">
      <c r="X319" s="172"/>
    </row>
    <row r="320" spans="24:24" x14ac:dyDescent="0.15">
      <c r="X320" s="172"/>
    </row>
    <row r="321" spans="24:24" x14ac:dyDescent="0.15">
      <c r="X321" s="172"/>
    </row>
    <row r="322" spans="24:24" x14ac:dyDescent="0.15">
      <c r="X322" s="172"/>
    </row>
    <row r="323" spans="24:24" x14ac:dyDescent="0.15">
      <c r="X323" s="172"/>
    </row>
    <row r="324" spans="24:24" x14ac:dyDescent="0.15">
      <c r="X324" s="172"/>
    </row>
    <row r="325" spans="24:24" x14ac:dyDescent="0.15">
      <c r="X325" s="172"/>
    </row>
    <row r="326" spans="24:24" x14ac:dyDescent="0.15">
      <c r="X326" s="172"/>
    </row>
    <row r="327" spans="24:24" x14ac:dyDescent="0.15">
      <c r="X327" s="172"/>
    </row>
    <row r="328" spans="24:24" x14ac:dyDescent="0.15">
      <c r="X328" s="172"/>
    </row>
    <row r="329" spans="24:24" x14ac:dyDescent="0.15">
      <c r="X329" s="172"/>
    </row>
    <row r="330" spans="24:24" x14ac:dyDescent="0.15">
      <c r="X330" s="172"/>
    </row>
    <row r="331" spans="24:24" x14ac:dyDescent="0.15">
      <c r="X331" s="172"/>
    </row>
    <row r="332" spans="24:24" x14ac:dyDescent="0.15">
      <c r="X332" s="172"/>
    </row>
    <row r="333" spans="24:24" x14ac:dyDescent="0.15">
      <c r="X333" s="172"/>
    </row>
    <row r="334" spans="24:24" x14ac:dyDescent="0.15">
      <c r="X334" s="172"/>
    </row>
    <row r="335" spans="24:24" x14ac:dyDescent="0.15">
      <c r="X335" s="172"/>
    </row>
    <row r="336" spans="24:24" x14ac:dyDescent="0.15">
      <c r="X336" s="172"/>
    </row>
    <row r="337" spans="24:24" x14ac:dyDescent="0.15">
      <c r="X337" s="172"/>
    </row>
    <row r="338" spans="24:24" x14ac:dyDescent="0.15">
      <c r="X338" s="172"/>
    </row>
    <row r="339" spans="24:24" x14ac:dyDescent="0.15">
      <c r="X339" s="172"/>
    </row>
    <row r="340" spans="24:24" x14ac:dyDescent="0.15">
      <c r="X340" s="172"/>
    </row>
    <row r="341" spans="24:24" x14ac:dyDescent="0.15">
      <c r="X341" s="172"/>
    </row>
    <row r="342" spans="24:24" x14ac:dyDescent="0.15">
      <c r="X342" s="172"/>
    </row>
    <row r="343" spans="24:24" x14ac:dyDescent="0.15">
      <c r="X343" s="172"/>
    </row>
    <row r="344" spans="24:24" x14ac:dyDescent="0.15">
      <c r="X344" s="172"/>
    </row>
    <row r="345" spans="24:24" x14ac:dyDescent="0.15">
      <c r="X345" s="172"/>
    </row>
    <row r="346" spans="24:24" x14ac:dyDescent="0.15">
      <c r="X346" s="172"/>
    </row>
    <row r="347" spans="24:24" x14ac:dyDescent="0.15">
      <c r="X347" s="172"/>
    </row>
    <row r="348" spans="24:24" x14ac:dyDescent="0.15">
      <c r="X348" s="172"/>
    </row>
    <row r="349" spans="24:24" x14ac:dyDescent="0.15">
      <c r="X349" s="172"/>
    </row>
    <row r="350" spans="24:24" x14ac:dyDescent="0.15">
      <c r="X350" s="172"/>
    </row>
    <row r="351" spans="24:24" x14ac:dyDescent="0.15">
      <c r="X351" s="172"/>
    </row>
    <row r="352" spans="24:24" x14ac:dyDescent="0.15">
      <c r="X352" s="172"/>
    </row>
    <row r="353" spans="24:24" x14ac:dyDescent="0.15">
      <c r="X353" s="172"/>
    </row>
    <row r="354" spans="24:24" x14ac:dyDescent="0.15">
      <c r="X354" s="172"/>
    </row>
    <row r="355" spans="24:24" x14ac:dyDescent="0.15">
      <c r="X355" s="172"/>
    </row>
    <row r="356" spans="24:24" x14ac:dyDescent="0.15">
      <c r="X356" s="172"/>
    </row>
    <row r="357" spans="24:24" x14ac:dyDescent="0.15">
      <c r="X357" s="172"/>
    </row>
    <row r="358" spans="24:24" x14ac:dyDescent="0.15">
      <c r="X358" s="172"/>
    </row>
    <row r="359" spans="24:24" x14ac:dyDescent="0.15">
      <c r="X359" s="172"/>
    </row>
    <row r="360" spans="24:24" x14ac:dyDescent="0.15">
      <c r="X360" s="172"/>
    </row>
    <row r="361" spans="24:24" x14ac:dyDescent="0.15">
      <c r="X361" s="172"/>
    </row>
    <row r="362" spans="24:24" x14ac:dyDescent="0.15">
      <c r="X362" s="172"/>
    </row>
    <row r="363" spans="24:24" x14ac:dyDescent="0.15">
      <c r="X363" s="172"/>
    </row>
    <row r="364" spans="24:24" x14ac:dyDescent="0.15">
      <c r="X364" s="172"/>
    </row>
    <row r="365" spans="24:24" x14ac:dyDescent="0.15">
      <c r="X365" s="172"/>
    </row>
    <row r="366" spans="24:24" x14ac:dyDescent="0.15">
      <c r="X366" s="172"/>
    </row>
    <row r="367" spans="24:24" x14ac:dyDescent="0.15">
      <c r="X367" s="172"/>
    </row>
    <row r="368" spans="24:24" x14ac:dyDescent="0.15">
      <c r="X368" s="172"/>
    </row>
    <row r="369" spans="24:24" x14ac:dyDescent="0.15">
      <c r="X369" s="172"/>
    </row>
    <row r="370" spans="24:24" x14ac:dyDescent="0.15">
      <c r="X370" s="172"/>
    </row>
    <row r="371" spans="24:24" x14ac:dyDescent="0.15">
      <c r="X371" s="172"/>
    </row>
    <row r="372" spans="24:24" x14ac:dyDescent="0.15">
      <c r="X372" s="172"/>
    </row>
    <row r="373" spans="24:24" x14ac:dyDescent="0.15">
      <c r="X373" s="172"/>
    </row>
    <row r="374" spans="24:24" x14ac:dyDescent="0.15">
      <c r="X374" s="172"/>
    </row>
    <row r="375" spans="24:24" x14ac:dyDescent="0.15">
      <c r="X375" s="172"/>
    </row>
    <row r="376" spans="24:24" x14ac:dyDescent="0.15">
      <c r="X376" s="172"/>
    </row>
    <row r="377" spans="24:24" x14ac:dyDescent="0.15">
      <c r="X377" s="172"/>
    </row>
    <row r="378" spans="24:24" x14ac:dyDescent="0.15">
      <c r="X378" s="172"/>
    </row>
    <row r="379" spans="24:24" x14ac:dyDescent="0.15">
      <c r="X379" s="172"/>
    </row>
    <row r="380" spans="24:24" x14ac:dyDescent="0.15">
      <c r="X380" s="172"/>
    </row>
    <row r="381" spans="24:24" x14ac:dyDescent="0.15">
      <c r="X381" s="172"/>
    </row>
    <row r="382" spans="24:24" x14ac:dyDescent="0.15">
      <c r="X382" s="172"/>
    </row>
    <row r="383" spans="24:24" x14ac:dyDescent="0.15">
      <c r="X383" s="172"/>
    </row>
    <row r="384" spans="24:24" x14ac:dyDescent="0.15">
      <c r="X384" s="172"/>
    </row>
    <row r="385" spans="24:24" x14ac:dyDescent="0.15">
      <c r="X385" s="172"/>
    </row>
    <row r="386" spans="24:24" x14ac:dyDescent="0.15">
      <c r="X386" s="172"/>
    </row>
    <row r="387" spans="24:24" x14ac:dyDescent="0.15">
      <c r="X387" s="172"/>
    </row>
    <row r="388" spans="24:24" x14ac:dyDescent="0.15">
      <c r="X388" s="172"/>
    </row>
    <row r="389" spans="24:24" x14ac:dyDescent="0.15">
      <c r="X389" s="172"/>
    </row>
    <row r="390" spans="24:24" x14ac:dyDescent="0.15">
      <c r="X390" s="172"/>
    </row>
    <row r="391" spans="24:24" x14ac:dyDescent="0.15">
      <c r="X391" s="172"/>
    </row>
    <row r="392" spans="24:24" x14ac:dyDescent="0.15">
      <c r="X392" s="172"/>
    </row>
    <row r="393" spans="24:24" x14ac:dyDescent="0.15">
      <c r="X393" s="172"/>
    </row>
    <row r="394" spans="24:24" x14ac:dyDescent="0.15">
      <c r="X394" s="172"/>
    </row>
    <row r="395" spans="24:24" x14ac:dyDescent="0.15">
      <c r="X395" s="172"/>
    </row>
    <row r="396" spans="24:24" x14ac:dyDescent="0.15">
      <c r="X396" s="172"/>
    </row>
    <row r="397" spans="24:24" x14ac:dyDescent="0.15">
      <c r="X397" s="172"/>
    </row>
    <row r="398" spans="24:24" x14ac:dyDescent="0.15">
      <c r="X398" s="172"/>
    </row>
    <row r="399" spans="24:24" x14ac:dyDescent="0.15">
      <c r="X399" s="172"/>
    </row>
    <row r="400" spans="24:24" x14ac:dyDescent="0.15">
      <c r="X400" s="172"/>
    </row>
    <row r="401" spans="24:24" x14ac:dyDescent="0.15">
      <c r="X401" s="172"/>
    </row>
    <row r="402" spans="24:24" x14ac:dyDescent="0.15">
      <c r="X402" s="172"/>
    </row>
    <row r="403" spans="24:24" x14ac:dyDescent="0.15">
      <c r="X403" s="172"/>
    </row>
    <row r="404" spans="24:24" x14ac:dyDescent="0.15">
      <c r="X404" s="172"/>
    </row>
    <row r="405" spans="24:24" x14ac:dyDescent="0.15">
      <c r="X405" s="172"/>
    </row>
    <row r="406" spans="24:24" x14ac:dyDescent="0.15">
      <c r="X406" s="172"/>
    </row>
    <row r="407" spans="24:24" x14ac:dyDescent="0.15">
      <c r="X407" s="172"/>
    </row>
    <row r="408" spans="24:24" x14ac:dyDescent="0.15">
      <c r="X408" s="172"/>
    </row>
    <row r="409" spans="24:24" x14ac:dyDescent="0.15">
      <c r="X409" s="172"/>
    </row>
    <row r="410" spans="24:24" x14ac:dyDescent="0.15">
      <c r="X410" s="172"/>
    </row>
    <row r="411" spans="24:24" x14ac:dyDescent="0.15">
      <c r="X411" s="172"/>
    </row>
    <row r="412" spans="24:24" x14ac:dyDescent="0.15">
      <c r="X412" s="172"/>
    </row>
    <row r="413" spans="24:24" x14ac:dyDescent="0.15">
      <c r="X413" s="172"/>
    </row>
    <row r="414" spans="24:24" x14ac:dyDescent="0.15">
      <c r="X414" s="172"/>
    </row>
    <row r="415" spans="24:24" x14ac:dyDescent="0.15">
      <c r="X415" s="172"/>
    </row>
    <row r="416" spans="24:24" x14ac:dyDescent="0.15">
      <c r="X416" s="172"/>
    </row>
    <row r="417" spans="24:24" x14ac:dyDescent="0.15">
      <c r="X417" s="172"/>
    </row>
    <row r="418" spans="24:24" x14ac:dyDescent="0.15">
      <c r="X418" s="172"/>
    </row>
    <row r="419" spans="24:24" x14ac:dyDescent="0.15">
      <c r="X419" s="172"/>
    </row>
    <row r="420" spans="24:24" x14ac:dyDescent="0.15">
      <c r="X420" s="172"/>
    </row>
    <row r="421" spans="24:24" x14ac:dyDescent="0.15">
      <c r="X421" s="172"/>
    </row>
    <row r="422" spans="24:24" x14ac:dyDescent="0.15">
      <c r="X422" s="172"/>
    </row>
    <row r="423" spans="24:24" x14ac:dyDescent="0.15">
      <c r="X423" s="172"/>
    </row>
    <row r="424" spans="24:24" x14ac:dyDescent="0.15">
      <c r="X424" s="172"/>
    </row>
    <row r="425" spans="24:24" x14ac:dyDescent="0.15">
      <c r="X425" s="172"/>
    </row>
    <row r="426" spans="24:24" x14ac:dyDescent="0.15">
      <c r="X426" s="172"/>
    </row>
    <row r="427" spans="24:24" x14ac:dyDescent="0.15">
      <c r="X427" s="172"/>
    </row>
    <row r="428" spans="24:24" x14ac:dyDescent="0.15">
      <c r="X428" s="172"/>
    </row>
    <row r="429" spans="24:24" x14ac:dyDescent="0.15">
      <c r="X429" s="172"/>
    </row>
    <row r="430" spans="24:24" x14ac:dyDescent="0.15">
      <c r="X430" s="172"/>
    </row>
    <row r="431" spans="24:24" x14ac:dyDescent="0.15">
      <c r="X431" s="172"/>
    </row>
    <row r="432" spans="24:24" x14ac:dyDescent="0.15">
      <c r="X432" s="172"/>
    </row>
    <row r="433" spans="24:24" x14ac:dyDescent="0.15">
      <c r="X433" s="172"/>
    </row>
    <row r="434" spans="24:24" x14ac:dyDescent="0.15">
      <c r="X434" s="172"/>
    </row>
    <row r="435" spans="24:24" x14ac:dyDescent="0.15">
      <c r="X435" s="172"/>
    </row>
    <row r="436" spans="24:24" x14ac:dyDescent="0.15">
      <c r="X436" s="172"/>
    </row>
    <row r="437" spans="24:24" x14ac:dyDescent="0.15">
      <c r="X437" s="172"/>
    </row>
    <row r="438" spans="24:24" x14ac:dyDescent="0.15">
      <c r="X438" s="172"/>
    </row>
    <row r="439" spans="24:24" x14ac:dyDescent="0.15">
      <c r="X439" s="172"/>
    </row>
    <row r="440" spans="24:24" x14ac:dyDescent="0.15">
      <c r="X440" s="172"/>
    </row>
    <row r="441" spans="24:24" x14ac:dyDescent="0.15">
      <c r="X441" s="172"/>
    </row>
    <row r="442" spans="24:24" x14ac:dyDescent="0.15">
      <c r="X442" s="172"/>
    </row>
    <row r="443" spans="24:24" x14ac:dyDescent="0.15">
      <c r="X443" s="172"/>
    </row>
    <row r="444" spans="24:24" x14ac:dyDescent="0.15">
      <c r="X444" s="172"/>
    </row>
    <row r="445" spans="24:24" x14ac:dyDescent="0.15">
      <c r="X445" s="172"/>
    </row>
    <row r="446" spans="24:24" x14ac:dyDescent="0.15">
      <c r="X446" s="172"/>
    </row>
    <row r="447" spans="24:24" x14ac:dyDescent="0.15">
      <c r="X447" s="172"/>
    </row>
    <row r="448" spans="24:24" x14ac:dyDescent="0.15">
      <c r="X448" s="172"/>
    </row>
    <row r="449" spans="24:24" x14ac:dyDescent="0.15">
      <c r="X449" s="172"/>
    </row>
    <row r="450" spans="24:24" x14ac:dyDescent="0.15">
      <c r="X450" s="172"/>
    </row>
    <row r="451" spans="24:24" x14ac:dyDescent="0.15">
      <c r="X451" s="172"/>
    </row>
    <row r="452" spans="24:24" x14ac:dyDescent="0.15">
      <c r="X452" s="172"/>
    </row>
    <row r="453" spans="24:24" x14ac:dyDescent="0.15">
      <c r="X453" s="172"/>
    </row>
    <row r="454" spans="24:24" x14ac:dyDescent="0.15">
      <c r="X454" s="172"/>
    </row>
    <row r="455" spans="24:24" x14ac:dyDescent="0.15">
      <c r="X455" s="172"/>
    </row>
    <row r="456" spans="24:24" x14ac:dyDescent="0.15">
      <c r="X456" s="172"/>
    </row>
    <row r="457" spans="24:24" x14ac:dyDescent="0.15">
      <c r="X457" s="172"/>
    </row>
    <row r="458" spans="24:24" x14ac:dyDescent="0.15">
      <c r="X458" s="172"/>
    </row>
    <row r="459" spans="24:24" x14ac:dyDescent="0.15">
      <c r="X459" s="172"/>
    </row>
    <row r="460" spans="24:24" x14ac:dyDescent="0.15">
      <c r="X460" s="172"/>
    </row>
    <row r="461" spans="24:24" x14ac:dyDescent="0.15">
      <c r="X461" s="172"/>
    </row>
    <row r="462" spans="24:24" x14ac:dyDescent="0.15">
      <c r="X462" s="172"/>
    </row>
    <row r="463" spans="24:24" x14ac:dyDescent="0.15">
      <c r="X463" s="172"/>
    </row>
    <row r="464" spans="24:24" x14ac:dyDescent="0.15">
      <c r="X464" s="172"/>
    </row>
    <row r="465" spans="24:24" x14ac:dyDescent="0.15">
      <c r="X465" s="172"/>
    </row>
    <row r="466" spans="24:24" x14ac:dyDescent="0.15">
      <c r="X466" s="172"/>
    </row>
    <row r="467" spans="24:24" x14ac:dyDescent="0.15">
      <c r="X467" s="172"/>
    </row>
    <row r="468" spans="24:24" x14ac:dyDescent="0.15">
      <c r="X468" s="172"/>
    </row>
    <row r="469" spans="24:24" x14ac:dyDescent="0.15">
      <c r="X469" s="172"/>
    </row>
    <row r="470" spans="24:24" x14ac:dyDescent="0.15">
      <c r="X470" s="172"/>
    </row>
    <row r="471" spans="24:24" x14ac:dyDescent="0.15">
      <c r="X471" s="172"/>
    </row>
    <row r="472" spans="24:24" x14ac:dyDescent="0.15">
      <c r="X472" s="172"/>
    </row>
    <row r="473" spans="24:24" x14ac:dyDescent="0.15">
      <c r="X473" s="172"/>
    </row>
    <row r="474" spans="24:24" x14ac:dyDescent="0.15">
      <c r="X474" s="172"/>
    </row>
    <row r="475" spans="24:24" x14ac:dyDescent="0.15">
      <c r="X475" s="172"/>
    </row>
    <row r="476" spans="24:24" x14ac:dyDescent="0.15">
      <c r="X476" s="172"/>
    </row>
    <row r="477" spans="24:24" x14ac:dyDescent="0.15">
      <c r="X477" s="172"/>
    </row>
    <row r="478" spans="24:24" x14ac:dyDescent="0.15">
      <c r="X478" s="172"/>
    </row>
    <row r="479" spans="24:24" x14ac:dyDescent="0.15">
      <c r="X479" s="172"/>
    </row>
    <row r="480" spans="24:24" x14ac:dyDescent="0.15">
      <c r="X480" s="172"/>
    </row>
    <row r="481" spans="24:24" x14ac:dyDescent="0.15">
      <c r="X481" s="172"/>
    </row>
    <row r="482" spans="24:24" x14ac:dyDescent="0.15">
      <c r="X482" s="172"/>
    </row>
    <row r="483" spans="24:24" x14ac:dyDescent="0.15">
      <c r="X483" s="172"/>
    </row>
    <row r="484" spans="24:24" x14ac:dyDescent="0.15">
      <c r="X484" s="172"/>
    </row>
    <row r="485" spans="24:24" x14ac:dyDescent="0.15">
      <c r="X485" s="172"/>
    </row>
    <row r="486" spans="24:24" x14ac:dyDescent="0.15">
      <c r="X486" s="172"/>
    </row>
    <row r="487" spans="24:24" x14ac:dyDescent="0.15">
      <c r="X487" s="172"/>
    </row>
    <row r="488" spans="24:24" x14ac:dyDescent="0.15">
      <c r="X488" s="172"/>
    </row>
    <row r="489" spans="24:24" x14ac:dyDescent="0.15">
      <c r="X489" s="172"/>
    </row>
    <row r="490" spans="24:24" x14ac:dyDescent="0.15">
      <c r="X490" s="172"/>
    </row>
    <row r="491" spans="24:24" x14ac:dyDescent="0.15">
      <c r="X491" s="172"/>
    </row>
    <row r="492" spans="24:24" x14ac:dyDescent="0.15">
      <c r="X492" s="172"/>
    </row>
    <row r="493" spans="24:24" x14ac:dyDescent="0.15">
      <c r="X493" s="172"/>
    </row>
    <row r="494" spans="24:24" x14ac:dyDescent="0.15">
      <c r="X494" s="172"/>
    </row>
    <row r="495" spans="24:24" x14ac:dyDescent="0.15">
      <c r="X495" s="172"/>
    </row>
    <row r="496" spans="24:24" x14ac:dyDescent="0.15">
      <c r="X496" s="172"/>
    </row>
    <row r="497" spans="24:24" x14ac:dyDescent="0.15">
      <c r="X497" s="172"/>
    </row>
    <row r="498" spans="24:24" x14ac:dyDescent="0.15">
      <c r="X498" s="172"/>
    </row>
    <row r="499" spans="24:24" x14ac:dyDescent="0.15">
      <c r="X499" s="172"/>
    </row>
    <row r="500" spans="24:24" x14ac:dyDescent="0.15">
      <c r="X500" s="172"/>
    </row>
    <row r="501" spans="24:24" x14ac:dyDescent="0.15">
      <c r="X501" s="172"/>
    </row>
    <row r="502" spans="24:24" x14ac:dyDescent="0.15">
      <c r="X502" s="172"/>
    </row>
    <row r="503" spans="24:24" x14ac:dyDescent="0.15">
      <c r="X503" s="172"/>
    </row>
    <row r="504" spans="24:24" x14ac:dyDescent="0.15">
      <c r="X504" s="172"/>
    </row>
    <row r="505" spans="24:24" x14ac:dyDescent="0.15">
      <c r="X505" s="172"/>
    </row>
    <row r="506" spans="24:24" x14ac:dyDescent="0.15">
      <c r="X506" s="172"/>
    </row>
    <row r="507" spans="24:24" x14ac:dyDescent="0.15">
      <c r="X507" s="172"/>
    </row>
    <row r="508" spans="24:24" x14ac:dyDescent="0.15">
      <c r="X508" s="172"/>
    </row>
    <row r="509" spans="24:24" x14ac:dyDescent="0.15">
      <c r="X509" s="172"/>
    </row>
    <row r="510" spans="24:24" x14ac:dyDescent="0.15">
      <c r="X510" s="172"/>
    </row>
    <row r="511" spans="24:24" x14ac:dyDescent="0.15">
      <c r="X511" s="172"/>
    </row>
    <row r="512" spans="24:24" x14ac:dyDescent="0.15">
      <c r="X512" s="172"/>
    </row>
    <row r="513" spans="24:24" x14ac:dyDescent="0.15">
      <c r="X513" s="172"/>
    </row>
    <row r="514" spans="24:24" x14ac:dyDescent="0.15">
      <c r="X514" s="172"/>
    </row>
    <row r="515" spans="24:24" x14ac:dyDescent="0.15">
      <c r="X515" s="172"/>
    </row>
    <row r="516" spans="24:24" x14ac:dyDescent="0.15">
      <c r="X516" s="172"/>
    </row>
    <row r="517" spans="24:24" x14ac:dyDescent="0.15">
      <c r="X517" s="172"/>
    </row>
    <row r="518" spans="24:24" x14ac:dyDescent="0.15">
      <c r="X518" s="172"/>
    </row>
    <row r="519" spans="24:24" x14ac:dyDescent="0.15">
      <c r="X519" s="172"/>
    </row>
    <row r="520" spans="24:24" x14ac:dyDescent="0.15">
      <c r="X520" s="172"/>
    </row>
    <row r="521" spans="24:24" x14ac:dyDescent="0.15">
      <c r="X521" s="172"/>
    </row>
    <row r="522" spans="24:24" x14ac:dyDescent="0.15">
      <c r="X522" s="172"/>
    </row>
    <row r="523" spans="24:24" x14ac:dyDescent="0.15">
      <c r="X523" s="172"/>
    </row>
    <row r="524" spans="24:24" x14ac:dyDescent="0.15">
      <c r="X524" s="172"/>
    </row>
    <row r="525" spans="24:24" x14ac:dyDescent="0.15">
      <c r="X525" s="172"/>
    </row>
    <row r="526" spans="24:24" x14ac:dyDescent="0.15">
      <c r="X526" s="172"/>
    </row>
    <row r="527" spans="24:24" x14ac:dyDescent="0.15">
      <c r="X527" s="172"/>
    </row>
    <row r="528" spans="24:24" x14ac:dyDescent="0.15">
      <c r="X528" s="172"/>
    </row>
    <row r="529" spans="24:24" x14ac:dyDescent="0.15">
      <c r="X529" s="172"/>
    </row>
    <row r="530" spans="24:24" x14ac:dyDescent="0.15">
      <c r="X530" s="172"/>
    </row>
    <row r="531" spans="24:24" x14ac:dyDescent="0.15">
      <c r="X531" s="172"/>
    </row>
    <row r="532" spans="24:24" x14ac:dyDescent="0.15">
      <c r="X532" s="172"/>
    </row>
    <row r="533" spans="24:24" x14ac:dyDescent="0.15">
      <c r="X533" s="172"/>
    </row>
    <row r="534" spans="24:24" x14ac:dyDescent="0.15">
      <c r="X534" s="172"/>
    </row>
    <row r="535" spans="24:24" x14ac:dyDescent="0.15">
      <c r="X535" s="172"/>
    </row>
    <row r="536" spans="24:24" x14ac:dyDescent="0.15">
      <c r="X536" s="172"/>
    </row>
    <row r="537" spans="24:24" x14ac:dyDescent="0.15">
      <c r="X537" s="172"/>
    </row>
    <row r="538" spans="24:24" x14ac:dyDescent="0.15">
      <c r="X538" s="172"/>
    </row>
    <row r="539" spans="24:24" x14ac:dyDescent="0.15">
      <c r="X539" s="172"/>
    </row>
    <row r="540" spans="24:24" x14ac:dyDescent="0.15">
      <c r="X540" s="172"/>
    </row>
    <row r="541" spans="24:24" x14ac:dyDescent="0.15">
      <c r="X541" s="172"/>
    </row>
    <row r="542" spans="24:24" x14ac:dyDescent="0.15">
      <c r="X542" s="172"/>
    </row>
    <row r="543" spans="24:24" x14ac:dyDescent="0.15">
      <c r="X543" s="172"/>
    </row>
    <row r="544" spans="24:24" x14ac:dyDescent="0.15">
      <c r="X544" s="172"/>
    </row>
    <row r="545" spans="24:24" x14ac:dyDescent="0.15">
      <c r="X545" s="172"/>
    </row>
    <row r="546" spans="24:24" x14ac:dyDescent="0.15">
      <c r="X546" s="172"/>
    </row>
    <row r="547" spans="24:24" x14ac:dyDescent="0.15">
      <c r="X547" s="172"/>
    </row>
    <row r="548" spans="24:24" x14ac:dyDescent="0.15">
      <c r="X548" s="172"/>
    </row>
    <row r="549" spans="24:24" x14ac:dyDescent="0.15">
      <c r="X549" s="172"/>
    </row>
    <row r="550" spans="24:24" x14ac:dyDescent="0.15">
      <c r="X550" s="172"/>
    </row>
    <row r="551" spans="24:24" x14ac:dyDescent="0.15">
      <c r="X551" s="172"/>
    </row>
    <row r="552" spans="24:24" x14ac:dyDescent="0.15">
      <c r="X552" s="172"/>
    </row>
    <row r="553" spans="24:24" x14ac:dyDescent="0.15">
      <c r="X553" s="172"/>
    </row>
    <row r="554" spans="24:24" x14ac:dyDescent="0.15">
      <c r="X554" s="172"/>
    </row>
    <row r="555" spans="24:24" x14ac:dyDescent="0.15">
      <c r="X555" s="172"/>
    </row>
    <row r="556" spans="24:24" x14ac:dyDescent="0.15">
      <c r="X556" s="172"/>
    </row>
    <row r="557" spans="24:24" x14ac:dyDescent="0.15">
      <c r="X557" s="172"/>
    </row>
    <row r="558" spans="24:24" x14ac:dyDescent="0.15">
      <c r="X558" s="172"/>
    </row>
    <row r="559" spans="24:24" x14ac:dyDescent="0.15">
      <c r="X559" s="172"/>
    </row>
    <row r="560" spans="24:24" x14ac:dyDescent="0.15">
      <c r="X560" s="172"/>
    </row>
    <row r="561" spans="24:24" x14ac:dyDescent="0.15">
      <c r="X561" s="172"/>
    </row>
    <row r="562" spans="24:24" x14ac:dyDescent="0.15">
      <c r="X562" s="172"/>
    </row>
    <row r="563" spans="24:24" x14ac:dyDescent="0.15">
      <c r="X563" s="172"/>
    </row>
    <row r="564" spans="24:24" x14ac:dyDescent="0.15">
      <c r="X564" s="172"/>
    </row>
    <row r="565" spans="24:24" x14ac:dyDescent="0.15">
      <c r="X565" s="172"/>
    </row>
    <row r="566" spans="24:24" x14ac:dyDescent="0.15">
      <c r="X566" s="172"/>
    </row>
    <row r="567" spans="24:24" x14ac:dyDescent="0.15">
      <c r="X567" s="172"/>
    </row>
    <row r="568" spans="24:24" x14ac:dyDescent="0.15">
      <c r="X568" s="172"/>
    </row>
    <row r="569" spans="24:24" x14ac:dyDescent="0.15">
      <c r="X569" s="172"/>
    </row>
    <row r="570" spans="24:24" x14ac:dyDescent="0.15">
      <c r="X570" s="172"/>
    </row>
    <row r="571" spans="24:24" x14ac:dyDescent="0.15">
      <c r="X571" s="172"/>
    </row>
    <row r="572" spans="24:24" x14ac:dyDescent="0.15">
      <c r="X572" s="172"/>
    </row>
    <row r="573" spans="24:24" x14ac:dyDescent="0.15">
      <c r="X573" s="172"/>
    </row>
    <row r="574" spans="24:24" x14ac:dyDescent="0.15">
      <c r="X574" s="172"/>
    </row>
    <row r="575" spans="24:24" x14ac:dyDescent="0.15">
      <c r="X575" s="172"/>
    </row>
    <row r="576" spans="24:24" x14ac:dyDescent="0.15">
      <c r="X576" s="172"/>
    </row>
    <row r="577" spans="24:24" x14ac:dyDescent="0.15">
      <c r="X577" s="172"/>
    </row>
    <row r="578" spans="24:24" x14ac:dyDescent="0.15">
      <c r="X578" s="172"/>
    </row>
    <row r="579" spans="24:24" x14ac:dyDescent="0.15">
      <c r="X579" s="172"/>
    </row>
    <row r="580" spans="24:24" x14ac:dyDescent="0.15">
      <c r="X580" s="172"/>
    </row>
    <row r="581" spans="24:24" x14ac:dyDescent="0.15">
      <c r="X581" s="172"/>
    </row>
    <row r="582" spans="24:24" x14ac:dyDescent="0.15">
      <c r="X582" s="172"/>
    </row>
  </sheetData>
  <mergeCells count="21"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2"/>
  <sheetViews>
    <sheetView workbookViewId="0">
      <selection activeCell="D9" sqref="D9:E10"/>
    </sheetView>
  </sheetViews>
  <sheetFormatPr baseColWidth="10" defaultColWidth="12.85546875" defaultRowHeight="10.5" x14ac:dyDescent="0.15"/>
  <cols>
    <col min="1" max="1" width="45.28515625" style="177" customWidth="1"/>
    <col min="2" max="9" width="13.7109375" style="177" customWidth="1"/>
    <col min="10" max="10" width="15.140625" style="172" customWidth="1"/>
    <col min="11" max="11" width="15.140625" style="242" customWidth="1"/>
    <col min="12" max="17" width="15.140625" style="172" customWidth="1"/>
    <col min="18" max="19" width="13.5703125" style="172" customWidth="1"/>
    <col min="20" max="21" width="13.5703125" style="172" hidden="1" customWidth="1"/>
    <col min="22" max="22" width="13.5703125" style="174" hidden="1" customWidth="1"/>
    <col min="23" max="23" width="13.5703125" style="172" hidden="1" customWidth="1"/>
    <col min="24" max="24" width="13.5703125" style="159" hidden="1" customWidth="1"/>
    <col min="25" max="26" width="12.42578125" style="172" hidden="1" customWidth="1"/>
    <col min="27" max="27" width="8" style="172" hidden="1" customWidth="1"/>
    <col min="28" max="28" width="7.28515625" style="172" hidden="1" customWidth="1"/>
    <col min="29" max="31" width="12.85546875" style="172" hidden="1" customWidth="1"/>
    <col min="32" max="32" width="12.85546875" style="172" customWidth="1"/>
    <col min="33" max="38" width="6.7109375" style="172" customWidth="1"/>
    <col min="39" max="47" width="5.85546875" style="172" customWidth="1"/>
    <col min="48" max="91" width="10.85546875" style="172" customWidth="1"/>
    <col min="92" max="256" width="12.85546875" style="172"/>
    <col min="257" max="257" width="45.28515625" style="172" customWidth="1"/>
    <col min="258" max="265" width="13.7109375" style="172" customWidth="1"/>
    <col min="266" max="273" width="15.140625" style="172" customWidth="1"/>
    <col min="274" max="275" width="13.5703125" style="172" customWidth="1"/>
    <col min="276" max="287" width="0" style="172" hidden="1" customWidth="1"/>
    <col min="288" max="288" width="12.85546875" style="172" customWidth="1"/>
    <col min="289" max="294" width="6.7109375" style="172" customWidth="1"/>
    <col min="295" max="303" width="5.85546875" style="172" customWidth="1"/>
    <col min="304" max="347" width="10.85546875" style="172" customWidth="1"/>
    <col min="348" max="512" width="12.85546875" style="172"/>
    <col min="513" max="513" width="45.28515625" style="172" customWidth="1"/>
    <col min="514" max="521" width="13.7109375" style="172" customWidth="1"/>
    <col min="522" max="529" width="15.140625" style="172" customWidth="1"/>
    <col min="530" max="531" width="13.5703125" style="172" customWidth="1"/>
    <col min="532" max="543" width="0" style="172" hidden="1" customWidth="1"/>
    <col min="544" max="544" width="12.85546875" style="172" customWidth="1"/>
    <col min="545" max="550" width="6.7109375" style="172" customWidth="1"/>
    <col min="551" max="559" width="5.85546875" style="172" customWidth="1"/>
    <col min="560" max="603" width="10.85546875" style="172" customWidth="1"/>
    <col min="604" max="768" width="12.85546875" style="172"/>
    <col min="769" max="769" width="45.28515625" style="172" customWidth="1"/>
    <col min="770" max="777" width="13.7109375" style="172" customWidth="1"/>
    <col min="778" max="785" width="15.140625" style="172" customWidth="1"/>
    <col min="786" max="787" width="13.5703125" style="172" customWidth="1"/>
    <col min="788" max="799" width="0" style="172" hidden="1" customWidth="1"/>
    <col min="800" max="800" width="12.85546875" style="172" customWidth="1"/>
    <col min="801" max="806" width="6.7109375" style="172" customWidth="1"/>
    <col min="807" max="815" width="5.85546875" style="172" customWidth="1"/>
    <col min="816" max="859" width="10.85546875" style="172" customWidth="1"/>
    <col min="860" max="1024" width="12.85546875" style="172"/>
    <col min="1025" max="1025" width="45.28515625" style="172" customWidth="1"/>
    <col min="1026" max="1033" width="13.7109375" style="172" customWidth="1"/>
    <col min="1034" max="1041" width="15.140625" style="172" customWidth="1"/>
    <col min="1042" max="1043" width="13.5703125" style="172" customWidth="1"/>
    <col min="1044" max="1055" width="0" style="172" hidden="1" customWidth="1"/>
    <col min="1056" max="1056" width="12.85546875" style="172" customWidth="1"/>
    <col min="1057" max="1062" width="6.7109375" style="172" customWidth="1"/>
    <col min="1063" max="1071" width="5.85546875" style="172" customWidth="1"/>
    <col min="1072" max="1115" width="10.85546875" style="172" customWidth="1"/>
    <col min="1116" max="1280" width="12.85546875" style="172"/>
    <col min="1281" max="1281" width="45.28515625" style="172" customWidth="1"/>
    <col min="1282" max="1289" width="13.7109375" style="172" customWidth="1"/>
    <col min="1290" max="1297" width="15.140625" style="172" customWidth="1"/>
    <col min="1298" max="1299" width="13.5703125" style="172" customWidth="1"/>
    <col min="1300" max="1311" width="0" style="172" hidden="1" customWidth="1"/>
    <col min="1312" max="1312" width="12.85546875" style="172" customWidth="1"/>
    <col min="1313" max="1318" width="6.7109375" style="172" customWidth="1"/>
    <col min="1319" max="1327" width="5.85546875" style="172" customWidth="1"/>
    <col min="1328" max="1371" width="10.85546875" style="172" customWidth="1"/>
    <col min="1372" max="1536" width="12.85546875" style="172"/>
    <col min="1537" max="1537" width="45.28515625" style="172" customWidth="1"/>
    <col min="1538" max="1545" width="13.7109375" style="172" customWidth="1"/>
    <col min="1546" max="1553" width="15.140625" style="172" customWidth="1"/>
    <col min="1554" max="1555" width="13.5703125" style="172" customWidth="1"/>
    <col min="1556" max="1567" width="0" style="172" hidden="1" customWidth="1"/>
    <col min="1568" max="1568" width="12.85546875" style="172" customWidth="1"/>
    <col min="1569" max="1574" width="6.7109375" style="172" customWidth="1"/>
    <col min="1575" max="1583" width="5.85546875" style="172" customWidth="1"/>
    <col min="1584" max="1627" width="10.85546875" style="172" customWidth="1"/>
    <col min="1628" max="1792" width="12.85546875" style="172"/>
    <col min="1793" max="1793" width="45.28515625" style="172" customWidth="1"/>
    <col min="1794" max="1801" width="13.7109375" style="172" customWidth="1"/>
    <col min="1802" max="1809" width="15.140625" style="172" customWidth="1"/>
    <col min="1810" max="1811" width="13.5703125" style="172" customWidth="1"/>
    <col min="1812" max="1823" width="0" style="172" hidden="1" customWidth="1"/>
    <col min="1824" max="1824" width="12.85546875" style="172" customWidth="1"/>
    <col min="1825" max="1830" width="6.7109375" style="172" customWidth="1"/>
    <col min="1831" max="1839" width="5.85546875" style="172" customWidth="1"/>
    <col min="1840" max="1883" width="10.85546875" style="172" customWidth="1"/>
    <col min="1884" max="2048" width="12.85546875" style="172"/>
    <col min="2049" max="2049" width="45.28515625" style="172" customWidth="1"/>
    <col min="2050" max="2057" width="13.7109375" style="172" customWidth="1"/>
    <col min="2058" max="2065" width="15.140625" style="172" customWidth="1"/>
    <col min="2066" max="2067" width="13.5703125" style="172" customWidth="1"/>
    <col min="2068" max="2079" width="0" style="172" hidden="1" customWidth="1"/>
    <col min="2080" max="2080" width="12.85546875" style="172" customWidth="1"/>
    <col min="2081" max="2086" width="6.7109375" style="172" customWidth="1"/>
    <col min="2087" max="2095" width="5.85546875" style="172" customWidth="1"/>
    <col min="2096" max="2139" width="10.85546875" style="172" customWidth="1"/>
    <col min="2140" max="2304" width="12.85546875" style="172"/>
    <col min="2305" max="2305" width="45.28515625" style="172" customWidth="1"/>
    <col min="2306" max="2313" width="13.7109375" style="172" customWidth="1"/>
    <col min="2314" max="2321" width="15.140625" style="172" customWidth="1"/>
    <col min="2322" max="2323" width="13.5703125" style="172" customWidth="1"/>
    <col min="2324" max="2335" width="0" style="172" hidden="1" customWidth="1"/>
    <col min="2336" max="2336" width="12.85546875" style="172" customWidth="1"/>
    <col min="2337" max="2342" width="6.7109375" style="172" customWidth="1"/>
    <col min="2343" max="2351" width="5.85546875" style="172" customWidth="1"/>
    <col min="2352" max="2395" width="10.85546875" style="172" customWidth="1"/>
    <col min="2396" max="2560" width="12.85546875" style="172"/>
    <col min="2561" max="2561" width="45.28515625" style="172" customWidth="1"/>
    <col min="2562" max="2569" width="13.7109375" style="172" customWidth="1"/>
    <col min="2570" max="2577" width="15.140625" style="172" customWidth="1"/>
    <col min="2578" max="2579" width="13.5703125" style="172" customWidth="1"/>
    <col min="2580" max="2591" width="0" style="172" hidden="1" customWidth="1"/>
    <col min="2592" max="2592" width="12.85546875" style="172" customWidth="1"/>
    <col min="2593" max="2598" width="6.7109375" style="172" customWidth="1"/>
    <col min="2599" max="2607" width="5.85546875" style="172" customWidth="1"/>
    <col min="2608" max="2651" width="10.85546875" style="172" customWidth="1"/>
    <col min="2652" max="2816" width="12.85546875" style="172"/>
    <col min="2817" max="2817" width="45.28515625" style="172" customWidth="1"/>
    <col min="2818" max="2825" width="13.7109375" style="172" customWidth="1"/>
    <col min="2826" max="2833" width="15.140625" style="172" customWidth="1"/>
    <col min="2834" max="2835" width="13.5703125" style="172" customWidth="1"/>
    <col min="2836" max="2847" width="0" style="172" hidden="1" customWidth="1"/>
    <col min="2848" max="2848" width="12.85546875" style="172" customWidth="1"/>
    <col min="2849" max="2854" width="6.7109375" style="172" customWidth="1"/>
    <col min="2855" max="2863" width="5.85546875" style="172" customWidth="1"/>
    <col min="2864" max="2907" width="10.85546875" style="172" customWidth="1"/>
    <col min="2908" max="3072" width="12.85546875" style="172"/>
    <col min="3073" max="3073" width="45.28515625" style="172" customWidth="1"/>
    <col min="3074" max="3081" width="13.7109375" style="172" customWidth="1"/>
    <col min="3082" max="3089" width="15.140625" style="172" customWidth="1"/>
    <col min="3090" max="3091" width="13.5703125" style="172" customWidth="1"/>
    <col min="3092" max="3103" width="0" style="172" hidden="1" customWidth="1"/>
    <col min="3104" max="3104" width="12.85546875" style="172" customWidth="1"/>
    <col min="3105" max="3110" width="6.7109375" style="172" customWidth="1"/>
    <col min="3111" max="3119" width="5.85546875" style="172" customWidth="1"/>
    <col min="3120" max="3163" width="10.85546875" style="172" customWidth="1"/>
    <col min="3164" max="3328" width="12.85546875" style="172"/>
    <col min="3329" max="3329" width="45.28515625" style="172" customWidth="1"/>
    <col min="3330" max="3337" width="13.7109375" style="172" customWidth="1"/>
    <col min="3338" max="3345" width="15.140625" style="172" customWidth="1"/>
    <col min="3346" max="3347" width="13.5703125" style="172" customWidth="1"/>
    <col min="3348" max="3359" width="0" style="172" hidden="1" customWidth="1"/>
    <col min="3360" max="3360" width="12.85546875" style="172" customWidth="1"/>
    <col min="3361" max="3366" width="6.7109375" style="172" customWidth="1"/>
    <col min="3367" max="3375" width="5.85546875" style="172" customWidth="1"/>
    <col min="3376" max="3419" width="10.85546875" style="172" customWidth="1"/>
    <col min="3420" max="3584" width="12.85546875" style="172"/>
    <col min="3585" max="3585" width="45.28515625" style="172" customWidth="1"/>
    <col min="3586" max="3593" width="13.7109375" style="172" customWidth="1"/>
    <col min="3594" max="3601" width="15.140625" style="172" customWidth="1"/>
    <col min="3602" max="3603" width="13.5703125" style="172" customWidth="1"/>
    <col min="3604" max="3615" width="0" style="172" hidden="1" customWidth="1"/>
    <col min="3616" max="3616" width="12.85546875" style="172" customWidth="1"/>
    <col min="3617" max="3622" width="6.7109375" style="172" customWidth="1"/>
    <col min="3623" max="3631" width="5.85546875" style="172" customWidth="1"/>
    <col min="3632" max="3675" width="10.85546875" style="172" customWidth="1"/>
    <col min="3676" max="3840" width="12.85546875" style="172"/>
    <col min="3841" max="3841" width="45.28515625" style="172" customWidth="1"/>
    <col min="3842" max="3849" width="13.7109375" style="172" customWidth="1"/>
    <col min="3850" max="3857" width="15.140625" style="172" customWidth="1"/>
    <col min="3858" max="3859" width="13.5703125" style="172" customWidth="1"/>
    <col min="3860" max="3871" width="0" style="172" hidden="1" customWidth="1"/>
    <col min="3872" max="3872" width="12.85546875" style="172" customWidth="1"/>
    <col min="3873" max="3878" width="6.7109375" style="172" customWidth="1"/>
    <col min="3879" max="3887" width="5.85546875" style="172" customWidth="1"/>
    <col min="3888" max="3931" width="10.85546875" style="172" customWidth="1"/>
    <col min="3932" max="4096" width="12.85546875" style="172"/>
    <col min="4097" max="4097" width="45.28515625" style="172" customWidth="1"/>
    <col min="4098" max="4105" width="13.7109375" style="172" customWidth="1"/>
    <col min="4106" max="4113" width="15.140625" style="172" customWidth="1"/>
    <col min="4114" max="4115" width="13.5703125" style="172" customWidth="1"/>
    <col min="4116" max="4127" width="0" style="172" hidden="1" customWidth="1"/>
    <col min="4128" max="4128" width="12.85546875" style="172" customWidth="1"/>
    <col min="4129" max="4134" width="6.7109375" style="172" customWidth="1"/>
    <col min="4135" max="4143" width="5.85546875" style="172" customWidth="1"/>
    <col min="4144" max="4187" width="10.85546875" style="172" customWidth="1"/>
    <col min="4188" max="4352" width="12.85546875" style="172"/>
    <col min="4353" max="4353" width="45.28515625" style="172" customWidth="1"/>
    <col min="4354" max="4361" width="13.7109375" style="172" customWidth="1"/>
    <col min="4362" max="4369" width="15.140625" style="172" customWidth="1"/>
    <col min="4370" max="4371" width="13.5703125" style="172" customWidth="1"/>
    <col min="4372" max="4383" width="0" style="172" hidden="1" customWidth="1"/>
    <col min="4384" max="4384" width="12.85546875" style="172" customWidth="1"/>
    <col min="4385" max="4390" width="6.7109375" style="172" customWidth="1"/>
    <col min="4391" max="4399" width="5.85546875" style="172" customWidth="1"/>
    <col min="4400" max="4443" width="10.85546875" style="172" customWidth="1"/>
    <col min="4444" max="4608" width="12.85546875" style="172"/>
    <col min="4609" max="4609" width="45.28515625" style="172" customWidth="1"/>
    <col min="4610" max="4617" width="13.7109375" style="172" customWidth="1"/>
    <col min="4618" max="4625" width="15.140625" style="172" customWidth="1"/>
    <col min="4626" max="4627" width="13.5703125" style="172" customWidth="1"/>
    <col min="4628" max="4639" width="0" style="172" hidden="1" customWidth="1"/>
    <col min="4640" max="4640" width="12.85546875" style="172" customWidth="1"/>
    <col min="4641" max="4646" width="6.7109375" style="172" customWidth="1"/>
    <col min="4647" max="4655" width="5.85546875" style="172" customWidth="1"/>
    <col min="4656" max="4699" width="10.85546875" style="172" customWidth="1"/>
    <col min="4700" max="4864" width="12.85546875" style="172"/>
    <col min="4865" max="4865" width="45.28515625" style="172" customWidth="1"/>
    <col min="4866" max="4873" width="13.7109375" style="172" customWidth="1"/>
    <col min="4874" max="4881" width="15.140625" style="172" customWidth="1"/>
    <col min="4882" max="4883" width="13.5703125" style="172" customWidth="1"/>
    <col min="4884" max="4895" width="0" style="172" hidden="1" customWidth="1"/>
    <col min="4896" max="4896" width="12.85546875" style="172" customWidth="1"/>
    <col min="4897" max="4902" width="6.7109375" style="172" customWidth="1"/>
    <col min="4903" max="4911" width="5.85546875" style="172" customWidth="1"/>
    <col min="4912" max="4955" width="10.85546875" style="172" customWidth="1"/>
    <col min="4956" max="5120" width="12.85546875" style="172"/>
    <col min="5121" max="5121" width="45.28515625" style="172" customWidth="1"/>
    <col min="5122" max="5129" width="13.7109375" style="172" customWidth="1"/>
    <col min="5130" max="5137" width="15.140625" style="172" customWidth="1"/>
    <col min="5138" max="5139" width="13.5703125" style="172" customWidth="1"/>
    <col min="5140" max="5151" width="0" style="172" hidden="1" customWidth="1"/>
    <col min="5152" max="5152" width="12.85546875" style="172" customWidth="1"/>
    <col min="5153" max="5158" width="6.7109375" style="172" customWidth="1"/>
    <col min="5159" max="5167" width="5.85546875" style="172" customWidth="1"/>
    <col min="5168" max="5211" width="10.85546875" style="172" customWidth="1"/>
    <col min="5212" max="5376" width="12.85546875" style="172"/>
    <col min="5377" max="5377" width="45.28515625" style="172" customWidth="1"/>
    <col min="5378" max="5385" width="13.7109375" style="172" customWidth="1"/>
    <col min="5386" max="5393" width="15.140625" style="172" customWidth="1"/>
    <col min="5394" max="5395" width="13.5703125" style="172" customWidth="1"/>
    <col min="5396" max="5407" width="0" style="172" hidden="1" customWidth="1"/>
    <col min="5408" max="5408" width="12.85546875" style="172" customWidth="1"/>
    <col min="5409" max="5414" width="6.7109375" style="172" customWidth="1"/>
    <col min="5415" max="5423" width="5.85546875" style="172" customWidth="1"/>
    <col min="5424" max="5467" width="10.85546875" style="172" customWidth="1"/>
    <col min="5468" max="5632" width="12.85546875" style="172"/>
    <col min="5633" max="5633" width="45.28515625" style="172" customWidth="1"/>
    <col min="5634" max="5641" width="13.7109375" style="172" customWidth="1"/>
    <col min="5642" max="5649" width="15.140625" style="172" customWidth="1"/>
    <col min="5650" max="5651" width="13.5703125" style="172" customWidth="1"/>
    <col min="5652" max="5663" width="0" style="172" hidden="1" customWidth="1"/>
    <col min="5664" max="5664" width="12.85546875" style="172" customWidth="1"/>
    <col min="5665" max="5670" width="6.7109375" style="172" customWidth="1"/>
    <col min="5671" max="5679" width="5.85546875" style="172" customWidth="1"/>
    <col min="5680" max="5723" width="10.85546875" style="172" customWidth="1"/>
    <col min="5724" max="5888" width="12.85546875" style="172"/>
    <col min="5889" max="5889" width="45.28515625" style="172" customWidth="1"/>
    <col min="5890" max="5897" width="13.7109375" style="172" customWidth="1"/>
    <col min="5898" max="5905" width="15.140625" style="172" customWidth="1"/>
    <col min="5906" max="5907" width="13.5703125" style="172" customWidth="1"/>
    <col min="5908" max="5919" width="0" style="172" hidden="1" customWidth="1"/>
    <col min="5920" max="5920" width="12.85546875" style="172" customWidth="1"/>
    <col min="5921" max="5926" width="6.7109375" style="172" customWidth="1"/>
    <col min="5927" max="5935" width="5.85546875" style="172" customWidth="1"/>
    <col min="5936" max="5979" width="10.85546875" style="172" customWidth="1"/>
    <col min="5980" max="6144" width="12.85546875" style="172"/>
    <col min="6145" max="6145" width="45.28515625" style="172" customWidth="1"/>
    <col min="6146" max="6153" width="13.7109375" style="172" customWidth="1"/>
    <col min="6154" max="6161" width="15.140625" style="172" customWidth="1"/>
    <col min="6162" max="6163" width="13.5703125" style="172" customWidth="1"/>
    <col min="6164" max="6175" width="0" style="172" hidden="1" customWidth="1"/>
    <col min="6176" max="6176" width="12.85546875" style="172" customWidth="1"/>
    <col min="6177" max="6182" width="6.7109375" style="172" customWidth="1"/>
    <col min="6183" max="6191" width="5.85546875" style="172" customWidth="1"/>
    <col min="6192" max="6235" width="10.85546875" style="172" customWidth="1"/>
    <col min="6236" max="6400" width="12.85546875" style="172"/>
    <col min="6401" max="6401" width="45.28515625" style="172" customWidth="1"/>
    <col min="6402" max="6409" width="13.7109375" style="172" customWidth="1"/>
    <col min="6410" max="6417" width="15.140625" style="172" customWidth="1"/>
    <col min="6418" max="6419" width="13.5703125" style="172" customWidth="1"/>
    <col min="6420" max="6431" width="0" style="172" hidden="1" customWidth="1"/>
    <col min="6432" max="6432" width="12.85546875" style="172" customWidth="1"/>
    <col min="6433" max="6438" width="6.7109375" style="172" customWidth="1"/>
    <col min="6439" max="6447" width="5.85546875" style="172" customWidth="1"/>
    <col min="6448" max="6491" width="10.85546875" style="172" customWidth="1"/>
    <col min="6492" max="6656" width="12.85546875" style="172"/>
    <col min="6657" max="6657" width="45.28515625" style="172" customWidth="1"/>
    <col min="6658" max="6665" width="13.7109375" style="172" customWidth="1"/>
    <col min="6666" max="6673" width="15.140625" style="172" customWidth="1"/>
    <col min="6674" max="6675" width="13.5703125" style="172" customWidth="1"/>
    <col min="6676" max="6687" width="0" style="172" hidden="1" customWidth="1"/>
    <col min="6688" max="6688" width="12.85546875" style="172" customWidth="1"/>
    <col min="6689" max="6694" width="6.7109375" style="172" customWidth="1"/>
    <col min="6695" max="6703" width="5.85546875" style="172" customWidth="1"/>
    <col min="6704" max="6747" width="10.85546875" style="172" customWidth="1"/>
    <col min="6748" max="6912" width="12.85546875" style="172"/>
    <col min="6913" max="6913" width="45.28515625" style="172" customWidth="1"/>
    <col min="6914" max="6921" width="13.7109375" style="172" customWidth="1"/>
    <col min="6922" max="6929" width="15.140625" style="172" customWidth="1"/>
    <col min="6930" max="6931" width="13.5703125" style="172" customWidth="1"/>
    <col min="6932" max="6943" width="0" style="172" hidden="1" customWidth="1"/>
    <col min="6944" max="6944" width="12.85546875" style="172" customWidth="1"/>
    <col min="6945" max="6950" width="6.7109375" style="172" customWidth="1"/>
    <col min="6951" max="6959" width="5.85546875" style="172" customWidth="1"/>
    <col min="6960" max="7003" width="10.85546875" style="172" customWidth="1"/>
    <col min="7004" max="7168" width="12.85546875" style="172"/>
    <col min="7169" max="7169" width="45.28515625" style="172" customWidth="1"/>
    <col min="7170" max="7177" width="13.7109375" style="172" customWidth="1"/>
    <col min="7178" max="7185" width="15.140625" style="172" customWidth="1"/>
    <col min="7186" max="7187" width="13.5703125" style="172" customWidth="1"/>
    <col min="7188" max="7199" width="0" style="172" hidden="1" customWidth="1"/>
    <col min="7200" max="7200" width="12.85546875" style="172" customWidth="1"/>
    <col min="7201" max="7206" width="6.7109375" style="172" customWidth="1"/>
    <col min="7207" max="7215" width="5.85546875" style="172" customWidth="1"/>
    <col min="7216" max="7259" width="10.85546875" style="172" customWidth="1"/>
    <col min="7260" max="7424" width="12.85546875" style="172"/>
    <col min="7425" max="7425" width="45.28515625" style="172" customWidth="1"/>
    <col min="7426" max="7433" width="13.7109375" style="172" customWidth="1"/>
    <col min="7434" max="7441" width="15.140625" style="172" customWidth="1"/>
    <col min="7442" max="7443" width="13.5703125" style="172" customWidth="1"/>
    <col min="7444" max="7455" width="0" style="172" hidden="1" customWidth="1"/>
    <col min="7456" max="7456" width="12.85546875" style="172" customWidth="1"/>
    <col min="7457" max="7462" width="6.7109375" style="172" customWidth="1"/>
    <col min="7463" max="7471" width="5.85546875" style="172" customWidth="1"/>
    <col min="7472" max="7515" width="10.85546875" style="172" customWidth="1"/>
    <col min="7516" max="7680" width="12.85546875" style="172"/>
    <col min="7681" max="7681" width="45.28515625" style="172" customWidth="1"/>
    <col min="7682" max="7689" width="13.7109375" style="172" customWidth="1"/>
    <col min="7690" max="7697" width="15.140625" style="172" customWidth="1"/>
    <col min="7698" max="7699" width="13.5703125" style="172" customWidth="1"/>
    <col min="7700" max="7711" width="0" style="172" hidden="1" customWidth="1"/>
    <col min="7712" max="7712" width="12.85546875" style="172" customWidth="1"/>
    <col min="7713" max="7718" width="6.7109375" style="172" customWidth="1"/>
    <col min="7719" max="7727" width="5.85546875" style="172" customWidth="1"/>
    <col min="7728" max="7771" width="10.85546875" style="172" customWidth="1"/>
    <col min="7772" max="7936" width="12.85546875" style="172"/>
    <col min="7937" max="7937" width="45.28515625" style="172" customWidth="1"/>
    <col min="7938" max="7945" width="13.7109375" style="172" customWidth="1"/>
    <col min="7946" max="7953" width="15.140625" style="172" customWidth="1"/>
    <col min="7954" max="7955" width="13.5703125" style="172" customWidth="1"/>
    <col min="7956" max="7967" width="0" style="172" hidden="1" customWidth="1"/>
    <col min="7968" max="7968" width="12.85546875" style="172" customWidth="1"/>
    <col min="7969" max="7974" width="6.7109375" style="172" customWidth="1"/>
    <col min="7975" max="7983" width="5.85546875" style="172" customWidth="1"/>
    <col min="7984" max="8027" width="10.85546875" style="172" customWidth="1"/>
    <col min="8028" max="8192" width="12.85546875" style="172"/>
    <col min="8193" max="8193" width="45.28515625" style="172" customWidth="1"/>
    <col min="8194" max="8201" width="13.7109375" style="172" customWidth="1"/>
    <col min="8202" max="8209" width="15.140625" style="172" customWidth="1"/>
    <col min="8210" max="8211" width="13.5703125" style="172" customWidth="1"/>
    <col min="8212" max="8223" width="0" style="172" hidden="1" customWidth="1"/>
    <col min="8224" max="8224" width="12.85546875" style="172" customWidth="1"/>
    <col min="8225" max="8230" width="6.7109375" style="172" customWidth="1"/>
    <col min="8231" max="8239" width="5.85546875" style="172" customWidth="1"/>
    <col min="8240" max="8283" width="10.85546875" style="172" customWidth="1"/>
    <col min="8284" max="8448" width="12.85546875" style="172"/>
    <col min="8449" max="8449" width="45.28515625" style="172" customWidth="1"/>
    <col min="8450" max="8457" width="13.7109375" style="172" customWidth="1"/>
    <col min="8458" max="8465" width="15.140625" style="172" customWidth="1"/>
    <col min="8466" max="8467" width="13.5703125" style="172" customWidth="1"/>
    <col min="8468" max="8479" width="0" style="172" hidden="1" customWidth="1"/>
    <col min="8480" max="8480" width="12.85546875" style="172" customWidth="1"/>
    <col min="8481" max="8486" width="6.7109375" style="172" customWidth="1"/>
    <col min="8487" max="8495" width="5.85546875" style="172" customWidth="1"/>
    <col min="8496" max="8539" width="10.85546875" style="172" customWidth="1"/>
    <col min="8540" max="8704" width="12.85546875" style="172"/>
    <col min="8705" max="8705" width="45.28515625" style="172" customWidth="1"/>
    <col min="8706" max="8713" width="13.7109375" style="172" customWidth="1"/>
    <col min="8714" max="8721" width="15.140625" style="172" customWidth="1"/>
    <col min="8722" max="8723" width="13.5703125" style="172" customWidth="1"/>
    <col min="8724" max="8735" width="0" style="172" hidden="1" customWidth="1"/>
    <col min="8736" max="8736" width="12.85546875" style="172" customWidth="1"/>
    <col min="8737" max="8742" width="6.7109375" style="172" customWidth="1"/>
    <col min="8743" max="8751" width="5.85546875" style="172" customWidth="1"/>
    <col min="8752" max="8795" width="10.85546875" style="172" customWidth="1"/>
    <col min="8796" max="8960" width="12.85546875" style="172"/>
    <col min="8961" max="8961" width="45.28515625" style="172" customWidth="1"/>
    <col min="8962" max="8969" width="13.7109375" style="172" customWidth="1"/>
    <col min="8970" max="8977" width="15.140625" style="172" customWidth="1"/>
    <col min="8978" max="8979" width="13.5703125" style="172" customWidth="1"/>
    <col min="8980" max="8991" width="0" style="172" hidden="1" customWidth="1"/>
    <col min="8992" max="8992" width="12.85546875" style="172" customWidth="1"/>
    <col min="8993" max="8998" width="6.7109375" style="172" customWidth="1"/>
    <col min="8999" max="9007" width="5.85546875" style="172" customWidth="1"/>
    <col min="9008" max="9051" width="10.85546875" style="172" customWidth="1"/>
    <col min="9052" max="9216" width="12.85546875" style="172"/>
    <col min="9217" max="9217" width="45.28515625" style="172" customWidth="1"/>
    <col min="9218" max="9225" width="13.7109375" style="172" customWidth="1"/>
    <col min="9226" max="9233" width="15.140625" style="172" customWidth="1"/>
    <col min="9234" max="9235" width="13.5703125" style="172" customWidth="1"/>
    <col min="9236" max="9247" width="0" style="172" hidden="1" customWidth="1"/>
    <col min="9248" max="9248" width="12.85546875" style="172" customWidth="1"/>
    <col min="9249" max="9254" width="6.7109375" style="172" customWidth="1"/>
    <col min="9255" max="9263" width="5.85546875" style="172" customWidth="1"/>
    <col min="9264" max="9307" width="10.85546875" style="172" customWidth="1"/>
    <col min="9308" max="9472" width="12.85546875" style="172"/>
    <col min="9473" max="9473" width="45.28515625" style="172" customWidth="1"/>
    <col min="9474" max="9481" width="13.7109375" style="172" customWidth="1"/>
    <col min="9482" max="9489" width="15.140625" style="172" customWidth="1"/>
    <col min="9490" max="9491" width="13.5703125" style="172" customWidth="1"/>
    <col min="9492" max="9503" width="0" style="172" hidden="1" customWidth="1"/>
    <col min="9504" max="9504" width="12.85546875" style="172" customWidth="1"/>
    <col min="9505" max="9510" width="6.7109375" style="172" customWidth="1"/>
    <col min="9511" max="9519" width="5.85546875" style="172" customWidth="1"/>
    <col min="9520" max="9563" width="10.85546875" style="172" customWidth="1"/>
    <col min="9564" max="9728" width="12.85546875" style="172"/>
    <col min="9729" max="9729" width="45.28515625" style="172" customWidth="1"/>
    <col min="9730" max="9737" width="13.7109375" style="172" customWidth="1"/>
    <col min="9738" max="9745" width="15.140625" style="172" customWidth="1"/>
    <col min="9746" max="9747" width="13.5703125" style="172" customWidth="1"/>
    <col min="9748" max="9759" width="0" style="172" hidden="1" customWidth="1"/>
    <col min="9760" max="9760" width="12.85546875" style="172" customWidth="1"/>
    <col min="9761" max="9766" width="6.7109375" style="172" customWidth="1"/>
    <col min="9767" max="9775" width="5.85546875" style="172" customWidth="1"/>
    <col min="9776" max="9819" width="10.85546875" style="172" customWidth="1"/>
    <col min="9820" max="9984" width="12.85546875" style="172"/>
    <col min="9985" max="9985" width="45.28515625" style="172" customWidth="1"/>
    <col min="9986" max="9993" width="13.7109375" style="172" customWidth="1"/>
    <col min="9994" max="10001" width="15.140625" style="172" customWidth="1"/>
    <col min="10002" max="10003" width="13.5703125" style="172" customWidth="1"/>
    <col min="10004" max="10015" width="0" style="172" hidden="1" customWidth="1"/>
    <col min="10016" max="10016" width="12.85546875" style="172" customWidth="1"/>
    <col min="10017" max="10022" width="6.7109375" style="172" customWidth="1"/>
    <col min="10023" max="10031" width="5.85546875" style="172" customWidth="1"/>
    <col min="10032" max="10075" width="10.85546875" style="172" customWidth="1"/>
    <col min="10076" max="10240" width="12.85546875" style="172"/>
    <col min="10241" max="10241" width="45.28515625" style="172" customWidth="1"/>
    <col min="10242" max="10249" width="13.7109375" style="172" customWidth="1"/>
    <col min="10250" max="10257" width="15.140625" style="172" customWidth="1"/>
    <col min="10258" max="10259" width="13.5703125" style="172" customWidth="1"/>
    <col min="10260" max="10271" width="0" style="172" hidden="1" customWidth="1"/>
    <col min="10272" max="10272" width="12.85546875" style="172" customWidth="1"/>
    <col min="10273" max="10278" width="6.7109375" style="172" customWidth="1"/>
    <col min="10279" max="10287" width="5.85546875" style="172" customWidth="1"/>
    <col min="10288" max="10331" width="10.85546875" style="172" customWidth="1"/>
    <col min="10332" max="10496" width="12.85546875" style="172"/>
    <col min="10497" max="10497" width="45.28515625" style="172" customWidth="1"/>
    <col min="10498" max="10505" width="13.7109375" style="172" customWidth="1"/>
    <col min="10506" max="10513" width="15.140625" style="172" customWidth="1"/>
    <col min="10514" max="10515" width="13.5703125" style="172" customWidth="1"/>
    <col min="10516" max="10527" width="0" style="172" hidden="1" customWidth="1"/>
    <col min="10528" max="10528" width="12.85546875" style="172" customWidth="1"/>
    <col min="10529" max="10534" width="6.7109375" style="172" customWidth="1"/>
    <col min="10535" max="10543" width="5.85546875" style="172" customWidth="1"/>
    <col min="10544" max="10587" width="10.85546875" style="172" customWidth="1"/>
    <col min="10588" max="10752" width="12.85546875" style="172"/>
    <col min="10753" max="10753" width="45.28515625" style="172" customWidth="1"/>
    <col min="10754" max="10761" width="13.7109375" style="172" customWidth="1"/>
    <col min="10762" max="10769" width="15.140625" style="172" customWidth="1"/>
    <col min="10770" max="10771" width="13.5703125" style="172" customWidth="1"/>
    <col min="10772" max="10783" width="0" style="172" hidden="1" customWidth="1"/>
    <col min="10784" max="10784" width="12.85546875" style="172" customWidth="1"/>
    <col min="10785" max="10790" width="6.7109375" style="172" customWidth="1"/>
    <col min="10791" max="10799" width="5.85546875" style="172" customWidth="1"/>
    <col min="10800" max="10843" width="10.85546875" style="172" customWidth="1"/>
    <col min="10844" max="11008" width="12.85546875" style="172"/>
    <col min="11009" max="11009" width="45.28515625" style="172" customWidth="1"/>
    <col min="11010" max="11017" width="13.7109375" style="172" customWidth="1"/>
    <col min="11018" max="11025" width="15.140625" style="172" customWidth="1"/>
    <col min="11026" max="11027" width="13.5703125" style="172" customWidth="1"/>
    <col min="11028" max="11039" width="0" style="172" hidden="1" customWidth="1"/>
    <col min="11040" max="11040" width="12.85546875" style="172" customWidth="1"/>
    <col min="11041" max="11046" width="6.7109375" style="172" customWidth="1"/>
    <col min="11047" max="11055" width="5.85546875" style="172" customWidth="1"/>
    <col min="11056" max="11099" width="10.85546875" style="172" customWidth="1"/>
    <col min="11100" max="11264" width="12.85546875" style="172"/>
    <col min="11265" max="11265" width="45.28515625" style="172" customWidth="1"/>
    <col min="11266" max="11273" width="13.7109375" style="172" customWidth="1"/>
    <col min="11274" max="11281" width="15.140625" style="172" customWidth="1"/>
    <col min="11282" max="11283" width="13.5703125" style="172" customWidth="1"/>
    <col min="11284" max="11295" width="0" style="172" hidden="1" customWidth="1"/>
    <col min="11296" max="11296" width="12.85546875" style="172" customWidth="1"/>
    <col min="11297" max="11302" width="6.7109375" style="172" customWidth="1"/>
    <col min="11303" max="11311" width="5.85546875" style="172" customWidth="1"/>
    <col min="11312" max="11355" width="10.85546875" style="172" customWidth="1"/>
    <col min="11356" max="11520" width="12.85546875" style="172"/>
    <col min="11521" max="11521" width="45.28515625" style="172" customWidth="1"/>
    <col min="11522" max="11529" width="13.7109375" style="172" customWidth="1"/>
    <col min="11530" max="11537" width="15.140625" style="172" customWidth="1"/>
    <col min="11538" max="11539" width="13.5703125" style="172" customWidth="1"/>
    <col min="11540" max="11551" width="0" style="172" hidden="1" customWidth="1"/>
    <col min="11552" max="11552" width="12.85546875" style="172" customWidth="1"/>
    <col min="11553" max="11558" width="6.7109375" style="172" customWidth="1"/>
    <col min="11559" max="11567" width="5.85546875" style="172" customWidth="1"/>
    <col min="11568" max="11611" width="10.85546875" style="172" customWidth="1"/>
    <col min="11612" max="11776" width="12.85546875" style="172"/>
    <col min="11777" max="11777" width="45.28515625" style="172" customWidth="1"/>
    <col min="11778" max="11785" width="13.7109375" style="172" customWidth="1"/>
    <col min="11786" max="11793" width="15.140625" style="172" customWidth="1"/>
    <col min="11794" max="11795" width="13.5703125" style="172" customWidth="1"/>
    <col min="11796" max="11807" width="0" style="172" hidden="1" customWidth="1"/>
    <col min="11808" max="11808" width="12.85546875" style="172" customWidth="1"/>
    <col min="11809" max="11814" width="6.7109375" style="172" customWidth="1"/>
    <col min="11815" max="11823" width="5.85546875" style="172" customWidth="1"/>
    <col min="11824" max="11867" width="10.85546875" style="172" customWidth="1"/>
    <col min="11868" max="12032" width="12.85546875" style="172"/>
    <col min="12033" max="12033" width="45.28515625" style="172" customWidth="1"/>
    <col min="12034" max="12041" width="13.7109375" style="172" customWidth="1"/>
    <col min="12042" max="12049" width="15.140625" style="172" customWidth="1"/>
    <col min="12050" max="12051" width="13.5703125" style="172" customWidth="1"/>
    <col min="12052" max="12063" width="0" style="172" hidden="1" customWidth="1"/>
    <col min="12064" max="12064" width="12.85546875" style="172" customWidth="1"/>
    <col min="12065" max="12070" width="6.7109375" style="172" customWidth="1"/>
    <col min="12071" max="12079" width="5.85546875" style="172" customWidth="1"/>
    <col min="12080" max="12123" width="10.85546875" style="172" customWidth="1"/>
    <col min="12124" max="12288" width="12.85546875" style="172"/>
    <col min="12289" max="12289" width="45.28515625" style="172" customWidth="1"/>
    <col min="12290" max="12297" width="13.7109375" style="172" customWidth="1"/>
    <col min="12298" max="12305" width="15.140625" style="172" customWidth="1"/>
    <col min="12306" max="12307" width="13.5703125" style="172" customWidth="1"/>
    <col min="12308" max="12319" width="0" style="172" hidden="1" customWidth="1"/>
    <col min="12320" max="12320" width="12.85546875" style="172" customWidth="1"/>
    <col min="12321" max="12326" width="6.7109375" style="172" customWidth="1"/>
    <col min="12327" max="12335" width="5.85546875" style="172" customWidth="1"/>
    <col min="12336" max="12379" width="10.85546875" style="172" customWidth="1"/>
    <col min="12380" max="12544" width="12.85546875" style="172"/>
    <col min="12545" max="12545" width="45.28515625" style="172" customWidth="1"/>
    <col min="12546" max="12553" width="13.7109375" style="172" customWidth="1"/>
    <col min="12554" max="12561" width="15.140625" style="172" customWidth="1"/>
    <col min="12562" max="12563" width="13.5703125" style="172" customWidth="1"/>
    <col min="12564" max="12575" width="0" style="172" hidden="1" customWidth="1"/>
    <col min="12576" max="12576" width="12.85546875" style="172" customWidth="1"/>
    <col min="12577" max="12582" width="6.7109375" style="172" customWidth="1"/>
    <col min="12583" max="12591" width="5.85546875" style="172" customWidth="1"/>
    <col min="12592" max="12635" width="10.85546875" style="172" customWidth="1"/>
    <col min="12636" max="12800" width="12.85546875" style="172"/>
    <col min="12801" max="12801" width="45.28515625" style="172" customWidth="1"/>
    <col min="12802" max="12809" width="13.7109375" style="172" customWidth="1"/>
    <col min="12810" max="12817" width="15.140625" style="172" customWidth="1"/>
    <col min="12818" max="12819" width="13.5703125" style="172" customWidth="1"/>
    <col min="12820" max="12831" width="0" style="172" hidden="1" customWidth="1"/>
    <col min="12832" max="12832" width="12.85546875" style="172" customWidth="1"/>
    <col min="12833" max="12838" width="6.7109375" style="172" customWidth="1"/>
    <col min="12839" max="12847" width="5.85546875" style="172" customWidth="1"/>
    <col min="12848" max="12891" width="10.85546875" style="172" customWidth="1"/>
    <col min="12892" max="13056" width="12.85546875" style="172"/>
    <col min="13057" max="13057" width="45.28515625" style="172" customWidth="1"/>
    <col min="13058" max="13065" width="13.7109375" style="172" customWidth="1"/>
    <col min="13066" max="13073" width="15.140625" style="172" customWidth="1"/>
    <col min="13074" max="13075" width="13.5703125" style="172" customWidth="1"/>
    <col min="13076" max="13087" width="0" style="172" hidden="1" customWidth="1"/>
    <col min="13088" max="13088" width="12.85546875" style="172" customWidth="1"/>
    <col min="13089" max="13094" width="6.7109375" style="172" customWidth="1"/>
    <col min="13095" max="13103" width="5.85546875" style="172" customWidth="1"/>
    <col min="13104" max="13147" width="10.85546875" style="172" customWidth="1"/>
    <col min="13148" max="13312" width="12.85546875" style="172"/>
    <col min="13313" max="13313" width="45.28515625" style="172" customWidth="1"/>
    <col min="13314" max="13321" width="13.7109375" style="172" customWidth="1"/>
    <col min="13322" max="13329" width="15.140625" style="172" customWidth="1"/>
    <col min="13330" max="13331" width="13.5703125" style="172" customWidth="1"/>
    <col min="13332" max="13343" width="0" style="172" hidden="1" customWidth="1"/>
    <col min="13344" max="13344" width="12.85546875" style="172" customWidth="1"/>
    <col min="13345" max="13350" width="6.7109375" style="172" customWidth="1"/>
    <col min="13351" max="13359" width="5.85546875" style="172" customWidth="1"/>
    <col min="13360" max="13403" width="10.85546875" style="172" customWidth="1"/>
    <col min="13404" max="13568" width="12.85546875" style="172"/>
    <col min="13569" max="13569" width="45.28515625" style="172" customWidth="1"/>
    <col min="13570" max="13577" width="13.7109375" style="172" customWidth="1"/>
    <col min="13578" max="13585" width="15.140625" style="172" customWidth="1"/>
    <col min="13586" max="13587" width="13.5703125" style="172" customWidth="1"/>
    <col min="13588" max="13599" width="0" style="172" hidden="1" customWidth="1"/>
    <col min="13600" max="13600" width="12.85546875" style="172" customWidth="1"/>
    <col min="13601" max="13606" width="6.7109375" style="172" customWidth="1"/>
    <col min="13607" max="13615" width="5.85546875" style="172" customWidth="1"/>
    <col min="13616" max="13659" width="10.85546875" style="172" customWidth="1"/>
    <col min="13660" max="13824" width="12.85546875" style="172"/>
    <col min="13825" max="13825" width="45.28515625" style="172" customWidth="1"/>
    <col min="13826" max="13833" width="13.7109375" style="172" customWidth="1"/>
    <col min="13834" max="13841" width="15.140625" style="172" customWidth="1"/>
    <col min="13842" max="13843" width="13.5703125" style="172" customWidth="1"/>
    <col min="13844" max="13855" width="0" style="172" hidden="1" customWidth="1"/>
    <col min="13856" max="13856" width="12.85546875" style="172" customWidth="1"/>
    <col min="13857" max="13862" width="6.7109375" style="172" customWidth="1"/>
    <col min="13863" max="13871" width="5.85546875" style="172" customWidth="1"/>
    <col min="13872" max="13915" width="10.85546875" style="172" customWidth="1"/>
    <col min="13916" max="14080" width="12.85546875" style="172"/>
    <col min="14081" max="14081" width="45.28515625" style="172" customWidth="1"/>
    <col min="14082" max="14089" width="13.7109375" style="172" customWidth="1"/>
    <col min="14090" max="14097" width="15.140625" style="172" customWidth="1"/>
    <col min="14098" max="14099" width="13.5703125" style="172" customWidth="1"/>
    <col min="14100" max="14111" width="0" style="172" hidden="1" customWidth="1"/>
    <col min="14112" max="14112" width="12.85546875" style="172" customWidth="1"/>
    <col min="14113" max="14118" width="6.7109375" style="172" customWidth="1"/>
    <col min="14119" max="14127" width="5.85546875" style="172" customWidth="1"/>
    <col min="14128" max="14171" width="10.85546875" style="172" customWidth="1"/>
    <col min="14172" max="14336" width="12.85546875" style="172"/>
    <col min="14337" max="14337" width="45.28515625" style="172" customWidth="1"/>
    <col min="14338" max="14345" width="13.7109375" style="172" customWidth="1"/>
    <col min="14346" max="14353" width="15.140625" style="172" customWidth="1"/>
    <col min="14354" max="14355" width="13.5703125" style="172" customWidth="1"/>
    <col min="14356" max="14367" width="0" style="172" hidden="1" customWidth="1"/>
    <col min="14368" max="14368" width="12.85546875" style="172" customWidth="1"/>
    <col min="14369" max="14374" width="6.7109375" style="172" customWidth="1"/>
    <col min="14375" max="14383" width="5.85546875" style="172" customWidth="1"/>
    <col min="14384" max="14427" width="10.85546875" style="172" customWidth="1"/>
    <col min="14428" max="14592" width="12.85546875" style="172"/>
    <col min="14593" max="14593" width="45.28515625" style="172" customWidth="1"/>
    <col min="14594" max="14601" width="13.7109375" style="172" customWidth="1"/>
    <col min="14602" max="14609" width="15.140625" style="172" customWidth="1"/>
    <col min="14610" max="14611" width="13.5703125" style="172" customWidth="1"/>
    <col min="14612" max="14623" width="0" style="172" hidden="1" customWidth="1"/>
    <col min="14624" max="14624" width="12.85546875" style="172" customWidth="1"/>
    <col min="14625" max="14630" width="6.7109375" style="172" customWidth="1"/>
    <col min="14631" max="14639" width="5.85546875" style="172" customWidth="1"/>
    <col min="14640" max="14683" width="10.85546875" style="172" customWidth="1"/>
    <col min="14684" max="14848" width="12.85546875" style="172"/>
    <col min="14849" max="14849" width="45.28515625" style="172" customWidth="1"/>
    <col min="14850" max="14857" width="13.7109375" style="172" customWidth="1"/>
    <col min="14858" max="14865" width="15.140625" style="172" customWidth="1"/>
    <col min="14866" max="14867" width="13.5703125" style="172" customWidth="1"/>
    <col min="14868" max="14879" width="0" style="172" hidden="1" customWidth="1"/>
    <col min="14880" max="14880" width="12.85546875" style="172" customWidth="1"/>
    <col min="14881" max="14886" width="6.7109375" style="172" customWidth="1"/>
    <col min="14887" max="14895" width="5.85546875" style="172" customWidth="1"/>
    <col min="14896" max="14939" width="10.85546875" style="172" customWidth="1"/>
    <col min="14940" max="15104" width="12.85546875" style="172"/>
    <col min="15105" max="15105" width="45.28515625" style="172" customWidth="1"/>
    <col min="15106" max="15113" width="13.7109375" style="172" customWidth="1"/>
    <col min="15114" max="15121" width="15.140625" style="172" customWidth="1"/>
    <col min="15122" max="15123" width="13.5703125" style="172" customWidth="1"/>
    <col min="15124" max="15135" width="0" style="172" hidden="1" customWidth="1"/>
    <col min="15136" max="15136" width="12.85546875" style="172" customWidth="1"/>
    <col min="15137" max="15142" width="6.7109375" style="172" customWidth="1"/>
    <col min="15143" max="15151" width="5.85546875" style="172" customWidth="1"/>
    <col min="15152" max="15195" width="10.85546875" style="172" customWidth="1"/>
    <col min="15196" max="15360" width="12.85546875" style="172"/>
    <col min="15361" max="15361" width="45.28515625" style="172" customWidth="1"/>
    <col min="15362" max="15369" width="13.7109375" style="172" customWidth="1"/>
    <col min="15370" max="15377" width="15.140625" style="172" customWidth="1"/>
    <col min="15378" max="15379" width="13.5703125" style="172" customWidth="1"/>
    <col min="15380" max="15391" width="0" style="172" hidden="1" customWidth="1"/>
    <col min="15392" max="15392" width="12.85546875" style="172" customWidth="1"/>
    <col min="15393" max="15398" width="6.7109375" style="172" customWidth="1"/>
    <col min="15399" max="15407" width="5.85546875" style="172" customWidth="1"/>
    <col min="15408" max="15451" width="10.85546875" style="172" customWidth="1"/>
    <col min="15452" max="15616" width="12.85546875" style="172"/>
    <col min="15617" max="15617" width="45.28515625" style="172" customWidth="1"/>
    <col min="15618" max="15625" width="13.7109375" style="172" customWidth="1"/>
    <col min="15626" max="15633" width="15.140625" style="172" customWidth="1"/>
    <col min="15634" max="15635" width="13.5703125" style="172" customWidth="1"/>
    <col min="15636" max="15647" width="0" style="172" hidden="1" customWidth="1"/>
    <col min="15648" max="15648" width="12.85546875" style="172" customWidth="1"/>
    <col min="15649" max="15654" width="6.7109375" style="172" customWidth="1"/>
    <col min="15655" max="15663" width="5.85546875" style="172" customWidth="1"/>
    <col min="15664" max="15707" width="10.85546875" style="172" customWidth="1"/>
    <col min="15708" max="15872" width="12.85546875" style="172"/>
    <col min="15873" max="15873" width="45.28515625" style="172" customWidth="1"/>
    <col min="15874" max="15881" width="13.7109375" style="172" customWidth="1"/>
    <col min="15882" max="15889" width="15.140625" style="172" customWidth="1"/>
    <col min="15890" max="15891" width="13.5703125" style="172" customWidth="1"/>
    <col min="15892" max="15903" width="0" style="172" hidden="1" customWidth="1"/>
    <col min="15904" max="15904" width="12.85546875" style="172" customWidth="1"/>
    <col min="15905" max="15910" width="6.7109375" style="172" customWidth="1"/>
    <col min="15911" max="15919" width="5.85546875" style="172" customWidth="1"/>
    <col min="15920" max="15963" width="10.85546875" style="172" customWidth="1"/>
    <col min="15964" max="16128" width="12.85546875" style="172"/>
    <col min="16129" max="16129" width="45.28515625" style="172" customWidth="1"/>
    <col min="16130" max="16137" width="13.7109375" style="172" customWidth="1"/>
    <col min="16138" max="16145" width="15.140625" style="172" customWidth="1"/>
    <col min="16146" max="16147" width="13.5703125" style="172" customWidth="1"/>
    <col min="16148" max="16159" width="0" style="172" hidden="1" customWidth="1"/>
    <col min="16160" max="16160" width="12.85546875" style="172" customWidth="1"/>
    <col min="16161" max="16166" width="6.7109375" style="172" customWidth="1"/>
    <col min="16167" max="16175" width="5.85546875" style="172" customWidth="1"/>
    <col min="16176" max="16219" width="10.85546875" style="172" customWidth="1"/>
    <col min="16220" max="16384" width="12.85546875" style="172"/>
  </cols>
  <sheetData>
    <row r="1" spans="1:27" s="166" customFormat="1" ht="11.1" customHeight="1" x14ac:dyDescent="0.15">
      <c r="A1" s="162" t="s">
        <v>0</v>
      </c>
      <c r="B1" s="163"/>
      <c r="C1" s="164"/>
      <c r="D1" s="164"/>
      <c r="E1" s="164"/>
      <c r="F1" s="164"/>
      <c r="G1" s="164"/>
      <c r="H1" s="164"/>
      <c r="I1" s="164"/>
      <c r="J1" s="165"/>
      <c r="K1" s="240"/>
      <c r="V1" s="167"/>
      <c r="W1" s="168"/>
      <c r="X1" s="168"/>
    </row>
    <row r="2" spans="1:27" s="166" customFormat="1" ht="11.1" customHeight="1" x14ac:dyDescent="0.15">
      <c r="A2" s="162" t="str">
        <f>CONCATENATE("COMUNA: ",[5]NOMBRE!B2," - ","( ",[5]NOMBRE!C2,[5]NOMBRE!D2,[5]NOMBRE!E2,[5]NOMBRE!F2,[5]NOMBRE!G2," )")</f>
        <v>COMUNA: Linares - ( 07401 )</v>
      </c>
      <c r="B2" s="163"/>
      <c r="C2" s="164"/>
      <c r="D2" s="164"/>
      <c r="E2" s="164"/>
      <c r="F2" s="164"/>
      <c r="G2" s="164"/>
      <c r="H2" s="164"/>
      <c r="I2" s="164"/>
      <c r="J2" s="165"/>
      <c r="K2" s="240"/>
      <c r="V2" s="167"/>
      <c r="W2" s="168"/>
      <c r="X2" s="168"/>
    </row>
    <row r="3" spans="1:27" s="166" customFormat="1" ht="11.1" customHeight="1" x14ac:dyDescent="0.2">
      <c r="A3" s="162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  <c r="B3" s="163"/>
      <c r="C3" s="164"/>
      <c r="D3" s="169"/>
      <c r="E3" s="164"/>
      <c r="F3" s="164"/>
      <c r="G3" s="164"/>
      <c r="H3" s="164"/>
      <c r="I3" s="164"/>
      <c r="J3" s="165"/>
      <c r="K3" s="240"/>
      <c r="V3" s="167"/>
      <c r="W3" s="168"/>
      <c r="X3" s="168"/>
    </row>
    <row r="4" spans="1:27" s="166" customFormat="1" ht="11.1" customHeight="1" x14ac:dyDescent="0.15">
      <c r="A4" s="162" t="str">
        <f>CONCATENATE("MES: ",[5]NOMBRE!B6," - ","( ",[5]NOMBRE!C6,[5]NOMBRE!D6," )")</f>
        <v>MES: ABRIL - ( 04 )</v>
      </c>
      <c r="B4" s="163"/>
      <c r="C4" s="164"/>
      <c r="D4" s="164"/>
      <c r="E4" s="164"/>
      <c r="F4" s="164"/>
      <c r="G4" s="164"/>
      <c r="H4" s="164"/>
      <c r="I4" s="164"/>
      <c r="J4" s="165"/>
      <c r="K4" s="240"/>
      <c r="V4" s="167"/>
      <c r="W4" s="168"/>
      <c r="X4" s="168"/>
    </row>
    <row r="5" spans="1:27" s="166" customFormat="1" ht="11.25" x14ac:dyDescent="0.15">
      <c r="A5" s="161" t="str">
        <f>CONCATENATE("AÑO: ",[5]NOMBRE!B7)</f>
        <v>AÑO: 2016</v>
      </c>
      <c r="B5" s="163"/>
      <c r="C5" s="164"/>
      <c r="D5" s="164"/>
      <c r="E5" s="164"/>
      <c r="F5" s="164"/>
      <c r="G5" s="164"/>
      <c r="H5" s="164"/>
      <c r="I5" s="164"/>
      <c r="J5" s="165"/>
      <c r="K5" s="240"/>
      <c r="V5" s="167"/>
      <c r="W5" s="168"/>
      <c r="X5" s="168"/>
    </row>
    <row r="6" spans="1:27" ht="44.1" customHeight="1" x14ac:dyDescent="0.15">
      <c r="A6" s="423"/>
      <c r="B6" s="423"/>
      <c r="C6" s="423"/>
      <c r="D6" s="423"/>
      <c r="E6" s="423"/>
      <c r="F6" s="423"/>
      <c r="G6" s="423"/>
      <c r="H6" s="423"/>
      <c r="I6" s="423"/>
      <c r="J6" s="170"/>
      <c r="K6" s="241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1"/>
      <c r="W6" s="170"/>
      <c r="X6" s="170"/>
      <c r="Y6" s="170"/>
      <c r="Z6" s="170"/>
      <c r="AA6" s="170"/>
    </row>
    <row r="7" spans="1:27" ht="21.95" customHeight="1" x14ac:dyDescent="0.15">
      <c r="A7" s="424" t="s">
        <v>1</v>
      </c>
      <c r="B7" s="424"/>
      <c r="C7" s="424"/>
      <c r="D7" s="424"/>
      <c r="E7" s="424"/>
      <c r="F7" s="424"/>
      <c r="G7" s="424"/>
      <c r="H7" s="424"/>
      <c r="I7" s="173"/>
      <c r="J7" s="173"/>
      <c r="X7" s="172"/>
    </row>
    <row r="8" spans="1:27" ht="36.75" customHeight="1" x14ac:dyDescent="0.2">
      <c r="A8" s="175" t="s">
        <v>88</v>
      </c>
      <c r="B8" s="176"/>
      <c r="C8" s="176"/>
      <c r="J8" s="177"/>
      <c r="X8" s="172"/>
    </row>
    <row r="9" spans="1:27" ht="15" customHeight="1" x14ac:dyDescent="0.15">
      <c r="A9" s="425" t="s">
        <v>89</v>
      </c>
      <c r="B9" s="428" t="s">
        <v>90</v>
      </c>
      <c r="C9" s="428" t="s">
        <v>91</v>
      </c>
      <c r="D9" s="433" t="s">
        <v>2</v>
      </c>
      <c r="E9" s="434"/>
      <c r="F9" s="428" t="s">
        <v>3</v>
      </c>
      <c r="G9" s="428" t="s">
        <v>4</v>
      </c>
      <c r="H9" s="425" t="s">
        <v>5</v>
      </c>
      <c r="I9" s="433"/>
      <c r="J9" s="437"/>
      <c r="K9" s="243"/>
      <c r="L9" s="177"/>
      <c r="X9" s="172"/>
    </row>
    <row r="10" spans="1:27" ht="10.5" customHeight="1" x14ac:dyDescent="0.15">
      <c r="A10" s="426"/>
      <c r="B10" s="429"/>
      <c r="C10" s="431"/>
      <c r="D10" s="435"/>
      <c r="E10" s="436"/>
      <c r="F10" s="429"/>
      <c r="G10" s="429"/>
      <c r="H10" s="427"/>
      <c r="I10" s="438"/>
      <c r="J10" s="439"/>
      <c r="K10" s="243"/>
      <c r="L10" s="177"/>
      <c r="X10" s="172"/>
    </row>
    <row r="11" spans="1:27" ht="40.5" customHeight="1" x14ac:dyDescent="0.15">
      <c r="A11" s="427"/>
      <c r="B11" s="430"/>
      <c r="C11" s="432"/>
      <c r="D11" s="181" t="s">
        <v>6</v>
      </c>
      <c r="E11" s="182" t="s">
        <v>92</v>
      </c>
      <c r="F11" s="430"/>
      <c r="G11" s="430"/>
      <c r="H11" s="183" t="s">
        <v>7</v>
      </c>
      <c r="I11" s="184" t="s">
        <v>8</v>
      </c>
      <c r="J11" s="352" t="s">
        <v>9</v>
      </c>
      <c r="K11" s="243"/>
      <c r="L11" s="177"/>
      <c r="X11" s="172"/>
    </row>
    <row r="12" spans="1:27" ht="15" customHeight="1" x14ac:dyDescent="0.2">
      <c r="A12" s="185" t="s">
        <v>93</v>
      </c>
      <c r="B12" s="326">
        <f>SUM(B13:B16)</f>
        <v>5</v>
      </c>
      <c r="C12" s="326">
        <f>SUM(C13:C16)</f>
        <v>5</v>
      </c>
      <c r="D12" s="318">
        <f t="shared" ref="D12:J12" si="0">SUM(D13:D16)</f>
        <v>1512</v>
      </c>
      <c r="E12" s="319">
        <f t="shared" si="0"/>
        <v>1294</v>
      </c>
      <c r="F12" s="320">
        <f t="shared" si="0"/>
        <v>205</v>
      </c>
      <c r="G12" s="320">
        <f t="shared" si="0"/>
        <v>726</v>
      </c>
      <c r="H12" s="318">
        <f>SUM(H13:H16)</f>
        <v>564</v>
      </c>
      <c r="I12" s="321">
        <f>SUM(I13:I16)</f>
        <v>563</v>
      </c>
      <c r="J12" s="319">
        <f t="shared" si="0"/>
        <v>1</v>
      </c>
      <c r="K12" s="244"/>
      <c r="L12" s="177"/>
      <c r="T12" s="235"/>
      <c r="X12" s="186"/>
    </row>
    <row r="13" spans="1:27" ht="15" customHeight="1" x14ac:dyDescent="0.2">
      <c r="A13" s="187" t="s">
        <v>10</v>
      </c>
      <c r="B13" s="327">
        <v>4</v>
      </c>
      <c r="C13" s="327">
        <v>4</v>
      </c>
      <c r="D13" s="303">
        <v>794</v>
      </c>
      <c r="E13" s="304">
        <v>576</v>
      </c>
      <c r="F13" s="305">
        <v>144</v>
      </c>
      <c r="G13" s="305">
        <v>512</v>
      </c>
      <c r="H13" s="303">
        <v>350</v>
      </c>
      <c r="I13" s="306">
        <v>349</v>
      </c>
      <c r="J13" s="307">
        <v>1</v>
      </c>
      <c r="K13" s="245" t="str">
        <f>T13&amp;" "&amp;U13</f>
        <v xml:space="preserve"> </v>
      </c>
      <c r="L13" s="177"/>
      <c r="T13" s="248" t="str">
        <f>IF($C13&gt;$B13,"El nº de quirófanos disponibles NO puede ser MAYOR al nº de quirófanos de dotación","")</f>
        <v/>
      </c>
      <c r="U13" s="248" t="str">
        <f>IF(AND($C13&gt;0,$D13=""),"Falta registrar horas disponibles",IF(AND($H13&gt;0,$G13=""),"Falta registrar total de horas mensuales ocupadas",IF(AND(SUM($D13:$J13)&gt;0,$B13=""),"Falta registrar número quierófanos",IF(($F13+$G13)&gt;$D13,"Las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4"/>
      <c r="X13" s="174"/>
      <c r="Y13" s="174"/>
      <c r="Z13" s="209">
        <v>0</v>
      </c>
      <c r="AA13" s="251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188" t="s">
        <v>11</v>
      </c>
      <c r="B14" s="328">
        <v>1</v>
      </c>
      <c r="C14" s="328">
        <v>1</v>
      </c>
      <c r="D14" s="308">
        <v>718</v>
      </c>
      <c r="E14" s="309">
        <v>718</v>
      </c>
      <c r="F14" s="310">
        <v>61</v>
      </c>
      <c r="G14" s="310">
        <v>214</v>
      </c>
      <c r="H14" s="308">
        <v>214</v>
      </c>
      <c r="I14" s="311">
        <v>214</v>
      </c>
      <c r="J14" s="312"/>
      <c r="K14" s="246" t="str">
        <f>T14&amp;" "&amp;U14</f>
        <v xml:space="preserve"> </v>
      </c>
      <c r="L14" s="177"/>
      <c r="T14" s="248" t="str">
        <f>IF($C14&gt;$B14,"El nº de quirófanos disponibles NO puede ser MAYOR al nº de quirófanos de dotación","")</f>
        <v/>
      </c>
      <c r="U14" s="248" t="str">
        <f>IF(AND($C14&gt;0,$D14=""),"Falta registrar horas disponibles",IF(AND($H14&gt;0,$G14=""),"Falta registrar total de horas mensuales ocupadas",IF(AND(SUM($D14:$J14)&gt;0,$B14=""),"Falta registrar número quirófanos",IF(($F14+$G14)&gt;$D14,"Las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4"/>
      <c r="X14" s="174"/>
      <c r="Y14" s="174"/>
      <c r="Z14" s="209">
        <v>0</v>
      </c>
      <c r="AA14" s="251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188" t="s">
        <v>12</v>
      </c>
      <c r="B15" s="328"/>
      <c r="C15" s="328"/>
      <c r="D15" s="308"/>
      <c r="E15" s="309"/>
      <c r="F15" s="310"/>
      <c r="G15" s="310"/>
      <c r="H15" s="308"/>
      <c r="I15" s="311"/>
      <c r="J15" s="312"/>
      <c r="K15" s="246" t="str">
        <f>T15&amp;" "&amp;U15</f>
        <v xml:space="preserve"> </v>
      </c>
      <c r="L15" s="177"/>
      <c r="T15" s="248" t="str">
        <f>IF($C15&gt;$B15,"El nº de quirófanos disponibles NO puede ser MAYOR al nº de quirófanos de dotación","")</f>
        <v/>
      </c>
      <c r="U15" s="248" t="str">
        <f>IF(AND($C15&gt;0,$D15=""),"Falta registrar horas disponibles",IF(AND($H15&gt;0,$G15=""),"Falta registrar total de horas mensuales ocupadas",IF(AND(SUM($D15:$J15)&gt;0,$B15=""),"Falta registrar número quirófanos",IF(($F15+$G15)&gt;$D15,"Las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4"/>
      <c r="X15" s="174"/>
      <c r="Y15" s="174"/>
      <c r="Z15" s="209">
        <v>0</v>
      </c>
      <c r="AA15" s="251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189" t="s">
        <v>13</v>
      </c>
      <c r="B16" s="329"/>
      <c r="C16" s="329"/>
      <c r="D16" s="313"/>
      <c r="E16" s="314"/>
      <c r="F16" s="315"/>
      <c r="G16" s="315"/>
      <c r="H16" s="313"/>
      <c r="I16" s="316"/>
      <c r="J16" s="317"/>
      <c r="K16" s="246" t="str">
        <f>T16&amp;" "&amp;U16</f>
        <v xml:space="preserve"> </v>
      </c>
      <c r="L16" s="177"/>
      <c r="T16" s="248" t="str">
        <f>IF($C16&gt;$B16,"El nº de quirófanos disponibles NO puede ser MAYOR al nº de quirófanos de dotación","")</f>
        <v/>
      </c>
      <c r="U16" s="248" t="str">
        <f>IF(AND($C16&gt;0,$D16=""),"Falta registrar horas disponibles",IF(AND($H16&gt;0,$G16=""),"Falta registrar total de horas mensuales ocupadas",IF(AND(SUM($D16:$J16)&gt;0,$B16=""),"Falta registrar número quirófanos",IF(($F16+$G16)&gt;$D16,"Las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4"/>
      <c r="X16" s="174"/>
      <c r="Y16" s="174"/>
      <c r="Z16" s="209">
        <v>0</v>
      </c>
      <c r="AA16" s="251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90" t="s">
        <v>14</v>
      </c>
      <c r="B17" s="191"/>
      <c r="C17" s="191"/>
      <c r="D17" s="191"/>
      <c r="E17" s="191"/>
      <c r="F17" s="191"/>
      <c r="G17" s="191"/>
      <c r="H17" s="191"/>
      <c r="I17" s="191"/>
      <c r="J17" s="177"/>
      <c r="X17" s="172"/>
    </row>
    <row r="18" spans="1:24" ht="42" customHeight="1" x14ac:dyDescent="0.15">
      <c r="A18" s="349" t="s">
        <v>15</v>
      </c>
      <c r="B18" s="350" t="s">
        <v>7</v>
      </c>
      <c r="C18" s="192" t="s">
        <v>16</v>
      </c>
      <c r="D18" s="193" t="s">
        <v>17</v>
      </c>
      <c r="E18" s="193" t="s">
        <v>18</v>
      </c>
      <c r="F18" s="193" t="s">
        <v>19</v>
      </c>
      <c r="G18" s="194" t="s">
        <v>20</v>
      </c>
      <c r="H18" s="195"/>
      <c r="I18" s="172"/>
      <c r="X18" s="172"/>
    </row>
    <row r="19" spans="1:24" ht="15" customHeight="1" x14ac:dyDescent="0.15">
      <c r="A19" s="196" t="s">
        <v>21</v>
      </c>
      <c r="B19" s="286">
        <f>SUM(C19:G19)</f>
        <v>6</v>
      </c>
      <c r="C19" s="287"/>
      <c r="D19" s="288"/>
      <c r="E19" s="288">
        <v>6</v>
      </c>
      <c r="F19" s="288"/>
      <c r="G19" s="289"/>
      <c r="H19" s="236"/>
      <c r="I19" s="172"/>
      <c r="X19" s="172"/>
    </row>
    <row r="20" spans="1:24" ht="15" customHeight="1" x14ac:dyDescent="0.15">
      <c r="A20" s="188" t="s">
        <v>22</v>
      </c>
      <c r="B20" s="290">
        <f>SUM(C20:G20)</f>
        <v>107</v>
      </c>
      <c r="C20" s="291"/>
      <c r="D20" s="292"/>
      <c r="E20" s="292">
        <v>107</v>
      </c>
      <c r="F20" s="292"/>
      <c r="G20" s="293"/>
      <c r="H20" s="236"/>
      <c r="I20" s="172"/>
      <c r="X20" s="172"/>
    </row>
    <row r="21" spans="1:24" ht="15" customHeight="1" x14ac:dyDescent="0.15">
      <c r="A21" s="188" t="s">
        <v>23</v>
      </c>
      <c r="B21" s="290">
        <f>SUM(C21:G21)</f>
        <v>107</v>
      </c>
      <c r="C21" s="291"/>
      <c r="D21" s="292"/>
      <c r="E21" s="292">
        <v>107</v>
      </c>
      <c r="F21" s="292"/>
      <c r="G21" s="293"/>
      <c r="H21" s="236"/>
      <c r="I21" s="172"/>
      <c r="X21" s="172"/>
    </row>
    <row r="22" spans="1:24" ht="15" customHeight="1" x14ac:dyDescent="0.15">
      <c r="A22" s="188" t="s">
        <v>24</v>
      </c>
      <c r="B22" s="290">
        <f>SUM(C22:G22)</f>
        <v>107</v>
      </c>
      <c r="C22" s="291"/>
      <c r="D22" s="292"/>
      <c r="E22" s="292">
        <v>107</v>
      </c>
      <c r="F22" s="292"/>
      <c r="G22" s="293"/>
      <c r="H22" s="236"/>
      <c r="I22" s="172"/>
      <c r="J22" s="177"/>
      <c r="X22" s="172"/>
    </row>
    <row r="23" spans="1:24" ht="15" customHeight="1" x14ac:dyDescent="0.15">
      <c r="A23" s="197" t="s">
        <v>25</v>
      </c>
      <c r="B23" s="294">
        <f>SUM(C23:G23)</f>
        <v>107</v>
      </c>
      <c r="C23" s="295"/>
      <c r="D23" s="296"/>
      <c r="E23" s="296">
        <v>107</v>
      </c>
      <c r="F23" s="296"/>
      <c r="G23" s="297"/>
      <c r="H23" s="236"/>
      <c r="I23" s="172"/>
      <c r="X23" s="172"/>
    </row>
    <row r="24" spans="1:24" s="177" customFormat="1" ht="27.75" customHeight="1" x14ac:dyDescent="0.2">
      <c r="A24" s="190" t="s">
        <v>26</v>
      </c>
      <c r="B24" s="198"/>
      <c r="C24" s="198"/>
      <c r="D24" s="198"/>
      <c r="E24" s="198"/>
      <c r="F24" s="198"/>
      <c r="G24" s="198"/>
      <c r="H24" s="198"/>
      <c r="K24" s="243"/>
      <c r="V24" s="199"/>
    </row>
    <row r="25" spans="1:24" s="177" customFormat="1" ht="21.75" customHeight="1" x14ac:dyDescent="0.15">
      <c r="A25" s="190" t="s">
        <v>27</v>
      </c>
      <c r="K25" s="243"/>
      <c r="V25" s="199"/>
    </row>
    <row r="26" spans="1:24" ht="29.25" customHeight="1" x14ac:dyDescent="0.15">
      <c r="A26" s="200" t="s">
        <v>15</v>
      </c>
      <c r="B26" s="200" t="s">
        <v>7</v>
      </c>
      <c r="C26" s="172"/>
      <c r="D26" s="172"/>
      <c r="E26" s="172"/>
      <c r="F26" s="172"/>
      <c r="G26" s="172"/>
      <c r="H26" s="172"/>
      <c r="I26" s="172"/>
      <c r="X26" s="172"/>
    </row>
    <row r="27" spans="1:24" ht="15" customHeight="1" x14ac:dyDescent="0.15">
      <c r="A27" s="187" t="s">
        <v>22</v>
      </c>
      <c r="B27" s="255">
        <v>26</v>
      </c>
      <c r="C27" s="237"/>
      <c r="D27" s="172"/>
      <c r="E27" s="172"/>
      <c r="F27" s="172"/>
      <c r="G27" s="172"/>
      <c r="H27" s="172"/>
      <c r="I27" s="172"/>
      <c r="X27" s="172"/>
    </row>
    <row r="28" spans="1:24" ht="15" customHeight="1" x14ac:dyDescent="0.15">
      <c r="A28" s="188" t="s">
        <v>23</v>
      </c>
      <c r="B28" s="255">
        <v>27</v>
      </c>
      <c r="C28" s="237"/>
      <c r="D28" s="172"/>
      <c r="E28" s="172"/>
      <c r="F28" s="172"/>
      <c r="G28" s="172"/>
      <c r="H28" s="172"/>
      <c r="I28" s="172"/>
      <c r="X28" s="172"/>
    </row>
    <row r="29" spans="1:24" ht="15" customHeight="1" x14ac:dyDescent="0.15">
      <c r="A29" s="187" t="s">
        <v>24</v>
      </c>
      <c r="B29" s="255">
        <v>246</v>
      </c>
      <c r="C29" s="237"/>
      <c r="D29" s="172"/>
      <c r="E29" s="172"/>
      <c r="F29" s="172"/>
      <c r="G29" s="172"/>
      <c r="H29" s="172"/>
      <c r="I29" s="172"/>
      <c r="X29" s="172"/>
    </row>
    <row r="30" spans="1:24" ht="15" customHeight="1" x14ac:dyDescent="0.15">
      <c r="A30" s="187" t="s">
        <v>25</v>
      </c>
      <c r="B30" s="255">
        <v>18</v>
      </c>
      <c r="C30" s="237"/>
      <c r="D30" s="172"/>
      <c r="E30" s="172"/>
      <c r="F30" s="172"/>
      <c r="G30" s="172"/>
      <c r="H30" s="172"/>
      <c r="I30" s="172"/>
      <c r="J30" s="177"/>
      <c r="X30" s="172"/>
    </row>
    <row r="31" spans="1:24" ht="15" customHeight="1" x14ac:dyDescent="0.15">
      <c r="A31" s="201" t="s">
        <v>28</v>
      </c>
      <c r="B31" s="255"/>
      <c r="C31" s="237"/>
      <c r="D31" s="172"/>
      <c r="E31" s="172"/>
      <c r="F31" s="172"/>
      <c r="G31" s="172"/>
      <c r="H31" s="172"/>
      <c r="I31" s="172"/>
      <c r="X31" s="172"/>
    </row>
    <row r="32" spans="1:24" ht="15" customHeight="1" x14ac:dyDescent="0.15">
      <c r="A32" s="189" t="s">
        <v>29</v>
      </c>
      <c r="B32" s="285">
        <v>1</v>
      </c>
      <c r="C32" s="237"/>
      <c r="D32" s="172"/>
      <c r="E32" s="172"/>
      <c r="F32" s="172"/>
      <c r="G32" s="172"/>
      <c r="H32" s="172"/>
      <c r="I32" s="172"/>
      <c r="X32" s="172"/>
    </row>
    <row r="33" spans="1:27" ht="33" customHeight="1" x14ac:dyDescent="0.15">
      <c r="A33" s="190" t="s">
        <v>30</v>
      </c>
      <c r="B33" s="202"/>
      <c r="C33" s="172"/>
      <c r="D33" s="172"/>
      <c r="E33" s="172"/>
      <c r="F33" s="172"/>
      <c r="G33" s="172"/>
      <c r="H33" s="172"/>
      <c r="I33" s="172"/>
      <c r="X33" s="172"/>
    </row>
    <row r="34" spans="1:27" ht="43.5" customHeight="1" x14ac:dyDescent="0.15">
      <c r="A34" s="200" t="s">
        <v>31</v>
      </c>
      <c r="B34" s="200" t="s">
        <v>7</v>
      </c>
      <c r="C34" s="203" t="s">
        <v>32</v>
      </c>
      <c r="D34" s="204" t="s">
        <v>33</v>
      </c>
      <c r="E34" s="204" t="s">
        <v>34</v>
      </c>
      <c r="F34" s="205" t="s">
        <v>35</v>
      </c>
      <c r="G34" s="172"/>
      <c r="H34" s="172"/>
      <c r="I34" s="172"/>
      <c r="X34" s="172"/>
    </row>
    <row r="35" spans="1:27" ht="24" customHeight="1" x14ac:dyDescent="0.15">
      <c r="A35" s="206" t="s">
        <v>36</v>
      </c>
      <c r="B35" s="284">
        <f>SUM(C35:F35)</f>
        <v>388</v>
      </c>
      <c r="C35" s="120">
        <v>3</v>
      </c>
      <c r="D35" s="121">
        <v>72</v>
      </c>
      <c r="E35" s="121">
        <v>120</v>
      </c>
      <c r="F35" s="122">
        <v>193</v>
      </c>
      <c r="G35" s="238"/>
      <c r="H35" s="172"/>
      <c r="I35" s="172"/>
      <c r="X35" s="172"/>
    </row>
    <row r="36" spans="1:27" ht="23.25" customHeight="1" x14ac:dyDescent="0.15">
      <c r="A36" s="190" t="s">
        <v>37</v>
      </c>
      <c r="X36" s="172"/>
    </row>
    <row r="37" spans="1:27" ht="21.75" customHeight="1" x14ac:dyDescent="0.15">
      <c r="A37" s="190" t="s">
        <v>38</v>
      </c>
      <c r="X37" s="172"/>
    </row>
    <row r="38" spans="1:27" ht="27" customHeight="1" x14ac:dyDescent="0.15">
      <c r="A38" s="349" t="s">
        <v>15</v>
      </c>
      <c r="B38" s="350" t="s">
        <v>39</v>
      </c>
      <c r="C38" s="351" t="s">
        <v>40</v>
      </c>
      <c r="D38" s="242"/>
      <c r="E38" s="172"/>
      <c r="F38" s="172"/>
      <c r="G38" s="172"/>
      <c r="H38" s="172"/>
      <c r="I38" s="172"/>
      <c r="X38" s="172"/>
    </row>
    <row r="39" spans="1:27" ht="15" customHeight="1" x14ac:dyDescent="0.15">
      <c r="A39" s="207" t="s">
        <v>41</v>
      </c>
      <c r="B39" s="279">
        <v>803</v>
      </c>
      <c r="C39" s="280">
        <v>2432</v>
      </c>
      <c r="D39" s="322"/>
      <c r="E39" s="172"/>
      <c r="F39" s="172"/>
      <c r="G39" s="172"/>
      <c r="H39" s="172"/>
      <c r="X39" s="172"/>
    </row>
    <row r="40" spans="1:27" ht="24" customHeight="1" x14ac:dyDescent="0.15">
      <c r="A40" s="208" t="s">
        <v>42</v>
      </c>
      <c r="B40" s="256">
        <v>263</v>
      </c>
      <c r="C40" s="281">
        <v>218</v>
      </c>
      <c r="D40" s="322" t="s">
        <v>43</v>
      </c>
      <c r="E40" s="172"/>
      <c r="F40" s="172"/>
      <c r="G40" s="172"/>
      <c r="H40" s="172"/>
      <c r="I40" s="172"/>
      <c r="T40" s="209" t="s">
        <v>44</v>
      </c>
      <c r="U40" s="209" t="s">
        <v>44</v>
      </c>
      <c r="W40" s="174"/>
      <c r="X40" s="174"/>
      <c r="Y40" s="174"/>
      <c r="Z40" s="247">
        <v>0</v>
      </c>
      <c r="AA40" s="247">
        <v>0</v>
      </c>
    </row>
    <row r="41" spans="1:27" ht="22.5" customHeight="1" x14ac:dyDescent="0.15">
      <c r="A41" s="208" t="s">
        <v>45</v>
      </c>
      <c r="B41" s="256">
        <v>192</v>
      </c>
      <c r="C41" s="281">
        <v>10</v>
      </c>
      <c r="D41" s="322" t="s">
        <v>43</v>
      </c>
      <c r="E41" s="172"/>
      <c r="F41" s="172"/>
      <c r="G41" s="172"/>
      <c r="H41" s="172"/>
      <c r="I41" s="172"/>
      <c r="T41" s="209" t="s">
        <v>44</v>
      </c>
      <c r="U41" s="209" t="s">
        <v>44</v>
      </c>
      <c r="W41" s="174"/>
      <c r="X41" s="174"/>
      <c r="Y41" s="174"/>
      <c r="Z41" s="247">
        <v>0</v>
      </c>
      <c r="AA41" s="247">
        <v>0</v>
      </c>
    </row>
    <row r="42" spans="1:27" ht="24.75" customHeight="1" x14ac:dyDescent="0.15">
      <c r="A42" s="210" t="s">
        <v>46</v>
      </c>
      <c r="B42" s="282">
        <v>177</v>
      </c>
      <c r="C42" s="283">
        <v>167</v>
      </c>
      <c r="D42" s="322" t="s">
        <v>43</v>
      </c>
      <c r="E42" s="172"/>
      <c r="F42" s="172"/>
      <c r="G42" s="172"/>
      <c r="H42" s="172"/>
      <c r="T42" s="209" t="s">
        <v>44</v>
      </c>
      <c r="U42" s="209" t="s">
        <v>44</v>
      </c>
      <c r="W42" s="174"/>
      <c r="X42" s="174"/>
      <c r="Y42" s="174"/>
      <c r="Z42" s="247">
        <v>0</v>
      </c>
      <c r="AA42" s="247">
        <v>0</v>
      </c>
    </row>
    <row r="43" spans="1:27" ht="24" customHeight="1" x14ac:dyDescent="0.15">
      <c r="A43" s="211" t="s">
        <v>47</v>
      </c>
      <c r="B43" s="212"/>
      <c r="C43" s="212"/>
      <c r="D43" s="323"/>
      <c r="E43" s="172"/>
      <c r="F43" s="172"/>
      <c r="G43" s="172"/>
      <c r="H43" s="172"/>
      <c r="I43" s="172"/>
      <c r="J43" s="177"/>
      <c r="W43" s="174"/>
      <c r="X43" s="174"/>
      <c r="Y43" s="174"/>
    </row>
    <row r="44" spans="1:27" ht="21.75" customHeight="1" x14ac:dyDescent="0.15">
      <c r="A44" s="190" t="s">
        <v>48</v>
      </c>
      <c r="D44" s="243"/>
      <c r="W44" s="174"/>
      <c r="X44" s="174"/>
      <c r="Y44" s="174"/>
    </row>
    <row r="45" spans="1:27" ht="24" customHeight="1" x14ac:dyDescent="0.15">
      <c r="A45" s="200" t="s">
        <v>49</v>
      </c>
      <c r="B45" s="213" t="s">
        <v>39</v>
      </c>
      <c r="C45" s="214" t="s">
        <v>40</v>
      </c>
      <c r="D45" s="324"/>
      <c r="E45" s="172"/>
      <c r="F45" s="172"/>
      <c r="G45" s="172"/>
      <c r="H45" s="172"/>
      <c r="W45" s="174"/>
      <c r="X45" s="174"/>
      <c r="Y45" s="174"/>
    </row>
    <row r="46" spans="1:27" ht="20.25" customHeight="1" x14ac:dyDescent="0.15">
      <c r="A46" s="215" t="s">
        <v>50</v>
      </c>
      <c r="B46" s="256">
        <v>199</v>
      </c>
      <c r="C46" s="281">
        <v>370</v>
      </c>
      <c r="D46" s="325"/>
      <c r="E46" s="172"/>
      <c r="F46" s="172"/>
      <c r="G46" s="172"/>
      <c r="H46" s="172"/>
      <c r="W46" s="174"/>
      <c r="X46" s="174"/>
      <c r="Y46" s="174"/>
    </row>
    <row r="47" spans="1:27" ht="24" customHeight="1" x14ac:dyDescent="0.15">
      <c r="A47" s="216" t="s">
        <v>51</v>
      </c>
      <c r="B47" s="282">
        <v>192</v>
      </c>
      <c r="C47" s="283">
        <v>370</v>
      </c>
      <c r="D47" s="322" t="s">
        <v>43</v>
      </c>
      <c r="E47" s="172"/>
      <c r="F47" s="172"/>
      <c r="G47" s="172"/>
      <c r="H47" s="172"/>
      <c r="T47" s="209" t="s">
        <v>44</v>
      </c>
      <c r="U47" s="209" t="s">
        <v>44</v>
      </c>
      <c r="W47" s="174"/>
      <c r="X47" s="174"/>
      <c r="Y47" s="174"/>
      <c r="Z47" s="247">
        <v>0</v>
      </c>
      <c r="AA47" s="247" t="s">
        <v>44</v>
      </c>
    </row>
    <row r="48" spans="1:27" ht="24" customHeight="1" x14ac:dyDescent="0.15">
      <c r="A48" s="217"/>
      <c r="B48" s="202"/>
      <c r="C48" s="202"/>
      <c r="D48" s="202"/>
      <c r="E48" s="172"/>
      <c r="F48" s="172"/>
      <c r="G48" s="172"/>
      <c r="H48" s="172"/>
      <c r="I48" s="172"/>
      <c r="J48" s="177"/>
      <c r="X48" s="172"/>
    </row>
    <row r="49" spans="1:31" ht="28.5" customHeight="1" x14ac:dyDescent="0.15">
      <c r="A49" s="440" t="s">
        <v>52</v>
      </c>
      <c r="B49" s="441"/>
      <c r="C49" s="441"/>
      <c r="D49" s="441"/>
      <c r="E49" s="441"/>
      <c r="J49" s="177"/>
      <c r="X49" s="172"/>
    </row>
    <row r="50" spans="1:31" ht="33.75" x14ac:dyDescent="0.15">
      <c r="A50" s="200" t="s">
        <v>49</v>
      </c>
      <c r="B50" s="348" t="s">
        <v>53</v>
      </c>
      <c r="C50" s="200" t="s">
        <v>7</v>
      </c>
      <c r="D50" s="219" t="s">
        <v>54</v>
      </c>
      <c r="E50" s="220" t="s">
        <v>55</v>
      </c>
      <c r="F50" s="221" t="s">
        <v>56</v>
      </c>
      <c r="G50" s="221" t="s">
        <v>57</v>
      </c>
      <c r="H50" s="221" t="s">
        <v>58</v>
      </c>
      <c r="I50" s="222" t="s">
        <v>59</v>
      </c>
      <c r="L50" s="177"/>
      <c r="X50" s="172"/>
    </row>
    <row r="51" spans="1:31" ht="15" customHeight="1" x14ac:dyDescent="0.15">
      <c r="A51" s="442" t="s">
        <v>50</v>
      </c>
      <c r="B51" s="443"/>
      <c r="C51" s="260">
        <f>SUM(D51:I51)</f>
        <v>261</v>
      </c>
      <c r="D51" s="261">
        <v>42</v>
      </c>
      <c r="E51" s="262">
        <v>20</v>
      </c>
      <c r="F51" s="262">
        <v>47</v>
      </c>
      <c r="G51" s="262">
        <v>52</v>
      </c>
      <c r="H51" s="262">
        <v>38</v>
      </c>
      <c r="I51" s="263">
        <v>62</v>
      </c>
      <c r="J51" s="322" t="s">
        <v>60</v>
      </c>
      <c r="L51" s="177"/>
      <c r="T51" s="209" t="s">
        <v>44</v>
      </c>
      <c r="U51" s="209" t="s">
        <v>44</v>
      </c>
      <c r="V51" s="209" t="s">
        <v>44</v>
      </c>
      <c r="W51" s="209" t="s">
        <v>44</v>
      </c>
      <c r="X51" s="209" t="s">
        <v>44</v>
      </c>
      <c r="Y51" s="209" t="s">
        <v>44</v>
      </c>
      <c r="Z51" s="247">
        <v>0</v>
      </c>
      <c r="AA51" s="247">
        <v>0</v>
      </c>
      <c r="AB51" s="247">
        <v>0</v>
      </c>
      <c r="AC51" s="247">
        <v>0</v>
      </c>
      <c r="AD51" s="247">
        <v>0</v>
      </c>
      <c r="AE51" s="247">
        <v>0</v>
      </c>
    </row>
    <row r="52" spans="1:31" ht="21" customHeight="1" x14ac:dyDescent="0.15">
      <c r="A52" s="444" t="s">
        <v>61</v>
      </c>
      <c r="B52" s="223" t="s">
        <v>62</v>
      </c>
      <c r="C52" s="264">
        <f>SUM(D52:I52)</f>
        <v>42</v>
      </c>
      <c r="D52" s="265">
        <v>15</v>
      </c>
      <c r="E52" s="266">
        <v>6</v>
      </c>
      <c r="F52" s="266">
        <v>21</v>
      </c>
      <c r="G52" s="266"/>
      <c r="H52" s="266"/>
      <c r="I52" s="267"/>
      <c r="J52" s="322" t="s">
        <v>60</v>
      </c>
      <c r="L52" s="177"/>
      <c r="T52" s="209" t="s">
        <v>44</v>
      </c>
      <c r="U52" s="209" t="s">
        <v>44</v>
      </c>
      <c r="V52" s="209" t="s">
        <v>44</v>
      </c>
      <c r="W52" s="209" t="s">
        <v>44</v>
      </c>
      <c r="X52" s="209" t="s">
        <v>44</v>
      </c>
      <c r="Y52" s="209" t="s">
        <v>44</v>
      </c>
      <c r="Z52" s="247">
        <v>0</v>
      </c>
      <c r="AA52" s="247">
        <v>0</v>
      </c>
      <c r="AB52" s="247">
        <v>0</v>
      </c>
      <c r="AC52" s="247">
        <v>0</v>
      </c>
      <c r="AD52" s="247">
        <v>0</v>
      </c>
      <c r="AE52" s="247">
        <v>0</v>
      </c>
    </row>
    <row r="53" spans="1:31" ht="31.5" x14ac:dyDescent="0.15">
      <c r="A53" s="444"/>
      <c r="B53" s="224" t="s">
        <v>63</v>
      </c>
      <c r="C53" s="268">
        <f>SUM(D53:I53)</f>
        <v>37</v>
      </c>
      <c r="D53" s="269">
        <v>18</v>
      </c>
      <c r="E53" s="270">
        <v>9</v>
      </c>
      <c r="F53" s="270">
        <v>10</v>
      </c>
      <c r="G53" s="270"/>
      <c r="H53" s="270"/>
      <c r="I53" s="271"/>
      <c r="J53" s="322" t="s">
        <v>60</v>
      </c>
      <c r="L53" s="177"/>
      <c r="T53" s="209" t="s">
        <v>44</v>
      </c>
      <c r="U53" s="209" t="s">
        <v>44</v>
      </c>
      <c r="V53" s="209" t="s">
        <v>44</v>
      </c>
      <c r="W53" s="209" t="s">
        <v>44</v>
      </c>
      <c r="X53" s="209" t="s">
        <v>44</v>
      </c>
      <c r="Y53" s="209" t="s">
        <v>44</v>
      </c>
      <c r="Z53" s="247">
        <v>0</v>
      </c>
      <c r="AA53" s="247">
        <v>0</v>
      </c>
      <c r="AB53" s="247">
        <v>0</v>
      </c>
      <c r="AC53" s="247">
        <v>0</v>
      </c>
      <c r="AD53" s="247">
        <v>0</v>
      </c>
      <c r="AE53" s="247">
        <v>0</v>
      </c>
    </row>
    <row r="54" spans="1:31" ht="24.95" customHeight="1" x14ac:dyDescent="0.15">
      <c r="A54" s="445" t="s">
        <v>64</v>
      </c>
      <c r="B54" s="225" t="s">
        <v>62</v>
      </c>
      <c r="C54" s="229">
        <f>SUM(D54:I54)</f>
        <v>88</v>
      </c>
      <c r="D54" s="272">
        <v>41</v>
      </c>
      <c r="E54" s="273">
        <v>13</v>
      </c>
      <c r="F54" s="273">
        <v>34</v>
      </c>
      <c r="G54" s="273"/>
      <c r="H54" s="273"/>
      <c r="I54" s="274"/>
      <c r="J54" s="322" t="s">
        <v>60</v>
      </c>
      <c r="K54" s="243"/>
      <c r="L54" s="177"/>
      <c r="T54" s="226"/>
      <c r="U54" s="226"/>
      <c r="V54" s="226"/>
      <c r="W54" s="226"/>
      <c r="X54" s="226"/>
      <c r="Y54" s="226"/>
      <c r="Z54" s="174"/>
      <c r="AA54" s="174"/>
      <c r="AB54" s="174"/>
      <c r="AC54" s="174"/>
      <c r="AD54" s="174"/>
      <c r="AE54" s="174"/>
    </row>
    <row r="55" spans="1:31" ht="33" customHeight="1" x14ac:dyDescent="0.15">
      <c r="A55" s="446"/>
      <c r="B55" s="227" t="s">
        <v>63</v>
      </c>
      <c r="C55" s="275">
        <f>SUM(D55:I55)</f>
        <v>123</v>
      </c>
      <c r="D55" s="276">
        <v>56</v>
      </c>
      <c r="E55" s="277">
        <v>36</v>
      </c>
      <c r="F55" s="277">
        <v>31</v>
      </c>
      <c r="G55" s="277"/>
      <c r="H55" s="277"/>
      <c r="I55" s="278"/>
      <c r="J55" s="322" t="s">
        <v>65</v>
      </c>
      <c r="K55" s="243"/>
      <c r="L55" s="177"/>
      <c r="T55" s="226"/>
      <c r="U55" s="226"/>
      <c r="V55" s="226"/>
      <c r="W55" s="226"/>
      <c r="X55" s="226"/>
      <c r="Y55" s="226"/>
      <c r="Z55" s="174"/>
      <c r="AA55" s="174"/>
      <c r="AB55" s="174"/>
      <c r="AC55" s="174"/>
      <c r="AD55" s="174"/>
      <c r="AE55" s="174"/>
    </row>
    <row r="56" spans="1:31" ht="34.5" customHeight="1" x14ac:dyDescent="0.15">
      <c r="A56" s="447" t="s">
        <v>66</v>
      </c>
      <c r="B56" s="447"/>
      <c r="C56" s="447"/>
      <c r="D56" s="447"/>
      <c r="E56" s="447"/>
      <c r="F56" s="447"/>
      <c r="J56" s="177"/>
      <c r="X56" s="172"/>
    </row>
    <row r="57" spans="1:31" ht="11.25" x14ac:dyDescent="0.15">
      <c r="A57" s="350" t="s">
        <v>67</v>
      </c>
      <c r="B57" s="419" t="s">
        <v>68</v>
      </c>
      <c r="C57" s="420"/>
      <c r="D57" s="421" t="s">
        <v>69</v>
      </c>
      <c r="E57" s="422"/>
      <c r="F57" s="353"/>
      <c r="J57" s="177"/>
      <c r="X57" s="172"/>
    </row>
    <row r="58" spans="1:31" ht="21" x14ac:dyDescent="0.25">
      <c r="A58" s="172"/>
      <c r="B58" s="347" t="s">
        <v>70</v>
      </c>
      <c r="C58" s="347" t="s">
        <v>71</v>
      </c>
      <c r="D58" s="347" t="s">
        <v>70</v>
      </c>
      <c r="E58" s="354" t="s">
        <v>71</v>
      </c>
      <c r="F58" s="172"/>
      <c r="G58" s="239"/>
      <c r="H58" s="160"/>
      <c r="I58" s="160"/>
      <c r="J58" s="160"/>
      <c r="X58" s="172"/>
    </row>
    <row r="59" spans="1:31" ht="15" customHeight="1" x14ac:dyDescent="0.25">
      <c r="A59" s="229" t="s">
        <v>72</v>
      </c>
      <c r="B59" s="298">
        <v>5</v>
      </c>
      <c r="C59" s="299">
        <v>68</v>
      </c>
      <c r="D59" s="299">
        <v>3</v>
      </c>
      <c r="E59" s="299">
        <v>83</v>
      </c>
      <c r="F59" s="245"/>
      <c r="H59" s="160"/>
      <c r="I59" s="160"/>
      <c r="J59" s="160"/>
      <c r="T59" s="249"/>
      <c r="X59" s="172"/>
      <c r="Z59" s="249"/>
    </row>
    <row r="60" spans="1:31" ht="15" customHeight="1" x14ac:dyDescent="0.15">
      <c r="A60" s="231" t="s">
        <v>73</v>
      </c>
      <c r="B60" s="300"/>
      <c r="C60" s="301"/>
      <c r="D60" s="301"/>
      <c r="E60" s="301"/>
      <c r="J60" s="177"/>
      <c r="X60" s="172"/>
    </row>
    <row r="61" spans="1:31" ht="15" customHeight="1" x14ac:dyDescent="0.15">
      <c r="A61" s="231" t="s">
        <v>74</v>
      </c>
      <c r="B61" s="300"/>
      <c r="C61" s="301">
        <v>1</v>
      </c>
      <c r="D61" s="301"/>
      <c r="E61" s="301">
        <v>1</v>
      </c>
      <c r="J61" s="177"/>
      <c r="X61" s="172"/>
    </row>
    <row r="62" spans="1:31" ht="15" customHeight="1" x14ac:dyDescent="0.15">
      <c r="A62" s="231" t="s">
        <v>75</v>
      </c>
      <c r="B62" s="300"/>
      <c r="C62" s="301"/>
      <c r="D62" s="301"/>
      <c r="E62" s="301"/>
      <c r="J62" s="177"/>
      <c r="X62" s="172"/>
    </row>
    <row r="63" spans="1:31" ht="15" customHeight="1" x14ac:dyDescent="0.15">
      <c r="A63" s="231" t="s">
        <v>76</v>
      </c>
      <c r="B63" s="300">
        <v>6</v>
      </c>
      <c r="C63" s="301">
        <v>13</v>
      </c>
      <c r="D63" s="301">
        <v>1</v>
      </c>
      <c r="E63" s="301">
        <v>7</v>
      </c>
      <c r="J63" s="177"/>
      <c r="X63" s="172"/>
    </row>
    <row r="64" spans="1:31" ht="15" customHeight="1" x14ac:dyDescent="0.15">
      <c r="A64" s="231" t="s">
        <v>77</v>
      </c>
      <c r="B64" s="300"/>
      <c r="C64" s="301"/>
      <c r="D64" s="301"/>
      <c r="E64" s="301"/>
      <c r="J64" s="177"/>
      <c r="X64" s="172"/>
    </row>
    <row r="65" spans="1:27" ht="15" customHeight="1" x14ac:dyDescent="0.15">
      <c r="A65" s="231" t="s">
        <v>78</v>
      </c>
      <c r="B65" s="300">
        <v>7</v>
      </c>
      <c r="C65" s="301">
        <v>6</v>
      </c>
      <c r="D65" s="301">
        <v>3</v>
      </c>
      <c r="E65" s="301">
        <v>14</v>
      </c>
      <c r="J65" s="177"/>
      <c r="X65" s="172"/>
    </row>
    <row r="66" spans="1:27" ht="15" customHeight="1" x14ac:dyDescent="0.15">
      <c r="A66" s="231" t="s">
        <v>79</v>
      </c>
      <c r="B66" s="300"/>
      <c r="C66" s="301">
        <v>2</v>
      </c>
      <c r="D66" s="301"/>
      <c r="E66" s="301"/>
      <c r="J66" s="177"/>
      <c r="X66" s="172"/>
    </row>
    <row r="67" spans="1:27" ht="15" customHeight="1" x14ac:dyDescent="0.15">
      <c r="A67" s="231" t="s">
        <v>80</v>
      </c>
      <c r="B67" s="300">
        <v>1</v>
      </c>
      <c r="C67" s="301">
        <v>71</v>
      </c>
      <c r="D67" s="301">
        <v>1</v>
      </c>
      <c r="E67" s="301">
        <v>22</v>
      </c>
      <c r="J67" s="177"/>
      <c r="X67" s="172"/>
    </row>
    <row r="68" spans="1:27" ht="15" customHeight="1" x14ac:dyDescent="0.15">
      <c r="A68" s="231" t="s">
        <v>81</v>
      </c>
      <c r="B68" s="300"/>
      <c r="C68" s="301">
        <v>53</v>
      </c>
      <c r="D68" s="301"/>
      <c r="E68" s="301">
        <v>23</v>
      </c>
      <c r="J68" s="177"/>
      <c r="X68" s="172"/>
    </row>
    <row r="69" spans="1:27" ht="15" customHeight="1" x14ac:dyDescent="0.15">
      <c r="A69" s="231" t="s">
        <v>82</v>
      </c>
      <c r="B69" s="300"/>
      <c r="C69" s="301">
        <v>39</v>
      </c>
      <c r="D69" s="301"/>
      <c r="E69" s="301">
        <v>41</v>
      </c>
      <c r="J69" s="177"/>
      <c r="X69" s="172"/>
    </row>
    <row r="70" spans="1:27" ht="15" customHeight="1" x14ac:dyDescent="0.15">
      <c r="A70" s="231" t="s">
        <v>83</v>
      </c>
      <c r="B70" s="300"/>
      <c r="C70" s="301"/>
      <c r="D70" s="301"/>
      <c r="E70" s="301"/>
      <c r="J70" s="177"/>
      <c r="X70" s="172"/>
    </row>
    <row r="71" spans="1:27" ht="15" customHeight="1" x14ac:dyDescent="0.15">
      <c r="A71" s="206" t="s">
        <v>7</v>
      </c>
      <c r="B71" s="302">
        <f>SUM(B59:B70)</f>
        <v>19</v>
      </c>
      <c r="C71" s="302">
        <f>SUM(C59:C70)</f>
        <v>253</v>
      </c>
      <c r="D71" s="302">
        <f>SUM(D59:D70)</f>
        <v>8</v>
      </c>
      <c r="E71" s="302">
        <f>SUM(E59:E70)</f>
        <v>191</v>
      </c>
      <c r="J71" s="177"/>
      <c r="X71" s="172"/>
    </row>
    <row r="72" spans="1:27" ht="39" customHeight="1" x14ac:dyDescent="0.15">
      <c r="A72" s="447" t="s">
        <v>84</v>
      </c>
      <c r="B72" s="447"/>
      <c r="C72" s="447"/>
      <c r="D72" s="447"/>
      <c r="E72" s="447"/>
      <c r="F72" s="447"/>
      <c r="J72" s="177"/>
      <c r="X72" s="172"/>
    </row>
    <row r="73" spans="1:27" x14ac:dyDescent="0.15">
      <c r="A73" s="428" t="s">
        <v>67</v>
      </c>
      <c r="B73" s="448" t="s">
        <v>85</v>
      </c>
      <c r="C73" s="448"/>
      <c r="D73" s="448"/>
      <c r="E73" s="448"/>
      <c r="J73" s="177"/>
      <c r="X73" s="172"/>
    </row>
    <row r="74" spans="1:27" x14ac:dyDescent="0.15">
      <c r="A74" s="429"/>
      <c r="B74" s="448" t="s">
        <v>86</v>
      </c>
      <c r="C74" s="448"/>
      <c r="D74" s="448" t="s">
        <v>87</v>
      </c>
      <c r="E74" s="448"/>
      <c r="J74" s="177"/>
      <c r="X74" s="172"/>
    </row>
    <row r="75" spans="1:27" ht="21" x14ac:dyDescent="0.15">
      <c r="A75" s="430"/>
      <c r="B75" s="347" t="s">
        <v>70</v>
      </c>
      <c r="C75" s="347" t="s">
        <v>71</v>
      </c>
      <c r="D75" s="347" t="s">
        <v>70</v>
      </c>
      <c r="E75" s="354" t="s">
        <v>71</v>
      </c>
      <c r="G75" s="239"/>
      <c r="J75" s="177"/>
      <c r="X75" s="172"/>
    </row>
    <row r="76" spans="1:27" ht="15" customHeight="1" x14ac:dyDescent="0.15">
      <c r="A76" s="229" t="s">
        <v>72</v>
      </c>
      <c r="B76" s="254">
        <v>25</v>
      </c>
      <c r="C76" s="255">
        <v>86</v>
      </c>
      <c r="D76" s="255"/>
      <c r="E76" s="255">
        <v>3</v>
      </c>
      <c r="F76" s="246" t="str">
        <f>T76&amp;"      "&amp;U76</f>
        <v xml:space="preserve">      </v>
      </c>
      <c r="J76" s="177"/>
      <c r="T76" s="177" t="str">
        <f>IF($B76&lt;$D76,"Suspendidas en menores 15a no puede ser mayor que programadas","")</f>
        <v/>
      </c>
      <c r="U76" s="177" t="str">
        <f>IF($C76&lt;$E76,"Suspendidas en 15+a no puede ser mayor que programadas","")</f>
        <v/>
      </c>
      <c r="X76" s="172"/>
      <c r="Z76" s="177">
        <f>IF($B76&lt;$D76,1,0)</f>
        <v>0</v>
      </c>
      <c r="AA76" s="177">
        <f>IF($C76&lt;$E76,1,0)</f>
        <v>0</v>
      </c>
    </row>
    <row r="77" spans="1:27" ht="15" customHeight="1" x14ac:dyDescent="0.15">
      <c r="A77" s="230" t="s">
        <v>73</v>
      </c>
      <c r="B77" s="257"/>
      <c r="C77" s="258"/>
      <c r="D77" s="258"/>
      <c r="E77" s="258"/>
      <c r="F77" s="246" t="str">
        <f t="shared" ref="F77:F88" si="1">T77&amp;"      "&amp;U77</f>
        <v xml:space="preserve">      </v>
      </c>
      <c r="J77" s="177"/>
      <c r="T77" s="177" t="str">
        <f t="shared" ref="T77:T88" si="2">IF($B77&lt;$D77,"Suspendidas en menores 15a no puede ser mayor que programadas","")</f>
        <v/>
      </c>
      <c r="U77" s="177" t="str">
        <f t="shared" ref="U77:U88" si="3">IF($C77&lt;$E77,"Suspendidas en 15+a no puede ser mayor que programadas","")</f>
        <v/>
      </c>
      <c r="X77" s="172"/>
      <c r="Z77" s="177">
        <f t="shared" ref="Z77:Z88" si="4">IF($B77&lt;$D77,1,0)</f>
        <v>0</v>
      </c>
      <c r="AA77" s="177">
        <f t="shared" ref="AA77:AA88" si="5">IF($C77&lt;$E77,1,0)</f>
        <v>0</v>
      </c>
    </row>
    <row r="78" spans="1:27" ht="15" customHeight="1" x14ac:dyDescent="0.15">
      <c r="A78" s="231" t="s">
        <v>74</v>
      </c>
      <c r="B78" s="257">
        <v>4</v>
      </c>
      <c r="C78" s="258">
        <v>6</v>
      </c>
      <c r="D78" s="258">
        <v>1</v>
      </c>
      <c r="E78" s="258"/>
      <c r="F78" s="246" t="str">
        <f t="shared" si="1"/>
        <v xml:space="preserve">      </v>
      </c>
      <c r="J78" s="177"/>
      <c r="T78" s="177" t="str">
        <f t="shared" si="2"/>
        <v/>
      </c>
      <c r="U78" s="177" t="str">
        <f t="shared" si="3"/>
        <v/>
      </c>
      <c r="X78" s="172"/>
      <c r="Z78" s="177">
        <f t="shared" si="4"/>
        <v>0</v>
      </c>
      <c r="AA78" s="177">
        <f t="shared" si="5"/>
        <v>0</v>
      </c>
    </row>
    <row r="79" spans="1:27" ht="15" customHeight="1" x14ac:dyDescent="0.15">
      <c r="A79" s="231" t="s">
        <v>75</v>
      </c>
      <c r="B79" s="257"/>
      <c r="C79" s="258"/>
      <c r="D79" s="258"/>
      <c r="E79" s="258"/>
      <c r="F79" s="246" t="str">
        <f t="shared" si="1"/>
        <v xml:space="preserve">      </v>
      </c>
      <c r="J79" s="177"/>
      <c r="T79" s="177" t="str">
        <f t="shared" si="2"/>
        <v/>
      </c>
      <c r="U79" s="177" t="str">
        <f t="shared" si="3"/>
        <v/>
      </c>
      <c r="X79" s="172"/>
      <c r="Z79" s="177">
        <f t="shared" si="4"/>
        <v>0</v>
      </c>
      <c r="AA79" s="177">
        <f t="shared" si="5"/>
        <v>0</v>
      </c>
    </row>
    <row r="80" spans="1:27" ht="15" customHeight="1" x14ac:dyDescent="0.15">
      <c r="A80" s="231" t="s">
        <v>76</v>
      </c>
      <c r="B80" s="257">
        <v>6</v>
      </c>
      <c r="C80" s="258">
        <v>37</v>
      </c>
      <c r="D80" s="258">
        <v>1</v>
      </c>
      <c r="E80" s="258"/>
      <c r="F80" s="246" t="str">
        <f t="shared" si="1"/>
        <v xml:space="preserve">      </v>
      </c>
      <c r="J80" s="177"/>
      <c r="T80" s="177" t="str">
        <f t="shared" si="2"/>
        <v/>
      </c>
      <c r="U80" s="177" t="str">
        <f t="shared" si="3"/>
        <v/>
      </c>
      <c r="X80" s="172"/>
      <c r="Z80" s="177">
        <f t="shared" si="4"/>
        <v>0</v>
      </c>
      <c r="AA80" s="177">
        <f t="shared" si="5"/>
        <v>0</v>
      </c>
    </row>
    <row r="81" spans="1:27" ht="15" customHeight="1" x14ac:dyDescent="0.15">
      <c r="A81" s="231" t="s">
        <v>77</v>
      </c>
      <c r="B81" s="257"/>
      <c r="C81" s="258"/>
      <c r="D81" s="258"/>
      <c r="E81" s="258"/>
      <c r="F81" s="246" t="str">
        <f t="shared" si="1"/>
        <v xml:space="preserve">      </v>
      </c>
      <c r="J81" s="177"/>
      <c r="T81" s="177" t="str">
        <f t="shared" si="2"/>
        <v/>
      </c>
      <c r="U81" s="177" t="str">
        <f t="shared" si="3"/>
        <v/>
      </c>
      <c r="X81" s="172"/>
      <c r="Z81" s="177">
        <f t="shared" si="4"/>
        <v>0</v>
      </c>
      <c r="AA81" s="177">
        <f t="shared" si="5"/>
        <v>0</v>
      </c>
    </row>
    <row r="82" spans="1:27" ht="15" customHeight="1" x14ac:dyDescent="0.15">
      <c r="A82" s="231" t="s">
        <v>78</v>
      </c>
      <c r="B82" s="257">
        <v>8</v>
      </c>
      <c r="C82" s="258">
        <v>9</v>
      </c>
      <c r="D82" s="258"/>
      <c r="E82" s="258">
        <v>1</v>
      </c>
      <c r="F82" s="246" t="str">
        <f t="shared" si="1"/>
        <v xml:space="preserve">      </v>
      </c>
      <c r="J82" s="177"/>
      <c r="T82" s="177" t="str">
        <f t="shared" si="2"/>
        <v/>
      </c>
      <c r="U82" s="177" t="str">
        <f t="shared" si="3"/>
        <v/>
      </c>
      <c r="X82" s="172"/>
      <c r="Z82" s="177">
        <f t="shared" si="4"/>
        <v>0</v>
      </c>
      <c r="AA82" s="177">
        <f t="shared" si="5"/>
        <v>0</v>
      </c>
    </row>
    <row r="83" spans="1:27" ht="15" customHeight="1" x14ac:dyDescent="0.15">
      <c r="A83" s="231" t="s">
        <v>79</v>
      </c>
      <c r="B83" s="257"/>
      <c r="C83" s="258">
        <v>56</v>
      </c>
      <c r="D83" s="258"/>
      <c r="E83" s="258">
        <v>3</v>
      </c>
      <c r="F83" s="246" t="str">
        <f t="shared" si="1"/>
        <v xml:space="preserve">      </v>
      </c>
      <c r="J83" s="177"/>
      <c r="T83" s="177" t="str">
        <f t="shared" si="2"/>
        <v/>
      </c>
      <c r="U83" s="177" t="str">
        <f t="shared" si="3"/>
        <v/>
      </c>
      <c r="X83" s="172"/>
      <c r="Z83" s="177">
        <f t="shared" si="4"/>
        <v>0</v>
      </c>
      <c r="AA83" s="177">
        <f t="shared" si="5"/>
        <v>0</v>
      </c>
    </row>
    <row r="84" spans="1:27" ht="15" customHeight="1" x14ac:dyDescent="0.15">
      <c r="A84" s="231" t="s">
        <v>80</v>
      </c>
      <c r="B84" s="257"/>
      <c r="C84" s="258">
        <v>13</v>
      </c>
      <c r="D84" s="258"/>
      <c r="E84" s="258">
        <v>1</v>
      </c>
      <c r="F84" s="246" t="str">
        <f t="shared" si="1"/>
        <v xml:space="preserve">      </v>
      </c>
      <c r="J84" s="177"/>
      <c r="T84" s="177" t="str">
        <f t="shared" si="2"/>
        <v/>
      </c>
      <c r="U84" s="177" t="str">
        <f t="shared" si="3"/>
        <v/>
      </c>
      <c r="X84" s="172"/>
      <c r="Z84" s="177">
        <f t="shared" si="4"/>
        <v>0</v>
      </c>
      <c r="AA84" s="177">
        <f t="shared" si="5"/>
        <v>0</v>
      </c>
    </row>
    <row r="85" spans="1:27" ht="15" customHeight="1" x14ac:dyDescent="0.15">
      <c r="A85" s="231" t="s">
        <v>81</v>
      </c>
      <c r="B85" s="257"/>
      <c r="C85" s="258">
        <v>44</v>
      </c>
      <c r="D85" s="258"/>
      <c r="E85" s="258">
        <v>7</v>
      </c>
      <c r="F85" s="246" t="str">
        <f t="shared" si="1"/>
        <v xml:space="preserve">      </v>
      </c>
      <c r="J85" s="177"/>
      <c r="T85" s="177" t="str">
        <f t="shared" si="2"/>
        <v/>
      </c>
      <c r="U85" s="177" t="str">
        <f t="shared" si="3"/>
        <v/>
      </c>
      <c r="X85" s="172"/>
      <c r="Z85" s="177">
        <f t="shared" si="4"/>
        <v>0</v>
      </c>
      <c r="AA85" s="177">
        <f t="shared" si="5"/>
        <v>0</v>
      </c>
    </row>
    <row r="86" spans="1:27" ht="15" customHeight="1" x14ac:dyDescent="0.15">
      <c r="A86" s="231" t="s">
        <v>82</v>
      </c>
      <c r="B86" s="257"/>
      <c r="C86" s="258">
        <v>27</v>
      </c>
      <c r="D86" s="258"/>
      <c r="E86" s="258">
        <v>2</v>
      </c>
      <c r="F86" s="246" t="str">
        <f t="shared" si="1"/>
        <v xml:space="preserve">      </v>
      </c>
      <c r="J86" s="177"/>
      <c r="T86" s="177" t="str">
        <f t="shared" si="2"/>
        <v/>
      </c>
      <c r="U86" s="177" t="str">
        <f t="shared" si="3"/>
        <v/>
      </c>
      <c r="X86" s="172"/>
      <c r="Z86" s="177">
        <f t="shared" si="4"/>
        <v>0</v>
      </c>
      <c r="AA86" s="177">
        <f t="shared" si="5"/>
        <v>0</v>
      </c>
    </row>
    <row r="87" spans="1:27" ht="15" customHeight="1" x14ac:dyDescent="0.15">
      <c r="A87" s="232" t="s">
        <v>83</v>
      </c>
      <c r="B87" s="257"/>
      <c r="C87" s="258"/>
      <c r="D87" s="258"/>
      <c r="E87" s="258"/>
      <c r="F87" s="246" t="str">
        <f t="shared" si="1"/>
        <v xml:space="preserve">      </v>
      </c>
      <c r="J87" s="177"/>
      <c r="T87" s="177" t="str">
        <f t="shared" si="2"/>
        <v/>
      </c>
      <c r="U87" s="177" t="str">
        <f t="shared" si="3"/>
        <v/>
      </c>
      <c r="X87" s="172"/>
      <c r="Z87" s="177">
        <f t="shared" si="4"/>
        <v>0</v>
      </c>
      <c r="AA87" s="177">
        <f t="shared" si="5"/>
        <v>0</v>
      </c>
    </row>
    <row r="88" spans="1:27" ht="15" customHeight="1" x14ac:dyDescent="0.15">
      <c r="A88" s="232" t="s">
        <v>7</v>
      </c>
      <c r="B88" s="259">
        <f>SUM(B76:B87)</f>
        <v>43</v>
      </c>
      <c r="C88" s="259">
        <f>SUM(C76:C87)</f>
        <v>278</v>
      </c>
      <c r="D88" s="259">
        <f>SUM(D76:D87)</f>
        <v>2</v>
      </c>
      <c r="E88" s="259">
        <f>SUM(E76:E87)</f>
        <v>17</v>
      </c>
      <c r="F88" s="246" t="str">
        <f t="shared" si="1"/>
        <v xml:space="preserve">      </v>
      </c>
      <c r="J88" s="177"/>
      <c r="T88" s="177" t="str">
        <f t="shared" si="2"/>
        <v/>
      </c>
      <c r="U88" s="177" t="str">
        <f t="shared" si="3"/>
        <v/>
      </c>
      <c r="X88" s="172"/>
      <c r="Z88" s="177">
        <f t="shared" si="4"/>
        <v>0</v>
      </c>
      <c r="AA88" s="177">
        <f t="shared" si="5"/>
        <v>0</v>
      </c>
    </row>
    <row r="89" spans="1:27" ht="11.25" x14ac:dyDescent="0.15">
      <c r="F89" s="250"/>
      <c r="J89" s="177"/>
      <c r="X89" s="172"/>
    </row>
    <row r="90" spans="1:27" x14ac:dyDescent="0.15">
      <c r="J90" s="177"/>
      <c r="X90" s="172"/>
    </row>
    <row r="91" spans="1:27" x14ac:dyDescent="0.15">
      <c r="J91" s="177"/>
      <c r="X91" s="172"/>
    </row>
    <row r="92" spans="1:27" x14ac:dyDescent="0.15">
      <c r="J92" s="177"/>
      <c r="X92" s="172"/>
    </row>
    <row r="93" spans="1:27" x14ac:dyDescent="0.15">
      <c r="J93" s="177"/>
      <c r="X93" s="172"/>
    </row>
    <row r="94" spans="1:27" x14ac:dyDescent="0.15">
      <c r="J94" s="177"/>
      <c r="X94" s="172"/>
    </row>
    <row r="95" spans="1:27" x14ac:dyDescent="0.15">
      <c r="J95" s="177"/>
      <c r="X95" s="172"/>
    </row>
    <row r="96" spans="1:27" x14ac:dyDescent="0.15">
      <c r="J96" s="177"/>
      <c r="X96" s="172"/>
    </row>
    <row r="97" spans="10:24" x14ac:dyDescent="0.15">
      <c r="J97" s="177"/>
      <c r="X97" s="172"/>
    </row>
    <row r="98" spans="10:24" x14ac:dyDescent="0.15">
      <c r="J98" s="177"/>
      <c r="X98" s="172"/>
    </row>
    <row r="99" spans="10:24" x14ac:dyDescent="0.15">
      <c r="J99" s="177"/>
      <c r="X99" s="172"/>
    </row>
    <row r="100" spans="10:24" x14ac:dyDescent="0.15">
      <c r="J100" s="177"/>
      <c r="X100" s="172"/>
    </row>
    <row r="101" spans="10:24" x14ac:dyDescent="0.15">
      <c r="J101" s="177"/>
      <c r="X101" s="172"/>
    </row>
    <row r="102" spans="10:24" x14ac:dyDescent="0.15">
      <c r="J102" s="177"/>
      <c r="X102" s="172"/>
    </row>
    <row r="103" spans="10:24" x14ac:dyDescent="0.15">
      <c r="J103" s="177"/>
      <c r="X103" s="172"/>
    </row>
    <row r="104" spans="10:24" x14ac:dyDescent="0.15">
      <c r="J104" s="177"/>
      <c r="X104" s="172"/>
    </row>
    <row r="105" spans="10:24" x14ac:dyDescent="0.15">
      <c r="J105" s="177"/>
      <c r="X105" s="172"/>
    </row>
    <row r="106" spans="10:24" x14ac:dyDescent="0.15">
      <c r="J106" s="177"/>
      <c r="X106" s="172"/>
    </row>
    <row r="107" spans="10:24" x14ac:dyDescent="0.15">
      <c r="J107" s="177"/>
      <c r="X107" s="172"/>
    </row>
    <row r="108" spans="10:24" x14ac:dyDescent="0.15">
      <c r="J108" s="177"/>
      <c r="X108" s="172"/>
    </row>
    <row r="109" spans="10:24" x14ac:dyDescent="0.15">
      <c r="J109" s="177"/>
      <c r="X109" s="172"/>
    </row>
    <row r="110" spans="10:24" x14ac:dyDescent="0.15">
      <c r="J110" s="177"/>
      <c r="X110" s="172"/>
    </row>
    <row r="111" spans="10:24" x14ac:dyDescent="0.15">
      <c r="J111" s="177"/>
      <c r="X111" s="172"/>
    </row>
    <row r="112" spans="10:24" x14ac:dyDescent="0.15">
      <c r="J112" s="177"/>
      <c r="X112" s="172"/>
    </row>
    <row r="113" spans="10:24" x14ac:dyDescent="0.15">
      <c r="J113" s="177"/>
      <c r="X113" s="172"/>
    </row>
    <row r="114" spans="10:24" x14ac:dyDescent="0.15">
      <c r="J114" s="177"/>
      <c r="X114" s="172"/>
    </row>
    <row r="115" spans="10:24" x14ac:dyDescent="0.15">
      <c r="J115" s="177"/>
      <c r="X115" s="172"/>
    </row>
    <row r="116" spans="10:24" x14ac:dyDescent="0.15">
      <c r="J116" s="177"/>
      <c r="X116" s="172"/>
    </row>
    <row r="117" spans="10:24" x14ac:dyDescent="0.15">
      <c r="J117" s="177"/>
      <c r="X117" s="172"/>
    </row>
    <row r="118" spans="10:24" x14ac:dyDescent="0.15">
      <c r="J118" s="177"/>
      <c r="X118" s="172"/>
    </row>
    <row r="119" spans="10:24" x14ac:dyDescent="0.15">
      <c r="J119" s="177"/>
      <c r="X119" s="172"/>
    </row>
    <row r="120" spans="10:24" x14ac:dyDescent="0.15">
      <c r="J120" s="177"/>
      <c r="X120" s="172"/>
    </row>
    <row r="121" spans="10:24" x14ac:dyDescent="0.15">
      <c r="J121" s="177"/>
      <c r="X121" s="172"/>
    </row>
    <row r="122" spans="10:24" x14ac:dyDescent="0.15">
      <c r="J122" s="177"/>
      <c r="X122" s="172"/>
    </row>
    <row r="123" spans="10:24" x14ac:dyDescent="0.15">
      <c r="J123" s="177"/>
      <c r="X123" s="172"/>
    </row>
    <row r="124" spans="10:24" x14ac:dyDescent="0.15">
      <c r="J124" s="177"/>
      <c r="X124" s="172"/>
    </row>
    <row r="125" spans="10:24" x14ac:dyDescent="0.15">
      <c r="J125" s="177"/>
      <c r="X125" s="172"/>
    </row>
    <row r="126" spans="10:24" x14ac:dyDescent="0.15">
      <c r="J126" s="177"/>
      <c r="X126" s="172"/>
    </row>
    <row r="127" spans="10:24" x14ac:dyDescent="0.15">
      <c r="J127" s="177"/>
      <c r="X127" s="172"/>
    </row>
    <row r="128" spans="10:24" x14ac:dyDescent="0.15">
      <c r="J128" s="177"/>
      <c r="X128" s="172"/>
    </row>
    <row r="129" spans="10:24" x14ac:dyDescent="0.15">
      <c r="J129" s="177"/>
      <c r="X129" s="172"/>
    </row>
    <row r="130" spans="10:24" x14ac:dyDescent="0.15">
      <c r="J130" s="177"/>
      <c r="X130" s="172"/>
    </row>
    <row r="131" spans="10:24" x14ac:dyDescent="0.15">
      <c r="J131" s="177"/>
      <c r="X131" s="172"/>
    </row>
    <row r="132" spans="10:24" x14ac:dyDescent="0.15">
      <c r="J132" s="177"/>
      <c r="X132" s="172"/>
    </row>
    <row r="133" spans="10:24" x14ac:dyDescent="0.15">
      <c r="J133" s="177"/>
      <c r="X133" s="172"/>
    </row>
    <row r="134" spans="10:24" x14ac:dyDescent="0.15">
      <c r="X134" s="172"/>
    </row>
    <row r="135" spans="10:24" x14ac:dyDescent="0.15">
      <c r="X135" s="172"/>
    </row>
    <row r="136" spans="10:24" x14ac:dyDescent="0.15">
      <c r="X136" s="172"/>
    </row>
    <row r="137" spans="10:24" x14ac:dyDescent="0.15">
      <c r="X137" s="172"/>
    </row>
    <row r="138" spans="10:24" x14ac:dyDescent="0.15">
      <c r="X138" s="172"/>
    </row>
    <row r="139" spans="10:24" x14ac:dyDescent="0.15">
      <c r="X139" s="172"/>
    </row>
    <row r="140" spans="10:24" x14ac:dyDescent="0.15">
      <c r="X140" s="172"/>
    </row>
    <row r="141" spans="10:24" x14ac:dyDescent="0.15">
      <c r="X141" s="172"/>
    </row>
    <row r="142" spans="10:24" x14ac:dyDescent="0.15">
      <c r="X142" s="172"/>
    </row>
    <row r="143" spans="10:24" x14ac:dyDescent="0.15">
      <c r="X143" s="172"/>
    </row>
    <row r="144" spans="10:24" x14ac:dyDescent="0.15">
      <c r="X144" s="172"/>
    </row>
    <row r="145" spans="24:24" x14ac:dyDescent="0.15">
      <c r="X145" s="172"/>
    </row>
    <row r="146" spans="24:24" x14ac:dyDescent="0.15">
      <c r="X146" s="172"/>
    </row>
    <row r="147" spans="24:24" x14ac:dyDescent="0.15">
      <c r="X147" s="172"/>
    </row>
    <row r="148" spans="24:24" x14ac:dyDescent="0.15">
      <c r="X148" s="172"/>
    </row>
    <row r="149" spans="24:24" x14ac:dyDescent="0.15">
      <c r="X149" s="172"/>
    </row>
    <row r="150" spans="24:24" x14ac:dyDescent="0.15">
      <c r="X150" s="172"/>
    </row>
    <row r="151" spans="24:24" x14ac:dyDescent="0.15">
      <c r="X151" s="172"/>
    </row>
    <row r="152" spans="24:24" x14ac:dyDescent="0.15">
      <c r="X152" s="172"/>
    </row>
    <row r="153" spans="24:24" x14ac:dyDescent="0.15">
      <c r="X153" s="172"/>
    </row>
    <row r="154" spans="24:24" x14ac:dyDescent="0.15">
      <c r="X154" s="172"/>
    </row>
    <row r="155" spans="24:24" x14ac:dyDescent="0.15">
      <c r="X155" s="172"/>
    </row>
    <row r="156" spans="24:24" x14ac:dyDescent="0.15">
      <c r="X156" s="172"/>
    </row>
    <row r="157" spans="24:24" x14ac:dyDescent="0.15">
      <c r="X157" s="172"/>
    </row>
    <row r="158" spans="24:24" x14ac:dyDescent="0.15">
      <c r="X158" s="172"/>
    </row>
    <row r="159" spans="24:24" x14ac:dyDescent="0.15">
      <c r="X159" s="172"/>
    </row>
    <row r="160" spans="24:24" x14ac:dyDescent="0.15">
      <c r="X160" s="172"/>
    </row>
    <row r="161" spans="24:24" x14ac:dyDescent="0.15">
      <c r="X161" s="172"/>
    </row>
    <row r="162" spans="24:24" x14ac:dyDescent="0.15">
      <c r="X162" s="172"/>
    </row>
    <row r="163" spans="24:24" x14ac:dyDescent="0.15">
      <c r="X163" s="172"/>
    </row>
    <row r="164" spans="24:24" x14ac:dyDescent="0.15">
      <c r="X164" s="172"/>
    </row>
    <row r="165" spans="24:24" x14ac:dyDescent="0.15">
      <c r="X165" s="172"/>
    </row>
    <row r="166" spans="24:24" x14ac:dyDescent="0.15">
      <c r="X166" s="172"/>
    </row>
    <row r="167" spans="24:24" x14ac:dyDescent="0.15">
      <c r="X167" s="172"/>
    </row>
    <row r="168" spans="24:24" x14ac:dyDescent="0.15">
      <c r="X168" s="172"/>
    </row>
    <row r="169" spans="24:24" x14ac:dyDescent="0.15">
      <c r="X169" s="172"/>
    </row>
    <row r="170" spans="24:24" x14ac:dyDescent="0.15">
      <c r="X170" s="172"/>
    </row>
    <row r="171" spans="24:24" x14ac:dyDescent="0.15">
      <c r="X171" s="172"/>
    </row>
    <row r="172" spans="24:24" x14ac:dyDescent="0.15">
      <c r="X172" s="172"/>
    </row>
    <row r="173" spans="24:24" x14ac:dyDescent="0.15">
      <c r="X173" s="172"/>
    </row>
    <row r="174" spans="24:24" x14ac:dyDescent="0.15">
      <c r="X174" s="172"/>
    </row>
    <row r="175" spans="24:24" x14ac:dyDescent="0.15">
      <c r="X175" s="172"/>
    </row>
    <row r="176" spans="24:24" x14ac:dyDescent="0.15">
      <c r="X176" s="172"/>
    </row>
    <row r="177" spans="24:24" x14ac:dyDescent="0.15">
      <c r="X177" s="172"/>
    </row>
    <row r="178" spans="24:24" x14ac:dyDescent="0.15">
      <c r="X178" s="172"/>
    </row>
    <row r="179" spans="24:24" x14ac:dyDescent="0.15">
      <c r="X179" s="172"/>
    </row>
    <row r="180" spans="24:24" x14ac:dyDescent="0.15">
      <c r="X180" s="172"/>
    </row>
    <row r="181" spans="24:24" x14ac:dyDescent="0.15">
      <c r="X181" s="172"/>
    </row>
    <row r="182" spans="24:24" x14ac:dyDescent="0.15">
      <c r="X182" s="172"/>
    </row>
    <row r="183" spans="24:24" x14ac:dyDescent="0.15">
      <c r="X183" s="172"/>
    </row>
    <row r="184" spans="24:24" x14ac:dyDescent="0.15">
      <c r="X184" s="172"/>
    </row>
    <row r="185" spans="24:24" x14ac:dyDescent="0.15">
      <c r="X185" s="172"/>
    </row>
    <row r="186" spans="24:24" x14ac:dyDescent="0.15">
      <c r="X186" s="172"/>
    </row>
    <row r="187" spans="24:24" x14ac:dyDescent="0.15">
      <c r="X187" s="172"/>
    </row>
    <row r="188" spans="24:24" x14ac:dyDescent="0.15">
      <c r="X188" s="172"/>
    </row>
    <row r="189" spans="24:24" x14ac:dyDescent="0.15">
      <c r="X189" s="172"/>
    </row>
    <row r="190" spans="24:24" x14ac:dyDescent="0.15">
      <c r="X190" s="172"/>
    </row>
    <row r="191" spans="24:24" x14ac:dyDescent="0.15">
      <c r="X191" s="172"/>
    </row>
    <row r="192" spans="24:24" x14ac:dyDescent="0.15">
      <c r="X192" s="172"/>
    </row>
    <row r="193" spans="1:26" x14ac:dyDescent="0.15">
      <c r="X193" s="172"/>
    </row>
    <row r="194" spans="1:26" x14ac:dyDescent="0.15">
      <c r="X194" s="172"/>
    </row>
    <row r="195" spans="1:26" ht="13.5" hidden="1" customHeight="1" x14ac:dyDescent="0.15">
      <c r="X195" s="172"/>
    </row>
    <row r="196" spans="1:26" ht="13.5" hidden="1" customHeight="1" x14ac:dyDescent="0.15">
      <c r="A196" s="252">
        <f>SUM(A8:J88)</f>
        <v>19829</v>
      </c>
      <c r="X196" s="172"/>
      <c r="Z196" s="253">
        <v>0</v>
      </c>
    </row>
    <row r="197" spans="1:26" ht="13.5" hidden="1" customHeight="1" x14ac:dyDescent="0.15">
      <c r="X197" s="172"/>
    </row>
    <row r="198" spans="1:26" x14ac:dyDescent="0.15">
      <c r="X198" s="172"/>
    </row>
    <row r="199" spans="1:26" x14ac:dyDescent="0.15">
      <c r="X199" s="172"/>
    </row>
    <row r="200" spans="1:26" x14ac:dyDescent="0.15">
      <c r="X200" s="172"/>
    </row>
    <row r="201" spans="1:26" x14ac:dyDescent="0.15">
      <c r="X201" s="172"/>
    </row>
    <row r="202" spans="1:26" x14ac:dyDescent="0.15">
      <c r="X202" s="172"/>
    </row>
    <row r="203" spans="1:26" x14ac:dyDescent="0.15">
      <c r="X203" s="172"/>
    </row>
    <row r="204" spans="1:26" x14ac:dyDescent="0.15">
      <c r="X204" s="172"/>
    </row>
    <row r="205" spans="1:26" x14ac:dyDescent="0.15">
      <c r="X205" s="172"/>
    </row>
    <row r="206" spans="1:26" x14ac:dyDescent="0.15">
      <c r="X206" s="172"/>
    </row>
    <row r="207" spans="1:26" x14ac:dyDescent="0.15">
      <c r="X207" s="172"/>
    </row>
    <row r="208" spans="1:26" x14ac:dyDescent="0.15">
      <c r="X208" s="172"/>
    </row>
    <row r="209" spans="24:24" x14ac:dyDescent="0.15">
      <c r="X209" s="172"/>
    </row>
    <row r="210" spans="24:24" x14ac:dyDescent="0.15">
      <c r="X210" s="172"/>
    </row>
    <row r="211" spans="24:24" x14ac:dyDescent="0.15">
      <c r="X211" s="172"/>
    </row>
    <row r="212" spans="24:24" x14ac:dyDescent="0.15">
      <c r="X212" s="172"/>
    </row>
    <row r="213" spans="24:24" x14ac:dyDescent="0.15">
      <c r="X213" s="172"/>
    </row>
    <row r="214" spans="24:24" x14ac:dyDescent="0.15">
      <c r="X214" s="172"/>
    </row>
    <row r="215" spans="24:24" x14ac:dyDescent="0.15">
      <c r="X215" s="172"/>
    </row>
    <row r="216" spans="24:24" x14ac:dyDescent="0.15">
      <c r="X216" s="172"/>
    </row>
    <row r="217" spans="24:24" x14ac:dyDescent="0.15">
      <c r="X217" s="172"/>
    </row>
    <row r="218" spans="24:24" x14ac:dyDescent="0.15">
      <c r="X218" s="172"/>
    </row>
    <row r="219" spans="24:24" x14ac:dyDescent="0.15">
      <c r="X219" s="172"/>
    </row>
    <row r="220" spans="24:24" x14ac:dyDescent="0.15">
      <c r="X220" s="172"/>
    </row>
    <row r="221" spans="24:24" x14ac:dyDescent="0.15">
      <c r="X221" s="172"/>
    </row>
    <row r="222" spans="24:24" x14ac:dyDescent="0.15">
      <c r="X222" s="172"/>
    </row>
    <row r="223" spans="24:24" x14ac:dyDescent="0.15">
      <c r="X223" s="172"/>
    </row>
    <row r="224" spans="24:24" x14ac:dyDescent="0.15">
      <c r="X224" s="172"/>
    </row>
    <row r="225" spans="24:24" x14ac:dyDescent="0.15">
      <c r="X225" s="172"/>
    </row>
    <row r="226" spans="24:24" x14ac:dyDescent="0.15">
      <c r="X226" s="172"/>
    </row>
    <row r="227" spans="24:24" x14ac:dyDescent="0.15">
      <c r="X227" s="172"/>
    </row>
    <row r="228" spans="24:24" x14ac:dyDescent="0.15">
      <c r="X228" s="172"/>
    </row>
    <row r="229" spans="24:24" x14ac:dyDescent="0.15">
      <c r="X229" s="172"/>
    </row>
    <row r="230" spans="24:24" x14ac:dyDescent="0.15">
      <c r="X230" s="172"/>
    </row>
    <row r="231" spans="24:24" x14ac:dyDescent="0.15">
      <c r="X231" s="172"/>
    </row>
    <row r="232" spans="24:24" x14ac:dyDescent="0.15">
      <c r="X232" s="172"/>
    </row>
    <row r="233" spans="24:24" x14ac:dyDescent="0.15">
      <c r="X233" s="172"/>
    </row>
    <row r="234" spans="24:24" x14ac:dyDescent="0.15">
      <c r="X234" s="172"/>
    </row>
    <row r="235" spans="24:24" x14ac:dyDescent="0.15">
      <c r="X235" s="172"/>
    </row>
    <row r="236" spans="24:24" x14ac:dyDescent="0.15">
      <c r="X236" s="172"/>
    </row>
    <row r="237" spans="24:24" x14ac:dyDescent="0.15">
      <c r="X237" s="172"/>
    </row>
    <row r="238" spans="24:24" x14ac:dyDescent="0.15">
      <c r="X238" s="172"/>
    </row>
    <row r="239" spans="24:24" x14ac:dyDescent="0.15">
      <c r="X239" s="172"/>
    </row>
    <row r="240" spans="24:24" x14ac:dyDescent="0.15">
      <c r="X240" s="172"/>
    </row>
    <row r="241" spans="24:24" x14ac:dyDescent="0.15">
      <c r="X241" s="172"/>
    </row>
    <row r="242" spans="24:24" x14ac:dyDescent="0.15">
      <c r="X242" s="172"/>
    </row>
    <row r="243" spans="24:24" x14ac:dyDescent="0.15">
      <c r="X243" s="172"/>
    </row>
    <row r="244" spans="24:24" x14ac:dyDescent="0.15">
      <c r="X244" s="172"/>
    </row>
    <row r="245" spans="24:24" x14ac:dyDescent="0.15">
      <c r="X245" s="172"/>
    </row>
    <row r="246" spans="24:24" x14ac:dyDescent="0.15">
      <c r="X246" s="172"/>
    </row>
    <row r="247" spans="24:24" x14ac:dyDescent="0.15">
      <c r="X247" s="172"/>
    </row>
    <row r="248" spans="24:24" x14ac:dyDescent="0.15">
      <c r="X248" s="172"/>
    </row>
    <row r="249" spans="24:24" x14ac:dyDescent="0.15">
      <c r="X249" s="172"/>
    </row>
    <row r="250" spans="24:24" x14ac:dyDescent="0.15">
      <c r="X250" s="172"/>
    </row>
    <row r="251" spans="24:24" x14ac:dyDescent="0.15">
      <c r="X251" s="172"/>
    </row>
    <row r="252" spans="24:24" x14ac:dyDescent="0.15">
      <c r="X252" s="172"/>
    </row>
    <row r="253" spans="24:24" x14ac:dyDescent="0.15">
      <c r="X253" s="172"/>
    </row>
    <row r="254" spans="24:24" x14ac:dyDescent="0.15">
      <c r="X254" s="172"/>
    </row>
    <row r="255" spans="24:24" x14ac:dyDescent="0.15">
      <c r="X255" s="172"/>
    </row>
    <row r="256" spans="24:24" x14ac:dyDescent="0.15">
      <c r="X256" s="172"/>
    </row>
    <row r="257" spans="24:24" x14ac:dyDescent="0.15">
      <c r="X257" s="172"/>
    </row>
    <row r="258" spans="24:24" x14ac:dyDescent="0.15">
      <c r="X258" s="172"/>
    </row>
    <row r="259" spans="24:24" x14ac:dyDescent="0.15">
      <c r="X259" s="172"/>
    </row>
    <row r="260" spans="24:24" x14ac:dyDescent="0.15">
      <c r="X260" s="172"/>
    </row>
    <row r="261" spans="24:24" x14ac:dyDescent="0.15">
      <c r="X261" s="172"/>
    </row>
    <row r="262" spans="24:24" x14ac:dyDescent="0.15">
      <c r="X262" s="172"/>
    </row>
    <row r="263" spans="24:24" x14ac:dyDescent="0.15">
      <c r="X263" s="172"/>
    </row>
    <row r="264" spans="24:24" x14ac:dyDescent="0.15">
      <c r="X264" s="172"/>
    </row>
    <row r="265" spans="24:24" x14ac:dyDescent="0.15">
      <c r="X265" s="172"/>
    </row>
    <row r="266" spans="24:24" x14ac:dyDescent="0.15">
      <c r="X266" s="172"/>
    </row>
    <row r="267" spans="24:24" x14ac:dyDescent="0.15">
      <c r="X267" s="172"/>
    </row>
    <row r="268" spans="24:24" x14ac:dyDescent="0.15">
      <c r="X268" s="172"/>
    </row>
    <row r="269" spans="24:24" x14ac:dyDescent="0.15">
      <c r="X269" s="172"/>
    </row>
    <row r="270" spans="24:24" x14ac:dyDescent="0.15">
      <c r="X270" s="172"/>
    </row>
    <row r="271" spans="24:24" x14ac:dyDescent="0.15">
      <c r="X271" s="172"/>
    </row>
    <row r="272" spans="24:24" x14ac:dyDescent="0.15">
      <c r="X272" s="172"/>
    </row>
    <row r="273" spans="24:24" x14ac:dyDescent="0.15">
      <c r="X273" s="172"/>
    </row>
    <row r="274" spans="24:24" x14ac:dyDescent="0.15">
      <c r="X274" s="172"/>
    </row>
    <row r="275" spans="24:24" x14ac:dyDescent="0.15">
      <c r="X275" s="172"/>
    </row>
    <row r="276" spans="24:24" x14ac:dyDescent="0.15">
      <c r="X276" s="172"/>
    </row>
    <row r="277" spans="24:24" x14ac:dyDescent="0.15">
      <c r="X277" s="172"/>
    </row>
    <row r="278" spans="24:24" x14ac:dyDescent="0.15">
      <c r="X278" s="172"/>
    </row>
    <row r="279" spans="24:24" x14ac:dyDescent="0.15">
      <c r="X279" s="172"/>
    </row>
    <row r="280" spans="24:24" x14ac:dyDescent="0.15">
      <c r="X280" s="172"/>
    </row>
    <row r="281" spans="24:24" x14ac:dyDescent="0.15">
      <c r="X281" s="172"/>
    </row>
    <row r="282" spans="24:24" x14ac:dyDescent="0.15">
      <c r="X282" s="172"/>
    </row>
    <row r="283" spans="24:24" x14ac:dyDescent="0.15">
      <c r="X283" s="172"/>
    </row>
    <row r="284" spans="24:24" x14ac:dyDescent="0.15">
      <c r="X284" s="172"/>
    </row>
    <row r="285" spans="24:24" x14ac:dyDescent="0.15">
      <c r="X285" s="172"/>
    </row>
    <row r="286" spans="24:24" x14ac:dyDescent="0.15">
      <c r="X286" s="172"/>
    </row>
    <row r="287" spans="24:24" x14ac:dyDescent="0.15">
      <c r="X287" s="172"/>
    </row>
    <row r="288" spans="24:24" x14ac:dyDescent="0.15">
      <c r="X288" s="172"/>
    </row>
    <row r="289" spans="24:24" x14ac:dyDescent="0.15">
      <c r="X289" s="172"/>
    </row>
    <row r="290" spans="24:24" x14ac:dyDescent="0.15">
      <c r="X290" s="172"/>
    </row>
    <row r="291" spans="24:24" x14ac:dyDescent="0.15">
      <c r="X291" s="172"/>
    </row>
    <row r="292" spans="24:24" x14ac:dyDescent="0.15">
      <c r="X292" s="172"/>
    </row>
    <row r="293" spans="24:24" x14ac:dyDescent="0.15">
      <c r="X293" s="172"/>
    </row>
    <row r="294" spans="24:24" x14ac:dyDescent="0.15">
      <c r="X294" s="172"/>
    </row>
    <row r="295" spans="24:24" x14ac:dyDescent="0.15">
      <c r="X295" s="172"/>
    </row>
    <row r="296" spans="24:24" x14ac:dyDescent="0.15">
      <c r="X296" s="172"/>
    </row>
    <row r="297" spans="24:24" x14ac:dyDescent="0.15">
      <c r="X297" s="172"/>
    </row>
    <row r="298" spans="24:24" x14ac:dyDescent="0.15">
      <c r="X298" s="172"/>
    </row>
    <row r="299" spans="24:24" x14ac:dyDescent="0.15">
      <c r="X299" s="172"/>
    </row>
    <row r="300" spans="24:24" x14ac:dyDescent="0.15">
      <c r="X300" s="172"/>
    </row>
    <row r="301" spans="24:24" x14ac:dyDescent="0.15">
      <c r="X301" s="172"/>
    </row>
    <row r="302" spans="24:24" x14ac:dyDescent="0.15">
      <c r="X302" s="172"/>
    </row>
    <row r="303" spans="24:24" x14ac:dyDescent="0.15">
      <c r="X303" s="172"/>
    </row>
    <row r="304" spans="24:24" x14ac:dyDescent="0.15">
      <c r="X304" s="172"/>
    </row>
    <row r="305" spans="24:24" x14ac:dyDescent="0.15">
      <c r="X305" s="172"/>
    </row>
    <row r="306" spans="24:24" x14ac:dyDescent="0.15">
      <c r="X306" s="172"/>
    </row>
    <row r="307" spans="24:24" x14ac:dyDescent="0.15">
      <c r="X307" s="172"/>
    </row>
    <row r="308" spans="24:24" x14ac:dyDescent="0.15">
      <c r="X308" s="172"/>
    </row>
    <row r="309" spans="24:24" x14ac:dyDescent="0.15">
      <c r="X309" s="172"/>
    </row>
    <row r="310" spans="24:24" x14ac:dyDescent="0.15">
      <c r="X310" s="172"/>
    </row>
    <row r="311" spans="24:24" x14ac:dyDescent="0.15">
      <c r="X311" s="172"/>
    </row>
    <row r="312" spans="24:24" x14ac:dyDescent="0.15">
      <c r="X312" s="172"/>
    </row>
    <row r="313" spans="24:24" x14ac:dyDescent="0.15">
      <c r="X313" s="172"/>
    </row>
    <row r="314" spans="24:24" x14ac:dyDescent="0.15">
      <c r="X314" s="172"/>
    </row>
    <row r="315" spans="24:24" x14ac:dyDescent="0.15">
      <c r="X315" s="172"/>
    </row>
    <row r="316" spans="24:24" x14ac:dyDescent="0.15">
      <c r="X316" s="172"/>
    </row>
    <row r="317" spans="24:24" x14ac:dyDescent="0.15">
      <c r="X317" s="172"/>
    </row>
    <row r="318" spans="24:24" x14ac:dyDescent="0.15">
      <c r="X318" s="172"/>
    </row>
    <row r="319" spans="24:24" x14ac:dyDescent="0.15">
      <c r="X319" s="172"/>
    </row>
    <row r="320" spans="24:24" x14ac:dyDescent="0.15">
      <c r="X320" s="172"/>
    </row>
    <row r="321" spans="24:24" x14ac:dyDescent="0.15">
      <c r="X321" s="172"/>
    </row>
    <row r="322" spans="24:24" x14ac:dyDescent="0.15">
      <c r="X322" s="172"/>
    </row>
    <row r="323" spans="24:24" x14ac:dyDescent="0.15">
      <c r="X323" s="172"/>
    </row>
    <row r="324" spans="24:24" x14ac:dyDescent="0.15">
      <c r="X324" s="172"/>
    </row>
    <row r="325" spans="24:24" x14ac:dyDescent="0.15">
      <c r="X325" s="172"/>
    </row>
    <row r="326" spans="24:24" x14ac:dyDescent="0.15">
      <c r="X326" s="172"/>
    </row>
    <row r="327" spans="24:24" x14ac:dyDescent="0.15">
      <c r="X327" s="172"/>
    </row>
    <row r="328" spans="24:24" x14ac:dyDescent="0.15">
      <c r="X328" s="172"/>
    </row>
    <row r="329" spans="24:24" x14ac:dyDescent="0.15">
      <c r="X329" s="172"/>
    </row>
    <row r="330" spans="24:24" x14ac:dyDescent="0.15">
      <c r="X330" s="172"/>
    </row>
    <row r="331" spans="24:24" x14ac:dyDescent="0.15">
      <c r="X331" s="172"/>
    </row>
    <row r="332" spans="24:24" x14ac:dyDescent="0.15">
      <c r="X332" s="172"/>
    </row>
    <row r="333" spans="24:24" x14ac:dyDescent="0.15">
      <c r="X333" s="172"/>
    </row>
    <row r="334" spans="24:24" x14ac:dyDescent="0.15">
      <c r="X334" s="172"/>
    </row>
    <row r="335" spans="24:24" x14ac:dyDescent="0.15">
      <c r="X335" s="172"/>
    </row>
    <row r="336" spans="24:24" x14ac:dyDescent="0.15">
      <c r="X336" s="172"/>
    </row>
    <row r="337" spans="24:24" x14ac:dyDescent="0.15">
      <c r="X337" s="172"/>
    </row>
    <row r="338" spans="24:24" x14ac:dyDescent="0.15">
      <c r="X338" s="172"/>
    </row>
    <row r="339" spans="24:24" x14ac:dyDescent="0.15">
      <c r="X339" s="172"/>
    </row>
    <row r="340" spans="24:24" x14ac:dyDescent="0.15">
      <c r="X340" s="172"/>
    </row>
    <row r="341" spans="24:24" x14ac:dyDescent="0.15">
      <c r="X341" s="172"/>
    </row>
    <row r="342" spans="24:24" x14ac:dyDescent="0.15">
      <c r="X342" s="172"/>
    </row>
    <row r="343" spans="24:24" x14ac:dyDescent="0.15">
      <c r="X343" s="172"/>
    </row>
    <row r="344" spans="24:24" x14ac:dyDescent="0.15">
      <c r="X344" s="172"/>
    </row>
    <row r="345" spans="24:24" x14ac:dyDescent="0.15">
      <c r="X345" s="172"/>
    </row>
    <row r="346" spans="24:24" x14ac:dyDescent="0.15">
      <c r="X346" s="172"/>
    </row>
    <row r="347" spans="24:24" x14ac:dyDescent="0.15">
      <c r="X347" s="172"/>
    </row>
    <row r="348" spans="24:24" x14ac:dyDescent="0.15">
      <c r="X348" s="172"/>
    </row>
    <row r="349" spans="24:24" x14ac:dyDescent="0.15">
      <c r="X349" s="172"/>
    </row>
    <row r="350" spans="24:24" x14ac:dyDescent="0.15">
      <c r="X350" s="172"/>
    </row>
    <row r="351" spans="24:24" x14ac:dyDescent="0.15">
      <c r="X351" s="172"/>
    </row>
    <row r="352" spans="24:24" x14ac:dyDescent="0.15">
      <c r="X352" s="172"/>
    </row>
    <row r="353" spans="24:24" x14ac:dyDescent="0.15">
      <c r="X353" s="172"/>
    </row>
    <row r="354" spans="24:24" x14ac:dyDescent="0.15">
      <c r="X354" s="172"/>
    </row>
    <row r="355" spans="24:24" x14ac:dyDescent="0.15">
      <c r="X355" s="172"/>
    </row>
    <row r="356" spans="24:24" x14ac:dyDescent="0.15">
      <c r="X356" s="172"/>
    </row>
    <row r="357" spans="24:24" x14ac:dyDescent="0.15">
      <c r="X357" s="172"/>
    </row>
    <row r="358" spans="24:24" x14ac:dyDescent="0.15">
      <c r="X358" s="172"/>
    </row>
    <row r="359" spans="24:24" x14ac:dyDescent="0.15">
      <c r="X359" s="172"/>
    </row>
    <row r="360" spans="24:24" x14ac:dyDescent="0.15">
      <c r="X360" s="172"/>
    </row>
    <row r="361" spans="24:24" x14ac:dyDescent="0.15">
      <c r="X361" s="172"/>
    </row>
    <row r="362" spans="24:24" x14ac:dyDescent="0.15">
      <c r="X362" s="172"/>
    </row>
    <row r="363" spans="24:24" x14ac:dyDescent="0.15">
      <c r="X363" s="172"/>
    </row>
    <row r="364" spans="24:24" x14ac:dyDescent="0.15">
      <c r="X364" s="172"/>
    </row>
    <row r="365" spans="24:24" x14ac:dyDescent="0.15">
      <c r="X365" s="172"/>
    </row>
    <row r="366" spans="24:24" x14ac:dyDescent="0.15">
      <c r="X366" s="172"/>
    </row>
    <row r="367" spans="24:24" x14ac:dyDescent="0.15">
      <c r="X367" s="172"/>
    </row>
    <row r="368" spans="24:24" x14ac:dyDescent="0.15">
      <c r="X368" s="172"/>
    </row>
    <row r="369" spans="24:24" x14ac:dyDescent="0.15">
      <c r="X369" s="172"/>
    </row>
    <row r="370" spans="24:24" x14ac:dyDescent="0.15">
      <c r="X370" s="172"/>
    </row>
    <row r="371" spans="24:24" x14ac:dyDescent="0.15">
      <c r="X371" s="172"/>
    </row>
    <row r="372" spans="24:24" x14ac:dyDescent="0.15">
      <c r="X372" s="172"/>
    </row>
    <row r="373" spans="24:24" x14ac:dyDescent="0.15">
      <c r="X373" s="172"/>
    </row>
    <row r="374" spans="24:24" x14ac:dyDescent="0.15">
      <c r="X374" s="172"/>
    </row>
    <row r="375" spans="24:24" x14ac:dyDescent="0.15">
      <c r="X375" s="172"/>
    </row>
    <row r="376" spans="24:24" x14ac:dyDescent="0.15">
      <c r="X376" s="172"/>
    </row>
    <row r="377" spans="24:24" x14ac:dyDescent="0.15">
      <c r="X377" s="172"/>
    </row>
    <row r="378" spans="24:24" x14ac:dyDescent="0.15">
      <c r="X378" s="172"/>
    </row>
    <row r="379" spans="24:24" x14ac:dyDescent="0.15">
      <c r="X379" s="172"/>
    </row>
    <row r="380" spans="24:24" x14ac:dyDescent="0.15">
      <c r="X380" s="172"/>
    </row>
    <row r="381" spans="24:24" x14ac:dyDescent="0.15">
      <c r="X381" s="172"/>
    </row>
    <row r="382" spans="24:24" x14ac:dyDescent="0.15">
      <c r="X382" s="172"/>
    </row>
    <row r="383" spans="24:24" x14ac:dyDescent="0.15">
      <c r="X383" s="172"/>
    </row>
    <row r="384" spans="24:24" x14ac:dyDescent="0.15">
      <c r="X384" s="172"/>
    </row>
    <row r="385" spans="24:24" x14ac:dyDescent="0.15">
      <c r="X385" s="172"/>
    </row>
    <row r="386" spans="24:24" x14ac:dyDescent="0.15">
      <c r="X386" s="172"/>
    </row>
    <row r="387" spans="24:24" x14ac:dyDescent="0.15">
      <c r="X387" s="172"/>
    </row>
    <row r="388" spans="24:24" x14ac:dyDescent="0.15">
      <c r="X388" s="172"/>
    </row>
    <row r="389" spans="24:24" x14ac:dyDescent="0.15">
      <c r="X389" s="172"/>
    </row>
    <row r="390" spans="24:24" x14ac:dyDescent="0.15">
      <c r="X390" s="172"/>
    </row>
    <row r="391" spans="24:24" x14ac:dyDescent="0.15">
      <c r="X391" s="172"/>
    </row>
    <row r="392" spans="24:24" x14ac:dyDescent="0.15">
      <c r="X392" s="172"/>
    </row>
    <row r="393" spans="24:24" x14ac:dyDescent="0.15">
      <c r="X393" s="172"/>
    </row>
    <row r="394" spans="24:24" x14ac:dyDescent="0.15">
      <c r="X394" s="172"/>
    </row>
    <row r="395" spans="24:24" x14ac:dyDescent="0.15">
      <c r="X395" s="172"/>
    </row>
    <row r="396" spans="24:24" x14ac:dyDescent="0.15">
      <c r="X396" s="172"/>
    </row>
    <row r="397" spans="24:24" x14ac:dyDescent="0.15">
      <c r="X397" s="172"/>
    </row>
    <row r="398" spans="24:24" x14ac:dyDescent="0.15">
      <c r="X398" s="172"/>
    </row>
    <row r="399" spans="24:24" x14ac:dyDescent="0.15">
      <c r="X399" s="172"/>
    </row>
    <row r="400" spans="24:24" x14ac:dyDescent="0.15">
      <c r="X400" s="172"/>
    </row>
    <row r="401" spans="24:24" x14ac:dyDescent="0.15">
      <c r="X401" s="172"/>
    </row>
    <row r="402" spans="24:24" x14ac:dyDescent="0.15">
      <c r="X402" s="172"/>
    </row>
    <row r="403" spans="24:24" x14ac:dyDescent="0.15">
      <c r="X403" s="172"/>
    </row>
    <row r="404" spans="24:24" x14ac:dyDescent="0.15">
      <c r="X404" s="172"/>
    </row>
    <row r="405" spans="24:24" x14ac:dyDescent="0.15">
      <c r="X405" s="172"/>
    </row>
    <row r="406" spans="24:24" x14ac:dyDescent="0.15">
      <c r="X406" s="172"/>
    </row>
    <row r="407" spans="24:24" x14ac:dyDescent="0.15">
      <c r="X407" s="172"/>
    </row>
    <row r="408" spans="24:24" x14ac:dyDescent="0.15">
      <c r="X408" s="172"/>
    </row>
    <row r="409" spans="24:24" x14ac:dyDescent="0.15">
      <c r="X409" s="172"/>
    </row>
    <row r="410" spans="24:24" x14ac:dyDescent="0.15">
      <c r="X410" s="172"/>
    </row>
    <row r="411" spans="24:24" x14ac:dyDescent="0.15">
      <c r="X411" s="172"/>
    </row>
    <row r="412" spans="24:24" x14ac:dyDescent="0.15">
      <c r="X412" s="172"/>
    </row>
    <row r="413" spans="24:24" x14ac:dyDescent="0.15">
      <c r="X413" s="172"/>
    </row>
    <row r="414" spans="24:24" x14ac:dyDescent="0.15">
      <c r="X414" s="172"/>
    </row>
    <row r="415" spans="24:24" x14ac:dyDescent="0.15">
      <c r="X415" s="172"/>
    </row>
    <row r="416" spans="24:24" x14ac:dyDescent="0.15">
      <c r="X416" s="172"/>
    </row>
    <row r="417" spans="24:24" x14ac:dyDescent="0.15">
      <c r="X417" s="172"/>
    </row>
    <row r="418" spans="24:24" x14ac:dyDescent="0.15">
      <c r="X418" s="172"/>
    </row>
    <row r="419" spans="24:24" x14ac:dyDescent="0.15">
      <c r="X419" s="172"/>
    </row>
    <row r="420" spans="24:24" x14ac:dyDescent="0.15">
      <c r="X420" s="172"/>
    </row>
    <row r="421" spans="24:24" x14ac:dyDescent="0.15">
      <c r="X421" s="172"/>
    </row>
    <row r="422" spans="24:24" x14ac:dyDescent="0.15">
      <c r="X422" s="172"/>
    </row>
    <row r="423" spans="24:24" x14ac:dyDescent="0.15">
      <c r="X423" s="172"/>
    </row>
    <row r="424" spans="24:24" x14ac:dyDescent="0.15">
      <c r="X424" s="172"/>
    </row>
    <row r="425" spans="24:24" x14ac:dyDescent="0.15">
      <c r="X425" s="172"/>
    </row>
    <row r="426" spans="24:24" x14ac:dyDescent="0.15">
      <c r="X426" s="172"/>
    </row>
    <row r="427" spans="24:24" x14ac:dyDescent="0.15">
      <c r="X427" s="172"/>
    </row>
    <row r="428" spans="24:24" x14ac:dyDescent="0.15">
      <c r="X428" s="172"/>
    </row>
    <row r="429" spans="24:24" x14ac:dyDescent="0.15">
      <c r="X429" s="172"/>
    </row>
    <row r="430" spans="24:24" x14ac:dyDescent="0.15">
      <c r="X430" s="172"/>
    </row>
    <row r="431" spans="24:24" x14ac:dyDescent="0.15">
      <c r="X431" s="172"/>
    </row>
    <row r="432" spans="24:24" x14ac:dyDescent="0.15">
      <c r="X432" s="172"/>
    </row>
    <row r="433" spans="24:24" x14ac:dyDescent="0.15">
      <c r="X433" s="172"/>
    </row>
    <row r="434" spans="24:24" x14ac:dyDescent="0.15">
      <c r="X434" s="172"/>
    </row>
    <row r="435" spans="24:24" x14ac:dyDescent="0.15">
      <c r="X435" s="172"/>
    </row>
    <row r="436" spans="24:24" x14ac:dyDescent="0.15">
      <c r="X436" s="172"/>
    </row>
    <row r="437" spans="24:24" x14ac:dyDescent="0.15">
      <c r="X437" s="172"/>
    </row>
    <row r="438" spans="24:24" x14ac:dyDescent="0.15">
      <c r="X438" s="172"/>
    </row>
    <row r="439" spans="24:24" x14ac:dyDescent="0.15">
      <c r="X439" s="172"/>
    </row>
    <row r="440" spans="24:24" x14ac:dyDescent="0.15">
      <c r="X440" s="172"/>
    </row>
    <row r="441" spans="24:24" x14ac:dyDescent="0.15">
      <c r="X441" s="172"/>
    </row>
    <row r="442" spans="24:24" x14ac:dyDescent="0.15">
      <c r="X442" s="172"/>
    </row>
    <row r="443" spans="24:24" x14ac:dyDescent="0.15">
      <c r="X443" s="172"/>
    </row>
    <row r="444" spans="24:24" x14ac:dyDescent="0.15">
      <c r="X444" s="172"/>
    </row>
    <row r="445" spans="24:24" x14ac:dyDescent="0.15">
      <c r="X445" s="172"/>
    </row>
    <row r="446" spans="24:24" x14ac:dyDescent="0.15">
      <c r="X446" s="172"/>
    </row>
    <row r="447" spans="24:24" x14ac:dyDescent="0.15">
      <c r="X447" s="172"/>
    </row>
    <row r="448" spans="24:24" x14ac:dyDescent="0.15">
      <c r="X448" s="172"/>
    </row>
    <row r="449" spans="24:24" x14ac:dyDescent="0.15">
      <c r="X449" s="172"/>
    </row>
    <row r="450" spans="24:24" x14ac:dyDescent="0.15">
      <c r="X450" s="172"/>
    </row>
    <row r="451" spans="24:24" x14ac:dyDescent="0.15">
      <c r="X451" s="172"/>
    </row>
    <row r="452" spans="24:24" x14ac:dyDescent="0.15">
      <c r="X452" s="172"/>
    </row>
    <row r="453" spans="24:24" x14ac:dyDescent="0.15">
      <c r="X453" s="172"/>
    </row>
    <row r="454" spans="24:24" x14ac:dyDescent="0.15">
      <c r="X454" s="172"/>
    </row>
    <row r="455" spans="24:24" x14ac:dyDescent="0.15">
      <c r="X455" s="172"/>
    </row>
    <row r="456" spans="24:24" x14ac:dyDescent="0.15">
      <c r="X456" s="172"/>
    </row>
    <row r="457" spans="24:24" x14ac:dyDescent="0.15">
      <c r="X457" s="172"/>
    </row>
    <row r="458" spans="24:24" x14ac:dyDescent="0.15">
      <c r="X458" s="172"/>
    </row>
    <row r="459" spans="24:24" x14ac:dyDescent="0.15">
      <c r="X459" s="172"/>
    </row>
    <row r="460" spans="24:24" x14ac:dyDescent="0.15">
      <c r="X460" s="172"/>
    </row>
    <row r="461" spans="24:24" x14ac:dyDescent="0.15">
      <c r="X461" s="172"/>
    </row>
    <row r="462" spans="24:24" x14ac:dyDescent="0.15">
      <c r="X462" s="172"/>
    </row>
    <row r="463" spans="24:24" x14ac:dyDescent="0.15">
      <c r="X463" s="172"/>
    </row>
    <row r="464" spans="24:24" x14ac:dyDescent="0.15">
      <c r="X464" s="172"/>
    </row>
    <row r="465" spans="24:24" x14ac:dyDescent="0.15">
      <c r="X465" s="172"/>
    </row>
    <row r="466" spans="24:24" x14ac:dyDescent="0.15">
      <c r="X466" s="172"/>
    </row>
    <row r="467" spans="24:24" x14ac:dyDescent="0.15">
      <c r="X467" s="172"/>
    </row>
    <row r="468" spans="24:24" x14ac:dyDescent="0.15">
      <c r="X468" s="172"/>
    </row>
    <row r="469" spans="24:24" x14ac:dyDescent="0.15">
      <c r="X469" s="172"/>
    </row>
    <row r="470" spans="24:24" x14ac:dyDescent="0.15">
      <c r="X470" s="172"/>
    </row>
    <row r="471" spans="24:24" x14ac:dyDescent="0.15">
      <c r="X471" s="172"/>
    </row>
    <row r="472" spans="24:24" x14ac:dyDescent="0.15">
      <c r="X472" s="172"/>
    </row>
    <row r="473" spans="24:24" x14ac:dyDescent="0.15">
      <c r="X473" s="172"/>
    </row>
    <row r="474" spans="24:24" x14ac:dyDescent="0.15">
      <c r="X474" s="172"/>
    </row>
    <row r="475" spans="24:24" x14ac:dyDescent="0.15">
      <c r="X475" s="172"/>
    </row>
    <row r="476" spans="24:24" x14ac:dyDescent="0.15">
      <c r="X476" s="172"/>
    </row>
    <row r="477" spans="24:24" x14ac:dyDescent="0.15">
      <c r="X477" s="172"/>
    </row>
    <row r="478" spans="24:24" x14ac:dyDescent="0.15">
      <c r="X478" s="172"/>
    </row>
    <row r="479" spans="24:24" x14ac:dyDescent="0.15">
      <c r="X479" s="172"/>
    </row>
    <row r="480" spans="24:24" x14ac:dyDescent="0.15">
      <c r="X480" s="172"/>
    </row>
    <row r="481" spans="24:24" x14ac:dyDescent="0.15">
      <c r="X481" s="172"/>
    </row>
    <row r="482" spans="24:24" x14ac:dyDescent="0.15">
      <c r="X482" s="172"/>
    </row>
    <row r="483" spans="24:24" x14ac:dyDescent="0.15">
      <c r="X483" s="172"/>
    </row>
    <row r="484" spans="24:24" x14ac:dyDescent="0.15">
      <c r="X484" s="172"/>
    </row>
    <row r="485" spans="24:24" x14ac:dyDescent="0.15">
      <c r="X485" s="172"/>
    </row>
    <row r="486" spans="24:24" x14ac:dyDescent="0.15">
      <c r="X486" s="172"/>
    </row>
    <row r="487" spans="24:24" x14ac:dyDescent="0.15">
      <c r="X487" s="172"/>
    </row>
    <row r="488" spans="24:24" x14ac:dyDescent="0.15">
      <c r="X488" s="172"/>
    </row>
    <row r="489" spans="24:24" x14ac:dyDescent="0.15">
      <c r="X489" s="172"/>
    </row>
    <row r="490" spans="24:24" x14ac:dyDescent="0.15">
      <c r="X490" s="172"/>
    </row>
    <row r="491" spans="24:24" x14ac:dyDescent="0.15">
      <c r="X491" s="172"/>
    </row>
    <row r="492" spans="24:24" x14ac:dyDescent="0.15">
      <c r="X492" s="172"/>
    </row>
    <row r="493" spans="24:24" x14ac:dyDescent="0.15">
      <c r="X493" s="172"/>
    </row>
    <row r="494" spans="24:24" x14ac:dyDescent="0.15">
      <c r="X494" s="172"/>
    </row>
    <row r="495" spans="24:24" x14ac:dyDescent="0.15">
      <c r="X495" s="172"/>
    </row>
    <row r="496" spans="24:24" x14ac:dyDescent="0.15">
      <c r="X496" s="172"/>
    </row>
    <row r="497" spans="24:24" x14ac:dyDescent="0.15">
      <c r="X497" s="172"/>
    </row>
    <row r="498" spans="24:24" x14ac:dyDescent="0.15">
      <c r="X498" s="172"/>
    </row>
    <row r="499" spans="24:24" x14ac:dyDescent="0.15">
      <c r="X499" s="172"/>
    </row>
    <row r="500" spans="24:24" x14ac:dyDescent="0.15">
      <c r="X500" s="172"/>
    </row>
    <row r="501" spans="24:24" x14ac:dyDescent="0.15">
      <c r="X501" s="172"/>
    </row>
    <row r="502" spans="24:24" x14ac:dyDescent="0.15">
      <c r="X502" s="172"/>
    </row>
    <row r="503" spans="24:24" x14ac:dyDescent="0.15">
      <c r="X503" s="172"/>
    </row>
    <row r="504" spans="24:24" x14ac:dyDescent="0.15">
      <c r="X504" s="172"/>
    </row>
    <row r="505" spans="24:24" x14ac:dyDescent="0.15">
      <c r="X505" s="172"/>
    </row>
    <row r="506" spans="24:24" x14ac:dyDescent="0.15">
      <c r="X506" s="172"/>
    </row>
    <row r="507" spans="24:24" x14ac:dyDescent="0.15">
      <c r="X507" s="172"/>
    </row>
    <row r="508" spans="24:24" x14ac:dyDescent="0.15">
      <c r="X508" s="172"/>
    </row>
    <row r="509" spans="24:24" x14ac:dyDescent="0.15">
      <c r="X509" s="172"/>
    </row>
    <row r="510" spans="24:24" x14ac:dyDescent="0.15">
      <c r="X510" s="172"/>
    </row>
    <row r="511" spans="24:24" x14ac:dyDescent="0.15">
      <c r="X511" s="172"/>
    </row>
    <row r="512" spans="24:24" x14ac:dyDescent="0.15">
      <c r="X512" s="172"/>
    </row>
    <row r="513" spans="24:24" x14ac:dyDescent="0.15">
      <c r="X513" s="172"/>
    </row>
    <row r="514" spans="24:24" x14ac:dyDescent="0.15">
      <c r="X514" s="172"/>
    </row>
    <row r="515" spans="24:24" x14ac:dyDescent="0.15">
      <c r="X515" s="172"/>
    </row>
    <row r="516" spans="24:24" x14ac:dyDescent="0.15">
      <c r="X516" s="172"/>
    </row>
    <row r="517" spans="24:24" x14ac:dyDescent="0.15">
      <c r="X517" s="172"/>
    </row>
    <row r="518" spans="24:24" x14ac:dyDescent="0.15">
      <c r="X518" s="172"/>
    </row>
    <row r="519" spans="24:24" x14ac:dyDescent="0.15">
      <c r="X519" s="172"/>
    </row>
    <row r="520" spans="24:24" x14ac:dyDescent="0.15">
      <c r="X520" s="172"/>
    </row>
    <row r="521" spans="24:24" x14ac:dyDescent="0.15">
      <c r="X521" s="172"/>
    </row>
    <row r="522" spans="24:24" x14ac:dyDescent="0.15">
      <c r="X522" s="172"/>
    </row>
    <row r="523" spans="24:24" x14ac:dyDescent="0.15">
      <c r="X523" s="172"/>
    </row>
    <row r="524" spans="24:24" x14ac:dyDescent="0.15">
      <c r="X524" s="172"/>
    </row>
    <row r="525" spans="24:24" x14ac:dyDescent="0.15">
      <c r="X525" s="172"/>
    </row>
    <row r="526" spans="24:24" x14ac:dyDescent="0.15">
      <c r="X526" s="172"/>
    </row>
    <row r="527" spans="24:24" x14ac:dyDescent="0.15">
      <c r="X527" s="172"/>
    </row>
    <row r="528" spans="24:24" x14ac:dyDescent="0.15">
      <c r="X528" s="172"/>
    </row>
    <row r="529" spans="24:24" x14ac:dyDescent="0.15">
      <c r="X529" s="172"/>
    </row>
    <row r="530" spans="24:24" x14ac:dyDescent="0.15">
      <c r="X530" s="172"/>
    </row>
    <row r="531" spans="24:24" x14ac:dyDescent="0.15">
      <c r="X531" s="172"/>
    </row>
    <row r="532" spans="24:24" x14ac:dyDescent="0.15">
      <c r="X532" s="172"/>
    </row>
    <row r="533" spans="24:24" x14ac:dyDescent="0.15">
      <c r="X533" s="172"/>
    </row>
    <row r="534" spans="24:24" x14ac:dyDescent="0.15">
      <c r="X534" s="172"/>
    </row>
    <row r="535" spans="24:24" x14ac:dyDescent="0.15">
      <c r="X535" s="172"/>
    </row>
    <row r="536" spans="24:24" x14ac:dyDescent="0.15">
      <c r="X536" s="172"/>
    </row>
    <row r="537" spans="24:24" x14ac:dyDescent="0.15">
      <c r="X537" s="172"/>
    </row>
    <row r="538" spans="24:24" x14ac:dyDescent="0.15">
      <c r="X538" s="172"/>
    </row>
    <row r="539" spans="24:24" x14ac:dyDescent="0.15">
      <c r="X539" s="172"/>
    </row>
    <row r="540" spans="24:24" x14ac:dyDescent="0.15">
      <c r="X540" s="172"/>
    </row>
    <row r="541" spans="24:24" x14ac:dyDescent="0.15">
      <c r="X541" s="172"/>
    </row>
    <row r="542" spans="24:24" x14ac:dyDescent="0.15">
      <c r="X542" s="172"/>
    </row>
    <row r="543" spans="24:24" x14ac:dyDescent="0.15">
      <c r="X543" s="172"/>
    </row>
    <row r="544" spans="24:24" x14ac:dyDescent="0.15">
      <c r="X544" s="172"/>
    </row>
    <row r="545" spans="24:24" x14ac:dyDescent="0.15">
      <c r="X545" s="172"/>
    </row>
    <row r="546" spans="24:24" x14ac:dyDescent="0.15">
      <c r="X546" s="172"/>
    </row>
    <row r="547" spans="24:24" x14ac:dyDescent="0.15">
      <c r="X547" s="172"/>
    </row>
    <row r="548" spans="24:24" x14ac:dyDescent="0.15">
      <c r="X548" s="172"/>
    </row>
    <row r="549" spans="24:24" x14ac:dyDescent="0.15">
      <c r="X549" s="172"/>
    </row>
    <row r="550" spans="24:24" x14ac:dyDescent="0.15">
      <c r="X550" s="172"/>
    </row>
    <row r="551" spans="24:24" x14ac:dyDescent="0.15">
      <c r="X551" s="172"/>
    </row>
    <row r="552" spans="24:24" x14ac:dyDescent="0.15">
      <c r="X552" s="172"/>
    </row>
    <row r="553" spans="24:24" x14ac:dyDescent="0.15">
      <c r="X553" s="172"/>
    </row>
    <row r="554" spans="24:24" x14ac:dyDescent="0.15">
      <c r="X554" s="172"/>
    </row>
    <row r="555" spans="24:24" x14ac:dyDescent="0.15">
      <c r="X555" s="172"/>
    </row>
    <row r="556" spans="24:24" x14ac:dyDescent="0.15">
      <c r="X556" s="172"/>
    </row>
    <row r="557" spans="24:24" x14ac:dyDescent="0.15">
      <c r="X557" s="172"/>
    </row>
    <row r="558" spans="24:24" x14ac:dyDescent="0.15">
      <c r="X558" s="172"/>
    </row>
    <row r="559" spans="24:24" x14ac:dyDescent="0.15">
      <c r="X559" s="172"/>
    </row>
    <row r="560" spans="24:24" x14ac:dyDescent="0.15">
      <c r="X560" s="172"/>
    </row>
    <row r="561" spans="24:24" x14ac:dyDescent="0.15">
      <c r="X561" s="172"/>
    </row>
    <row r="562" spans="24:24" x14ac:dyDescent="0.15">
      <c r="X562" s="172"/>
    </row>
    <row r="563" spans="24:24" x14ac:dyDescent="0.15">
      <c r="X563" s="172"/>
    </row>
    <row r="564" spans="24:24" x14ac:dyDescent="0.15">
      <c r="X564" s="172"/>
    </row>
    <row r="565" spans="24:24" x14ac:dyDescent="0.15">
      <c r="X565" s="172"/>
    </row>
    <row r="566" spans="24:24" x14ac:dyDescent="0.15">
      <c r="X566" s="172"/>
    </row>
    <row r="567" spans="24:24" x14ac:dyDescent="0.15">
      <c r="X567" s="172"/>
    </row>
    <row r="568" spans="24:24" x14ac:dyDescent="0.15">
      <c r="X568" s="172"/>
    </row>
    <row r="569" spans="24:24" x14ac:dyDescent="0.15">
      <c r="X569" s="172"/>
    </row>
    <row r="570" spans="24:24" x14ac:dyDescent="0.15">
      <c r="X570" s="172"/>
    </row>
    <row r="571" spans="24:24" x14ac:dyDescent="0.15">
      <c r="X571" s="172"/>
    </row>
    <row r="572" spans="24:24" x14ac:dyDescent="0.15">
      <c r="X572" s="172"/>
    </row>
    <row r="573" spans="24:24" x14ac:dyDescent="0.15">
      <c r="X573" s="172"/>
    </row>
    <row r="574" spans="24:24" x14ac:dyDescent="0.15">
      <c r="X574" s="172"/>
    </row>
    <row r="575" spans="24:24" x14ac:dyDescent="0.15">
      <c r="X575" s="172"/>
    </row>
    <row r="576" spans="24:24" x14ac:dyDescent="0.15">
      <c r="X576" s="172"/>
    </row>
    <row r="577" spans="24:24" x14ac:dyDescent="0.15">
      <c r="X577" s="172"/>
    </row>
    <row r="578" spans="24:24" x14ac:dyDescent="0.15">
      <c r="X578" s="172"/>
    </row>
    <row r="579" spans="24:24" x14ac:dyDescent="0.15">
      <c r="X579" s="172"/>
    </row>
    <row r="580" spans="24:24" x14ac:dyDescent="0.15">
      <c r="X580" s="172"/>
    </row>
    <row r="581" spans="24:24" x14ac:dyDescent="0.15">
      <c r="X581" s="172"/>
    </row>
    <row r="582" spans="24:24" x14ac:dyDescent="0.15">
      <c r="X582" s="172"/>
    </row>
  </sheetData>
  <mergeCells count="21">
    <mergeCell ref="D57:E57"/>
    <mergeCell ref="A56:F56"/>
    <mergeCell ref="B57:C57"/>
    <mergeCell ref="A72:F72"/>
    <mergeCell ref="A73:A75"/>
    <mergeCell ref="B73:E73"/>
    <mergeCell ref="B74:C74"/>
    <mergeCell ref="D74:E74"/>
    <mergeCell ref="A54:A55"/>
    <mergeCell ref="F9:F11"/>
    <mergeCell ref="G9:G11"/>
    <mergeCell ref="A52:A53"/>
    <mergeCell ref="A51:B51"/>
    <mergeCell ref="A49:E49"/>
    <mergeCell ref="A6:I6"/>
    <mergeCell ref="A7:H7"/>
    <mergeCell ref="A9:A11"/>
    <mergeCell ref="B9:B11"/>
    <mergeCell ref="C9:C11"/>
    <mergeCell ref="H9:J10"/>
    <mergeCell ref="D9:E10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2"/>
  <sheetViews>
    <sheetView workbookViewId="0">
      <selection activeCell="G24" sqref="G24"/>
    </sheetView>
  </sheetViews>
  <sheetFormatPr baseColWidth="10" defaultColWidth="12.85546875" defaultRowHeight="10.5" x14ac:dyDescent="0.15"/>
  <cols>
    <col min="1" max="1" width="45.28515625" style="177" customWidth="1"/>
    <col min="2" max="9" width="13.7109375" style="177" customWidth="1"/>
    <col min="10" max="10" width="15.140625" style="172" customWidth="1"/>
    <col min="11" max="11" width="15.140625" style="242" customWidth="1"/>
    <col min="12" max="17" width="15.140625" style="172" customWidth="1"/>
    <col min="18" max="19" width="13.5703125" style="172" customWidth="1"/>
    <col min="20" max="21" width="13.5703125" style="172" hidden="1" customWidth="1"/>
    <col min="22" max="22" width="13.5703125" style="174" hidden="1" customWidth="1"/>
    <col min="23" max="23" width="13.5703125" style="172" hidden="1" customWidth="1"/>
    <col min="24" max="24" width="13.5703125" style="159" hidden="1" customWidth="1"/>
    <col min="25" max="26" width="12.42578125" style="172" hidden="1" customWidth="1"/>
    <col min="27" max="27" width="8" style="172" hidden="1" customWidth="1"/>
    <col min="28" max="28" width="7.28515625" style="172" hidden="1" customWidth="1"/>
    <col min="29" max="31" width="12.85546875" style="172" hidden="1" customWidth="1"/>
    <col min="32" max="32" width="12.85546875" style="172" customWidth="1"/>
    <col min="33" max="38" width="6.7109375" style="172" customWidth="1"/>
    <col min="39" max="47" width="5.85546875" style="172" customWidth="1"/>
    <col min="48" max="91" width="10.85546875" style="172" customWidth="1"/>
    <col min="92" max="256" width="12.85546875" style="172"/>
    <col min="257" max="257" width="45.28515625" style="172" customWidth="1"/>
    <col min="258" max="265" width="13.7109375" style="172" customWidth="1"/>
    <col min="266" max="273" width="15.140625" style="172" customWidth="1"/>
    <col min="274" max="275" width="13.5703125" style="172" customWidth="1"/>
    <col min="276" max="287" width="0" style="172" hidden="1" customWidth="1"/>
    <col min="288" max="288" width="12.85546875" style="172" customWidth="1"/>
    <col min="289" max="294" width="6.7109375" style="172" customWidth="1"/>
    <col min="295" max="303" width="5.85546875" style="172" customWidth="1"/>
    <col min="304" max="347" width="10.85546875" style="172" customWidth="1"/>
    <col min="348" max="512" width="12.85546875" style="172"/>
    <col min="513" max="513" width="45.28515625" style="172" customWidth="1"/>
    <col min="514" max="521" width="13.7109375" style="172" customWidth="1"/>
    <col min="522" max="529" width="15.140625" style="172" customWidth="1"/>
    <col min="530" max="531" width="13.5703125" style="172" customWidth="1"/>
    <col min="532" max="543" width="0" style="172" hidden="1" customWidth="1"/>
    <col min="544" max="544" width="12.85546875" style="172" customWidth="1"/>
    <col min="545" max="550" width="6.7109375" style="172" customWidth="1"/>
    <col min="551" max="559" width="5.85546875" style="172" customWidth="1"/>
    <col min="560" max="603" width="10.85546875" style="172" customWidth="1"/>
    <col min="604" max="768" width="12.85546875" style="172"/>
    <col min="769" max="769" width="45.28515625" style="172" customWidth="1"/>
    <col min="770" max="777" width="13.7109375" style="172" customWidth="1"/>
    <col min="778" max="785" width="15.140625" style="172" customWidth="1"/>
    <col min="786" max="787" width="13.5703125" style="172" customWidth="1"/>
    <col min="788" max="799" width="0" style="172" hidden="1" customWidth="1"/>
    <col min="800" max="800" width="12.85546875" style="172" customWidth="1"/>
    <col min="801" max="806" width="6.7109375" style="172" customWidth="1"/>
    <col min="807" max="815" width="5.85546875" style="172" customWidth="1"/>
    <col min="816" max="859" width="10.85546875" style="172" customWidth="1"/>
    <col min="860" max="1024" width="12.85546875" style="172"/>
    <col min="1025" max="1025" width="45.28515625" style="172" customWidth="1"/>
    <col min="1026" max="1033" width="13.7109375" style="172" customWidth="1"/>
    <col min="1034" max="1041" width="15.140625" style="172" customWidth="1"/>
    <col min="1042" max="1043" width="13.5703125" style="172" customWidth="1"/>
    <col min="1044" max="1055" width="0" style="172" hidden="1" customWidth="1"/>
    <col min="1056" max="1056" width="12.85546875" style="172" customWidth="1"/>
    <col min="1057" max="1062" width="6.7109375" style="172" customWidth="1"/>
    <col min="1063" max="1071" width="5.85546875" style="172" customWidth="1"/>
    <col min="1072" max="1115" width="10.85546875" style="172" customWidth="1"/>
    <col min="1116" max="1280" width="12.85546875" style="172"/>
    <col min="1281" max="1281" width="45.28515625" style="172" customWidth="1"/>
    <col min="1282" max="1289" width="13.7109375" style="172" customWidth="1"/>
    <col min="1290" max="1297" width="15.140625" style="172" customWidth="1"/>
    <col min="1298" max="1299" width="13.5703125" style="172" customWidth="1"/>
    <col min="1300" max="1311" width="0" style="172" hidden="1" customWidth="1"/>
    <col min="1312" max="1312" width="12.85546875" style="172" customWidth="1"/>
    <col min="1313" max="1318" width="6.7109375" style="172" customWidth="1"/>
    <col min="1319" max="1327" width="5.85546875" style="172" customWidth="1"/>
    <col min="1328" max="1371" width="10.85546875" style="172" customWidth="1"/>
    <col min="1372" max="1536" width="12.85546875" style="172"/>
    <col min="1537" max="1537" width="45.28515625" style="172" customWidth="1"/>
    <col min="1538" max="1545" width="13.7109375" style="172" customWidth="1"/>
    <col min="1546" max="1553" width="15.140625" style="172" customWidth="1"/>
    <col min="1554" max="1555" width="13.5703125" style="172" customWidth="1"/>
    <col min="1556" max="1567" width="0" style="172" hidden="1" customWidth="1"/>
    <col min="1568" max="1568" width="12.85546875" style="172" customWidth="1"/>
    <col min="1569" max="1574" width="6.7109375" style="172" customWidth="1"/>
    <col min="1575" max="1583" width="5.85546875" style="172" customWidth="1"/>
    <col min="1584" max="1627" width="10.85546875" style="172" customWidth="1"/>
    <col min="1628" max="1792" width="12.85546875" style="172"/>
    <col min="1793" max="1793" width="45.28515625" style="172" customWidth="1"/>
    <col min="1794" max="1801" width="13.7109375" style="172" customWidth="1"/>
    <col min="1802" max="1809" width="15.140625" style="172" customWidth="1"/>
    <col min="1810" max="1811" width="13.5703125" style="172" customWidth="1"/>
    <col min="1812" max="1823" width="0" style="172" hidden="1" customWidth="1"/>
    <col min="1824" max="1824" width="12.85546875" style="172" customWidth="1"/>
    <col min="1825" max="1830" width="6.7109375" style="172" customWidth="1"/>
    <col min="1831" max="1839" width="5.85546875" style="172" customWidth="1"/>
    <col min="1840" max="1883" width="10.85546875" style="172" customWidth="1"/>
    <col min="1884" max="2048" width="12.85546875" style="172"/>
    <col min="2049" max="2049" width="45.28515625" style="172" customWidth="1"/>
    <col min="2050" max="2057" width="13.7109375" style="172" customWidth="1"/>
    <col min="2058" max="2065" width="15.140625" style="172" customWidth="1"/>
    <col min="2066" max="2067" width="13.5703125" style="172" customWidth="1"/>
    <col min="2068" max="2079" width="0" style="172" hidden="1" customWidth="1"/>
    <col min="2080" max="2080" width="12.85546875" style="172" customWidth="1"/>
    <col min="2081" max="2086" width="6.7109375" style="172" customWidth="1"/>
    <col min="2087" max="2095" width="5.85546875" style="172" customWidth="1"/>
    <col min="2096" max="2139" width="10.85546875" style="172" customWidth="1"/>
    <col min="2140" max="2304" width="12.85546875" style="172"/>
    <col min="2305" max="2305" width="45.28515625" style="172" customWidth="1"/>
    <col min="2306" max="2313" width="13.7109375" style="172" customWidth="1"/>
    <col min="2314" max="2321" width="15.140625" style="172" customWidth="1"/>
    <col min="2322" max="2323" width="13.5703125" style="172" customWidth="1"/>
    <col min="2324" max="2335" width="0" style="172" hidden="1" customWidth="1"/>
    <col min="2336" max="2336" width="12.85546875" style="172" customWidth="1"/>
    <col min="2337" max="2342" width="6.7109375" style="172" customWidth="1"/>
    <col min="2343" max="2351" width="5.85546875" style="172" customWidth="1"/>
    <col min="2352" max="2395" width="10.85546875" style="172" customWidth="1"/>
    <col min="2396" max="2560" width="12.85546875" style="172"/>
    <col min="2561" max="2561" width="45.28515625" style="172" customWidth="1"/>
    <col min="2562" max="2569" width="13.7109375" style="172" customWidth="1"/>
    <col min="2570" max="2577" width="15.140625" style="172" customWidth="1"/>
    <col min="2578" max="2579" width="13.5703125" style="172" customWidth="1"/>
    <col min="2580" max="2591" width="0" style="172" hidden="1" customWidth="1"/>
    <col min="2592" max="2592" width="12.85546875" style="172" customWidth="1"/>
    <col min="2593" max="2598" width="6.7109375" style="172" customWidth="1"/>
    <col min="2599" max="2607" width="5.85546875" style="172" customWidth="1"/>
    <col min="2608" max="2651" width="10.85546875" style="172" customWidth="1"/>
    <col min="2652" max="2816" width="12.85546875" style="172"/>
    <col min="2817" max="2817" width="45.28515625" style="172" customWidth="1"/>
    <col min="2818" max="2825" width="13.7109375" style="172" customWidth="1"/>
    <col min="2826" max="2833" width="15.140625" style="172" customWidth="1"/>
    <col min="2834" max="2835" width="13.5703125" style="172" customWidth="1"/>
    <col min="2836" max="2847" width="0" style="172" hidden="1" customWidth="1"/>
    <col min="2848" max="2848" width="12.85546875" style="172" customWidth="1"/>
    <col min="2849" max="2854" width="6.7109375" style="172" customWidth="1"/>
    <col min="2855" max="2863" width="5.85546875" style="172" customWidth="1"/>
    <col min="2864" max="2907" width="10.85546875" style="172" customWidth="1"/>
    <col min="2908" max="3072" width="12.85546875" style="172"/>
    <col min="3073" max="3073" width="45.28515625" style="172" customWidth="1"/>
    <col min="3074" max="3081" width="13.7109375" style="172" customWidth="1"/>
    <col min="3082" max="3089" width="15.140625" style="172" customWidth="1"/>
    <col min="3090" max="3091" width="13.5703125" style="172" customWidth="1"/>
    <col min="3092" max="3103" width="0" style="172" hidden="1" customWidth="1"/>
    <col min="3104" max="3104" width="12.85546875" style="172" customWidth="1"/>
    <col min="3105" max="3110" width="6.7109375" style="172" customWidth="1"/>
    <col min="3111" max="3119" width="5.85546875" style="172" customWidth="1"/>
    <col min="3120" max="3163" width="10.85546875" style="172" customWidth="1"/>
    <col min="3164" max="3328" width="12.85546875" style="172"/>
    <col min="3329" max="3329" width="45.28515625" style="172" customWidth="1"/>
    <col min="3330" max="3337" width="13.7109375" style="172" customWidth="1"/>
    <col min="3338" max="3345" width="15.140625" style="172" customWidth="1"/>
    <col min="3346" max="3347" width="13.5703125" style="172" customWidth="1"/>
    <col min="3348" max="3359" width="0" style="172" hidden="1" customWidth="1"/>
    <col min="3360" max="3360" width="12.85546875" style="172" customWidth="1"/>
    <col min="3361" max="3366" width="6.7109375" style="172" customWidth="1"/>
    <col min="3367" max="3375" width="5.85546875" style="172" customWidth="1"/>
    <col min="3376" max="3419" width="10.85546875" style="172" customWidth="1"/>
    <col min="3420" max="3584" width="12.85546875" style="172"/>
    <col min="3585" max="3585" width="45.28515625" style="172" customWidth="1"/>
    <col min="3586" max="3593" width="13.7109375" style="172" customWidth="1"/>
    <col min="3594" max="3601" width="15.140625" style="172" customWidth="1"/>
    <col min="3602" max="3603" width="13.5703125" style="172" customWidth="1"/>
    <col min="3604" max="3615" width="0" style="172" hidden="1" customWidth="1"/>
    <col min="3616" max="3616" width="12.85546875" style="172" customWidth="1"/>
    <col min="3617" max="3622" width="6.7109375" style="172" customWidth="1"/>
    <col min="3623" max="3631" width="5.85546875" style="172" customWidth="1"/>
    <col min="3632" max="3675" width="10.85546875" style="172" customWidth="1"/>
    <col min="3676" max="3840" width="12.85546875" style="172"/>
    <col min="3841" max="3841" width="45.28515625" style="172" customWidth="1"/>
    <col min="3842" max="3849" width="13.7109375" style="172" customWidth="1"/>
    <col min="3850" max="3857" width="15.140625" style="172" customWidth="1"/>
    <col min="3858" max="3859" width="13.5703125" style="172" customWidth="1"/>
    <col min="3860" max="3871" width="0" style="172" hidden="1" customWidth="1"/>
    <col min="3872" max="3872" width="12.85546875" style="172" customWidth="1"/>
    <col min="3873" max="3878" width="6.7109375" style="172" customWidth="1"/>
    <col min="3879" max="3887" width="5.85546875" style="172" customWidth="1"/>
    <col min="3888" max="3931" width="10.85546875" style="172" customWidth="1"/>
    <col min="3932" max="4096" width="12.85546875" style="172"/>
    <col min="4097" max="4097" width="45.28515625" style="172" customWidth="1"/>
    <col min="4098" max="4105" width="13.7109375" style="172" customWidth="1"/>
    <col min="4106" max="4113" width="15.140625" style="172" customWidth="1"/>
    <col min="4114" max="4115" width="13.5703125" style="172" customWidth="1"/>
    <col min="4116" max="4127" width="0" style="172" hidden="1" customWidth="1"/>
    <col min="4128" max="4128" width="12.85546875" style="172" customWidth="1"/>
    <col min="4129" max="4134" width="6.7109375" style="172" customWidth="1"/>
    <col min="4135" max="4143" width="5.85546875" style="172" customWidth="1"/>
    <col min="4144" max="4187" width="10.85546875" style="172" customWidth="1"/>
    <col min="4188" max="4352" width="12.85546875" style="172"/>
    <col min="4353" max="4353" width="45.28515625" style="172" customWidth="1"/>
    <col min="4354" max="4361" width="13.7109375" style="172" customWidth="1"/>
    <col min="4362" max="4369" width="15.140625" style="172" customWidth="1"/>
    <col min="4370" max="4371" width="13.5703125" style="172" customWidth="1"/>
    <col min="4372" max="4383" width="0" style="172" hidden="1" customWidth="1"/>
    <col min="4384" max="4384" width="12.85546875" style="172" customWidth="1"/>
    <col min="4385" max="4390" width="6.7109375" style="172" customWidth="1"/>
    <col min="4391" max="4399" width="5.85546875" style="172" customWidth="1"/>
    <col min="4400" max="4443" width="10.85546875" style="172" customWidth="1"/>
    <col min="4444" max="4608" width="12.85546875" style="172"/>
    <col min="4609" max="4609" width="45.28515625" style="172" customWidth="1"/>
    <col min="4610" max="4617" width="13.7109375" style="172" customWidth="1"/>
    <col min="4618" max="4625" width="15.140625" style="172" customWidth="1"/>
    <col min="4626" max="4627" width="13.5703125" style="172" customWidth="1"/>
    <col min="4628" max="4639" width="0" style="172" hidden="1" customWidth="1"/>
    <col min="4640" max="4640" width="12.85546875" style="172" customWidth="1"/>
    <col min="4641" max="4646" width="6.7109375" style="172" customWidth="1"/>
    <col min="4647" max="4655" width="5.85546875" style="172" customWidth="1"/>
    <col min="4656" max="4699" width="10.85546875" style="172" customWidth="1"/>
    <col min="4700" max="4864" width="12.85546875" style="172"/>
    <col min="4865" max="4865" width="45.28515625" style="172" customWidth="1"/>
    <col min="4866" max="4873" width="13.7109375" style="172" customWidth="1"/>
    <col min="4874" max="4881" width="15.140625" style="172" customWidth="1"/>
    <col min="4882" max="4883" width="13.5703125" style="172" customWidth="1"/>
    <col min="4884" max="4895" width="0" style="172" hidden="1" customWidth="1"/>
    <col min="4896" max="4896" width="12.85546875" style="172" customWidth="1"/>
    <col min="4897" max="4902" width="6.7109375" style="172" customWidth="1"/>
    <col min="4903" max="4911" width="5.85546875" style="172" customWidth="1"/>
    <col min="4912" max="4955" width="10.85546875" style="172" customWidth="1"/>
    <col min="4956" max="5120" width="12.85546875" style="172"/>
    <col min="5121" max="5121" width="45.28515625" style="172" customWidth="1"/>
    <col min="5122" max="5129" width="13.7109375" style="172" customWidth="1"/>
    <col min="5130" max="5137" width="15.140625" style="172" customWidth="1"/>
    <col min="5138" max="5139" width="13.5703125" style="172" customWidth="1"/>
    <col min="5140" max="5151" width="0" style="172" hidden="1" customWidth="1"/>
    <col min="5152" max="5152" width="12.85546875" style="172" customWidth="1"/>
    <col min="5153" max="5158" width="6.7109375" style="172" customWidth="1"/>
    <col min="5159" max="5167" width="5.85546875" style="172" customWidth="1"/>
    <col min="5168" max="5211" width="10.85546875" style="172" customWidth="1"/>
    <col min="5212" max="5376" width="12.85546875" style="172"/>
    <col min="5377" max="5377" width="45.28515625" style="172" customWidth="1"/>
    <col min="5378" max="5385" width="13.7109375" style="172" customWidth="1"/>
    <col min="5386" max="5393" width="15.140625" style="172" customWidth="1"/>
    <col min="5394" max="5395" width="13.5703125" style="172" customWidth="1"/>
    <col min="5396" max="5407" width="0" style="172" hidden="1" customWidth="1"/>
    <col min="5408" max="5408" width="12.85546875" style="172" customWidth="1"/>
    <col min="5409" max="5414" width="6.7109375" style="172" customWidth="1"/>
    <col min="5415" max="5423" width="5.85546875" style="172" customWidth="1"/>
    <col min="5424" max="5467" width="10.85546875" style="172" customWidth="1"/>
    <col min="5468" max="5632" width="12.85546875" style="172"/>
    <col min="5633" max="5633" width="45.28515625" style="172" customWidth="1"/>
    <col min="5634" max="5641" width="13.7109375" style="172" customWidth="1"/>
    <col min="5642" max="5649" width="15.140625" style="172" customWidth="1"/>
    <col min="5650" max="5651" width="13.5703125" style="172" customWidth="1"/>
    <col min="5652" max="5663" width="0" style="172" hidden="1" customWidth="1"/>
    <col min="5664" max="5664" width="12.85546875" style="172" customWidth="1"/>
    <col min="5665" max="5670" width="6.7109375" style="172" customWidth="1"/>
    <col min="5671" max="5679" width="5.85546875" style="172" customWidth="1"/>
    <col min="5680" max="5723" width="10.85546875" style="172" customWidth="1"/>
    <col min="5724" max="5888" width="12.85546875" style="172"/>
    <col min="5889" max="5889" width="45.28515625" style="172" customWidth="1"/>
    <col min="5890" max="5897" width="13.7109375" style="172" customWidth="1"/>
    <col min="5898" max="5905" width="15.140625" style="172" customWidth="1"/>
    <col min="5906" max="5907" width="13.5703125" style="172" customWidth="1"/>
    <col min="5908" max="5919" width="0" style="172" hidden="1" customWidth="1"/>
    <col min="5920" max="5920" width="12.85546875" style="172" customWidth="1"/>
    <col min="5921" max="5926" width="6.7109375" style="172" customWidth="1"/>
    <col min="5927" max="5935" width="5.85546875" style="172" customWidth="1"/>
    <col min="5936" max="5979" width="10.85546875" style="172" customWidth="1"/>
    <col min="5980" max="6144" width="12.85546875" style="172"/>
    <col min="6145" max="6145" width="45.28515625" style="172" customWidth="1"/>
    <col min="6146" max="6153" width="13.7109375" style="172" customWidth="1"/>
    <col min="6154" max="6161" width="15.140625" style="172" customWidth="1"/>
    <col min="6162" max="6163" width="13.5703125" style="172" customWidth="1"/>
    <col min="6164" max="6175" width="0" style="172" hidden="1" customWidth="1"/>
    <col min="6176" max="6176" width="12.85546875" style="172" customWidth="1"/>
    <col min="6177" max="6182" width="6.7109375" style="172" customWidth="1"/>
    <col min="6183" max="6191" width="5.85546875" style="172" customWidth="1"/>
    <col min="6192" max="6235" width="10.85546875" style="172" customWidth="1"/>
    <col min="6236" max="6400" width="12.85546875" style="172"/>
    <col min="6401" max="6401" width="45.28515625" style="172" customWidth="1"/>
    <col min="6402" max="6409" width="13.7109375" style="172" customWidth="1"/>
    <col min="6410" max="6417" width="15.140625" style="172" customWidth="1"/>
    <col min="6418" max="6419" width="13.5703125" style="172" customWidth="1"/>
    <col min="6420" max="6431" width="0" style="172" hidden="1" customWidth="1"/>
    <col min="6432" max="6432" width="12.85546875" style="172" customWidth="1"/>
    <col min="6433" max="6438" width="6.7109375" style="172" customWidth="1"/>
    <col min="6439" max="6447" width="5.85546875" style="172" customWidth="1"/>
    <col min="6448" max="6491" width="10.85546875" style="172" customWidth="1"/>
    <col min="6492" max="6656" width="12.85546875" style="172"/>
    <col min="6657" max="6657" width="45.28515625" style="172" customWidth="1"/>
    <col min="6658" max="6665" width="13.7109375" style="172" customWidth="1"/>
    <col min="6666" max="6673" width="15.140625" style="172" customWidth="1"/>
    <col min="6674" max="6675" width="13.5703125" style="172" customWidth="1"/>
    <col min="6676" max="6687" width="0" style="172" hidden="1" customWidth="1"/>
    <col min="6688" max="6688" width="12.85546875" style="172" customWidth="1"/>
    <col min="6689" max="6694" width="6.7109375" style="172" customWidth="1"/>
    <col min="6695" max="6703" width="5.85546875" style="172" customWidth="1"/>
    <col min="6704" max="6747" width="10.85546875" style="172" customWidth="1"/>
    <col min="6748" max="6912" width="12.85546875" style="172"/>
    <col min="6913" max="6913" width="45.28515625" style="172" customWidth="1"/>
    <col min="6914" max="6921" width="13.7109375" style="172" customWidth="1"/>
    <col min="6922" max="6929" width="15.140625" style="172" customWidth="1"/>
    <col min="6930" max="6931" width="13.5703125" style="172" customWidth="1"/>
    <col min="6932" max="6943" width="0" style="172" hidden="1" customWidth="1"/>
    <col min="6944" max="6944" width="12.85546875" style="172" customWidth="1"/>
    <col min="6945" max="6950" width="6.7109375" style="172" customWidth="1"/>
    <col min="6951" max="6959" width="5.85546875" style="172" customWidth="1"/>
    <col min="6960" max="7003" width="10.85546875" style="172" customWidth="1"/>
    <col min="7004" max="7168" width="12.85546875" style="172"/>
    <col min="7169" max="7169" width="45.28515625" style="172" customWidth="1"/>
    <col min="7170" max="7177" width="13.7109375" style="172" customWidth="1"/>
    <col min="7178" max="7185" width="15.140625" style="172" customWidth="1"/>
    <col min="7186" max="7187" width="13.5703125" style="172" customWidth="1"/>
    <col min="7188" max="7199" width="0" style="172" hidden="1" customWidth="1"/>
    <col min="7200" max="7200" width="12.85546875" style="172" customWidth="1"/>
    <col min="7201" max="7206" width="6.7109375" style="172" customWidth="1"/>
    <col min="7207" max="7215" width="5.85546875" style="172" customWidth="1"/>
    <col min="7216" max="7259" width="10.85546875" style="172" customWidth="1"/>
    <col min="7260" max="7424" width="12.85546875" style="172"/>
    <col min="7425" max="7425" width="45.28515625" style="172" customWidth="1"/>
    <col min="7426" max="7433" width="13.7109375" style="172" customWidth="1"/>
    <col min="7434" max="7441" width="15.140625" style="172" customWidth="1"/>
    <col min="7442" max="7443" width="13.5703125" style="172" customWidth="1"/>
    <col min="7444" max="7455" width="0" style="172" hidden="1" customWidth="1"/>
    <col min="7456" max="7456" width="12.85546875" style="172" customWidth="1"/>
    <col min="7457" max="7462" width="6.7109375" style="172" customWidth="1"/>
    <col min="7463" max="7471" width="5.85546875" style="172" customWidth="1"/>
    <col min="7472" max="7515" width="10.85546875" style="172" customWidth="1"/>
    <col min="7516" max="7680" width="12.85546875" style="172"/>
    <col min="7681" max="7681" width="45.28515625" style="172" customWidth="1"/>
    <col min="7682" max="7689" width="13.7109375" style="172" customWidth="1"/>
    <col min="7690" max="7697" width="15.140625" style="172" customWidth="1"/>
    <col min="7698" max="7699" width="13.5703125" style="172" customWidth="1"/>
    <col min="7700" max="7711" width="0" style="172" hidden="1" customWidth="1"/>
    <col min="7712" max="7712" width="12.85546875" style="172" customWidth="1"/>
    <col min="7713" max="7718" width="6.7109375" style="172" customWidth="1"/>
    <col min="7719" max="7727" width="5.85546875" style="172" customWidth="1"/>
    <col min="7728" max="7771" width="10.85546875" style="172" customWidth="1"/>
    <col min="7772" max="7936" width="12.85546875" style="172"/>
    <col min="7937" max="7937" width="45.28515625" style="172" customWidth="1"/>
    <col min="7938" max="7945" width="13.7109375" style="172" customWidth="1"/>
    <col min="7946" max="7953" width="15.140625" style="172" customWidth="1"/>
    <col min="7954" max="7955" width="13.5703125" style="172" customWidth="1"/>
    <col min="7956" max="7967" width="0" style="172" hidden="1" customWidth="1"/>
    <col min="7968" max="7968" width="12.85546875" style="172" customWidth="1"/>
    <col min="7969" max="7974" width="6.7109375" style="172" customWidth="1"/>
    <col min="7975" max="7983" width="5.85546875" style="172" customWidth="1"/>
    <col min="7984" max="8027" width="10.85546875" style="172" customWidth="1"/>
    <col min="8028" max="8192" width="12.85546875" style="172"/>
    <col min="8193" max="8193" width="45.28515625" style="172" customWidth="1"/>
    <col min="8194" max="8201" width="13.7109375" style="172" customWidth="1"/>
    <col min="8202" max="8209" width="15.140625" style="172" customWidth="1"/>
    <col min="8210" max="8211" width="13.5703125" style="172" customWidth="1"/>
    <col min="8212" max="8223" width="0" style="172" hidden="1" customWidth="1"/>
    <col min="8224" max="8224" width="12.85546875" style="172" customWidth="1"/>
    <col min="8225" max="8230" width="6.7109375" style="172" customWidth="1"/>
    <col min="8231" max="8239" width="5.85546875" style="172" customWidth="1"/>
    <col min="8240" max="8283" width="10.85546875" style="172" customWidth="1"/>
    <col min="8284" max="8448" width="12.85546875" style="172"/>
    <col min="8449" max="8449" width="45.28515625" style="172" customWidth="1"/>
    <col min="8450" max="8457" width="13.7109375" style="172" customWidth="1"/>
    <col min="8458" max="8465" width="15.140625" style="172" customWidth="1"/>
    <col min="8466" max="8467" width="13.5703125" style="172" customWidth="1"/>
    <col min="8468" max="8479" width="0" style="172" hidden="1" customWidth="1"/>
    <col min="8480" max="8480" width="12.85546875" style="172" customWidth="1"/>
    <col min="8481" max="8486" width="6.7109375" style="172" customWidth="1"/>
    <col min="8487" max="8495" width="5.85546875" style="172" customWidth="1"/>
    <col min="8496" max="8539" width="10.85546875" style="172" customWidth="1"/>
    <col min="8540" max="8704" width="12.85546875" style="172"/>
    <col min="8705" max="8705" width="45.28515625" style="172" customWidth="1"/>
    <col min="8706" max="8713" width="13.7109375" style="172" customWidth="1"/>
    <col min="8714" max="8721" width="15.140625" style="172" customWidth="1"/>
    <col min="8722" max="8723" width="13.5703125" style="172" customWidth="1"/>
    <col min="8724" max="8735" width="0" style="172" hidden="1" customWidth="1"/>
    <col min="8736" max="8736" width="12.85546875" style="172" customWidth="1"/>
    <col min="8737" max="8742" width="6.7109375" style="172" customWidth="1"/>
    <col min="8743" max="8751" width="5.85546875" style="172" customWidth="1"/>
    <col min="8752" max="8795" width="10.85546875" style="172" customWidth="1"/>
    <col min="8796" max="8960" width="12.85546875" style="172"/>
    <col min="8961" max="8961" width="45.28515625" style="172" customWidth="1"/>
    <col min="8962" max="8969" width="13.7109375" style="172" customWidth="1"/>
    <col min="8970" max="8977" width="15.140625" style="172" customWidth="1"/>
    <col min="8978" max="8979" width="13.5703125" style="172" customWidth="1"/>
    <col min="8980" max="8991" width="0" style="172" hidden="1" customWidth="1"/>
    <col min="8992" max="8992" width="12.85546875" style="172" customWidth="1"/>
    <col min="8993" max="8998" width="6.7109375" style="172" customWidth="1"/>
    <col min="8999" max="9007" width="5.85546875" style="172" customWidth="1"/>
    <col min="9008" max="9051" width="10.85546875" style="172" customWidth="1"/>
    <col min="9052" max="9216" width="12.85546875" style="172"/>
    <col min="9217" max="9217" width="45.28515625" style="172" customWidth="1"/>
    <col min="9218" max="9225" width="13.7109375" style="172" customWidth="1"/>
    <col min="9226" max="9233" width="15.140625" style="172" customWidth="1"/>
    <col min="9234" max="9235" width="13.5703125" style="172" customWidth="1"/>
    <col min="9236" max="9247" width="0" style="172" hidden="1" customWidth="1"/>
    <col min="9248" max="9248" width="12.85546875" style="172" customWidth="1"/>
    <col min="9249" max="9254" width="6.7109375" style="172" customWidth="1"/>
    <col min="9255" max="9263" width="5.85546875" style="172" customWidth="1"/>
    <col min="9264" max="9307" width="10.85546875" style="172" customWidth="1"/>
    <col min="9308" max="9472" width="12.85546875" style="172"/>
    <col min="9473" max="9473" width="45.28515625" style="172" customWidth="1"/>
    <col min="9474" max="9481" width="13.7109375" style="172" customWidth="1"/>
    <col min="9482" max="9489" width="15.140625" style="172" customWidth="1"/>
    <col min="9490" max="9491" width="13.5703125" style="172" customWidth="1"/>
    <col min="9492" max="9503" width="0" style="172" hidden="1" customWidth="1"/>
    <col min="9504" max="9504" width="12.85546875" style="172" customWidth="1"/>
    <col min="9505" max="9510" width="6.7109375" style="172" customWidth="1"/>
    <col min="9511" max="9519" width="5.85546875" style="172" customWidth="1"/>
    <col min="9520" max="9563" width="10.85546875" style="172" customWidth="1"/>
    <col min="9564" max="9728" width="12.85546875" style="172"/>
    <col min="9729" max="9729" width="45.28515625" style="172" customWidth="1"/>
    <col min="9730" max="9737" width="13.7109375" style="172" customWidth="1"/>
    <col min="9738" max="9745" width="15.140625" style="172" customWidth="1"/>
    <col min="9746" max="9747" width="13.5703125" style="172" customWidth="1"/>
    <col min="9748" max="9759" width="0" style="172" hidden="1" customWidth="1"/>
    <col min="9760" max="9760" width="12.85546875" style="172" customWidth="1"/>
    <col min="9761" max="9766" width="6.7109375" style="172" customWidth="1"/>
    <col min="9767" max="9775" width="5.85546875" style="172" customWidth="1"/>
    <col min="9776" max="9819" width="10.85546875" style="172" customWidth="1"/>
    <col min="9820" max="9984" width="12.85546875" style="172"/>
    <col min="9985" max="9985" width="45.28515625" style="172" customWidth="1"/>
    <col min="9986" max="9993" width="13.7109375" style="172" customWidth="1"/>
    <col min="9994" max="10001" width="15.140625" style="172" customWidth="1"/>
    <col min="10002" max="10003" width="13.5703125" style="172" customWidth="1"/>
    <col min="10004" max="10015" width="0" style="172" hidden="1" customWidth="1"/>
    <col min="10016" max="10016" width="12.85546875" style="172" customWidth="1"/>
    <col min="10017" max="10022" width="6.7109375" style="172" customWidth="1"/>
    <col min="10023" max="10031" width="5.85546875" style="172" customWidth="1"/>
    <col min="10032" max="10075" width="10.85546875" style="172" customWidth="1"/>
    <col min="10076" max="10240" width="12.85546875" style="172"/>
    <col min="10241" max="10241" width="45.28515625" style="172" customWidth="1"/>
    <col min="10242" max="10249" width="13.7109375" style="172" customWidth="1"/>
    <col min="10250" max="10257" width="15.140625" style="172" customWidth="1"/>
    <col min="10258" max="10259" width="13.5703125" style="172" customWidth="1"/>
    <col min="10260" max="10271" width="0" style="172" hidden="1" customWidth="1"/>
    <col min="10272" max="10272" width="12.85546875" style="172" customWidth="1"/>
    <col min="10273" max="10278" width="6.7109375" style="172" customWidth="1"/>
    <col min="10279" max="10287" width="5.85546875" style="172" customWidth="1"/>
    <col min="10288" max="10331" width="10.85546875" style="172" customWidth="1"/>
    <col min="10332" max="10496" width="12.85546875" style="172"/>
    <col min="10497" max="10497" width="45.28515625" style="172" customWidth="1"/>
    <col min="10498" max="10505" width="13.7109375" style="172" customWidth="1"/>
    <col min="10506" max="10513" width="15.140625" style="172" customWidth="1"/>
    <col min="10514" max="10515" width="13.5703125" style="172" customWidth="1"/>
    <col min="10516" max="10527" width="0" style="172" hidden="1" customWidth="1"/>
    <col min="10528" max="10528" width="12.85546875" style="172" customWidth="1"/>
    <col min="10529" max="10534" width="6.7109375" style="172" customWidth="1"/>
    <col min="10535" max="10543" width="5.85546875" style="172" customWidth="1"/>
    <col min="10544" max="10587" width="10.85546875" style="172" customWidth="1"/>
    <col min="10588" max="10752" width="12.85546875" style="172"/>
    <col min="10753" max="10753" width="45.28515625" style="172" customWidth="1"/>
    <col min="10754" max="10761" width="13.7109375" style="172" customWidth="1"/>
    <col min="10762" max="10769" width="15.140625" style="172" customWidth="1"/>
    <col min="10770" max="10771" width="13.5703125" style="172" customWidth="1"/>
    <col min="10772" max="10783" width="0" style="172" hidden="1" customWidth="1"/>
    <col min="10784" max="10784" width="12.85546875" style="172" customWidth="1"/>
    <col min="10785" max="10790" width="6.7109375" style="172" customWidth="1"/>
    <col min="10791" max="10799" width="5.85546875" style="172" customWidth="1"/>
    <col min="10800" max="10843" width="10.85546875" style="172" customWidth="1"/>
    <col min="10844" max="11008" width="12.85546875" style="172"/>
    <col min="11009" max="11009" width="45.28515625" style="172" customWidth="1"/>
    <col min="11010" max="11017" width="13.7109375" style="172" customWidth="1"/>
    <col min="11018" max="11025" width="15.140625" style="172" customWidth="1"/>
    <col min="11026" max="11027" width="13.5703125" style="172" customWidth="1"/>
    <col min="11028" max="11039" width="0" style="172" hidden="1" customWidth="1"/>
    <col min="11040" max="11040" width="12.85546875" style="172" customWidth="1"/>
    <col min="11041" max="11046" width="6.7109375" style="172" customWidth="1"/>
    <col min="11047" max="11055" width="5.85546875" style="172" customWidth="1"/>
    <col min="11056" max="11099" width="10.85546875" style="172" customWidth="1"/>
    <col min="11100" max="11264" width="12.85546875" style="172"/>
    <col min="11265" max="11265" width="45.28515625" style="172" customWidth="1"/>
    <col min="11266" max="11273" width="13.7109375" style="172" customWidth="1"/>
    <col min="11274" max="11281" width="15.140625" style="172" customWidth="1"/>
    <col min="11282" max="11283" width="13.5703125" style="172" customWidth="1"/>
    <col min="11284" max="11295" width="0" style="172" hidden="1" customWidth="1"/>
    <col min="11296" max="11296" width="12.85546875" style="172" customWidth="1"/>
    <col min="11297" max="11302" width="6.7109375" style="172" customWidth="1"/>
    <col min="11303" max="11311" width="5.85546875" style="172" customWidth="1"/>
    <col min="11312" max="11355" width="10.85546875" style="172" customWidth="1"/>
    <col min="11356" max="11520" width="12.85546875" style="172"/>
    <col min="11521" max="11521" width="45.28515625" style="172" customWidth="1"/>
    <col min="11522" max="11529" width="13.7109375" style="172" customWidth="1"/>
    <col min="11530" max="11537" width="15.140625" style="172" customWidth="1"/>
    <col min="11538" max="11539" width="13.5703125" style="172" customWidth="1"/>
    <col min="11540" max="11551" width="0" style="172" hidden="1" customWidth="1"/>
    <col min="11552" max="11552" width="12.85546875" style="172" customWidth="1"/>
    <col min="11553" max="11558" width="6.7109375" style="172" customWidth="1"/>
    <col min="11559" max="11567" width="5.85546875" style="172" customWidth="1"/>
    <col min="11568" max="11611" width="10.85546875" style="172" customWidth="1"/>
    <col min="11612" max="11776" width="12.85546875" style="172"/>
    <col min="11777" max="11777" width="45.28515625" style="172" customWidth="1"/>
    <col min="11778" max="11785" width="13.7109375" style="172" customWidth="1"/>
    <col min="11786" max="11793" width="15.140625" style="172" customWidth="1"/>
    <col min="11794" max="11795" width="13.5703125" style="172" customWidth="1"/>
    <col min="11796" max="11807" width="0" style="172" hidden="1" customWidth="1"/>
    <col min="11808" max="11808" width="12.85546875" style="172" customWidth="1"/>
    <col min="11809" max="11814" width="6.7109375" style="172" customWidth="1"/>
    <col min="11815" max="11823" width="5.85546875" style="172" customWidth="1"/>
    <col min="11824" max="11867" width="10.85546875" style="172" customWidth="1"/>
    <col min="11868" max="12032" width="12.85546875" style="172"/>
    <col min="12033" max="12033" width="45.28515625" style="172" customWidth="1"/>
    <col min="12034" max="12041" width="13.7109375" style="172" customWidth="1"/>
    <col min="12042" max="12049" width="15.140625" style="172" customWidth="1"/>
    <col min="12050" max="12051" width="13.5703125" style="172" customWidth="1"/>
    <col min="12052" max="12063" width="0" style="172" hidden="1" customWidth="1"/>
    <col min="12064" max="12064" width="12.85546875" style="172" customWidth="1"/>
    <col min="12065" max="12070" width="6.7109375" style="172" customWidth="1"/>
    <col min="12071" max="12079" width="5.85546875" style="172" customWidth="1"/>
    <col min="12080" max="12123" width="10.85546875" style="172" customWidth="1"/>
    <col min="12124" max="12288" width="12.85546875" style="172"/>
    <col min="12289" max="12289" width="45.28515625" style="172" customWidth="1"/>
    <col min="12290" max="12297" width="13.7109375" style="172" customWidth="1"/>
    <col min="12298" max="12305" width="15.140625" style="172" customWidth="1"/>
    <col min="12306" max="12307" width="13.5703125" style="172" customWidth="1"/>
    <col min="12308" max="12319" width="0" style="172" hidden="1" customWidth="1"/>
    <col min="12320" max="12320" width="12.85546875" style="172" customWidth="1"/>
    <col min="12321" max="12326" width="6.7109375" style="172" customWidth="1"/>
    <col min="12327" max="12335" width="5.85546875" style="172" customWidth="1"/>
    <col min="12336" max="12379" width="10.85546875" style="172" customWidth="1"/>
    <col min="12380" max="12544" width="12.85546875" style="172"/>
    <col min="12545" max="12545" width="45.28515625" style="172" customWidth="1"/>
    <col min="12546" max="12553" width="13.7109375" style="172" customWidth="1"/>
    <col min="12554" max="12561" width="15.140625" style="172" customWidth="1"/>
    <col min="12562" max="12563" width="13.5703125" style="172" customWidth="1"/>
    <col min="12564" max="12575" width="0" style="172" hidden="1" customWidth="1"/>
    <col min="12576" max="12576" width="12.85546875" style="172" customWidth="1"/>
    <col min="12577" max="12582" width="6.7109375" style="172" customWidth="1"/>
    <col min="12583" max="12591" width="5.85546875" style="172" customWidth="1"/>
    <col min="12592" max="12635" width="10.85546875" style="172" customWidth="1"/>
    <col min="12636" max="12800" width="12.85546875" style="172"/>
    <col min="12801" max="12801" width="45.28515625" style="172" customWidth="1"/>
    <col min="12802" max="12809" width="13.7109375" style="172" customWidth="1"/>
    <col min="12810" max="12817" width="15.140625" style="172" customWidth="1"/>
    <col min="12818" max="12819" width="13.5703125" style="172" customWidth="1"/>
    <col min="12820" max="12831" width="0" style="172" hidden="1" customWidth="1"/>
    <col min="12832" max="12832" width="12.85546875" style="172" customWidth="1"/>
    <col min="12833" max="12838" width="6.7109375" style="172" customWidth="1"/>
    <col min="12839" max="12847" width="5.85546875" style="172" customWidth="1"/>
    <col min="12848" max="12891" width="10.85546875" style="172" customWidth="1"/>
    <col min="12892" max="13056" width="12.85546875" style="172"/>
    <col min="13057" max="13057" width="45.28515625" style="172" customWidth="1"/>
    <col min="13058" max="13065" width="13.7109375" style="172" customWidth="1"/>
    <col min="13066" max="13073" width="15.140625" style="172" customWidth="1"/>
    <col min="13074" max="13075" width="13.5703125" style="172" customWidth="1"/>
    <col min="13076" max="13087" width="0" style="172" hidden="1" customWidth="1"/>
    <col min="13088" max="13088" width="12.85546875" style="172" customWidth="1"/>
    <col min="13089" max="13094" width="6.7109375" style="172" customWidth="1"/>
    <col min="13095" max="13103" width="5.85546875" style="172" customWidth="1"/>
    <col min="13104" max="13147" width="10.85546875" style="172" customWidth="1"/>
    <col min="13148" max="13312" width="12.85546875" style="172"/>
    <col min="13313" max="13313" width="45.28515625" style="172" customWidth="1"/>
    <col min="13314" max="13321" width="13.7109375" style="172" customWidth="1"/>
    <col min="13322" max="13329" width="15.140625" style="172" customWidth="1"/>
    <col min="13330" max="13331" width="13.5703125" style="172" customWidth="1"/>
    <col min="13332" max="13343" width="0" style="172" hidden="1" customWidth="1"/>
    <col min="13344" max="13344" width="12.85546875" style="172" customWidth="1"/>
    <col min="13345" max="13350" width="6.7109375" style="172" customWidth="1"/>
    <col min="13351" max="13359" width="5.85546875" style="172" customWidth="1"/>
    <col min="13360" max="13403" width="10.85546875" style="172" customWidth="1"/>
    <col min="13404" max="13568" width="12.85546875" style="172"/>
    <col min="13569" max="13569" width="45.28515625" style="172" customWidth="1"/>
    <col min="13570" max="13577" width="13.7109375" style="172" customWidth="1"/>
    <col min="13578" max="13585" width="15.140625" style="172" customWidth="1"/>
    <col min="13586" max="13587" width="13.5703125" style="172" customWidth="1"/>
    <col min="13588" max="13599" width="0" style="172" hidden="1" customWidth="1"/>
    <col min="13600" max="13600" width="12.85546875" style="172" customWidth="1"/>
    <col min="13601" max="13606" width="6.7109375" style="172" customWidth="1"/>
    <col min="13607" max="13615" width="5.85546875" style="172" customWidth="1"/>
    <col min="13616" max="13659" width="10.85546875" style="172" customWidth="1"/>
    <col min="13660" max="13824" width="12.85546875" style="172"/>
    <col min="13825" max="13825" width="45.28515625" style="172" customWidth="1"/>
    <col min="13826" max="13833" width="13.7109375" style="172" customWidth="1"/>
    <col min="13834" max="13841" width="15.140625" style="172" customWidth="1"/>
    <col min="13842" max="13843" width="13.5703125" style="172" customWidth="1"/>
    <col min="13844" max="13855" width="0" style="172" hidden="1" customWidth="1"/>
    <col min="13856" max="13856" width="12.85546875" style="172" customWidth="1"/>
    <col min="13857" max="13862" width="6.7109375" style="172" customWidth="1"/>
    <col min="13863" max="13871" width="5.85546875" style="172" customWidth="1"/>
    <col min="13872" max="13915" width="10.85546875" style="172" customWidth="1"/>
    <col min="13916" max="14080" width="12.85546875" style="172"/>
    <col min="14081" max="14081" width="45.28515625" style="172" customWidth="1"/>
    <col min="14082" max="14089" width="13.7109375" style="172" customWidth="1"/>
    <col min="14090" max="14097" width="15.140625" style="172" customWidth="1"/>
    <col min="14098" max="14099" width="13.5703125" style="172" customWidth="1"/>
    <col min="14100" max="14111" width="0" style="172" hidden="1" customWidth="1"/>
    <col min="14112" max="14112" width="12.85546875" style="172" customWidth="1"/>
    <col min="14113" max="14118" width="6.7109375" style="172" customWidth="1"/>
    <col min="14119" max="14127" width="5.85546875" style="172" customWidth="1"/>
    <col min="14128" max="14171" width="10.85546875" style="172" customWidth="1"/>
    <col min="14172" max="14336" width="12.85546875" style="172"/>
    <col min="14337" max="14337" width="45.28515625" style="172" customWidth="1"/>
    <col min="14338" max="14345" width="13.7109375" style="172" customWidth="1"/>
    <col min="14346" max="14353" width="15.140625" style="172" customWidth="1"/>
    <col min="14354" max="14355" width="13.5703125" style="172" customWidth="1"/>
    <col min="14356" max="14367" width="0" style="172" hidden="1" customWidth="1"/>
    <col min="14368" max="14368" width="12.85546875" style="172" customWidth="1"/>
    <col min="14369" max="14374" width="6.7109375" style="172" customWidth="1"/>
    <col min="14375" max="14383" width="5.85546875" style="172" customWidth="1"/>
    <col min="14384" max="14427" width="10.85546875" style="172" customWidth="1"/>
    <col min="14428" max="14592" width="12.85546875" style="172"/>
    <col min="14593" max="14593" width="45.28515625" style="172" customWidth="1"/>
    <col min="14594" max="14601" width="13.7109375" style="172" customWidth="1"/>
    <col min="14602" max="14609" width="15.140625" style="172" customWidth="1"/>
    <col min="14610" max="14611" width="13.5703125" style="172" customWidth="1"/>
    <col min="14612" max="14623" width="0" style="172" hidden="1" customWidth="1"/>
    <col min="14624" max="14624" width="12.85546875" style="172" customWidth="1"/>
    <col min="14625" max="14630" width="6.7109375" style="172" customWidth="1"/>
    <col min="14631" max="14639" width="5.85546875" style="172" customWidth="1"/>
    <col min="14640" max="14683" width="10.85546875" style="172" customWidth="1"/>
    <col min="14684" max="14848" width="12.85546875" style="172"/>
    <col min="14849" max="14849" width="45.28515625" style="172" customWidth="1"/>
    <col min="14850" max="14857" width="13.7109375" style="172" customWidth="1"/>
    <col min="14858" max="14865" width="15.140625" style="172" customWidth="1"/>
    <col min="14866" max="14867" width="13.5703125" style="172" customWidth="1"/>
    <col min="14868" max="14879" width="0" style="172" hidden="1" customWidth="1"/>
    <col min="14880" max="14880" width="12.85546875" style="172" customWidth="1"/>
    <col min="14881" max="14886" width="6.7109375" style="172" customWidth="1"/>
    <col min="14887" max="14895" width="5.85546875" style="172" customWidth="1"/>
    <col min="14896" max="14939" width="10.85546875" style="172" customWidth="1"/>
    <col min="14940" max="15104" width="12.85546875" style="172"/>
    <col min="15105" max="15105" width="45.28515625" style="172" customWidth="1"/>
    <col min="15106" max="15113" width="13.7109375" style="172" customWidth="1"/>
    <col min="15114" max="15121" width="15.140625" style="172" customWidth="1"/>
    <col min="15122" max="15123" width="13.5703125" style="172" customWidth="1"/>
    <col min="15124" max="15135" width="0" style="172" hidden="1" customWidth="1"/>
    <col min="15136" max="15136" width="12.85546875" style="172" customWidth="1"/>
    <col min="15137" max="15142" width="6.7109375" style="172" customWidth="1"/>
    <col min="15143" max="15151" width="5.85546875" style="172" customWidth="1"/>
    <col min="15152" max="15195" width="10.85546875" style="172" customWidth="1"/>
    <col min="15196" max="15360" width="12.85546875" style="172"/>
    <col min="15361" max="15361" width="45.28515625" style="172" customWidth="1"/>
    <col min="15362" max="15369" width="13.7109375" style="172" customWidth="1"/>
    <col min="15370" max="15377" width="15.140625" style="172" customWidth="1"/>
    <col min="15378" max="15379" width="13.5703125" style="172" customWidth="1"/>
    <col min="15380" max="15391" width="0" style="172" hidden="1" customWidth="1"/>
    <col min="15392" max="15392" width="12.85546875" style="172" customWidth="1"/>
    <col min="15393" max="15398" width="6.7109375" style="172" customWidth="1"/>
    <col min="15399" max="15407" width="5.85546875" style="172" customWidth="1"/>
    <col min="15408" max="15451" width="10.85546875" style="172" customWidth="1"/>
    <col min="15452" max="15616" width="12.85546875" style="172"/>
    <col min="15617" max="15617" width="45.28515625" style="172" customWidth="1"/>
    <col min="15618" max="15625" width="13.7109375" style="172" customWidth="1"/>
    <col min="15626" max="15633" width="15.140625" style="172" customWidth="1"/>
    <col min="15634" max="15635" width="13.5703125" style="172" customWidth="1"/>
    <col min="15636" max="15647" width="0" style="172" hidden="1" customWidth="1"/>
    <col min="15648" max="15648" width="12.85546875" style="172" customWidth="1"/>
    <col min="15649" max="15654" width="6.7109375" style="172" customWidth="1"/>
    <col min="15655" max="15663" width="5.85546875" style="172" customWidth="1"/>
    <col min="15664" max="15707" width="10.85546875" style="172" customWidth="1"/>
    <col min="15708" max="15872" width="12.85546875" style="172"/>
    <col min="15873" max="15873" width="45.28515625" style="172" customWidth="1"/>
    <col min="15874" max="15881" width="13.7109375" style="172" customWidth="1"/>
    <col min="15882" max="15889" width="15.140625" style="172" customWidth="1"/>
    <col min="15890" max="15891" width="13.5703125" style="172" customWidth="1"/>
    <col min="15892" max="15903" width="0" style="172" hidden="1" customWidth="1"/>
    <col min="15904" max="15904" width="12.85546875" style="172" customWidth="1"/>
    <col min="15905" max="15910" width="6.7109375" style="172" customWidth="1"/>
    <col min="15911" max="15919" width="5.85546875" style="172" customWidth="1"/>
    <col min="15920" max="15963" width="10.85546875" style="172" customWidth="1"/>
    <col min="15964" max="16128" width="12.85546875" style="172"/>
    <col min="16129" max="16129" width="45.28515625" style="172" customWidth="1"/>
    <col min="16130" max="16137" width="13.7109375" style="172" customWidth="1"/>
    <col min="16138" max="16145" width="15.140625" style="172" customWidth="1"/>
    <col min="16146" max="16147" width="13.5703125" style="172" customWidth="1"/>
    <col min="16148" max="16159" width="0" style="172" hidden="1" customWidth="1"/>
    <col min="16160" max="16160" width="12.85546875" style="172" customWidth="1"/>
    <col min="16161" max="16166" width="6.7109375" style="172" customWidth="1"/>
    <col min="16167" max="16175" width="5.85546875" style="172" customWidth="1"/>
    <col min="16176" max="16219" width="10.85546875" style="172" customWidth="1"/>
    <col min="16220" max="16384" width="12.85546875" style="172"/>
  </cols>
  <sheetData>
    <row r="1" spans="1:27" s="166" customFormat="1" ht="11.1" customHeight="1" x14ac:dyDescent="0.15">
      <c r="A1" s="162" t="s">
        <v>0</v>
      </c>
      <c r="B1" s="163"/>
      <c r="C1" s="164"/>
      <c r="D1" s="164"/>
      <c r="E1" s="164"/>
      <c r="F1" s="164"/>
      <c r="G1" s="164"/>
      <c r="H1" s="164"/>
      <c r="I1" s="164"/>
      <c r="J1" s="165"/>
      <c r="K1" s="240"/>
      <c r="V1" s="167"/>
      <c r="W1" s="168"/>
      <c r="X1" s="168"/>
    </row>
    <row r="2" spans="1:27" s="166" customFormat="1" ht="11.1" customHeight="1" x14ac:dyDescent="0.15">
      <c r="A2" s="162" t="str">
        <f>CONCATENATE("COMUNA: ",[6]NOMBRE!B2," - ","( ",[6]NOMBRE!C2,[6]NOMBRE!D2,[6]NOMBRE!E2,[6]NOMBRE!F2,[6]NOMBRE!G2," )")</f>
        <v>COMUNA: Linares - ( 07401 )</v>
      </c>
      <c r="B2" s="163"/>
      <c r="C2" s="164"/>
      <c r="D2" s="164"/>
      <c r="E2" s="164"/>
      <c r="F2" s="164"/>
      <c r="G2" s="164"/>
      <c r="H2" s="164"/>
      <c r="I2" s="164"/>
      <c r="J2" s="165"/>
      <c r="K2" s="240"/>
      <c r="V2" s="167"/>
      <c r="W2" s="168"/>
      <c r="X2" s="168"/>
    </row>
    <row r="3" spans="1:27" s="166" customFormat="1" ht="11.1" customHeight="1" x14ac:dyDescent="0.2">
      <c r="A3" s="162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  <c r="B3" s="163"/>
      <c r="C3" s="164"/>
      <c r="D3" s="169"/>
      <c r="E3" s="164"/>
      <c r="F3" s="164"/>
      <c r="G3" s="164"/>
      <c r="H3" s="164"/>
      <c r="I3" s="164"/>
      <c r="J3" s="165"/>
      <c r="K3" s="240"/>
      <c r="V3" s="167"/>
      <c r="W3" s="168"/>
      <c r="X3" s="168"/>
    </row>
    <row r="4" spans="1:27" s="166" customFormat="1" ht="11.1" customHeight="1" x14ac:dyDescent="0.15">
      <c r="A4" s="162" t="str">
        <f>CONCATENATE("MES: ",[6]NOMBRE!B6," - ","( ",[6]NOMBRE!C6,[6]NOMBRE!D6," )")</f>
        <v>MES: MAYO - ( 05 )</v>
      </c>
      <c r="B4" s="163"/>
      <c r="C4" s="164"/>
      <c r="D4" s="164"/>
      <c r="E4" s="164"/>
      <c r="F4" s="164"/>
      <c r="G4" s="164"/>
      <c r="H4" s="164"/>
      <c r="I4" s="164"/>
      <c r="J4" s="165"/>
      <c r="K4" s="240"/>
      <c r="V4" s="167"/>
      <c r="W4" s="168"/>
      <c r="X4" s="168"/>
    </row>
    <row r="5" spans="1:27" s="166" customFormat="1" ht="11.25" x14ac:dyDescent="0.15">
      <c r="A5" s="161" t="str">
        <f>CONCATENATE("AÑO: ",[6]NOMBRE!B7)</f>
        <v>AÑO: 2016</v>
      </c>
      <c r="B5" s="163"/>
      <c r="C5" s="164"/>
      <c r="D5" s="164"/>
      <c r="E5" s="164"/>
      <c r="F5" s="164"/>
      <c r="G5" s="164"/>
      <c r="H5" s="164"/>
      <c r="I5" s="164"/>
      <c r="J5" s="165"/>
      <c r="K5" s="240"/>
      <c r="V5" s="167"/>
      <c r="W5" s="168"/>
      <c r="X5" s="168"/>
    </row>
    <row r="6" spans="1:27" ht="44.1" customHeight="1" x14ac:dyDescent="0.15">
      <c r="A6" s="423"/>
      <c r="B6" s="423"/>
      <c r="C6" s="423"/>
      <c r="D6" s="423"/>
      <c r="E6" s="423"/>
      <c r="F6" s="423"/>
      <c r="G6" s="423"/>
      <c r="H6" s="423"/>
      <c r="I6" s="423"/>
      <c r="J6" s="170"/>
      <c r="K6" s="241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1"/>
      <c r="W6" s="170"/>
      <c r="X6" s="170"/>
      <c r="Y6" s="170"/>
      <c r="Z6" s="170"/>
      <c r="AA6" s="170"/>
    </row>
    <row r="7" spans="1:27" ht="21.95" customHeight="1" x14ac:dyDescent="0.15">
      <c r="A7" s="424" t="s">
        <v>1</v>
      </c>
      <c r="B7" s="424"/>
      <c r="C7" s="424"/>
      <c r="D7" s="424"/>
      <c r="E7" s="424"/>
      <c r="F7" s="424"/>
      <c r="G7" s="424"/>
      <c r="H7" s="424"/>
      <c r="I7" s="173"/>
      <c r="J7" s="173"/>
      <c r="X7" s="172"/>
    </row>
    <row r="8" spans="1:27" ht="36.75" customHeight="1" x14ac:dyDescent="0.2">
      <c r="A8" s="175" t="s">
        <v>88</v>
      </c>
      <c r="B8" s="176"/>
      <c r="C8" s="176"/>
      <c r="J8" s="177"/>
      <c r="X8" s="172"/>
    </row>
    <row r="9" spans="1:27" ht="15" customHeight="1" x14ac:dyDescent="0.15">
      <c r="A9" s="425" t="s">
        <v>89</v>
      </c>
      <c r="B9" s="428" t="s">
        <v>90</v>
      </c>
      <c r="C9" s="428" t="s">
        <v>91</v>
      </c>
      <c r="D9" s="433" t="s">
        <v>2</v>
      </c>
      <c r="E9" s="434"/>
      <c r="F9" s="428" t="s">
        <v>3</v>
      </c>
      <c r="G9" s="428" t="s">
        <v>4</v>
      </c>
      <c r="H9" s="425" t="s">
        <v>5</v>
      </c>
      <c r="I9" s="433"/>
      <c r="J9" s="437"/>
      <c r="K9" s="243"/>
      <c r="L9" s="177"/>
      <c r="X9" s="172"/>
    </row>
    <row r="10" spans="1:27" ht="10.5" customHeight="1" x14ac:dyDescent="0.15">
      <c r="A10" s="426"/>
      <c r="B10" s="429"/>
      <c r="C10" s="431"/>
      <c r="D10" s="435"/>
      <c r="E10" s="436"/>
      <c r="F10" s="429"/>
      <c r="G10" s="429"/>
      <c r="H10" s="427"/>
      <c r="I10" s="438"/>
      <c r="J10" s="439"/>
      <c r="K10" s="243"/>
      <c r="L10" s="177"/>
      <c r="X10" s="172"/>
    </row>
    <row r="11" spans="1:27" ht="40.5" customHeight="1" x14ac:dyDescent="0.15">
      <c r="A11" s="427"/>
      <c r="B11" s="430"/>
      <c r="C11" s="432"/>
      <c r="D11" s="181" t="s">
        <v>6</v>
      </c>
      <c r="E11" s="182" t="s">
        <v>92</v>
      </c>
      <c r="F11" s="430"/>
      <c r="G11" s="430"/>
      <c r="H11" s="183" t="s">
        <v>7</v>
      </c>
      <c r="I11" s="184" t="s">
        <v>8</v>
      </c>
      <c r="J11" s="362" t="s">
        <v>9</v>
      </c>
      <c r="K11" s="243"/>
      <c r="L11" s="177"/>
      <c r="X11" s="172"/>
    </row>
    <row r="12" spans="1:27" ht="15" customHeight="1" x14ac:dyDescent="0.2">
      <c r="A12" s="185" t="s">
        <v>93</v>
      </c>
      <c r="B12" s="326">
        <f>SUM(B13:B16)</f>
        <v>5</v>
      </c>
      <c r="C12" s="326">
        <f>SUM(C13:C16)</f>
        <v>5</v>
      </c>
      <c r="D12" s="318">
        <f t="shared" ref="D12:J12" si="0">SUM(D13:D16)</f>
        <v>1573</v>
      </c>
      <c r="E12" s="319">
        <f t="shared" si="0"/>
        <v>1396</v>
      </c>
      <c r="F12" s="320">
        <f t="shared" si="0"/>
        <v>246</v>
      </c>
      <c r="G12" s="320">
        <f t="shared" si="0"/>
        <v>796</v>
      </c>
      <c r="H12" s="318">
        <f>SUM(H13:H16)</f>
        <v>619</v>
      </c>
      <c r="I12" s="321">
        <f>SUM(I13:I16)</f>
        <v>619</v>
      </c>
      <c r="J12" s="319">
        <f t="shared" si="0"/>
        <v>5</v>
      </c>
      <c r="K12" s="244"/>
      <c r="L12" s="177"/>
      <c r="T12" s="235"/>
      <c r="X12" s="186"/>
    </row>
    <row r="13" spans="1:27" ht="15" customHeight="1" x14ac:dyDescent="0.2">
      <c r="A13" s="187" t="s">
        <v>10</v>
      </c>
      <c r="B13" s="327">
        <v>4</v>
      </c>
      <c r="C13" s="327">
        <v>4</v>
      </c>
      <c r="D13" s="303">
        <v>833</v>
      </c>
      <c r="E13" s="304">
        <v>656</v>
      </c>
      <c r="F13" s="305">
        <v>186</v>
      </c>
      <c r="G13" s="305">
        <v>580</v>
      </c>
      <c r="H13" s="303">
        <v>403</v>
      </c>
      <c r="I13" s="306">
        <v>403</v>
      </c>
      <c r="J13" s="307">
        <v>5</v>
      </c>
      <c r="K13" s="245" t="str">
        <f>T13&amp;" "&amp;U13</f>
        <v xml:space="preserve"> </v>
      </c>
      <c r="L13" s="177"/>
      <c r="T13" s="248" t="str">
        <f>IF($C13&gt;$B13,"El nº de quirófanos disponibles NO puede ser MAYOR al nº de quirófanos de dotación","")</f>
        <v/>
      </c>
      <c r="U13" s="248" t="str">
        <f>IF(AND($C13&gt;0,$D13=""),"Falta registrar horas disponibles",IF(AND($H13&gt;0,$G13=""),"Falta registrar total de horas mensuales ocupadas",IF(AND(SUM($D13:$J13)&gt;0,$B13=""),"Falta registrar número quierófanos",IF(($F13+$G13)&gt;$D13,"Las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4"/>
      <c r="X13" s="174"/>
      <c r="Y13" s="174"/>
      <c r="Z13" s="209">
        <v>0</v>
      </c>
      <c r="AA13" s="251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188" t="s">
        <v>11</v>
      </c>
      <c r="B14" s="328">
        <v>1</v>
      </c>
      <c r="C14" s="328">
        <v>1</v>
      </c>
      <c r="D14" s="308">
        <v>740</v>
      </c>
      <c r="E14" s="309">
        <v>740</v>
      </c>
      <c r="F14" s="310">
        <v>60</v>
      </c>
      <c r="G14" s="310">
        <v>216</v>
      </c>
      <c r="H14" s="308">
        <v>216</v>
      </c>
      <c r="I14" s="311">
        <v>216</v>
      </c>
      <c r="J14" s="312"/>
      <c r="K14" s="246" t="str">
        <f>T14&amp;" "&amp;U14</f>
        <v xml:space="preserve"> </v>
      </c>
      <c r="L14" s="177"/>
      <c r="T14" s="248" t="str">
        <f>IF($C14&gt;$B14,"El nº de quirófanos disponibles NO puede ser MAYOR al nº de quirófanos de dotación","")</f>
        <v/>
      </c>
      <c r="U14" s="248" t="str">
        <f>IF(AND($C14&gt;0,$D14=""),"Falta registrar horas disponibles",IF(AND($H14&gt;0,$G14=""),"Falta registrar total de horas mensuales ocupadas",IF(AND(SUM($D14:$J14)&gt;0,$B14=""),"Falta registrar número quirófanos",IF(($F14+$G14)&gt;$D14,"Las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4"/>
      <c r="X14" s="174"/>
      <c r="Y14" s="174"/>
      <c r="Z14" s="209">
        <v>0</v>
      </c>
      <c r="AA14" s="251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188" t="s">
        <v>12</v>
      </c>
      <c r="B15" s="328"/>
      <c r="C15" s="328"/>
      <c r="D15" s="308"/>
      <c r="E15" s="309"/>
      <c r="F15" s="310"/>
      <c r="G15" s="310"/>
      <c r="H15" s="308"/>
      <c r="I15" s="311"/>
      <c r="J15" s="312"/>
      <c r="K15" s="246" t="str">
        <f>T15&amp;" "&amp;U15</f>
        <v xml:space="preserve"> </v>
      </c>
      <c r="L15" s="177"/>
      <c r="T15" s="248" t="str">
        <f>IF($C15&gt;$B15,"El nº de quirófanos disponibles NO puede ser MAYOR al nº de quirófanos de dotación","")</f>
        <v/>
      </c>
      <c r="U15" s="248" t="str">
        <f>IF(AND($C15&gt;0,$D15=""),"Falta registrar horas disponibles",IF(AND($H15&gt;0,$G15=""),"Falta registrar total de horas mensuales ocupadas",IF(AND(SUM($D15:$J15)&gt;0,$B15=""),"Falta registrar número quirófanos",IF(($F15+$G15)&gt;$D15,"Las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4"/>
      <c r="X15" s="174"/>
      <c r="Y15" s="174"/>
      <c r="Z15" s="209">
        <v>0</v>
      </c>
      <c r="AA15" s="251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189" t="s">
        <v>13</v>
      </c>
      <c r="B16" s="329"/>
      <c r="C16" s="329"/>
      <c r="D16" s="313"/>
      <c r="E16" s="314"/>
      <c r="F16" s="315"/>
      <c r="G16" s="315"/>
      <c r="H16" s="313"/>
      <c r="I16" s="316"/>
      <c r="J16" s="317"/>
      <c r="K16" s="246" t="str">
        <f>T16&amp;" "&amp;U16</f>
        <v xml:space="preserve"> </v>
      </c>
      <c r="L16" s="177"/>
      <c r="T16" s="248" t="str">
        <f>IF($C16&gt;$B16,"El nº de quirófanos disponibles NO puede ser MAYOR al nº de quirófanos de dotación","")</f>
        <v/>
      </c>
      <c r="U16" s="248" t="str">
        <f>IF(AND($C16&gt;0,$D16=""),"Falta registrar horas disponibles",IF(AND($H16&gt;0,$G16=""),"Falta registrar total de horas mensuales ocupadas",IF(AND(SUM($D16:$J16)&gt;0,$B16=""),"Falta registrar número quirófanos",IF(($F16+$G16)&gt;$D16,"Las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4"/>
      <c r="X16" s="174"/>
      <c r="Y16" s="174"/>
      <c r="Z16" s="209">
        <v>0</v>
      </c>
      <c r="AA16" s="251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90" t="s">
        <v>14</v>
      </c>
      <c r="B17" s="191"/>
      <c r="C17" s="191"/>
      <c r="D17" s="191"/>
      <c r="E17" s="191"/>
      <c r="F17" s="191"/>
      <c r="G17" s="191"/>
      <c r="H17" s="191"/>
      <c r="I17" s="191"/>
      <c r="J17" s="177"/>
      <c r="X17" s="172"/>
    </row>
    <row r="18" spans="1:24" ht="42" customHeight="1" x14ac:dyDescent="0.15">
      <c r="A18" s="360" t="s">
        <v>15</v>
      </c>
      <c r="B18" s="356" t="s">
        <v>7</v>
      </c>
      <c r="C18" s="192" t="s">
        <v>16</v>
      </c>
      <c r="D18" s="193" t="s">
        <v>17</v>
      </c>
      <c r="E18" s="193" t="s">
        <v>18</v>
      </c>
      <c r="F18" s="193" t="s">
        <v>19</v>
      </c>
      <c r="G18" s="194" t="s">
        <v>20</v>
      </c>
      <c r="H18" s="195"/>
      <c r="I18" s="172"/>
      <c r="X18" s="172"/>
    </row>
    <row r="19" spans="1:24" ht="15" customHeight="1" x14ac:dyDescent="0.15">
      <c r="A19" s="196" t="s">
        <v>21</v>
      </c>
      <c r="B19" s="286">
        <f>SUM(C19:G19)</f>
        <v>6</v>
      </c>
      <c r="C19" s="287"/>
      <c r="D19" s="288"/>
      <c r="E19" s="288">
        <v>6</v>
      </c>
      <c r="F19" s="288"/>
      <c r="G19" s="289"/>
      <c r="H19" s="236"/>
      <c r="I19" s="172"/>
      <c r="X19" s="172"/>
    </row>
    <row r="20" spans="1:24" ht="15" customHeight="1" x14ac:dyDescent="0.15">
      <c r="A20" s="188" t="s">
        <v>22</v>
      </c>
      <c r="B20" s="290">
        <f>SUM(C20:G20)</f>
        <v>160</v>
      </c>
      <c r="C20" s="291"/>
      <c r="D20" s="292"/>
      <c r="E20" s="292">
        <v>160</v>
      </c>
      <c r="F20" s="292"/>
      <c r="G20" s="293"/>
      <c r="H20" s="236"/>
      <c r="I20" s="172"/>
      <c r="X20" s="172"/>
    </row>
    <row r="21" spans="1:24" ht="15" customHeight="1" x14ac:dyDescent="0.15">
      <c r="A21" s="188" t="s">
        <v>23</v>
      </c>
      <c r="B21" s="290">
        <f>SUM(C21:G21)</f>
        <v>160</v>
      </c>
      <c r="C21" s="291"/>
      <c r="D21" s="292"/>
      <c r="E21" s="292">
        <v>160</v>
      </c>
      <c r="F21" s="292"/>
      <c r="G21" s="293"/>
      <c r="H21" s="236"/>
      <c r="I21" s="172"/>
      <c r="X21" s="172"/>
    </row>
    <row r="22" spans="1:24" ht="15" customHeight="1" x14ac:dyDescent="0.15">
      <c r="A22" s="188" t="s">
        <v>24</v>
      </c>
      <c r="B22" s="290">
        <f>SUM(C22:G22)</f>
        <v>160</v>
      </c>
      <c r="C22" s="291"/>
      <c r="D22" s="292"/>
      <c r="E22" s="292">
        <v>160</v>
      </c>
      <c r="F22" s="292"/>
      <c r="G22" s="293"/>
      <c r="H22" s="236"/>
      <c r="I22" s="172"/>
      <c r="J22" s="177"/>
      <c r="X22" s="172"/>
    </row>
    <row r="23" spans="1:24" ht="15" customHeight="1" x14ac:dyDescent="0.15">
      <c r="A23" s="197" t="s">
        <v>25</v>
      </c>
      <c r="B23" s="294">
        <f>SUM(C23:G23)</f>
        <v>160</v>
      </c>
      <c r="C23" s="295"/>
      <c r="D23" s="296"/>
      <c r="E23" s="296">
        <v>160</v>
      </c>
      <c r="F23" s="296"/>
      <c r="G23" s="297"/>
      <c r="H23" s="236"/>
      <c r="I23" s="172"/>
      <c r="X23" s="172"/>
    </row>
    <row r="24" spans="1:24" s="177" customFormat="1" ht="27.75" customHeight="1" x14ac:dyDescent="0.2">
      <c r="A24" s="190" t="s">
        <v>26</v>
      </c>
      <c r="B24" s="198"/>
      <c r="C24" s="198"/>
      <c r="D24" s="198"/>
      <c r="E24" s="198"/>
      <c r="F24" s="198"/>
      <c r="G24" s="198"/>
      <c r="H24" s="198"/>
      <c r="K24" s="243"/>
      <c r="V24" s="199"/>
    </row>
    <row r="25" spans="1:24" s="177" customFormat="1" ht="21.75" customHeight="1" x14ac:dyDescent="0.15">
      <c r="A25" s="190" t="s">
        <v>27</v>
      </c>
      <c r="K25" s="243"/>
      <c r="V25" s="199"/>
    </row>
    <row r="26" spans="1:24" ht="29.25" customHeight="1" x14ac:dyDescent="0.15">
      <c r="A26" s="200" t="s">
        <v>15</v>
      </c>
      <c r="B26" s="200" t="s">
        <v>7</v>
      </c>
      <c r="C26" s="172"/>
      <c r="D26" s="172"/>
      <c r="E26" s="172"/>
      <c r="F26" s="172"/>
      <c r="G26" s="172"/>
      <c r="H26" s="172"/>
      <c r="I26" s="172"/>
      <c r="X26" s="172"/>
    </row>
    <row r="27" spans="1:24" ht="15" customHeight="1" x14ac:dyDescent="0.15">
      <c r="A27" s="187" t="s">
        <v>22</v>
      </c>
      <c r="B27" s="255">
        <v>33</v>
      </c>
      <c r="C27" s="237"/>
      <c r="D27" s="172"/>
      <c r="E27" s="172"/>
      <c r="F27" s="172"/>
      <c r="G27" s="172"/>
      <c r="H27" s="172"/>
      <c r="I27" s="172"/>
      <c r="X27" s="172"/>
    </row>
    <row r="28" spans="1:24" ht="15" customHeight="1" x14ac:dyDescent="0.15">
      <c r="A28" s="188" t="s">
        <v>23</v>
      </c>
      <c r="B28" s="255">
        <v>41</v>
      </c>
      <c r="C28" s="237"/>
      <c r="D28" s="172"/>
      <c r="E28" s="172"/>
      <c r="F28" s="172"/>
      <c r="G28" s="172"/>
      <c r="H28" s="172"/>
      <c r="I28" s="172"/>
      <c r="X28" s="172"/>
    </row>
    <row r="29" spans="1:24" ht="15" customHeight="1" x14ac:dyDescent="0.15">
      <c r="A29" s="187" t="s">
        <v>24</v>
      </c>
      <c r="B29" s="255">
        <v>271</v>
      </c>
      <c r="C29" s="237"/>
      <c r="D29" s="172"/>
      <c r="E29" s="172"/>
      <c r="F29" s="172"/>
      <c r="G29" s="172"/>
      <c r="H29" s="172"/>
      <c r="I29" s="172"/>
      <c r="X29" s="172"/>
    </row>
    <row r="30" spans="1:24" ht="15" customHeight="1" x14ac:dyDescent="0.15">
      <c r="A30" s="187" t="s">
        <v>25</v>
      </c>
      <c r="B30" s="255">
        <v>30</v>
      </c>
      <c r="C30" s="237"/>
      <c r="D30" s="172"/>
      <c r="E30" s="172"/>
      <c r="F30" s="172"/>
      <c r="G30" s="172"/>
      <c r="H30" s="172"/>
      <c r="I30" s="172"/>
      <c r="J30" s="177"/>
      <c r="X30" s="172"/>
    </row>
    <row r="31" spans="1:24" ht="15" customHeight="1" x14ac:dyDescent="0.15">
      <c r="A31" s="201" t="s">
        <v>28</v>
      </c>
      <c r="B31" s="255"/>
      <c r="C31" s="237"/>
      <c r="D31" s="172"/>
      <c r="E31" s="172"/>
      <c r="F31" s="172"/>
      <c r="G31" s="172"/>
      <c r="H31" s="172"/>
      <c r="I31" s="172"/>
      <c r="X31" s="172"/>
    </row>
    <row r="32" spans="1:24" ht="15" customHeight="1" x14ac:dyDescent="0.15">
      <c r="A32" s="189" t="s">
        <v>29</v>
      </c>
      <c r="B32" s="285">
        <v>1</v>
      </c>
      <c r="C32" s="237"/>
      <c r="D32" s="172"/>
      <c r="E32" s="172"/>
      <c r="F32" s="172"/>
      <c r="G32" s="172"/>
      <c r="H32" s="172"/>
      <c r="I32" s="172"/>
      <c r="X32" s="172"/>
    </row>
    <row r="33" spans="1:27" ht="33" customHeight="1" x14ac:dyDescent="0.15">
      <c r="A33" s="190" t="s">
        <v>30</v>
      </c>
      <c r="B33" s="202"/>
      <c r="C33" s="172"/>
      <c r="D33" s="172"/>
      <c r="E33" s="172"/>
      <c r="F33" s="172"/>
      <c r="G33" s="172"/>
      <c r="H33" s="172"/>
      <c r="I33" s="172"/>
      <c r="X33" s="172"/>
    </row>
    <row r="34" spans="1:27" ht="43.5" customHeight="1" x14ac:dyDescent="0.15">
      <c r="A34" s="200" t="s">
        <v>31</v>
      </c>
      <c r="B34" s="200" t="s">
        <v>7</v>
      </c>
      <c r="C34" s="203" t="s">
        <v>32</v>
      </c>
      <c r="D34" s="204" t="s">
        <v>33</v>
      </c>
      <c r="E34" s="204" t="s">
        <v>34</v>
      </c>
      <c r="F34" s="205" t="s">
        <v>35</v>
      </c>
      <c r="G34" s="172"/>
      <c r="H34" s="172"/>
      <c r="I34" s="172"/>
      <c r="X34" s="172"/>
    </row>
    <row r="35" spans="1:27" ht="24" customHeight="1" x14ac:dyDescent="0.15">
      <c r="A35" s="206" t="s">
        <v>36</v>
      </c>
      <c r="B35" s="284">
        <f>SUM(C35:F35)</f>
        <v>378</v>
      </c>
      <c r="C35" s="120">
        <v>13</v>
      </c>
      <c r="D35" s="121">
        <v>100</v>
      </c>
      <c r="E35" s="121">
        <v>118</v>
      </c>
      <c r="F35" s="122">
        <v>147</v>
      </c>
      <c r="G35" s="238"/>
      <c r="H35" s="172"/>
      <c r="I35" s="172"/>
      <c r="X35" s="172"/>
    </row>
    <row r="36" spans="1:27" ht="23.25" customHeight="1" x14ac:dyDescent="0.15">
      <c r="A36" s="190" t="s">
        <v>37</v>
      </c>
      <c r="X36" s="172"/>
    </row>
    <row r="37" spans="1:27" ht="21.75" customHeight="1" x14ac:dyDescent="0.15">
      <c r="A37" s="190" t="s">
        <v>38</v>
      </c>
      <c r="X37" s="172"/>
    </row>
    <row r="38" spans="1:27" ht="27" customHeight="1" x14ac:dyDescent="0.15">
      <c r="A38" s="360" t="s">
        <v>15</v>
      </c>
      <c r="B38" s="356" t="s">
        <v>39</v>
      </c>
      <c r="C38" s="361" t="s">
        <v>40</v>
      </c>
      <c r="D38" s="242"/>
      <c r="E38" s="172"/>
      <c r="F38" s="172"/>
      <c r="G38" s="172"/>
      <c r="H38" s="172"/>
      <c r="I38" s="172"/>
      <c r="X38" s="172"/>
    </row>
    <row r="39" spans="1:27" ht="15" customHeight="1" x14ac:dyDescent="0.15">
      <c r="A39" s="207" t="s">
        <v>41</v>
      </c>
      <c r="B39" s="279">
        <v>709</v>
      </c>
      <c r="C39" s="280">
        <v>2800</v>
      </c>
      <c r="D39" s="322"/>
      <c r="E39" s="172"/>
      <c r="F39" s="172"/>
      <c r="G39" s="172"/>
      <c r="H39" s="172"/>
      <c r="X39" s="172"/>
    </row>
    <row r="40" spans="1:27" ht="24" customHeight="1" x14ac:dyDescent="0.15">
      <c r="A40" s="208" t="s">
        <v>42</v>
      </c>
      <c r="B40" s="256">
        <v>225</v>
      </c>
      <c r="C40" s="281">
        <v>142</v>
      </c>
      <c r="D40" s="322" t="s">
        <v>43</v>
      </c>
      <c r="E40" s="172"/>
      <c r="F40" s="172"/>
      <c r="G40" s="172"/>
      <c r="H40" s="172"/>
      <c r="I40" s="172"/>
      <c r="T40" s="209" t="s">
        <v>44</v>
      </c>
      <c r="U40" s="209" t="s">
        <v>44</v>
      </c>
      <c r="W40" s="174"/>
      <c r="X40" s="174"/>
      <c r="Y40" s="174"/>
      <c r="Z40" s="247">
        <v>0</v>
      </c>
      <c r="AA40" s="247">
        <v>0</v>
      </c>
    </row>
    <row r="41" spans="1:27" ht="22.5" customHeight="1" x14ac:dyDescent="0.15">
      <c r="A41" s="208" t="s">
        <v>45</v>
      </c>
      <c r="B41" s="256">
        <v>181</v>
      </c>
      <c r="C41" s="281">
        <v>15</v>
      </c>
      <c r="D41" s="322" t="s">
        <v>43</v>
      </c>
      <c r="E41" s="172"/>
      <c r="F41" s="172"/>
      <c r="G41" s="172"/>
      <c r="H41" s="172"/>
      <c r="I41" s="172"/>
      <c r="T41" s="209" t="s">
        <v>44</v>
      </c>
      <c r="U41" s="209" t="s">
        <v>44</v>
      </c>
      <c r="W41" s="174"/>
      <c r="X41" s="174"/>
      <c r="Y41" s="174"/>
      <c r="Z41" s="247">
        <v>0</v>
      </c>
      <c r="AA41" s="247">
        <v>0</v>
      </c>
    </row>
    <row r="42" spans="1:27" ht="24.75" customHeight="1" x14ac:dyDescent="0.15">
      <c r="A42" s="210" t="s">
        <v>46</v>
      </c>
      <c r="B42" s="282">
        <v>138</v>
      </c>
      <c r="C42" s="283">
        <v>120</v>
      </c>
      <c r="D42" s="322" t="s">
        <v>43</v>
      </c>
      <c r="E42" s="172"/>
      <c r="F42" s="172"/>
      <c r="G42" s="172"/>
      <c r="H42" s="172"/>
      <c r="T42" s="209" t="s">
        <v>44</v>
      </c>
      <c r="U42" s="209" t="s">
        <v>44</v>
      </c>
      <c r="W42" s="174"/>
      <c r="X42" s="174"/>
      <c r="Y42" s="174"/>
      <c r="Z42" s="247">
        <v>0</v>
      </c>
      <c r="AA42" s="247">
        <v>0</v>
      </c>
    </row>
    <row r="43" spans="1:27" ht="24" customHeight="1" x14ac:dyDescent="0.15">
      <c r="A43" s="211" t="s">
        <v>47</v>
      </c>
      <c r="B43" s="212"/>
      <c r="C43" s="212"/>
      <c r="D43" s="323"/>
      <c r="E43" s="172"/>
      <c r="F43" s="172"/>
      <c r="G43" s="172"/>
      <c r="H43" s="172"/>
      <c r="I43" s="172"/>
      <c r="J43" s="177"/>
      <c r="W43" s="174"/>
      <c r="X43" s="174"/>
      <c r="Y43" s="174"/>
    </row>
    <row r="44" spans="1:27" ht="21.75" customHeight="1" x14ac:dyDescent="0.15">
      <c r="A44" s="190" t="s">
        <v>48</v>
      </c>
      <c r="D44" s="243"/>
      <c r="W44" s="174"/>
      <c r="X44" s="174"/>
      <c r="Y44" s="174"/>
    </row>
    <row r="45" spans="1:27" ht="24" customHeight="1" x14ac:dyDescent="0.15">
      <c r="A45" s="200" t="s">
        <v>49</v>
      </c>
      <c r="B45" s="213" t="s">
        <v>39</v>
      </c>
      <c r="C45" s="214" t="s">
        <v>40</v>
      </c>
      <c r="D45" s="324"/>
      <c r="E45" s="172"/>
      <c r="F45" s="172"/>
      <c r="G45" s="172"/>
      <c r="H45" s="172"/>
      <c r="W45" s="174"/>
      <c r="X45" s="174"/>
      <c r="Y45" s="174"/>
    </row>
    <row r="46" spans="1:27" ht="20.25" customHeight="1" x14ac:dyDescent="0.15">
      <c r="A46" s="215" t="s">
        <v>50</v>
      </c>
      <c r="B46" s="256">
        <v>190</v>
      </c>
      <c r="C46" s="281">
        <v>396</v>
      </c>
      <c r="D46" s="325"/>
      <c r="E46" s="172"/>
      <c r="F46" s="172"/>
      <c r="G46" s="172"/>
      <c r="H46" s="172"/>
      <c r="W46" s="174"/>
      <c r="X46" s="174"/>
      <c r="Y46" s="174"/>
    </row>
    <row r="47" spans="1:27" ht="24" customHeight="1" x14ac:dyDescent="0.15">
      <c r="A47" s="216" t="s">
        <v>51</v>
      </c>
      <c r="B47" s="282">
        <v>188</v>
      </c>
      <c r="C47" s="283">
        <v>396</v>
      </c>
      <c r="D47" s="322" t="s">
        <v>43</v>
      </c>
      <c r="E47" s="172"/>
      <c r="F47" s="172"/>
      <c r="G47" s="172"/>
      <c r="H47" s="172"/>
      <c r="T47" s="209" t="s">
        <v>44</v>
      </c>
      <c r="U47" s="209" t="s">
        <v>44</v>
      </c>
      <c r="W47" s="174"/>
      <c r="X47" s="174"/>
      <c r="Y47" s="174"/>
      <c r="Z47" s="247">
        <v>0</v>
      </c>
      <c r="AA47" s="247" t="s">
        <v>44</v>
      </c>
    </row>
    <row r="48" spans="1:27" ht="24" customHeight="1" x14ac:dyDescent="0.15">
      <c r="A48" s="217"/>
      <c r="B48" s="202"/>
      <c r="C48" s="202"/>
      <c r="D48" s="202"/>
      <c r="E48" s="172"/>
      <c r="F48" s="172"/>
      <c r="G48" s="172"/>
      <c r="H48" s="172"/>
      <c r="I48" s="172"/>
      <c r="J48" s="177"/>
      <c r="X48" s="172"/>
    </row>
    <row r="49" spans="1:31" ht="28.5" customHeight="1" x14ac:dyDescent="0.15">
      <c r="A49" s="440" t="s">
        <v>52</v>
      </c>
      <c r="B49" s="441"/>
      <c r="C49" s="441"/>
      <c r="D49" s="441"/>
      <c r="E49" s="441"/>
      <c r="J49" s="177"/>
      <c r="X49" s="172"/>
    </row>
    <row r="50" spans="1:31" ht="33.75" x14ac:dyDescent="0.15">
      <c r="A50" s="200" t="s">
        <v>49</v>
      </c>
      <c r="B50" s="359" t="s">
        <v>53</v>
      </c>
      <c r="C50" s="200" t="s">
        <v>7</v>
      </c>
      <c r="D50" s="219" t="s">
        <v>54</v>
      </c>
      <c r="E50" s="220" t="s">
        <v>55</v>
      </c>
      <c r="F50" s="221" t="s">
        <v>56</v>
      </c>
      <c r="G50" s="221" t="s">
        <v>57</v>
      </c>
      <c r="H50" s="221" t="s">
        <v>58</v>
      </c>
      <c r="I50" s="222" t="s">
        <v>59</v>
      </c>
      <c r="L50" s="177"/>
      <c r="X50" s="172"/>
    </row>
    <row r="51" spans="1:31" ht="15" customHeight="1" x14ac:dyDescent="0.15">
      <c r="A51" s="442" t="s">
        <v>50</v>
      </c>
      <c r="B51" s="443"/>
      <c r="C51" s="260">
        <f>SUM(D51:I51)</f>
        <v>259</v>
      </c>
      <c r="D51" s="261">
        <v>46</v>
      </c>
      <c r="E51" s="262">
        <v>28</v>
      </c>
      <c r="F51" s="262">
        <v>48</v>
      </c>
      <c r="G51" s="262">
        <v>40</v>
      </c>
      <c r="H51" s="262">
        <v>28</v>
      </c>
      <c r="I51" s="263">
        <v>69</v>
      </c>
      <c r="J51" s="322" t="s">
        <v>60</v>
      </c>
      <c r="L51" s="177"/>
      <c r="T51" s="209" t="s">
        <v>44</v>
      </c>
      <c r="U51" s="209" t="s">
        <v>44</v>
      </c>
      <c r="V51" s="209" t="s">
        <v>44</v>
      </c>
      <c r="W51" s="209" t="s">
        <v>44</v>
      </c>
      <c r="X51" s="209" t="s">
        <v>44</v>
      </c>
      <c r="Y51" s="209" t="s">
        <v>44</v>
      </c>
      <c r="Z51" s="247">
        <v>0</v>
      </c>
      <c r="AA51" s="247">
        <v>0</v>
      </c>
      <c r="AB51" s="247">
        <v>0</v>
      </c>
      <c r="AC51" s="247">
        <v>0</v>
      </c>
      <c r="AD51" s="247">
        <v>0</v>
      </c>
      <c r="AE51" s="247">
        <v>0</v>
      </c>
    </row>
    <row r="52" spans="1:31" ht="21" customHeight="1" x14ac:dyDescent="0.15">
      <c r="A52" s="444" t="s">
        <v>61</v>
      </c>
      <c r="B52" s="223" t="s">
        <v>62</v>
      </c>
      <c r="C52" s="264">
        <f>SUM(D52:I52)</f>
        <v>68</v>
      </c>
      <c r="D52" s="265">
        <v>27</v>
      </c>
      <c r="E52" s="266">
        <v>12</v>
      </c>
      <c r="F52" s="266">
        <v>29</v>
      </c>
      <c r="G52" s="266"/>
      <c r="H52" s="266"/>
      <c r="I52" s="267"/>
      <c r="J52" s="322" t="s">
        <v>60</v>
      </c>
      <c r="L52" s="177"/>
      <c r="T52" s="209" t="s">
        <v>44</v>
      </c>
      <c r="U52" s="209" t="s">
        <v>44</v>
      </c>
      <c r="V52" s="209" t="s">
        <v>44</v>
      </c>
      <c r="W52" s="209" t="s">
        <v>44</v>
      </c>
      <c r="X52" s="209" t="s">
        <v>44</v>
      </c>
      <c r="Y52" s="209" t="s">
        <v>44</v>
      </c>
      <c r="Z52" s="247">
        <v>0</v>
      </c>
      <c r="AA52" s="247">
        <v>0</v>
      </c>
      <c r="AB52" s="247">
        <v>0</v>
      </c>
      <c r="AC52" s="247">
        <v>0</v>
      </c>
      <c r="AD52" s="247">
        <v>0</v>
      </c>
      <c r="AE52" s="247">
        <v>0</v>
      </c>
    </row>
    <row r="53" spans="1:31" ht="31.5" x14ac:dyDescent="0.15">
      <c r="A53" s="444"/>
      <c r="B53" s="224" t="s">
        <v>63</v>
      </c>
      <c r="C53" s="268">
        <f>SUM(D53:I53)</f>
        <v>27</v>
      </c>
      <c r="D53" s="269">
        <v>12</v>
      </c>
      <c r="E53" s="270">
        <v>10</v>
      </c>
      <c r="F53" s="270">
        <v>5</v>
      </c>
      <c r="G53" s="270"/>
      <c r="H53" s="270"/>
      <c r="I53" s="271"/>
      <c r="J53" s="322" t="s">
        <v>60</v>
      </c>
      <c r="L53" s="177"/>
      <c r="T53" s="209" t="s">
        <v>44</v>
      </c>
      <c r="U53" s="209" t="s">
        <v>44</v>
      </c>
      <c r="V53" s="209" t="s">
        <v>44</v>
      </c>
      <c r="W53" s="209" t="s">
        <v>44</v>
      </c>
      <c r="X53" s="209" t="s">
        <v>44</v>
      </c>
      <c r="Y53" s="209" t="s">
        <v>44</v>
      </c>
      <c r="Z53" s="247">
        <v>0</v>
      </c>
      <c r="AA53" s="247">
        <v>0</v>
      </c>
      <c r="AB53" s="247">
        <v>0</v>
      </c>
      <c r="AC53" s="247">
        <v>0</v>
      </c>
      <c r="AD53" s="247">
        <v>0</v>
      </c>
      <c r="AE53" s="247">
        <v>0</v>
      </c>
    </row>
    <row r="54" spans="1:31" ht="24.95" customHeight="1" x14ac:dyDescent="0.15">
      <c r="A54" s="445" t="s">
        <v>64</v>
      </c>
      <c r="B54" s="225" t="s">
        <v>62</v>
      </c>
      <c r="C54" s="229">
        <f>SUM(D54:I54)</f>
        <v>131</v>
      </c>
      <c r="D54" s="272">
        <v>58</v>
      </c>
      <c r="E54" s="273">
        <v>21</v>
      </c>
      <c r="F54" s="273">
        <v>52</v>
      </c>
      <c r="G54" s="273"/>
      <c r="H54" s="273"/>
      <c r="I54" s="274"/>
      <c r="J54" s="322" t="s">
        <v>60</v>
      </c>
      <c r="K54" s="243"/>
      <c r="L54" s="177"/>
      <c r="T54" s="226"/>
      <c r="U54" s="226"/>
      <c r="V54" s="226"/>
      <c r="W54" s="226"/>
      <c r="X54" s="226"/>
      <c r="Y54" s="226"/>
      <c r="Z54" s="174"/>
      <c r="AA54" s="174"/>
      <c r="AB54" s="174"/>
      <c r="AC54" s="174"/>
      <c r="AD54" s="174"/>
      <c r="AE54" s="174"/>
    </row>
    <row r="55" spans="1:31" ht="33" customHeight="1" x14ac:dyDescent="0.15">
      <c r="A55" s="446"/>
      <c r="B55" s="227" t="s">
        <v>63</v>
      </c>
      <c r="C55" s="275">
        <f>SUM(D55:I55)</f>
        <v>172</v>
      </c>
      <c r="D55" s="276">
        <v>65</v>
      </c>
      <c r="E55" s="277">
        <v>77</v>
      </c>
      <c r="F55" s="277">
        <v>30</v>
      </c>
      <c r="G55" s="277"/>
      <c r="H55" s="277"/>
      <c r="I55" s="278"/>
      <c r="J55" s="322" t="s">
        <v>65</v>
      </c>
      <c r="K55" s="243"/>
      <c r="L55" s="177"/>
      <c r="T55" s="226"/>
      <c r="U55" s="226"/>
      <c r="V55" s="226"/>
      <c r="W55" s="226"/>
      <c r="X55" s="226"/>
      <c r="Y55" s="226"/>
      <c r="Z55" s="174"/>
      <c r="AA55" s="174"/>
      <c r="AB55" s="174"/>
      <c r="AC55" s="174"/>
      <c r="AD55" s="174"/>
      <c r="AE55" s="174"/>
    </row>
    <row r="56" spans="1:31" ht="34.5" customHeight="1" x14ac:dyDescent="0.15">
      <c r="A56" s="447" t="s">
        <v>66</v>
      </c>
      <c r="B56" s="447"/>
      <c r="C56" s="447"/>
      <c r="D56" s="447"/>
      <c r="E56" s="447"/>
      <c r="F56" s="447"/>
      <c r="J56" s="177"/>
      <c r="X56" s="172"/>
    </row>
    <row r="57" spans="1:31" ht="11.25" x14ac:dyDescent="0.15">
      <c r="A57" s="356" t="s">
        <v>67</v>
      </c>
      <c r="B57" s="419" t="s">
        <v>68</v>
      </c>
      <c r="C57" s="420"/>
      <c r="D57" s="421" t="s">
        <v>69</v>
      </c>
      <c r="E57" s="422"/>
      <c r="F57" s="355"/>
      <c r="J57" s="177"/>
      <c r="X57" s="172"/>
    </row>
    <row r="58" spans="1:31" ht="21" x14ac:dyDescent="0.25">
      <c r="A58" s="172"/>
      <c r="B58" s="358" t="s">
        <v>70</v>
      </c>
      <c r="C58" s="358" t="s">
        <v>71</v>
      </c>
      <c r="D58" s="358" t="s">
        <v>70</v>
      </c>
      <c r="E58" s="357" t="s">
        <v>71</v>
      </c>
      <c r="F58" s="172"/>
      <c r="G58" s="239"/>
      <c r="H58" s="160"/>
      <c r="I58" s="160"/>
      <c r="J58" s="160"/>
      <c r="X58" s="172"/>
    </row>
    <row r="59" spans="1:31" ht="15" customHeight="1" x14ac:dyDescent="0.25">
      <c r="A59" s="229" t="s">
        <v>72</v>
      </c>
      <c r="B59" s="298">
        <v>1</v>
      </c>
      <c r="C59" s="299">
        <v>84</v>
      </c>
      <c r="D59" s="299"/>
      <c r="E59" s="299">
        <v>32</v>
      </c>
      <c r="F59" s="245"/>
      <c r="H59" s="160"/>
      <c r="I59" s="160"/>
      <c r="J59" s="160"/>
      <c r="T59" s="249"/>
      <c r="X59" s="172"/>
      <c r="Z59" s="249"/>
    </row>
    <row r="60" spans="1:31" ht="15" customHeight="1" x14ac:dyDescent="0.15">
      <c r="A60" s="231" t="s">
        <v>73</v>
      </c>
      <c r="B60" s="300"/>
      <c r="C60" s="301"/>
      <c r="D60" s="301"/>
      <c r="E60" s="301"/>
      <c r="J60" s="177"/>
      <c r="X60" s="172"/>
    </row>
    <row r="61" spans="1:31" ht="15" customHeight="1" x14ac:dyDescent="0.15">
      <c r="A61" s="231" t="s">
        <v>74</v>
      </c>
      <c r="B61" s="300">
        <v>1</v>
      </c>
      <c r="C61" s="301">
        <v>2</v>
      </c>
      <c r="D61" s="301"/>
      <c r="E61" s="301"/>
      <c r="J61" s="177"/>
      <c r="X61" s="172"/>
    </row>
    <row r="62" spans="1:31" ht="15" customHeight="1" x14ac:dyDescent="0.15">
      <c r="A62" s="231" t="s">
        <v>75</v>
      </c>
      <c r="B62" s="300"/>
      <c r="C62" s="301"/>
      <c r="D62" s="301"/>
      <c r="E62" s="301"/>
      <c r="J62" s="177"/>
      <c r="X62" s="172"/>
    </row>
    <row r="63" spans="1:31" ht="15" customHeight="1" x14ac:dyDescent="0.15">
      <c r="A63" s="231" t="s">
        <v>76</v>
      </c>
      <c r="B63" s="300">
        <v>3</v>
      </c>
      <c r="C63" s="301">
        <v>11</v>
      </c>
      <c r="D63" s="301"/>
      <c r="E63" s="301">
        <v>21</v>
      </c>
      <c r="J63" s="177"/>
      <c r="X63" s="172"/>
    </row>
    <row r="64" spans="1:31" ht="15" customHeight="1" x14ac:dyDescent="0.15">
      <c r="A64" s="231" t="s">
        <v>77</v>
      </c>
      <c r="B64" s="300"/>
      <c r="C64" s="301"/>
      <c r="D64" s="301"/>
      <c r="E64" s="301"/>
      <c r="J64" s="177"/>
      <c r="X64" s="172"/>
    </row>
    <row r="65" spans="1:27" ht="15" customHeight="1" x14ac:dyDescent="0.15">
      <c r="A65" s="231" t="s">
        <v>78</v>
      </c>
      <c r="B65" s="300">
        <v>7</v>
      </c>
      <c r="C65" s="301">
        <v>3</v>
      </c>
      <c r="D65" s="301">
        <v>4</v>
      </c>
      <c r="E65" s="301"/>
      <c r="J65" s="177"/>
      <c r="X65" s="172"/>
    </row>
    <row r="66" spans="1:27" ht="15" customHeight="1" x14ac:dyDescent="0.15">
      <c r="A66" s="231" t="s">
        <v>79</v>
      </c>
      <c r="B66" s="300"/>
      <c r="C66" s="301">
        <v>1</v>
      </c>
      <c r="D66" s="301"/>
      <c r="E66" s="301"/>
      <c r="J66" s="177"/>
      <c r="X66" s="172"/>
    </row>
    <row r="67" spans="1:27" ht="15" customHeight="1" x14ac:dyDescent="0.15">
      <c r="A67" s="231" t="s">
        <v>80</v>
      </c>
      <c r="B67" s="300"/>
      <c r="C67" s="301">
        <v>73</v>
      </c>
      <c r="D67" s="301"/>
      <c r="E67" s="301">
        <v>22</v>
      </c>
      <c r="J67" s="177"/>
      <c r="X67" s="172"/>
    </row>
    <row r="68" spans="1:27" ht="15" customHeight="1" x14ac:dyDescent="0.15">
      <c r="A68" s="231" t="s">
        <v>81</v>
      </c>
      <c r="B68" s="300"/>
      <c r="C68" s="301">
        <v>55</v>
      </c>
      <c r="D68" s="301"/>
      <c r="E68" s="301">
        <v>23</v>
      </c>
      <c r="J68" s="177"/>
      <c r="X68" s="172"/>
    </row>
    <row r="69" spans="1:27" ht="15" customHeight="1" x14ac:dyDescent="0.15">
      <c r="A69" s="231" t="s">
        <v>82</v>
      </c>
      <c r="B69" s="300">
        <v>1</v>
      </c>
      <c r="C69" s="301">
        <v>39</v>
      </c>
      <c r="D69" s="301"/>
      <c r="E69" s="301">
        <v>19</v>
      </c>
      <c r="J69" s="177"/>
      <c r="X69" s="172"/>
    </row>
    <row r="70" spans="1:27" ht="15" customHeight="1" x14ac:dyDescent="0.15">
      <c r="A70" s="231" t="s">
        <v>83</v>
      </c>
      <c r="B70" s="300"/>
      <c r="C70" s="301"/>
      <c r="D70" s="301"/>
      <c r="E70" s="301"/>
      <c r="J70" s="177"/>
      <c r="X70" s="172"/>
    </row>
    <row r="71" spans="1:27" ht="15" customHeight="1" x14ac:dyDescent="0.15">
      <c r="A71" s="206" t="s">
        <v>7</v>
      </c>
      <c r="B71" s="302">
        <f>SUM(B59:B70)</f>
        <v>13</v>
      </c>
      <c r="C71" s="302">
        <f>SUM(C59:C70)</f>
        <v>268</v>
      </c>
      <c r="D71" s="302">
        <f>SUM(D59:D70)</f>
        <v>4</v>
      </c>
      <c r="E71" s="302">
        <f>SUM(E59:E70)</f>
        <v>117</v>
      </c>
      <c r="J71" s="177"/>
      <c r="X71" s="172"/>
    </row>
    <row r="72" spans="1:27" ht="39" customHeight="1" x14ac:dyDescent="0.15">
      <c r="A72" s="447" t="s">
        <v>84</v>
      </c>
      <c r="B72" s="447"/>
      <c r="C72" s="447"/>
      <c r="D72" s="447"/>
      <c r="E72" s="447"/>
      <c r="F72" s="447"/>
      <c r="J72" s="177"/>
      <c r="X72" s="172"/>
    </row>
    <row r="73" spans="1:27" x14ac:dyDescent="0.15">
      <c r="A73" s="428" t="s">
        <v>67</v>
      </c>
      <c r="B73" s="448" t="s">
        <v>85</v>
      </c>
      <c r="C73" s="448"/>
      <c r="D73" s="448"/>
      <c r="E73" s="448"/>
      <c r="J73" s="177"/>
      <c r="X73" s="172"/>
    </row>
    <row r="74" spans="1:27" x14ac:dyDescent="0.15">
      <c r="A74" s="429"/>
      <c r="B74" s="448" t="s">
        <v>86</v>
      </c>
      <c r="C74" s="448"/>
      <c r="D74" s="448" t="s">
        <v>87</v>
      </c>
      <c r="E74" s="448"/>
      <c r="J74" s="177"/>
      <c r="X74" s="172"/>
    </row>
    <row r="75" spans="1:27" ht="21" x14ac:dyDescent="0.15">
      <c r="A75" s="430"/>
      <c r="B75" s="358" t="s">
        <v>70</v>
      </c>
      <c r="C75" s="358" t="s">
        <v>71</v>
      </c>
      <c r="D75" s="358" t="s">
        <v>70</v>
      </c>
      <c r="E75" s="357" t="s">
        <v>71</v>
      </c>
      <c r="G75" s="239"/>
      <c r="J75" s="177"/>
      <c r="X75" s="172"/>
    </row>
    <row r="76" spans="1:27" ht="15" customHeight="1" x14ac:dyDescent="0.15">
      <c r="A76" s="229" t="s">
        <v>72</v>
      </c>
      <c r="B76" s="254">
        <v>4</v>
      </c>
      <c r="C76" s="255">
        <v>104</v>
      </c>
      <c r="D76" s="255">
        <v>1</v>
      </c>
      <c r="E76" s="255">
        <v>7</v>
      </c>
      <c r="F76" s="246" t="str">
        <f>T76&amp;"      "&amp;U76</f>
        <v xml:space="preserve">      </v>
      </c>
      <c r="J76" s="177"/>
      <c r="T76" s="177" t="str">
        <f>IF($B76&lt;$D76,"Suspendidas en menores 15a no puede ser mayor que programadas","")</f>
        <v/>
      </c>
      <c r="U76" s="177" t="str">
        <f>IF($C76&lt;$E76,"Suspendidas en 15+a no puede ser mayor que programadas","")</f>
        <v/>
      </c>
      <c r="X76" s="172"/>
      <c r="Z76" s="177">
        <f>IF($B76&lt;$D76,1,0)</f>
        <v>0</v>
      </c>
      <c r="AA76" s="177">
        <f>IF($C76&lt;$E76,1,0)</f>
        <v>0</v>
      </c>
    </row>
    <row r="77" spans="1:27" ht="15" customHeight="1" x14ac:dyDescent="0.15">
      <c r="A77" s="230" t="s">
        <v>73</v>
      </c>
      <c r="B77" s="257"/>
      <c r="C77" s="258"/>
      <c r="D77" s="258"/>
      <c r="E77" s="258"/>
      <c r="F77" s="246" t="str">
        <f t="shared" ref="F77:F88" si="1">T77&amp;"      "&amp;U77</f>
        <v xml:space="preserve">      </v>
      </c>
      <c r="J77" s="177"/>
      <c r="T77" s="177" t="str">
        <f t="shared" ref="T77:T88" si="2">IF($B77&lt;$D77,"Suspendidas en menores 15a no puede ser mayor que programadas","")</f>
        <v/>
      </c>
      <c r="U77" s="177" t="str">
        <f t="shared" ref="U77:U88" si="3">IF($C77&lt;$E77,"Suspendidas en 15+a no puede ser mayor que programadas","")</f>
        <v/>
      </c>
      <c r="X77" s="172"/>
      <c r="Z77" s="177">
        <f t="shared" ref="Z77:Z88" si="4">IF($B77&lt;$D77,1,0)</f>
        <v>0</v>
      </c>
      <c r="AA77" s="177">
        <f t="shared" ref="AA77:AA88" si="5">IF($C77&lt;$E77,1,0)</f>
        <v>0</v>
      </c>
    </row>
    <row r="78" spans="1:27" ht="15" customHeight="1" x14ac:dyDescent="0.15">
      <c r="A78" s="231" t="s">
        <v>74</v>
      </c>
      <c r="B78" s="257"/>
      <c r="C78" s="258"/>
      <c r="D78" s="258"/>
      <c r="E78" s="258"/>
      <c r="F78" s="246" t="str">
        <f t="shared" si="1"/>
        <v xml:space="preserve">      </v>
      </c>
      <c r="J78" s="177"/>
      <c r="T78" s="177" t="str">
        <f t="shared" si="2"/>
        <v/>
      </c>
      <c r="U78" s="177" t="str">
        <f t="shared" si="3"/>
        <v/>
      </c>
      <c r="X78" s="172"/>
      <c r="Z78" s="177">
        <f t="shared" si="4"/>
        <v>0</v>
      </c>
      <c r="AA78" s="177">
        <f t="shared" si="5"/>
        <v>0</v>
      </c>
    </row>
    <row r="79" spans="1:27" ht="15" customHeight="1" x14ac:dyDescent="0.15">
      <c r="A79" s="231" t="s">
        <v>75</v>
      </c>
      <c r="B79" s="257"/>
      <c r="C79" s="258"/>
      <c r="D79" s="258"/>
      <c r="E79" s="258"/>
      <c r="F79" s="246" t="str">
        <f t="shared" si="1"/>
        <v xml:space="preserve">      </v>
      </c>
      <c r="J79" s="177"/>
      <c r="T79" s="177" t="str">
        <f t="shared" si="2"/>
        <v/>
      </c>
      <c r="U79" s="177" t="str">
        <f t="shared" si="3"/>
        <v/>
      </c>
      <c r="X79" s="172"/>
      <c r="Z79" s="177">
        <f t="shared" si="4"/>
        <v>0</v>
      </c>
      <c r="AA79" s="177">
        <f t="shared" si="5"/>
        <v>0</v>
      </c>
    </row>
    <row r="80" spans="1:27" ht="15" customHeight="1" x14ac:dyDescent="0.15">
      <c r="A80" s="231" t="s">
        <v>76</v>
      </c>
      <c r="B80" s="257">
        <v>7</v>
      </c>
      <c r="C80" s="258">
        <v>41</v>
      </c>
      <c r="D80" s="258">
        <v>1</v>
      </c>
      <c r="E80" s="258">
        <v>6</v>
      </c>
      <c r="F80" s="246" t="str">
        <f t="shared" si="1"/>
        <v xml:space="preserve">      </v>
      </c>
      <c r="J80" s="177"/>
      <c r="T80" s="177" t="str">
        <f t="shared" si="2"/>
        <v/>
      </c>
      <c r="U80" s="177" t="str">
        <f t="shared" si="3"/>
        <v/>
      </c>
      <c r="X80" s="172"/>
      <c r="Z80" s="177">
        <f t="shared" si="4"/>
        <v>0</v>
      </c>
      <c r="AA80" s="177">
        <f t="shared" si="5"/>
        <v>0</v>
      </c>
    </row>
    <row r="81" spans="1:27" ht="15" customHeight="1" x14ac:dyDescent="0.15">
      <c r="A81" s="231" t="s">
        <v>77</v>
      </c>
      <c r="B81" s="257"/>
      <c r="C81" s="258"/>
      <c r="D81" s="258"/>
      <c r="E81" s="258"/>
      <c r="F81" s="246" t="str">
        <f t="shared" si="1"/>
        <v xml:space="preserve">      </v>
      </c>
      <c r="J81" s="177"/>
      <c r="T81" s="177" t="str">
        <f t="shared" si="2"/>
        <v/>
      </c>
      <c r="U81" s="177" t="str">
        <f t="shared" si="3"/>
        <v/>
      </c>
      <c r="X81" s="172"/>
      <c r="Z81" s="177">
        <f t="shared" si="4"/>
        <v>0</v>
      </c>
      <c r="AA81" s="177">
        <f t="shared" si="5"/>
        <v>0</v>
      </c>
    </row>
    <row r="82" spans="1:27" ht="15" customHeight="1" x14ac:dyDescent="0.15">
      <c r="A82" s="231" t="s">
        <v>78</v>
      </c>
      <c r="B82" s="257">
        <v>10</v>
      </c>
      <c r="C82" s="258">
        <v>7</v>
      </c>
      <c r="D82" s="258">
        <v>1</v>
      </c>
      <c r="E82" s="258"/>
      <c r="F82" s="246" t="str">
        <f t="shared" si="1"/>
        <v xml:space="preserve">      </v>
      </c>
      <c r="J82" s="177"/>
      <c r="T82" s="177" t="str">
        <f t="shared" si="2"/>
        <v/>
      </c>
      <c r="U82" s="177" t="str">
        <f t="shared" si="3"/>
        <v/>
      </c>
      <c r="X82" s="172"/>
      <c r="Z82" s="177">
        <f t="shared" si="4"/>
        <v>0</v>
      </c>
      <c r="AA82" s="177">
        <f t="shared" si="5"/>
        <v>0</v>
      </c>
    </row>
    <row r="83" spans="1:27" ht="15" customHeight="1" x14ac:dyDescent="0.15">
      <c r="A83" s="231" t="s">
        <v>79</v>
      </c>
      <c r="B83" s="257"/>
      <c r="C83" s="258">
        <v>99</v>
      </c>
      <c r="D83" s="258"/>
      <c r="E83" s="258">
        <v>2</v>
      </c>
      <c r="F83" s="246" t="str">
        <f t="shared" si="1"/>
        <v xml:space="preserve">      </v>
      </c>
      <c r="J83" s="177"/>
      <c r="T83" s="177" t="str">
        <f t="shared" si="2"/>
        <v/>
      </c>
      <c r="U83" s="177" t="str">
        <f t="shared" si="3"/>
        <v/>
      </c>
      <c r="X83" s="172"/>
      <c r="Z83" s="177">
        <f t="shared" si="4"/>
        <v>0</v>
      </c>
      <c r="AA83" s="177">
        <f t="shared" si="5"/>
        <v>0</v>
      </c>
    </row>
    <row r="84" spans="1:27" ht="15" customHeight="1" x14ac:dyDescent="0.15">
      <c r="A84" s="231" t="s">
        <v>80</v>
      </c>
      <c r="B84" s="257"/>
      <c r="C84" s="258">
        <v>18</v>
      </c>
      <c r="D84" s="258"/>
      <c r="E84" s="258">
        <v>1</v>
      </c>
      <c r="F84" s="246" t="str">
        <f t="shared" si="1"/>
        <v xml:space="preserve">      </v>
      </c>
      <c r="J84" s="177"/>
      <c r="T84" s="177" t="str">
        <f t="shared" si="2"/>
        <v/>
      </c>
      <c r="U84" s="177" t="str">
        <f t="shared" si="3"/>
        <v/>
      </c>
      <c r="X84" s="172"/>
      <c r="Z84" s="177">
        <f t="shared" si="4"/>
        <v>0</v>
      </c>
      <c r="AA84" s="177">
        <f t="shared" si="5"/>
        <v>0</v>
      </c>
    </row>
    <row r="85" spans="1:27" ht="15" customHeight="1" x14ac:dyDescent="0.15">
      <c r="A85" s="231" t="s">
        <v>81</v>
      </c>
      <c r="B85" s="257"/>
      <c r="C85" s="258">
        <v>30</v>
      </c>
      <c r="D85" s="258"/>
      <c r="E85" s="258">
        <v>2</v>
      </c>
      <c r="F85" s="246" t="str">
        <f t="shared" si="1"/>
        <v xml:space="preserve">      </v>
      </c>
      <c r="J85" s="177"/>
      <c r="T85" s="177" t="str">
        <f t="shared" si="2"/>
        <v/>
      </c>
      <c r="U85" s="177" t="str">
        <f t="shared" si="3"/>
        <v/>
      </c>
      <c r="X85" s="172"/>
      <c r="Z85" s="177">
        <f t="shared" si="4"/>
        <v>0</v>
      </c>
      <c r="AA85" s="177">
        <f t="shared" si="5"/>
        <v>0</v>
      </c>
    </row>
    <row r="86" spans="1:27" ht="15" customHeight="1" x14ac:dyDescent="0.15">
      <c r="A86" s="231" t="s">
        <v>82</v>
      </c>
      <c r="B86" s="257">
        <v>15</v>
      </c>
      <c r="C86" s="258">
        <v>27</v>
      </c>
      <c r="D86" s="258">
        <v>1</v>
      </c>
      <c r="E86" s="258"/>
      <c r="F86" s="246" t="str">
        <f t="shared" si="1"/>
        <v xml:space="preserve">      </v>
      </c>
      <c r="J86" s="177"/>
      <c r="T86" s="177" t="str">
        <f t="shared" si="2"/>
        <v/>
      </c>
      <c r="U86" s="177" t="str">
        <f t="shared" si="3"/>
        <v/>
      </c>
      <c r="X86" s="172"/>
      <c r="Z86" s="177">
        <f t="shared" si="4"/>
        <v>0</v>
      </c>
      <c r="AA86" s="177">
        <f t="shared" si="5"/>
        <v>0</v>
      </c>
    </row>
    <row r="87" spans="1:27" ht="15" customHeight="1" x14ac:dyDescent="0.15">
      <c r="A87" s="232" t="s">
        <v>83</v>
      </c>
      <c r="B87" s="257"/>
      <c r="C87" s="258"/>
      <c r="D87" s="258"/>
      <c r="E87" s="258"/>
      <c r="F87" s="246" t="str">
        <f t="shared" si="1"/>
        <v xml:space="preserve">      </v>
      </c>
      <c r="J87" s="177"/>
      <c r="T87" s="177" t="str">
        <f t="shared" si="2"/>
        <v/>
      </c>
      <c r="U87" s="177" t="str">
        <f t="shared" si="3"/>
        <v/>
      </c>
      <c r="X87" s="172"/>
      <c r="Z87" s="177">
        <f t="shared" si="4"/>
        <v>0</v>
      </c>
      <c r="AA87" s="177">
        <f t="shared" si="5"/>
        <v>0</v>
      </c>
    </row>
    <row r="88" spans="1:27" ht="15" customHeight="1" x14ac:dyDescent="0.15">
      <c r="A88" s="232" t="s">
        <v>7</v>
      </c>
      <c r="B88" s="259">
        <f>SUM(B76:B87)</f>
        <v>36</v>
      </c>
      <c r="C88" s="259">
        <f>SUM(C76:C87)</f>
        <v>326</v>
      </c>
      <c r="D88" s="259">
        <f>SUM(D76:D87)</f>
        <v>4</v>
      </c>
      <c r="E88" s="259">
        <f>SUM(E76:E87)</f>
        <v>18</v>
      </c>
      <c r="F88" s="246" t="str">
        <f t="shared" si="1"/>
        <v xml:space="preserve">      </v>
      </c>
      <c r="J88" s="177"/>
      <c r="T88" s="177" t="str">
        <f t="shared" si="2"/>
        <v/>
      </c>
      <c r="U88" s="177" t="str">
        <f t="shared" si="3"/>
        <v/>
      </c>
      <c r="X88" s="172"/>
      <c r="Z88" s="177">
        <f t="shared" si="4"/>
        <v>0</v>
      </c>
      <c r="AA88" s="177">
        <f t="shared" si="5"/>
        <v>0</v>
      </c>
    </row>
    <row r="89" spans="1:27" ht="11.25" x14ac:dyDescent="0.15">
      <c r="F89" s="250"/>
      <c r="J89" s="177"/>
      <c r="X89" s="172"/>
    </row>
    <row r="90" spans="1:27" x14ac:dyDescent="0.15">
      <c r="J90" s="177"/>
      <c r="X90" s="172"/>
    </row>
    <row r="91" spans="1:27" x14ac:dyDescent="0.15">
      <c r="J91" s="177"/>
      <c r="X91" s="172"/>
    </row>
    <row r="92" spans="1:27" x14ac:dyDescent="0.15">
      <c r="J92" s="177"/>
      <c r="X92" s="172"/>
    </row>
    <row r="93" spans="1:27" x14ac:dyDescent="0.15">
      <c r="J93" s="177"/>
      <c r="X93" s="172"/>
    </row>
    <row r="94" spans="1:27" x14ac:dyDescent="0.15">
      <c r="J94" s="177"/>
      <c r="X94" s="172"/>
    </row>
    <row r="95" spans="1:27" x14ac:dyDescent="0.15">
      <c r="J95" s="177"/>
      <c r="X95" s="172"/>
    </row>
    <row r="96" spans="1:27" x14ac:dyDescent="0.15">
      <c r="J96" s="177"/>
      <c r="X96" s="172"/>
    </row>
    <row r="97" spans="10:24" x14ac:dyDescent="0.15">
      <c r="J97" s="177"/>
      <c r="X97" s="172"/>
    </row>
    <row r="98" spans="10:24" x14ac:dyDescent="0.15">
      <c r="J98" s="177"/>
      <c r="X98" s="172"/>
    </row>
    <row r="99" spans="10:24" x14ac:dyDescent="0.15">
      <c r="J99" s="177"/>
      <c r="X99" s="172"/>
    </row>
    <row r="100" spans="10:24" x14ac:dyDescent="0.15">
      <c r="J100" s="177"/>
      <c r="X100" s="172"/>
    </row>
    <row r="101" spans="10:24" x14ac:dyDescent="0.15">
      <c r="J101" s="177"/>
      <c r="X101" s="172"/>
    </row>
    <row r="102" spans="10:24" x14ac:dyDescent="0.15">
      <c r="J102" s="177"/>
      <c r="X102" s="172"/>
    </row>
    <row r="103" spans="10:24" x14ac:dyDescent="0.15">
      <c r="J103" s="177"/>
      <c r="X103" s="172"/>
    </row>
    <row r="104" spans="10:24" x14ac:dyDescent="0.15">
      <c r="J104" s="177"/>
      <c r="X104" s="172"/>
    </row>
    <row r="105" spans="10:24" x14ac:dyDescent="0.15">
      <c r="J105" s="177"/>
      <c r="X105" s="172"/>
    </row>
    <row r="106" spans="10:24" x14ac:dyDescent="0.15">
      <c r="J106" s="177"/>
      <c r="X106" s="172"/>
    </row>
    <row r="107" spans="10:24" x14ac:dyDescent="0.15">
      <c r="J107" s="177"/>
      <c r="X107" s="172"/>
    </row>
    <row r="108" spans="10:24" x14ac:dyDescent="0.15">
      <c r="J108" s="177"/>
      <c r="X108" s="172"/>
    </row>
    <row r="109" spans="10:24" x14ac:dyDescent="0.15">
      <c r="J109" s="177"/>
      <c r="X109" s="172"/>
    </row>
    <row r="110" spans="10:24" x14ac:dyDescent="0.15">
      <c r="J110" s="177"/>
      <c r="X110" s="172"/>
    </row>
    <row r="111" spans="10:24" x14ac:dyDescent="0.15">
      <c r="J111" s="177"/>
      <c r="X111" s="172"/>
    </row>
    <row r="112" spans="10:24" x14ac:dyDescent="0.15">
      <c r="J112" s="177"/>
      <c r="X112" s="172"/>
    </row>
    <row r="113" spans="10:24" x14ac:dyDescent="0.15">
      <c r="J113" s="177"/>
      <c r="X113" s="172"/>
    </row>
    <row r="114" spans="10:24" x14ac:dyDescent="0.15">
      <c r="J114" s="177"/>
      <c r="X114" s="172"/>
    </row>
    <row r="115" spans="10:24" x14ac:dyDescent="0.15">
      <c r="J115" s="177"/>
      <c r="X115" s="172"/>
    </row>
    <row r="116" spans="10:24" x14ac:dyDescent="0.15">
      <c r="J116" s="177"/>
      <c r="X116" s="172"/>
    </row>
    <row r="117" spans="10:24" x14ac:dyDescent="0.15">
      <c r="J117" s="177"/>
      <c r="X117" s="172"/>
    </row>
    <row r="118" spans="10:24" x14ac:dyDescent="0.15">
      <c r="J118" s="177"/>
      <c r="X118" s="172"/>
    </row>
    <row r="119" spans="10:24" x14ac:dyDescent="0.15">
      <c r="J119" s="177"/>
      <c r="X119" s="172"/>
    </row>
    <row r="120" spans="10:24" x14ac:dyDescent="0.15">
      <c r="J120" s="177"/>
      <c r="X120" s="172"/>
    </row>
    <row r="121" spans="10:24" x14ac:dyDescent="0.15">
      <c r="J121" s="177"/>
      <c r="X121" s="172"/>
    </row>
    <row r="122" spans="10:24" x14ac:dyDescent="0.15">
      <c r="J122" s="177"/>
      <c r="X122" s="172"/>
    </row>
    <row r="123" spans="10:24" x14ac:dyDescent="0.15">
      <c r="J123" s="177"/>
      <c r="X123" s="172"/>
    </row>
    <row r="124" spans="10:24" x14ac:dyDescent="0.15">
      <c r="J124" s="177"/>
      <c r="X124" s="172"/>
    </row>
    <row r="125" spans="10:24" x14ac:dyDescent="0.15">
      <c r="J125" s="177"/>
      <c r="X125" s="172"/>
    </row>
    <row r="126" spans="10:24" x14ac:dyDescent="0.15">
      <c r="J126" s="177"/>
      <c r="X126" s="172"/>
    </row>
    <row r="127" spans="10:24" x14ac:dyDescent="0.15">
      <c r="J127" s="177"/>
      <c r="X127" s="172"/>
    </row>
    <row r="128" spans="10:24" x14ac:dyDescent="0.15">
      <c r="J128" s="177"/>
      <c r="X128" s="172"/>
    </row>
    <row r="129" spans="10:24" x14ac:dyDescent="0.15">
      <c r="J129" s="177"/>
      <c r="X129" s="172"/>
    </row>
    <row r="130" spans="10:24" x14ac:dyDescent="0.15">
      <c r="J130" s="177"/>
      <c r="X130" s="172"/>
    </row>
    <row r="131" spans="10:24" x14ac:dyDescent="0.15">
      <c r="J131" s="177"/>
      <c r="X131" s="172"/>
    </row>
    <row r="132" spans="10:24" x14ac:dyDescent="0.15">
      <c r="J132" s="177"/>
      <c r="X132" s="172"/>
    </row>
    <row r="133" spans="10:24" x14ac:dyDescent="0.15">
      <c r="J133" s="177"/>
      <c r="X133" s="172"/>
    </row>
    <row r="134" spans="10:24" x14ac:dyDescent="0.15">
      <c r="X134" s="172"/>
    </row>
    <row r="135" spans="10:24" x14ac:dyDescent="0.15">
      <c r="X135" s="172"/>
    </row>
    <row r="136" spans="10:24" x14ac:dyDescent="0.15">
      <c r="X136" s="172"/>
    </row>
    <row r="137" spans="10:24" x14ac:dyDescent="0.15">
      <c r="X137" s="172"/>
    </row>
    <row r="138" spans="10:24" x14ac:dyDescent="0.15">
      <c r="X138" s="172"/>
    </row>
    <row r="139" spans="10:24" x14ac:dyDescent="0.15">
      <c r="X139" s="172"/>
    </row>
    <row r="140" spans="10:24" x14ac:dyDescent="0.15">
      <c r="X140" s="172"/>
    </row>
    <row r="141" spans="10:24" x14ac:dyDescent="0.15">
      <c r="X141" s="172"/>
    </row>
    <row r="142" spans="10:24" x14ac:dyDescent="0.15">
      <c r="X142" s="172"/>
    </row>
    <row r="143" spans="10:24" x14ac:dyDescent="0.15">
      <c r="X143" s="172"/>
    </row>
    <row r="144" spans="10:24" x14ac:dyDescent="0.15">
      <c r="X144" s="172"/>
    </row>
    <row r="145" spans="24:24" x14ac:dyDescent="0.15">
      <c r="X145" s="172"/>
    </row>
    <row r="146" spans="24:24" x14ac:dyDescent="0.15">
      <c r="X146" s="172"/>
    </row>
    <row r="147" spans="24:24" x14ac:dyDescent="0.15">
      <c r="X147" s="172"/>
    </row>
    <row r="148" spans="24:24" x14ac:dyDescent="0.15">
      <c r="X148" s="172"/>
    </row>
    <row r="149" spans="24:24" x14ac:dyDescent="0.15">
      <c r="X149" s="172"/>
    </row>
    <row r="150" spans="24:24" x14ac:dyDescent="0.15">
      <c r="X150" s="172"/>
    </row>
    <row r="151" spans="24:24" x14ac:dyDescent="0.15">
      <c r="X151" s="172"/>
    </row>
    <row r="152" spans="24:24" x14ac:dyDescent="0.15">
      <c r="X152" s="172"/>
    </row>
    <row r="153" spans="24:24" x14ac:dyDescent="0.15">
      <c r="X153" s="172"/>
    </row>
    <row r="154" spans="24:24" x14ac:dyDescent="0.15">
      <c r="X154" s="172"/>
    </row>
    <row r="155" spans="24:24" x14ac:dyDescent="0.15">
      <c r="X155" s="172"/>
    </row>
    <row r="156" spans="24:24" x14ac:dyDescent="0.15">
      <c r="X156" s="172"/>
    </row>
    <row r="157" spans="24:24" x14ac:dyDescent="0.15">
      <c r="X157" s="172"/>
    </row>
    <row r="158" spans="24:24" x14ac:dyDescent="0.15">
      <c r="X158" s="172"/>
    </row>
    <row r="159" spans="24:24" x14ac:dyDescent="0.15">
      <c r="X159" s="172"/>
    </row>
    <row r="160" spans="24:24" x14ac:dyDescent="0.15">
      <c r="X160" s="172"/>
    </row>
    <row r="161" spans="24:24" x14ac:dyDescent="0.15">
      <c r="X161" s="172"/>
    </row>
    <row r="162" spans="24:24" x14ac:dyDescent="0.15">
      <c r="X162" s="172"/>
    </row>
    <row r="163" spans="24:24" x14ac:dyDescent="0.15">
      <c r="X163" s="172"/>
    </row>
    <row r="164" spans="24:24" x14ac:dyDescent="0.15">
      <c r="X164" s="172"/>
    </row>
    <row r="165" spans="24:24" x14ac:dyDescent="0.15">
      <c r="X165" s="172"/>
    </row>
    <row r="166" spans="24:24" x14ac:dyDescent="0.15">
      <c r="X166" s="172"/>
    </row>
    <row r="167" spans="24:24" x14ac:dyDescent="0.15">
      <c r="X167" s="172"/>
    </row>
    <row r="168" spans="24:24" x14ac:dyDescent="0.15">
      <c r="X168" s="172"/>
    </row>
    <row r="169" spans="24:24" x14ac:dyDescent="0.15">
      <c r="X169" s="172"/>
    </row>
    <row r="170" spans="24:24" x14ac:dyDescent="0.15">
      <c r="X170" s="172"/>
    </row>
    <row r="171" spans="24:24" x14ac:dyDescent="0.15">
      <c r="X171" s="172"/>
    </row>
    <row r="172" spans="24:24" x14ac:dyDescent="0.15">
      <c r="X172" s="172"/>
    </row>
    <row r="173" spans="24:24" x14ac:dyDescent="0.15">
      <c r="X173" s="172"/>
    </row>
    <row r="174" spans="24:24" x14ac:dyDescent="0.15">
      <c r="X174" s="172"/>
    </row>
    <row r="175" spans="24:24" x14ac:dyDescent="0.15">
      <c r="X175" s="172"/>
    </row>
    <row r="176" spans="24:24" x14ac:dyDescent="0.15">
      <c r="X176" s="172"/>
    </row>
    <row r="177" spans="24:24" x14ac:dyDescent="0.15">
      <c r="X177" s="172"/>
    </row>
    <row r="178" spans="24:24" x14ac:dyDescent="0.15">
      <c r="X178" s="172"/>
    </row>
    <row r="179" spans="24:24" x14ac:dyDescent="0.15">
      <c r="X179" s="172"/>
    </row>
    <row r="180" spans="24:24" x14ac:dyDescent="0.15">
      <c r="X180" s="172"/>
    </row>
    <row r="181" spans="24:24" x14ac:dyDescent="0.15">
      <c r="X181" s="172"/>
    </row>
    <row r="182" spans="24:24" x14ac:dyDescent="0.15">
      <c r="X182" s="172"/>
    </row>
    <row r="183" spans="24:24" x14ac:dyDescent="0.15">
      <c r="X183" s="172"/>
    </row>
    <row r="184" spans="24:24" x14ac:dyDescent="0.15">
      <c r="X184" s="172"/>
    </row>
    <row r="185" spans="24:24" x14ac:dyDescent="0.15">
      <c r="X185" s="172"/>
    </row>
    <row r="186" spans="24:24" x14ac:dyDescent="0.15">
      <c r="X186" s="172"/>
    </row>
    <row r="187" spans="24:24" x14ac:dyDescent="0.15">
      <c r="X187" s="172"/>
    </row>
    <row r="188" spans="24:24" x14ac:dyDescent="0.15">
      <c r="X188" s="172"/>
    </row>
    <row r="189" spans="24:24" x14ac:dyDescent="0.15">
      <c r="X189" s="172"/>
    </row>
    <row r="190" spans="24:24" x14ac:dyDescent="0.15">
      <c r="X190" s="172"/>
    </row>
    <row r="191" spans="24:24" x14ac:dyDescent="0.15">
      <c r="X191" s="172"/>
    </row>
    <row r="192" spans="24:24" x14ac:dyDescent="0.15">
      <c r="X192" s="172"/>
    </row>
    <row r="193" spans="1:26" x14ac:dyDescent="0.15">
      <c r="X193" s="172"/>
    </row>
    <row r="194" spans="1:26" x14ac:dyDescent="0.15">
      <c r="X194" s="172"/>
    </row>
    <row r="195" spans="1:26" ht="13.5" hidden="1" customHeight="1" x14ac:dyDescent="0.15">
      <c r="X195" s="172"/>
    </row>
    <row r="196" spans="1:26" ht="13.5" hidden="1" customHeight="1" x14ac:dyDescent="0.15">
      <c r="A196" s="252">
        <f>SUM(A8:J88)</f>
        <v>21338</v>
      </c>
      <c r="X196" s="172"/>
      <c r="Z196" s="253">
        <v>0</v>
      </c>
    </row>
    <row r="197" spans="1:26" ht="13.5" hidden="1" customHeight="1" x14ac:dyDescent="0.15">
      <c r="X197" s="172"/>
    </row>
    <row r="198" spans="1:26" x14ac:dyDescent="0.15">
      <c r="X198" s="172"/>
    </row>
    <row r="199" spans="1:26" x14ac:dyDescent="0.15">
      <c r="X199" s="172"/>
    </row>
    <row r="200" spans="1:26" x14ac:dyDescent="0.15">
      <c r="X200" s="172"/>
    </row>
    <row r="201" spans="1:26" x14ac:dyDescent="0.15">
      <c r="X201" s="172"/>
    </row>
    <row r="202" spans="1:26" x14ac:dyDescent="0.15">
      <c r="X202" s="172"/>
    </row>
    <row r="203" spans="1:26" x14ac:dyDescent="0.15">
      <c r="X203" s="172"/>
    </row>
    <row r="204" spans="1:26" x14ac:dyDescent="0.15">
      <c r="X204" s="172"/>
    </row>
    <row r="205" spans="1:26" x14ac:dyDescent="0.15">
      <c r="X205" s="172"/>
    </row>
    <row r="206" spans="1:26" x14ac:dyDescent="0.15">
      <c r="X206" s="172"/>
    </row>
    <row r="207" spans="1:26" x14ac:dyDescent="0.15">
      <c r="X207" s="172"/>
    </row>
    <row r="208" spans="1:26" x14ac:dyDescent="0.15">
      <c r="X208" s="172"/>
    </row>
    <row r="209" spans="24:24" x14ac:dyDescent="0.15">
      <c r="X209" s="172"/>
    </row>
    <row r="210" spans="24:24" x14ac:dyDescent="0.15">
      <c r="X210" s="172"/>
    </row>
    <row r="211" spans="24:24" x14ac:dyDescent="0.15">
      <c r="X211" s="172"/>
    </row>
    <row r="212" spans="24:24" x14ac:dyDescent="0.15">
      <c r="X212" s="172"/>
    </row>
    <row r="213" spans="24:24" x14ac:dyDescent="0.15">
      <c r="X213" s="172"/>
    </row>
    <row r="214" spans="24:24" x14ac:dyDescent="0.15">
      <c r="X214" s="172"/>
    </row>
    <row r="215" spans="24:24" x14ac:dyDescent="0.15">
      <c r="X215" s="172"/>
    </row>
    <row r="216" spans="24:24" x14ac:dyDescent="0.15">
      <c r="X216" s="172"/>
    </row>
    <row r="217" spans="24:24" x14ac:dyDescent="0.15">
      <c r="X217" s="172"/>
    </row>
    <row r="218" spans="24:24" x14ac:dyDescent="0.15">
      <c r="X218" s="172"/>
    </row>
    <row r="219" spans="24:24" x14ac:dyDescent="0.15">
      <c r="X219" s="172"/>
    </row>
    <row r="220" spans="24:24" x14ac:dyDescent="0.15">
      <c r="X220" s="172"/>
    </row>
    <row r="221" spans="24:24" x14ac:dyDescent="0.15">
      <c r="X221" s="172"/>
    </row>
    <row r="222" spans="24:24" x14ac:dyDescent="0.15">
      <c r="X222" s="172"/>
    </row>
    <row r="223" spans="24:24" x14ac:dyDescent="0.15">
      <c r="X223" s="172"/>
    </row>
    <row r="224" spans="24:24" x14ac:dyDescent="0.15">
      <c r="X224" s="172"/>
    </row>
    <row r="225" spans="24:24" x14ac:dyDescent="0.15">
      <c r="X225" s="172"/>
    </row>
    <row r="226" spans="24:24" x14ac:dyDescent="0.15">
      <c r="X226" s="172"/>
    </row>
    <row r="227" spans="24:24" x14ac:dyDescent="0.15">
      <c r="X227" s="172"/>
    </row>
    <row r="228" spans="24:24" x14ac:dyDescent="0.15">
      <c r="X228" s="172"/>
    </row>
    <row r="229" spans="24:24" x14ac:dyDescent="0.15">
      <c r="X229" s="172"/>
    </row>
    <row r="230" spans="24:24" x14ac:dyDescent="0.15">
      <c r="X230" s="172"/>
    </row>
    <row r="231" spans="24:24" x14ac:dyDescent="0.15">
      <c r="X231" s="172"/>
    </row>
    <row r="232" spans="24:24" x14ac:dyDescent="0.15">
      <c r="X232" s="172"/>
    </row>
    <row r="233" spans="24:24" x14ac:dyDescent="0.15">
      <c r="X233" s="172"/>
    </row>
    <row r="234" spans="24:24" x14ac:dyDescent="0.15">
      <c r="X234" s="172"/>
    </row>
    <row r="235" spans="24:24" x14ac:dyDescent="0.15">
      <c r="X235" s="172"/>
    </row>
    <row r="236" spans="24:24" x14ac:dyDescent="0.15">
      <c r="X236" s="172"/>
    </row>
    <row r="237" spans="24:24" x14ac:dyDescent="0.15">
      <c r="X237" s="172"/>
    </row>
    <row r="238" spans="24:24" x14ac:dyDescent="0.15">
      <c r="X238" s="172"/>
    </row>
    <row r="239" spans="24:24" x14ac:dyDescent="0.15">
      <c r="X239" s="172"/>
    </row>
    <row r="240" spans="24:24" x14ac:dyDescent="0.15">
      <c r="X240" s="172"/>
    </row>
    <row r="241" spans="24:24" x14ac:dyDescent="0.15">
      <c r="X241" s="172"/>
    </row>
    <row r="242" spans="24:24" x14ac:dyDescent="0.15">
      <c r="X242" s="172"/>
    </row>
    <row r="243" spans="24:24" x14ac:dyDescent="0.15">
      <c r="X243" s="172"/>
    </row>
    <row r="244" spans="24:24" x14ac:dyDescent="0.15">
      <c r="X244" s="172"/>
    </row>
    <row r="245" spans="24:24" x14ac:dyDescent="0.15">
      <c r="X245" s="172"/>
    </row>
    <row r="246" spans="24:24" x14ac:dyDescent="0.15">
      <c r="X246" s="172"/>
    </row>
    <row r="247" spans="24:24" x14ac:dyDescent="0.15">
      <c r="X247" s="172"/>
    </row>
    <row r="248" spans="24:24" x14ac:dyDescent="0.15">
      <c r="X248" s="172"/>
    </row>
    <row r="249" spans="24:24" x14ac:dyDescent="0.15">
      <c r="X249" s="172"/>
    </row>
    <row r="250" spans="24:24" x14ac:dyDescent="0.15">
      <c r="X250" s="172"/>
    </row>
    <row r="251" spans="24:24" x14ac:dyDescent="0.15">
      <c r="X251" s="172"/>
    </row>
    <row r="252" spans="24:24" x14ac:dyDescent="0.15">
      <c r="X252" s="172"/>
    </row>
    <row r="253" spans="24:24" x14ac:dyDescent="0.15">
      <c r="X253" s="172"/>
    </row>
    <row r="254" spans="24:24" x14ac:dyDescent="0.15">
      <c r="X254" s="172"/>
    </row>
    <row r="255" spans="24:24" x14ac:dyDescent="0.15">
      <c r="X255" s="172"/>
    </row>
    <row r="256" spans="24:24" x14ac:dyDescent="0.15">
      <c r="X256" s="172"/>
    </row>
    <row r="257" spans="24:24" x14ac:dyDescent="0.15">
      <c r="X257" s="172"/>
    </row>
    <row r="258" spans="24:24" x14ac:dyDescent="0.15">
      <c r="X258" s="172"/>
    </row>
    <row r="259" spans="24:24" x14ac:dyDescent="0.15">
      <c r="X259" s="172"/>
    </row>
    <row r="260" spans="24:24" x14ac:dyDescent="0.15">
      <c r="X260" s="172"/>
    </row>
    <row r="261" spans="24:24" x14ac:dyDescent="0.15">
      <c r="X261" s="172"/>
    </row>
    <row r="262" spans="24:24" x14ac:dyDescent="0.15">
      <c r="X262" s="172"/>
    </row>
    <row r="263" spans="24:24" x14ac:dyDescent="0.15">
      <c r="X263" s="172"/>
    </row>
    <row r="264" spans="24:24" x14ac:dyDescent="0.15">
      <c r="X264" s="172"/>
    </row>
    <row r="265" spans="24:24" x14ac:dyDescent="0.15">
      <c r="X265" s="172"/>
    </row>
    <row r="266" spans="24:24" x14ac:dyDescent="0.15">
      <c r="X266" s="172"/>
    </row>
    <row r="267" spans="24:24" x14ac:dyDescent="0.15">
      <c r="X267" s="172"/>
    </row>
    <row r="268" spans="24:24" x14ac:dyDescent="0.15">
      <c r="X268" s="172"/>
    </row>
    <row r="269" spans="24:24" x14ac:dyDescent="0.15">
      <c r="X269" s="172"/>
    </row>
    <row r="270" spans="24:24" x14ac:dyDescent="0.15">
      <c r="X270" s="172"/>
    </row>
    <row r="271" spans="24:24" x14ac:dyDescent="0.15">
      <c r="X271" s="172"/>
    </row>
    <row r="272" spans="24:24" x14ac:dyDescent="0.15">
      <c r="X272" s="172"/>
    </row>
    <row r="273" spans="24:24" x14ac:dyDescent="0.15">
      <c r="X273" s="172"/>
    </row>
    <row r="274" spans="24:24" x14ac:dyDescent="0.15">
      <c r="X274" s="172"/>
    </row>
    <row r="275" spans="24:24" x14ac:dyDescent="0.15">
      <c r="X275" s="172"/>
    </row>
    <row r="276" spans="24:24" x14ac:dyDescent="0.15">
      <c r="X276" s="172"/>
    </row>
    <row r="277" spans="24:24" x14ac:dyDescent="0.15">
      <c r="X277" s="172"/>
    </row>
    <row r="278" spans="24:24" x14ac:dyDescent="0.15">
      <c r="X278" s="172"/>
    </row>
    <row r="279" spans="24:24" x14ac:dyDescent="0.15">
      <c r="X279" s="172"/>
    </row>
    <row r="280" spans="24:24" x14ac:dyDescent="0.15">
      <c r="X280" s="172"/>
    </row>
    <row r="281" spans="24:24" x14ac:dyDescent="0.15">
      <c r="X281" s="172"/>
    </row>
    <row r="282" spans="24:24" x14ac:dyDescent="0.15">
      <c r="X282" s="172"/>
    </row>
    <row r="283" spans="24:24" x14ac:dyDescent="0.15">
      <c r="X283" s="172"/>
    </row>
    <row r="284" spans="24:24" x14ac:dyDescent="0.15">
      <c r="X284" s="172"/>
    </row>
    <row r="285" spans="24:24" x14ac:dyDescent="0.15">
      <c r="X285" s="172"/>
    </row>
    <row r="286" spans="24:24" x14ac:dyDescent="0.15">
      <c r="X286" s="172"/>
    </row>
    <row r="287" spans="24:24" x14ac:dyDescent="0.15">
      <c r="X287" s="172"/>
    </row>
    <row r="288" spans="24:24" x14ac:dyDescent="0.15">
      <c r="X288" s="172"/>
    </row>
    <row r="289" spans="24:24" x14ac:dyDescent="0.15">
      <c r="X289" s="172"/>
    </row>
    <row r="290" spans="24:24" x14ac:dyDescent="0.15">
      <c r="X290" s="172"/>
    </row>
    <row r="291" spans="24:24" x14ac:dyDescent="0.15">
      <c r="X291" s="172"/>
    </row>
    <row r="292" spans="24:24" x14ac:dyDescent="0.15">
      <c r="X292" s="172"/>
    </row>
    <row r="293" spans="24:24" x14ac:dyDescent="0.15">
      <c r="X293" s="172"/>
    </row>
    <row r="294" spans="24:24" x14ac:dyDescent="0.15">
      <c r="X294" s="172"/>
    </row>
    <row r="295" spans="24:24" x14ac:dyDescent="0.15">
      <c r="X295" s="172"/>
    </row>
    <row r="296" spans="24:24" x14ac:dyDescent="0.15">
      <c r="X296" s="172"/>
    </row>
    <row r="297" spans="24:24" x14ac:dyDescent="0.15">
      <c r="X297" s="172"/>
    </row>
    <row r="298" spans="24:24" x14ac:dyDescent="0.15">
      <c r="X298" s="172"/>
    </row>
    <row r="299" spans="24:24" x14ac:dyDescent="0.15">
      <c r="X299" s="172"/>
    </row>
    <row r="300" spans="24:24" x14ac:dyDescent="0.15">
      <c r="X300" s="172"/>
    </row>
    <row r="301" spans="24:24" x14ac:dyDescent="0.15">
      <c r="X301" s="172"/>
    </row>
    <row r="302" spans="24:24" x14ac:dyDescent="0.15">
      <c r="X302" s="172"/>
    </row>
    <row r="303" spans="24:24" x14ac:dyDescent="0.15">
      <c r="X303" s="172"/>
    </row>
    <row r="304" spans="24:24" x14ac:dyDescent="0.15">
      <c r="X304" s="172"/>
    </row>
    <row r="305" spans="24:24" x14ac:dyDescent="0.15">
      <c r="X305" s="172"/>
    </row>
    <row r="306" spans="24:24" x14ac:dyDescent="0.15">
      <c r="X306" s="172"/>
    </row>
    <row r="307" spans="24:24" x14ac:dyDescent="0.15">
      <c r="X307" s="172"/>
    </row>
    <row r="308" spans="24:24" x14ac:dyDescent="0.15">
      <c r="X308" s="172"/>
    </row>
    <row r="309" spans="24:24" x14ac:dyDescent="0.15">
      <c r="X309" s="172"/>
    </row>
    <row r="310" spans="24:24" x14ac:dyDescent="0.15">
      <c r="X310" s="172"/>
    </row>
    <row r="311" spans="24:24" x14ac:dyDescent="0.15">
      <c r="X311" s="172"/>
    </row>
    <row r="312" spans="24:24" x14ac:dyDescent="0.15">
      <c r="X312" s="172"/>
    </row>
    <row r="313" spans="24:24" x14ac:dyDescent="0.15">
      <c r="X313" s="172"/>
    </row>
    <row r="314" spans="24:24" x14ac:dyDescent="0.15">
      <c r="X314" s="172"/>
    </row>
    <row r="315" spans="24:24" x14ac:dyDescent="0.15">
      <c r="X315" s="172"/>
    </row>
    <row r="316" spans="24:24" x14ac:dyDescent="0.15">
      <c r="X316" s="172"/>
    </row>
    <row r="317" spans="24:24" x14ac:dyDescent="0.15">
      <c r="X317" s="172"/>
    </row>
    <row r="318" spans="24:24" x14ac:dyDescent="0.15">
      <c r="X318" s="172"/>
    </row>
    <row r="319" spans="24:24" x14ac:dyDescent="0.15">
      <c r="X319" s="172"/>
    </row>
    <row r="320" spans="24:24" x14ac:dyDescent="0.15">
      <c r="X320" s="172"/>
    </row>
    <row r="321" spans="24:24" x14ac:dyDescent="0.15">
      <c r="X321" s="172"/>
    </row>
    <row r="322" spans="24:24" x14ac:dyDescent="0.15">
      <c r="X322" s="172"/>
    </row>
    <row r="323" spans="24:24" x14ac:dyDescent="0.15">
      <c r="X323" s="172"/>
    </row>
    <row r="324" spans="24:24" x14ac:dyDescent="0.15">
      <c r="X324" s="172"/>
    </row>
    <row r="325" spans="24:24" x14ac:dyDescent="0.15">
      <c r="X325" s="172"/>
    </row>
    <row r="326" spans="24:24" x14ac:dyDescent="0.15">
      <c r="X326" s="172"/>
    </row>
    <row r="327" spans="24:24" x14ac:dyDescent="0.15">
      <c r="X327" s="172"/>
    </row>
    <row r="328" spans="24:24" x14ac:dyDescent="0.15">
      <c r="X328" s="172"/>
    </row>
    <row r="329" spans="24:24" x14ac:dyDescent="0.15">
      <c r="X329" s="172"/>
    </row>
    <row r="330" spans="24:24" x14ac:dyDescent="0.15">
      <c r="X330" s="172"/>
    </row>
    <row r="331" spans="24:24" x14ac:dyDescent="0.15">
      <c r="X331" s="172"/>
    </row>
    <row r="332" spans="24:24" x14ac:dyDescent="0.15">
      <c r="X332" s="172"/>
    </row>
    <row r="333" spans="24:24" x14ac:dyDescent="0.15">
      <c r="X333" s="172"/>
    </row>
    <row r="334" spans="24:24" x14ac:dyDescent="0.15">
      <c r="X334" s="172"/>
    </row>
    <row r="335" spans="24:24" x14ac:dyDescent="0.15">
      <c r="X335" s="172"/>
    </row>
    <row r="336" spans="24:24" x14ac:dyDescent="0.15">
      <c r="X336" s="172"/>
    </row>
    <row r="337" spans="24:24" x14ac:dyDescent="0.15">
      <c r="X337" s="172"/>
    </row>
    <row r="338" spans="24:24" x14ac:dyDescent="0.15">
      <c r="X338" s="172"/>
    </row>
    <row r="339" spans="24:24" x14ac:dyDescent="0.15">
      <c r="X339" s="172"/>
    </row>
    <row r="340" spans="24:24" x14ac:dyDescent="0.15">
      <c r="X340" s="172"/>
    </row>
    <row r="341" spans="24:24" x14ac:dyDescent="0.15">
      <c r="X341" s="172"/>
    </row>
    <row r="342" spans="24:24" x14ac:dyDescent="0.15">
      <c r="X342" s="172"/>
    </row>
    <row r="343" spans="24:24" x14ac:dyDescent="0.15">
      <c r="X343" s="172"/>
    </row>
    <row r="344" spans="24:24" x14ac:dyDescent="0.15">
      <c r="X344" s="172"/>
    </row>
    <row r="345" spans="24:24" x14ac:dyDescent="0.15">
      <c r="X345" s="172"/>
    </row>
    <row r="346" spans="24:24" x14ac:dyDescent="0.15">
      <c r="X346" s="172"/>
    </row>
    <row r="347" spans="24:24" x14ac:dyDescent="0.15">
      <c r="X347" s="172"/>
    </row>
    <row r="348" spans="24:24" x14ac:dyDescent="0.15">
      <c r="X348" s="172"/>
    </row>
    <row r="349" spans="24:24" x14ac:dyDescent="0.15">
      <c r="X349" s="172"/>
    </row>
    <row r="350" spans="24:24" x14ac:dyDescent="0.15">
      <c r="X350" s="172"/>
    </row>
    <row r="351" spans="24:24" x14ac:dyDescent="0.15">
      <c r="X351" s="172"/>
    </row>
    <row r="352" spans="24:24" x14ac:dyDescent="0.15">
      <c r="X352" s="172"/>
    </row>
    <row r="353" spans="24:24" x14ac:dyDescent="0.15">
      <c r="X353" s="172"/>
    </row>
    <row r="354" spans="24:24" x14ac:dyDescent="0.15">
      <c r="X354" s="172"/>
    </row>
    <row r="355" spans="24:24" x14ac:dyDescent="0.15">
      <c r="X355" s="172"/>
    </row>
    <row r="356" spans="24:24" x14ac:dyDescent="0.15">
      <c r="X356" s="172"/>
    </row>
    <row r="357" spans="24:24" x14ac:dyDescent="0.15">
      <c r="X357" s="172"/>
    </row>
    <row r="358" spans="24:24" x14ac:dyDescent="0.15">
      <c r="X358" s="172"/>
    </row>
    <row r="359" spans="24:24" x14ac:dyDescent="0.15">
      <c r="X359" s="172"/>
    </row>
    <row r="360" spans="24:24" x14ac:dyDescent="0.15">
      <c r="X360" s="172"/>
    </row>
    <row r="361" spans="24:24" x14ac:dyDescent="0.15">
      <c r="X361" s="172"/>
    </row>
    <row r="362" spans="24:24" x14ac:dyDescent="0.15">
      <c r="X362" s="172"/>
    </row>
    <row r="363" spans="24:24" x14ac:dyDescent="0.15">
      <c r="X363" s="172"/>
    </row>
    <row r="364" spans="24:24" x14ac:dyDescent="0.15">
      <c r="X364" s="172"/>
    </row>
    <row r="365" spans="24:24" x14ac:dyDescent="0.15">
      <c r="X365" s="172"/>
    </row>
    <row r="366" spans="24:24" x14ac:dyDescent="0.15">
      <c r="X366" s="172"/>
    </row>
    <row r="367" spans="24:24" x14ac:dyDescent="0.15">
      <c r="X367" s="172"/>
    </row>
    <row r="368" spans="24:24" x14ac:dyDescent="0.15">
      <c r="X368" s="172"/>
    </row>
    <row r="369" spans="24:24" x14ac:dyDescent="0.15">
      <c r="X369" s="172"/>
    </row>
    <row r="370" spans="24:24" x14ac:dyDescent="0.15">
      <c r="X370" s="172"/>
    </row>
    <row r="371" spans="24:24" x14ac:dyDescent="0.15">
      <c r="X371" s="172"/>
    </row>
    <row r="372" spans="24:24" x14ac:dyDescent="0.15">
      <c r="X372" s="172"/>
    </row>
    <row r="373" spans="24:24" x14ac:dyDescent="0.15">
      <c r="X373" s="172"/>
    </row>
    <row r="374" spans="24:24" x14ac:dyDescent="0.15">
      <c r="X374" s="172"/>
    </row>
    <row r="375" spans="24:24" x14ac:dyDescent="0.15">
      <c r="X375" s="172"/>
    </row>
    <row r="376" spans="24:24" x14ac:dyDescent="0.15">
      <c r="X376" s="172"/>
    </row>
    <row r="377" spans="24:24" x14ac:dyDescent="0.15">
      <c r="X377" s="172"/>
    </row>
    <row r="378" spans="24:24" x14ac:dyDescent="0.15">
      <c r="X378" s="172"/>
    </row>
    <row r="379" spans="24:24" x14ac:dyDescent="0.15">
      <c r="X379" s="172"/>
    </row>
    <row r="380" spans="24:24" x14ac:dyDescent="0.15">
      <c r="X380" s="172"/>
    </row>
    <row r="381" spans="24:24" x14ac:dyDescent="0.15">
      <c r="X381" s="172"/>
    </row>
    <row r="382" spans="24:24" x14ac:dyDescent="0.15">
      <c r="X382" s="172"/>
    </row>
    <row r="383" spans="24:24" x14ac:dyDescent="0.15">
      <c r="X383" s="172"/>
    </row>
    <row r="384" spans="24:24" x14ac:dyDescent="0.15">
      <c r="X384" s="172"/>
    </row>
    <row r="385" spans="24:24" x14ac:dyDescent="0.15">
      <c r="X385" s="172"/>
    </row>
    <row r="386" spans="24:24" x14ac:dyDescent="0.15">
      <c r="X386" s="172"/>
    </row>
    <row r="387" spans="24:24" x14ac:dyDescent="0.15">
      <c r="X387" s="172"/>
    </row>
    <row r="388" spans="24:24" x14ac:dyDescent="0.15">
      <c r="X388" s="172"/>
    </row>
    <row r="389" spans="24:24" x14ac:dyDescent="0.15">
      <c r="X389" s="172"/>
    </row>
    <row r="390" spans="24:24" x14ac:dyDescent="0.15">
      <c r="X390" s="172"/>
    </row>
    <row r="391" spans="24:24" x14ac:dyDescent="0.15">
      <c r="X391" s="172"/>
    </row>
    <row r="392" spans="24:24" x14ac:dyDescent="0.15">
      <c r="X392" s="172"/>
    </row>
    <row r="393" spans="24:24" x14ac:dyDescent="0.15">
      <c r="X393" s="172"/>
    </row>
    <row r="394" spans="24:24" x14ac:dyDescent="0.15">
      <c r="X394" s="172"/>
    </row>
    <row r="395" spans="24:24" x14ac:dyDescent="0.15">
      <c r="X395" s="172"/>
    </row>
    <row r="396" spans="24:24" x14ac:dyDescent="0.15">
      <c r="X396" s="172"/>
    </row>
    <row r="397" spans="24:24" x14ac:dyDescent="0.15">
      <c r="X397" s="172"/>
    </row>
    <row r="398" spans="24:24" x14ac:dyDescent="0.15">
      <c r="X398" s="172"/>
    </row>
    <row r="399" spans="24:24" x14ac:dyDescent="0.15">
      <c r="X399" s="172"/>
    </row>
    <row r="400" spans="24:24" x14ac:dyDescent="0.15">
      <c r="X400" s="172"/>
    </row>
    <row r="401" spans="24:24" x14ac:dyDescent="0.15">
      <c r="X401" s="172"/>
    </row>
    <row r="402" spans="24:24" x14ac:dyDescent="0.15">
      <c r="X402" s="172"/>
    </row>
    <row r="403" spans="24:24" x14ac:dyDescent="0.15">
      <c r="X403" s="172"/>
    </row>
    <row r="404" spans="24:24" x14ac:dyDescent="0.15">
      <c r="X404" s="172"/>
    </row>
    <row r="405" spans="24:24" x14ac:dyDescent="0.15">
      <c r="X405" s="172"/>
    </row>
    <row r="406" spans="24:24" x14ac:dyDescent="0.15">
      <c r="X406" s="172"/>
    </row>
    <row r="407" spans="24:24" x14ac:dyDescent="0.15">
      <c r="X407" s="172"/>
    </row>
    <row r="408" spans="24:24" x14ac:dyDescent="0.15">
      <c r="X408" s="172"/>
    </row>
    <row r="409" spans="24:24" x14ac:dyDescent="0.15">
      <c r="X409" s="172"/>
    </row>
    <row r="410" spans="24:24" x14ac:dyDescent="0.15">
      <c r="X410" s="172"/>
    </row>
    <row r="411" spans="24:24" x14ac:dyDescent="0.15">
      <c r="X411" s="172"/>
    </row>
    <row r="412" spans="24:24" x14ac:dyDescent="0.15">
      <c r="X412" s="172"/>
    </row>
    <row r="413" spans="24:24" x14ac:dyDescent="0.15">
      <c r="X413" s="172"/>
    </row>
    <row r="414" spans="24:24" x14ac:dyDescent="0.15">
      <c r="X414" s="172"/>
    </row>
    <row r="415" spans="24:24" x14ac:dyDescent="0.15">
      <c r="X415" s="172"/>
    </row>
    <row r="416" spans="24:24" x14ac:dyDescent="0.15">
      <c r="X416" s="172"/>
    </row>
    <row r="417" spans="24:24" x14ac:dyDescent="0.15">
      <c r="X417" s="172"/>
    </row>
    <row r="418" spans="24:24" x14ac:dyDescent="0.15">
      <c r="X418" s="172"/>
    </row>
    <row r="419" spans="24:24" x14ac:dyDescent="0.15">
      <c r="X419" s="172"/>
    </row>
    <row r="420" spans="24:24" x14ac:dyDescent="0.15">
      <c r="X420" s="172"/>
    </row>
    <row r="421" spans="24:24" x14ac:dyDescent="0.15">
      <c r="X421" s="172"/>
    </row>
    <row r="422" spans="24:24" x14ac:dyDescent="0.15">
      <c r="X422" s="172"/>
    </row>
    <row r="423" spans="24:24" x14ac:dyDescent="0.15">
      <c r="X423" s="172"/>
    </row>
    <row r="424" spans="24:24" x14ac:dyDescent="0.15">
      <c r="X424" s="172"/>
    </row>
    <row r="425" spans="24:24" x14ac:dyDescent="0.15">
      <c r="X425" s="172"/>
    </row>
    <row r="426" spans="24:24" x14ac:dyDescent="0.15">
      <c r="X426" s="172"/>
    </row>
    <row r="427" spans="24:24" x14ac:dyDescent="0.15">
      <c r="X427" s="172"/>
    </row>
    <row r="428" spans="24:24" x14ac:dyDescent="0.15">
      <c r="X428" s="172"/>
    </row>
    <row r="429" spans="24:24" x14ac:dyDescent="0.15">
      <c r="X429" s="172"/>
    </row>
    <row r="430" spans="24:24" x14ac:dyDescent="0.15">
      <c r="X430" s="172"/>
    </row>
    <row r="431" spans="24:24" x14ac:dyDescent="0.15">
      <c r="X431" s="172"/>
    </row>
    <row r="432" spans="24:24" x14ac:dyDescent="0.15">
      <c r="X432" s="172"/>
    </row>
    <row r="433" spans="24:24" x14ac:dyDescent="0.15">
      <c r="X433" s="172"/>
    </row>
    <row r="434" spans="24:24" x14ac:dyDescent="0.15">
      <c r="X434" s="172"/>
    </row>
    <row r="435" spans="24:24" x14ac:dyDescent="0.15">
      <c r="X435" s="172"/>
    </row>
    <row r="436" spans="24:24" x14ac:dyDescent="0.15">
      <c r="X436" s="172"/>
    </row>
    <row r="437" spans="24:24" x14ac:dyDescent="0.15">
      <c r="X437" s="172"/>
    </row>
    <row r="438" spans="24:24" x14ac:dyDescent="0.15">
      <c r="X438" s="172"/>
    </row>
    <row r="439" spans="24:24" x14ac:dyDescent="0.15">
      <c r="X439" s="172"/>
    </row>
    <row r="440" spans="24:24" x14ac:dyDescent="0.15">
      <c r="X440" s="172"/>
    </row>
    <row r="441" spans="24:24" x14ac:dyDescent="0.15">
      <c r="X441" s="172"/>
    </row>
    <row r="442" spans="24:24" x14ac:dyDescent="0.15">
      <c r="X442" s="172"/>
    </row>
    <row r="443" spans="24:24" x14ac:dyDescent="0.15">
      <c r="X443" s="172"/>
    </row>
    <row r="444" spans="24:24" x14ac:dyDescent="0.15">
      <c r="X444" s="172"/>
    </row>
    <row r="445" spans="24:24" x14ac:dyDescent="0.15">
      <c r="X445" s="172"/>
    </row>
    <row r="446" spans="24:24" x14ac:dyDescent="0.15">
      <c r="X446" s="172"/>
    </row>
    <row r="447" spans="24:24" x14ac:dyDescent="0.15">
      <c r="X447" s="172"/>
    </row>
    <row r="448" spans="24:24" x14ac:dyDescent="0.15">
      <c r="X448" s="172"/>
    </row>
    <row r="449" spans="24:24" x14ac:dyDescent="0.15">
      <c r="X449" s="172"/>
    </row>
    <row r="450" spans="24:24" x14ac:dyDescent="0.15">
      <c r="X450" s="172"/>
    </row>
    <row r="451" spans="24:24" x14ac:dyDescent="0.15">
      <c r="X451" s="172"/>
    </row>
    <row r="452" spans="24:24" x14ac:dyDescent="0.15">
      <c r="X452" s="172"/>
    </row>
    <row r="453" spans="24:24" x14ac:dyDescent="0.15">
      <c r="X453" s="172"/>
    </row>
    <row r="454" spans="24:24" x14ac:dyDescent="0.15">
      <c r="X454" s="172"/>
    </row>
    <row r="455" spans="24:24" x14ac:dyDescent="0.15">
      <c r="X455" s="172"/>
    </row>
    <row r="456" spans="24:24" x14ac:dyDescent="0.15">
      <c r="X456" s="172"/>
    </row>
    <row r="457" spans="24:24" x14ac:dyDescent="0.15">
      <c r="X457" s="172"/>
    </row>
    <row r="458" spans="24:24" x14ac:dyDescent="0.15">
      <c r="X458" s="172"/>
    </row>
    <row r="459" spans="24:24" x14ac:dyDescent="0.15">
      <c r="X459" s="172"/>
    </row>
    <row r="460" spans="24:24" x14ac:dyDescent="0.15">
      <c r="X460" s="172"/>
    </row>
    <row r="461" spans="24:24" x14ac:dyDescent="0.15">
      <c r="X461" s="172"/>
    </row>
    <row r="462" spans="24:24" x14ac:dyDescent="0.15">
      <c r="X462" s="172"/>
    </row>
    <row r="463" spans="24:24" x14ac:dyDescent="0.15">
      <c r="X463" s="172"/>
    </row>
    <row r="464" spans="24:24" x14ac:dyDescent="0.15">
      <c r="X464" s="172"/>
    </row>
    <row r="465" spans="24:24" x14ac:dyDescent="0.15">
      <c r="X465" s="172"/>
    </row>
    <row r="466" spans="24:24" x14ac:dyDescent="0.15">
      <c r="X466" s="172"/>
    </row>
    <row r="467" spans="24:24" x14ac:dyDescent="0.15">
      <c r="X467" s="172"/>
    </row>
    <row r="468" spans="24:24" x14ac:dyDescent="0.15">
      <c r="X468" s="172"/>
    </row>
    <row r="469" spans="24:24" x14ac:dyDescent="0.15">
      <c r="X469" s="172"/>
    </row>
    <row r="470" spans="24:24" x14ac:dyDescent="0.15">
      <c r="X470" s="172"/>
    </row>
    <row r="471" spans="24:24" x14ac:dyDescent="0.15">
      <c r="X471" s="172"/>
    </row>
    <row r="472" spans="24:24" x14ac:dyDescent="0.15">
      <c r="X472" s="172"/>
    </row>
    <row r="473" spans="24:24" x14ac:dyDescent="0.15">
      <c r="X473" s="172"/>
    </row>
    <row r="474" spans="24:24" x14ac:dyDescent="0.15">
      <c r="X474" s="172"/>
    </row>
    <row r="475" spans="24:24" x14ac:dyDescent="0.15">
      <c r="X475" s="172"/>
    </row>
    <row r="476" spans="24:24" x14ac:dyDescent="0.15">
      <c r="X476" s="172"/>
    </row>
    <row r="477" spans="24:24" x14ac:dyDescent="0.15">
      <c r="X477" s="172"/>
    </row>
    <row r="478" spans="24:24" x14ac:dyDescent="0.15">
      <c r="X478" s="172"/>
    </row>
    <row r="479" spans="24:24" x14ac:dyDescent="0.15">
      <c r="X479" s="172"/>
    </row>
    <row r="480" spans="24:24" x14ac:dyDescent="0.15">
      <c r="X480" s="172"/>
    </row>
    <row r="481" spans="24:24" x14ac:dyDescent="0.15">
      <c r="X481" s="172"/>
    </row>
    <row r="482" spans="24:24" x14ac:dyDescent="0.15">
      <c r="X482" s="172"/>
    </row>
    <row r="483" spans="24:24" x14ac:dyDescent="0.15">
      <c r="X483" s="172"/>
    </row>
    <row r="484" spans="24:24" x14ac:dyDescent="0.15">
      <c r="X484" s="172"/>
    </row>
    <row r="485" spans="24:24" x14ac:dyDescent="0.15">
      <c r="X485" s="172"/>
    </row>
    <row r="486" spans="24:24" x14ac:dyDescent="0.15">
      <c r="X486" s="172"/>
    </row>
    <row r="487" spans="24:24" x14ac:dyDescent="0.15">
      <c r="X487" s="172"/>
    </row>
    <row r="488" spans="24:24" x14ac:dyDescent="0.15">
      <c r="X488" s="172"/>
    </row>
    <row r="489" spans="24:24" x14ac:dyDescent="0.15">
      <c r="X489" s="172"/>
    </row>
    <row r="490" spans="24:24" x14ac:dyDescent="0.15">
      <c r="X490" s="172"/>
    </row>
    <row r="491" spans="24:24" x14ac:dyDescent="0.15">
      <c r="X491" s="172"/>
    </row>
    <row r="492" spans="24:24" x14ac:dyDescent="0.15">
      <c r="X492" s="172"/>
    </row>
    <row r="493" spans="24:24" x14ac:dyDescent="0.15">
      <c r="X493" s="172"/>
    </row>
    <row r="494" spans="24:24" x14ac:dyDescent="0.15">
      <c r="X494" s="172"/>
    </row>
    <row r="495" spans="24:24" x14ac:dyDescent="0.15">
      <c r="X495" s="172"/>
    </row>
    <row r="496" spans="24:24" x14ac:dyDescent="0.15">
      <c r="X496" s="172"/>
    </row>
    <row r="497" spans="24:24" x14ac:dyDescent="0.15">
      <c r="X497" s="172"/>
    </row>
    <row r="498" spans="24:24" x14ac:dyDescent="0.15">
      <c r="X498" s="172"/>
    </row>
    <row r="499" spans="24:24" x14ac:dyDescent="0.15">
      <c r="X499" s="172"/>
    </row>
    <row r="500" spans="24:24" x14ac:dyDescent="0.15">
      <c r="X500" s="172"/>
    </row>
    <row r="501" spans="24:24" x14ac:dyDescent="0.15">
      <c r="X501" s="172"/>
    </row>
    <row r="502" spans="24:24" x14ac:dyDescent="0.15">
      <c r="X502" s="172"/>
    </row>
    <row r="503" spans="24:24" x14ac:dyDescent="0.15">
      <c r="X503" s="172"/>
    </row>
    <row r="504" spans="24:24" x14ac:dyDescent="0.15">
      <c r="X504" s="172"/>
    </row>
    <row r="505" spans="24:24" x14ac:dyDescent="0.15">
      <c r="X505" s="172"/>
    </row>
    <row r="506" spans="24:24" x14ac:dyDescent="0.15">
      <c r="X506" s="172"/>
    </row>
    <row r="507" spans="24:24" x14ac:dyDescent="0.15">
      <c r="X507" s="172"/>
    </row>
    <row r="508" spans="24:24" x14ac:dyDescent="0.15">
      <c r="X508" s="172"/>
    </row>
    <row r="509" spans="24:24" x14ac:dyDescent="0.15">
      <c r="X509" s="172"/>
    </row>
    <row r="510" spans="24:24" x14ac:dyDescent="0.15">
      <c r="X510" s="172"/>
    </row>
    <row r="511" spans="24:24" x14ac:dyDescent="0.15">
      <c r="X511" s="172"/>
    </row>
    <row r="512" spans="24:24" x14ac:dyDescent="0.15">
      <c r="X512" s="172"/>
    </row>
    <row r="513" spans="24:24" x14ac:dyDescent="0.15">
      <c r="X513" s="172"/>
    </row>
    <row r="514" spans="24:24" x14ac:dyDescent="0.15">
      <c r="X514" s="172"/>
    </row>
    <row r="515" spans="24:24" x14ac:dyDescent="0.15">
      <c r="X515" s="172"/>
    </row>
    <row r="516" spans="24:24" x14ac:dyDescent="0.15">
      <c r="X516" s="172"/>
    </row>
    <row r="517" spans="24:24" x14ac:dyDescent="0.15">
      <c r="X517" s="172"/>
    </row>
    <row r="518" spans="24:24" x14ac:dyDescent="0.15">
      <c r="X518" s="172"/>
    </row>
    <row r="519" spans="24:24" x14ac:dyDescent="0.15">
      <c r="X519" s="172"/>
    </row>
    <row r="520" spans="24:24" x14ac:dyDescent="0.15">
      <c r="X520" s="172"/>
    </row>
    <row r="521" spans="24:24" x14ac:dyDescent="0.15">
      <c r="X521" s="172"/>
    </row>
    <row r="522" spans="24:24" x14ac:dyDescent="0.15">
      <c r="X522" s="172"/>
    </row>
    <row r="523" spans="24:24" x14ac:dyDescent="0.15">
      <c r="X523" s="172"/>
    </row>
    <row r="524" spans="24:24" x14ac:dyDescent="0.15">
      <c r="X524" s="172"/>
    </row>
    <row r="525" spans="24:24" x14ac:dyDescent="0.15">
      <c r="X525" s="172"/>
    </row>
    <row r="526" spans="24:24" x14ac:dyDescent="0.15">
      <c r="X526" s="172"/>
    </row>
    <row r="527" spans="24:24" x14ac:dyDescent="0.15">
      <c r="X527" s="172"/>
    </row>
    <row r="528" spans="24:24" x14ac:dyDescent="0.15">
      <c r="X528" s="172"/>
    </row>
    <row r="529" spans="24:24" x14ac:dyDescent="0.15">
      <c r="X529" s="172"/>
    </row>
    <row r="530" spans="24:24" x14ac:dyDescent="0.15">
      <c r="X530" s="172"/>
    </row>
    <row r="531" spans="24:24" x14ac:dyDescent="0.15">
      <c r="X531" s="172"/>
    </row>
    <row r="532" spans="24:24" x14ac:dyDescent="0.15">
      <c r="X532" s="172"/>
    </row>
    <row r="533" spans="24:24" x14ac:dyDescent="0.15">
      <c r="X533" s="172"/>
    </row>
    <row r="534" spans="24:24" x14ac:dyDescent="0.15">
      <c r="X534" s="172"/>
    </row>
    <row r="535" spans="24:24" x14ac:dyDescent="0.15">
      <c r="X535" s="172"/>
    </row>
    <row r="536" spans="24:24" x14ac:dyDescent="0.15">
      <c r="X536" s="172"/>
    </row>
    <row r="537" spans="24:24" x14ac:dyDescent="0.15">
      <c r="X537" s="172"/>
    </row>
    <row r="538" spans="24:24" x14ac:dyDescent="0.15">
      <c r="X538" s="172"/>
    </row>
    <row r="539" spans="24:24" x14ac:dyDescent="0.15">
      <c r="X539" s="172"/>
    </row>
    <row r="540" spans="24:24" x14ac:dyDescent="0.15">
      <c r="X540" s="172"/>
    </row>
    <row r="541" spans="24:24" x14ac:dyDescent="0.15">
      <c r="X541" s="172"/>
    </row>
    <row r="542" spans="24:24" x14ac:dyDescent="0.15">
      <c r="X542" s="172"/>
    </row>
    <row r="543" spans="24:24" x14ac:dyDescent="0.15">
      <c r="X543" s="172"/>
    </row>
    <row r="544" spans="24:24" x14ac:dyDescent="0.15">
      <c r="X544" s="172"/>
    </row>
    <row r="545" spans="24:24" x14ac:dyDescent="0.15">
      <c r="X545" s="172"/>
    </row>
    <row r="546" spans="24:24" x14ac:dyDescent="0.15">
      <c r="X546" s="172"/>
    </row>
    <row r="547" spans="24:24" x14ac:dyDescent="0.15">
      <c r="X547" s="172"/>
    </row>
    <row r="548" spans="24:24" x14ac:dyDescent="0.15">
      <c r="X548" s="172"/>
    </row>
    <row r="549" spans="24:24" x14ac:dyDescent="0.15">
      <c r="X549" s="172"/>
    </row>
    <row r="550" spans="24:24" x14ac:dyDescent="0.15">
      <c r="X550" s="172"/>
    </row>
    <row r="551" spans="24:24" x14ac:dyDescent="0.15">
      <c r="X551" s="172"/>
    </row>
    <row r="552" spans="24:24" x14ac:dyDescent="0.15">
      <c r="X552" s="172"/>
    </row>
    <row r="553" spans="24:24" x14ac:dyDescent="0.15">
      <c r="X553" s="172"/>
    </row>
    <row r="554" spans="24:24" x14ac:dyDescent="0.15">
      <c r="X554" s="172"/>
    </row>
    <row r="555" spans="24:24" x14ac:dyDescent="0.15">
      <c r="X555" s="172"/>
    </row>
    <row r="556" spans="24:24" x14ac:dyDescent="0.15">
      <c r="X556" s="172"/>
    </row>
    <row r="557" spans="24:24" x14ac:dyDescent="0.15">
      <c r="X557" s="172"/>
    </row>
    <row r="558" spans="24:24" x14ac:dyDescent="0.15">
      <c r="X558" s="172"/>
    </row>
    <row r="559" spans="24:24" x14ac:dyDescent="0.15">
      <c r="X559" s="172"/>
    </row>
    <row r="560" spans="24:24" x14ac:dyDescent="0.15">
      <c r="X560" s="172"/>
    </row>
    <row r="561" spans="24:24" x14ac:dyDescent="0.15">
      <c r="X561" s="172"/>
    </row>
    <row r="562" spans="24:24" x14ac:dyDescent="0.15">
      <c r="X562" s="172"/>
    </row>
    <row r="563" spans="24:24" x14ac:dyDescent="0.15">
      <c r="X563" s="172"/>
    </row>
    <row r="564" spans="24:24" x14ac:dyDescent="0.15">
      <c r="X564" s="172"/>
    </row>
    <row r="565" spans="24:24" x14ac:dyDescent="0.15">
      <c r="X565" s="172"/>
    </row>
    <row r="566" spans="24:24" x14ac:dyDescent="0.15">
      <c r="X566" s="172"/>
    </row>
    <row r="567" spans="24:24" x14ac:dyDescent="0.15">
      <c r="X567" s="172"/>
    </row>
    <row r="568" spans="24:24" x14ac:dyDescent="0.15">
      <c r="X568" s="172"/>
    </row>
    <row r="569" spans="24:24" x14ac:dyDescent="0.15">
      <c r="X569" s="172"/>
    </row>
    <row r="570" spans="24:24" x14ac:dyDescent="0.15">
      <c r="X570" s="172"/>
    </row>
    <row r="571" spans="24:24" x14ac:dyDescent="0.15">
      <c r="X571" s="172"/>
    </row>
    <row r="572" spans="24:24" x14ac:dyDescent="0.15">
      <c r="X572" s="172"/>
    </row>
    <row r="573" spans="24:24" x14ac:dyDescent="0.15">
      <c r="X573" s="172"/>
    </row>
    <row r="574" spans="24:24" x14ac:dyDescent="0.15">
      <c r="X574" s="172"/>
    </row>
    <row r="575" spans="24:24" x14ac:dyDescent="0.15">
      <c r="X575" s="172"/>
    </row>
    <row r="576" spans="24:24" x14ac:dyDescent="0.15">
      <c r="X576" s="172"/>
    </row>
    <row r="577" spans="24:24" x14ac:dyDescent="0.15">
      <c r="X577" s="172"/>
    </row>
    <row r="578" spans="24:24" x14ac:dyDescent="0.15">
      <c r="X578" s="172"/>
    </row>
    <row r="579" spans="24:24" x14ac:dyDescent="0.15">
      <c r="X579" s="172"/>
    </row>
    <row r="580" spans="24:24" x14ac:dyDescent="0.15">
      <c r="X580" s="172"/>
    </row>
    <row r="581" spans="24:24" x14ac:dyDescent="0.15">
      <c r="X581" s="172"/>
    </row>
    <row r="582" spans="24:24" x14ac:dyDescent="0.15">
      <c r="X582" s="172"/>
    </row>
  </sheetData>
  <mergeCells count="21">
    <mergeCell ref="A72:F72"/>
    <mergeCell ref="A73:A75"/>
    <mergeCell ref="B73:E73"/>
    <mergeCell ref="B74:C74"/>
    <mergeCell ref="D74:E74"/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2"/>
  <sheetViews>
    <sheetView workbookViewId="0">
      <selection activeCell="E18" sqref="E18"/>
    </sheetView>
  </sheetViews>
  <sheetFormatPr baseColWidth="10" defaultColWidth="12.85546875" defaultRowHeight="10.5" x14ac:dyDescent="0.15"/>
  <cols>
    <col min="1" max="1" width="45.28515625" style="177" customWidth="1"/>
    <col min="2" max="9" width="13.7109375" style="177" customWidth="1"/>
    <col min="10" max="10" width="15.140625" style="172" customWidth="1"/>
    <col min="11" max="11" width="15.140625" style="242" customWidth="1"/>
    <col min="12" max="17" width="15.140625" style="172" customWidth="1"/>
    <col min="18" max="19" width="13.5703125" style="172" customWidth="1"/>
    <col min="20" max="21" width="13.5703125" style="172" hidden="1" customWidth="1"/>
    <col min="22" max="22" width="13.5703125" style="174" hidden="1" customWidth="1"/>
    <col min="23" max="23" width="13.5703125" style="172" hidden="1" customWidth="1"/>
    <col min="24" max="24" width="13.5703125" style="159" hidden="1" customWidth="1"/>
    <col min="25" max="26" width="12.42578125" style="172" hidden="1" customWidth="1"/>
    <col min="27" max="27" width="8" style="172" hidden="1" customWidth="1"/>
    <col min="28" max="28" width="7.28515625" style="172" hidden="1" customWidth="1"/>
    <col min="29" max="31" width="12.85546875" style="172" hidden="1" customWidth="1"/>
    <col min="32" max="32" width="12.85546875" style="172" customWidth="1"/>
    <col min="33" max="38" width="6.7109375" style="172" customWidth="1"/>
    <col min="39" max="47" width="5.85546875" style="172" customWidth="1"/>
    <col min="48" max="91" width="10.85546875" style="172" customWidth="1"/>
    <col min="92" max="256" width="12.85546875" style="172"/>
    <col min="257" max="257" width="45.28515625" style="172" customWidth="1"/>
    <col min="258" max="265" width="13.7109375" style="172" customWidth="1"/>
    <col min="266" max="273" width="15.140625" style="172" customWidth="1"/>
    <col min="274" max="275" width="13.5703125" style="172" customWidth="1"/>
    <col min="276" max="287" width="0" style="172" hidden="1" customWidth="1"/>
    <col min="288" max="288" width="12.85546875" style="172" customWidth="1"/>
    <col min="289" max="294" width="6.7109375" style="172" customWidth="1"/>
    <col min="295" max="303" width="5.85546875" style="172" customWidth="1"/>
    <col min="304" max="347" width="10.85546875" style="172" customWidth="1"/>
    <col min="348" max="512" width="12.85546875" style="172"/>
    <col min="513" max="513" width="45.28515625" style="172" customWidth="1"/>
    <col min="514" max="521" width="13.7109375" style="172" customWidth="1"/>
    <col min="522" max="529" width="15.140625" style="172" customWidth="1"/>
    <col min="530" max="531" width="13.5703125" style="172" customWidth="1"/>
    <col min="532" max="543" width="0" style="172" hidden="1" customWidth="1"/>
    <col min="544" max="544" width="12.85546875" style="172" customWidth="1"/>
    <col min="545" max="550" width="6.7109375" style="172" customWidth="1"/>
    <col min="551" max="559" width="5.85546875" style="172" customWidth="1"/>
    <col min="560" max="603" width="10.85546875" style="172" customWidth="1"/>
    <col min="604" max="768" width="12.85546875" style="172"/>
    <col min="769" max="769" width="45.28515625" style="172" customWidth="1"/>
    <col min="770" max="777" width="13.7109375" style="172" customWidth="1"/>
    <col min="778" max="785" width="15.140625" style="172" customWidth="1"/>
    <col min="786" max="787" width="13.5703125" style="172" customWidth="1"/>
    <col min="788" max="799" width="0" style="172" hidden="1" customWidth="1"/>
    <col min="800" max="800" width="12.85546875" style="172" customWidth="1"/>
    <col min="801" max="806" width="6.7109375" style="172" customWidth="1"/>
    <col min="807" max="815" width="5.85546875" style="172" customWidth="1"/>
    <col min="816" max="859" width="10.85546875" style="172" customWidth="1"/>
    <col min="860" max="1024" width="12.85546875" style="172"/>
    <col min="1025" max="1025" width="45.28515625" style="172" customWidth="1"/>
    <col min="1026" max="1033" width="13.7109375" style="172" customWidth="1"/>
    <col min="1034" max="1041" width="15.140625" style="172" customWidth="1"/>
    <col min="1042" max="1043" width="13.5703125" style="172" customWidth="1"/>
    <col min="1044" max="1055" width="0" style="172" hidden="1" customWidth="1"/>
    <col min="1056" max="1056" width="12.85546875" style="172" customWidth="1"/>
    <col min="1057" max="1062" width="6.7109375" style="172" customWidth="1"/>
    <col min="1063" max="1071" width="5.85546875" style="172" customWidth="1"/>
    <col min="1072" max="1115" width="10.85546875" style="172" customWidth="1"/>
    <col min="1116" max="1280" width="12.85546875" style="172"/>
    <col min="1281" max="1281" width="45.28515625" style="172" customWidth="1"/>
    <col min="1282" max="1289" width="13.7109375" style="172" customWidth="1"/>
    <col min="1290" max="1297" width="15.140625" style="172" customWidth="1"/>
    <col min="1298" max="1299" width="13.5703125" style="172" customWidth="1"/>
    <col min="1300" max="1311" width="0" style="172" hidden="1" customWidth="1"/>
    <col min="1312" max="1312" width="12.85546875" style="172" customWidth="1"/>
    <col min="1313" max="1318" width="6.7109375" style="172" customWidth="1"/>
    <col min="1319" max="1327" width="5.85546875" style="172" customWidth="1"/>
    <col min="1328" max="1371" width="10.85546875" style="172" customWidth="1"/>
    <col min="1372" max="1536" width="12.85546875" style="172"/>
    <col min="1537" max="1537" width="45.28515625" style="172" customWidth="1"/>
    <col min="1538" max="1545" width="13.7109375" style="172" customWidth="1"/>
    <col min="1546" max="1553" width="15.140625" style="172" customWidth="1"/>
    <col min="1554" max="1555" width="13.5703125" style="172" customWidth="1"/>
    <col min="1556" max="1567" width="0" style="172" hidden="1" customWidth="1"/>
    <col min="1568" max="1568" width="12.85546875" style="172" customWidth="1"/>
    <col min="1569" max="1574" width="6.7109375" style="172" customWidth="1"/>
    <col min="1575" max="1583" width="5.85546875" style="172" customWidth="1"/>
    <col min="1584" max="1627" width="10.85546875" style="172" customWidth="1"/>
    <col min="1628" max="1792" width="12.85546875" style="172"/>
    <col min="1793" max="1793" width="45.28515625" style="172" customWidth="1"/>
    <col min="1794" max="1801" width="13.7109375" style="172" customWidth="1"/>
    <col min="1802" max="1809" width="15.140625" style="172" customWidth="1"/>
    <col min="1810" max="1811" width="13.5703125" style="172" customWidth="1"/>
    <col min="1812" max="1823" width="0" style="172" hidden="1" customWidth="1"/>
    <col min="1824" max="1824" width="12.85546875" style="172" customWidth="1"/>
    <col min="1825" max="1830" width="6.7109375" style="172" customWidth="1"/>
    <col min="1831" max="1839" width="5.85546875" style="172" customWidth="1"/>
    <col min="1840" max="1883" width="10.85546875" style="172" customWidth="1"/>
    <col min="1884" max="2048" width="12.85546875" style="172"/>
    <col min="2049" max="2049" width="45.28515625" style="172" customWidth="1"/>
    <col min="2050" max="2057" width="13.7109375" style="172" customWidth="1"/>
    <col min="2058" max="2065" width="15.140625" style="172" customWidth="1"/>
    <col min="2066" max="2067" width="13.5703125" style="172" customWidth="1"/>
    <col min="2068" max="2079" width="0" style="172" hidden="1" customWidth="1"/>
    <col min="2080" max="2080" width="12.85546875" style="172" customWidth="1"/>
    <col min="2081" max="2086" width="6.7109375" style="172" customWidth="1"/>
    <col min="2087" max="2095" width="5.85546875" style="172" customWidth="1"/>
    <col min="2096" max="2139" width="10.85546875" style="172" customWidth="1"/>
    <col min="2140" max="2304" width="12.85546875" style="172"/>
    <col min="2305" max="2305" width="45.28515625" style="172" customWidth="1"/>
    <col min="2306" max="2313" width="13.7109375" style="172" customWidth="1"/>
    <col min="2314" max="2321" width="15.140625" style="172" customWidth="1"/>
    <col min="2322" max="2323" width="13.5703125" style="172" customWidth="1"/>
    <col min="2324" max="2335" width="0" style="172" hidden="1" customWidth="1"/>
    <col min="2336" max="2336" width="12.85546875" style="172" customWidth="1"/>
    <col min="2337" max="2342" width="6.7109375" style="172" customWidth="1"/>
    <col min="2343" max="2351" width="5.85546875" style="172" customWidth="1"/>
    <col min="2352" max="2395" width="10.85546875" style="172" customWidth="1"/>
    <col min="2396" max="2560" width="12.85546875" style="172"/>
    <col min="2561" max="2561" width="45.28515625" style="172" customWidth="1"/>
    <col min="2562" max="2569" width="13.7109375" style="172" customWidth="1"/>
    <col min="2570" max="2577" width="15.140625" style="172" customWidth="1"/>
    <col min="2578" max="2579" width="13.5703125" style="172" customWidth="1"/>
    <col min="2580" max="2591" width="0" style="172" hidden="1" customWidth="1"/>
    <col min="2592" max="2592" width="12.85546875" style="172" customWidth="1"/>
    <col min="2593" max="2598" width="6.7109375" style="172" customWidth="1"/>
    <col min="2599" max="2607" width="5.85546875" style="172" customWidth="1"/>
    <col min="2608" max="2651" width="10.85546875" style="172" customWidth="1"/>
    <col min="2652" max="2816" width="12.85546875" style="172"/>
    <col min="2817" max="2817" width="45.28515625" style="172" customWidth="1"/>
    <col min="2818" max="2825" width="13.7109375" style="172" customWidth="1"/>
    <col min="2826" max="2833" width="15.140625" style="172" customWidth="1"/>
    <col min="2834" max="2835" width="13.5703125" style="172" customWidth="1"/>
    <col min="2836" max="2847" width="0" style="172" hidden="1" customWidth="1"/>
    <col min="2848" max="2848" width="12.85546875" style="172" customWidth="1"/>
    <col min="2849" max="2854" width="6.7109375" style="172" customWidth="1"/>
    <col min="2855" max="2863" width="5.85546875" style="172" customWidth="1"/>
    <col min="2864" max="2907" width="10.85546875" style="172" customWidth="1"/>
    <col min="2908" max="3072" width="12.85546875" style="172"/>
    <col min="3073" max="3073" width="45.28515625" style="172" customWidth="1"/>
    <col min="3074" max="3081" width="13.7109375" style="172" customWidth="1"/>
    <col min="3082" max="3089" width="15.140625" style="172" customWidth="1"/>
    <col min="3090" max="3091" width="13.5703125" style="172" customWidth="1"/>
    <col min="3092" max="3103" width="0" style="172" hidden="1" customWidth="1"/>
    <col min="3104" max="3104" width="12.85546875" style="172" customWidth="1"/>
    <col min="3105" max="3110" width="6.7109375" style="172" customWidth="1"/>
    <col min="3111" max="3119" width="5.85546875" style="172" customWidth="1"/>
    <col min="3120" max="3163" width="10.85546875" style="172" customWidth="1"/>
    <col min="3164" max="3328" width="12.85546875" style="172"/>
    <col min="3329" max="3329" width="45.28515625" style="172" customWidth="1"/>
    <col min="3330" max="3337" width="13.7109375" style="172" customWidth="1"/>
    <col min="3338" max="3345" width="15.140625" style="172" customWidth="1"/>
    <col min="3346" max="3347" width="13.5703125" style="172" customWidth="1"/>
    <col min="3348" max="3359" width="0" style="172" hidden="1" customWidth="1"/>
    <col min="3360" max="3360" width="12.85546875" style="172" customWidth="1"/>
    <col min="3361" max="3366" width="6.7109375" style="172" customWidth="1"/>
    <col min="3367" max="3375" width="5.85546875" style="172" customWidth="1"/>
    <col min="3376" max="3419" width="10.85546875" style="172" customWidth="1"/>
    <col min="3420" max="3584" width="12.85546875" style="172"/>
    <col min="3585" max="3585" width="45.28515625" style="172" customWidth="1"/>
    <col min="3586" max="3593" width="13.7109375" style="172" customWidth="1"/>
    <col min="3594" max="3601" width="15.140625" style="172" customWidth="1"/>
    <col min="3602" max="3603" width="13.5703125" style="172" customWidth="1"/>
    <col min="3604" max="3615" width="0" style="172" hidden="1" customWidth="1"/>
    <col min="3616" max="3616" width="12.85546875" style="172" customWidth="1"/>
    <col min="3617" max="3622" width="6.7109375" style="172" customWidth="1"/>
    <col min="3623" max="3631" width="5.85546875" style="172" customWidth="1"/>
    <col min="3632" max="3675" width="10.85546875" style="172" customWidth="1"/>
    <col min="3676" max="3840" width="12.85546875" style="172"/>
    <col min="3841" max="3841" width="45.28515625" style="172" customWidth="1"/>
    <col min="3842" max="3849" width="13.7109375" style="172" customWidth="1"/>
    <col min="3850" max="3857" width="15.140625" style="172" customWidth="1"/>
    <col min="3858" max="3859" width="13.5703125" style="172" customWidth="1"/>
    <col min="3860" max="3871" width="0" style="172" hidden="1" customWidth="1"/>
    <col min="3872" max="3872" width="12.85546875" style="172" customWidth="1"/>
    <col min="3873" max="3878" width="6.7109375" style="172" customWidth="1"/>
    <col min="3879" max="3887" width="5.85546875" style="172" customWidth="1"/>
    <col min="3888" max="3931" width="10.85546875" style="172" customWidth="1"/>
    <col min="3932" max="4096" width="12.85546875" style="172"/>
    <col min="4097" max="4097" width="45.28515625" style="172" customWidth="1"/>
    <col min="4098" max="4105" width="13.7109375" style="172" customWidth="1"/>
    <col min="4106" max="4113" width="15.140625" style="172" customWidth="1"/>
    <col min="4114" max="4115" width="13.5703125" style="172" customWidth="1"/>
    <col min="4116" max="4127" width="0" style="172" hidden="1" customWidth="1"/>
    <col min="4128" max="4128" width="12.85546875" style="172" customWidth="1"/>
    <col min="4129" max="4134" width="6.7109375" style="172" customWidth="1"/>
    <col min="4135" max="4143" width="5.85546875" style="172" customWidth="1"/>
    <col min="4144" max="4187" width="10.85546875" style="172" customWidth="1"/>
    <col min="4188" max="4352" width="12.85546875" style="172"/>
    <col min="4353" max="4353" width="45.28515625" style="172" customWidth="1"/>
    <col min="4354" max="4361" width="13.7109375" style="172" customWidth="1"/>
    <col min="4362" max="4369" width="15.140625" style="172" customWidth="1"/>
    <col min="4370" max="4371" width="13.5703125" style="172" customWidth="1"/>
    <col min="4372" max="4383" width="0" style="172" hidden="1" customWidth="1"/>
    <col min="4384" max="4384" width="12.85546875" style="172" customWidth="1"/>
    <col min="4385" max="4390" width="6.7109375" style="172" customWidth="1"/>
    <col min="4391" max="4399" width="5.85546875" style="172" customWidth="1"/>
    <col min="4400" max="4443" width="10.85546875" style="172" customWidth="1"/>
    <col min="4444" max="4608" width="12.85546875" style="172"/>
    <col min="4609" max="4609" width="45.28515625" style="172" customWidth="1"/>
    <col min="4610" max="4617" width="13.7109375" style="172" customWidth="1"/>
    <col min="4618" max="4625" width="15.140625" style="172" customWidth="1"/>
    <col min="4626" max="4627" width="13.5703125" style="172" customWidth="1"/>
    <col min="4628" max="4639" width="0" style="172" hidden="1" customWidth="1"/>
    <col min="4640" max="4640" width="12.85546875" style="172" customWidth="1"/>
    <col min="4641" max="4646" width="6.7109375" style="172" customWidth="1"/>
    <col min="4647" max="4655" width="5.85546875" style="172" customWidth="1"/>
    <col min="4656" max="4699" width="10.85546875" style="172" customWidth="1"/>
    <col min="4700" max="4864" width="12.85546875" style="172"/>
    <col min="4865" max="4865" width="45.28515625" style="172" customWidth="1"/>
    <col min="4866" max="4873" width="13.7109375" style="172" customWidth="1"/>
    <col min="4874" max="4881" width="15.140625" style="172" customWidth="1"/>
    <col min="4882" max="4883" width="13.5703125" style="172" customWidth="1"/>
    <col min="4884" max="4895" width="0" style="172" hidden="1" customWidth="1"/>
    <col min="4896" max="4896" width="12.85546875" style="172" customWidth="1"/>
    <col min="4897" max="4902" width="6.7109375" style="172" customWidth="1"/>
    <col min="4903" max="4911" width="5.85546875" style="172" customWidth="1"/>
    <col min="4912" max="4955" width="10.85546875" style="172" customWidth="1"/>
    <col min="4956" max="5120" width="12.85546875" style="172"/>
    <col min="5121" max="5121" width="45.28515625" style="172" customWidth="1"/>
    <col min="5122" max="5129" width="13.7109375" style="172" customWidth="1"/>
    <col min="5130" max="5137" width="15.140625" style="172" customWidth="1"/>
    <col min="5138" max="5139" width="13.5703125" style="172" customWidth="1"/>
    <col min="5140" max="5151" width="0" style="172" hidden="1" customWidth="1"/>
    <col min="5152" max="5152" width="12.85546875" style="172" customWidth="1"/>
    <col min="5153" max="5158" width="6.7109375" style="172" customWidth="1"/>
    <col min="5159" max="5167" width="5.85546875" style="172" customWidth="1"/>
    <col min="5168" max="5211" width="10.85546875" style="172" customWidth="1"/>
    <col min="5212" max="5376" width="12.85546875" style="172"/>
    <col min="5377" max="5377" width="45.28515625" style="172" customWidth="1"/>
    <col min="5378" max="5385" width="13.7109375" style="172" customWidth="1"/>
    <col min="5386" max="5393" width="15.140625" style="172" customWidth="1"/>
    <col min="5394" max="5395" width="13.5703125" style="172" customWidth="1"/>
    <col min="5396" max="5407" width="0" style="172" hidden="1" customWidth="1"/>
    <col min="5408" max="5408" width="12.85546875" style="172" customWidth="1"/>
    <col min="5409" max="5414" width="6.7109375" style="172" customWidth="1"/>
    <col min="5415" max="5423" width="5.85546875" style="172" customWidth="1"/>
    <col min="5424" max="5467" width="10.85546875" style="172" customWidth="1"/>
    <col min="5468" max="5632" width="12.85546875" style="172"/>
    <col min="5633" max="5633" width="45.28515625" style="172" customWidth="1"/>
    <col min="5634" max="5641" width="13.7109375" style="172" customWidth="1"/>
    <col min="5642" max="5649" width="15.140625" style="172" customWidth="1"/>
    <col min="5650" max="5651" width="13.5703125" style="172" customWidth="1"/>
    <col min="5652" max="5663" width="0" style="172" hidden="1" customWidth="1"/>
    <col min="5664" max="5664" width="12.85546875" style="172" customWidth="1"/>
    <col min="5665" max="5670" width="6.7109375" style="172" customWidth="1"/>
    <col min="5671" max="5679" width="5.85546875" style="172" customWidth="1"/>
    <col min="5680" max="5723" width="10.85546875" style="172" customWidth="1"/>
    <col min="5724" max="5888" width="12.85546875" style="172"/>
    <col min="5889" max="5889" width="45.28515625" style="172" customWidth="1"/>
    <col min="5890" max="5897" width="13.7109375" style="172" customWidth="1"/>
    <col min="5898" max="5905" width="15.140625" style="172" customWidth="1"/>
    <col min="5906" max="5907" width="13.5703125" style="172" customWidth="1"/>
    <col min="5908" max="5919" width="0" style="172" hidden="1" customWidth="1"/>
    <col min="5920" max="5920" width="12.85546875" style="172" customWidth="1"/>
    <col min="5921" max="5926" width="6.7109375" style="172" customWidth="1"/>
    <col min="5927" max="5935" width="5.85546875" style="172" customWidth="1"/>
    <col min="5936" max="5979" width="10.85546875" style="172" customWidth="1"/>
    <col min="5980" max="6144" width="12.85546875" style="172"/>
    <col min="6145" max="6145" width="45.28515625" style="172" customWidth="1"/>
    <col min="6146" max="6153" width="13.7109375" style="172" customWidth="1"/>
    <col min="6154" max="6161" width="15.140625" style="172" customWidth="1"/>
    <col min="6162" max="6163" width="13.5703125" style="172" customWidth="1"/>
    <col min="6164" max="6175" width="0" style="172" hidden="1" customWidth="1"/>
    <col min="6176" max="6176" width="12.85546875" style="172" customWidth="1"/>
    <col min="6177" max="6182" width="6.7109375" style="172" customWidth="1"/>
    <col min="6183" max="6191" width="5.85546875" style="172" customWidth="1"/>
    <col min="6192" max="6235" width="10.85546875" style="172" customWidth="1"/>
    <col min="6236" max="6400" width="12.85546875" style="172"/>
    <col min="6401" max="6401" width="45.28515625" style="172" customWidth="1"/>
    <col min="6402" max="6409" width="13.7109375" style="172" customWidth="1"/>
    <col min="6410" max="6417" width="15.140625" style="172" customWidth="1"/>
    <col min="6418" max="6419" width="13.5703125" style="172" customWidth="1"/>
    <col min="6420" max="6431" width="0" style="172" hidden="1" customWidth="1"/>
    <col min="6432" max="6432" width="12.85546875" style="172" customWidth="1"/>
    <col min="6433" max="6438" width="6.7109375" style="172" customWidth="1"/>
    <col min="6439" max="6447" width="5.85546875" style="172" customWidth="1"/>
    <col min="6448" max="6491" width="10.85546875" style="172" customWidth="1"/>
    <col min="6492" max="6656" width="12.85546875" style="172"/>
    <col min="6657" max="6657" width="45.28515625" style="172" customWidth="1"/>
    <col min="6658" max="6665" width="13.7109375" style="172" customWidth="1"/>
    <col min="6666" max="6673" width="15.140625" style="172" customWidth="1"/>
    <col min="6674" max="6675" width="13.5703125" style="172" customWidth="1"/>
    <col min="6676" max="6687" width="0" style="172" hidden="1" customWidth="1"/>
    <col min="6688" max="6688" width="12.85546875" style="172" customWidth="1"/>
    <col min="6689" max="6694" width="6.7109375" style="172" customWidth="1"/>
    <col min="6695" max="6703" width="5.85546875" style="172" customWidth="1"/>
    <col min="6704" max="6747" width="10.85546875" style="172" customWidth="1"/>
    <col min="6748" max="6912" width="12.85546875" style="172"/>
    <col min="6913" max="6913" width="45.28515625" style="172" customWidth="1"/>
    <col min="6914" max="6921" width="13.7109375" style="172" customWidth="1"/>
    <col min="6922" max="6929" width="15.140625" style="172" customWidth="1"/>
    <col min="6930" max="6931" width="13.5703125" style="172" customWidth="1"/>
    <col min="6932" max="6943" width="0" style="172" hidden="1" customWidth="1"/>
    <col min="6944" max="6944" width="12.85546875" style="172" customWidth="1"/>
    <col min="6945" max="6950" width="6.7109375" style="172" customWidth="1"/>
    <col min="6951" max="6959" width="5.85546875" style="172" customWidth="1"/>
    <col min="6960" max="7003" width="10.85546875" style="172" customWidth="1"/>
    <col min="7004" max="7168" width="12.85546875" style="172"/>
    <col min="7169" max="7169" width="45.28515625" style="172" customWidth="1"/>
    <col min="7170" max="7177" width="13.7109375" style="172" customWidth="1"/>
    <col min="7178" max="7185" width="15.140625" style="172" customWidth="1"/>
    <col min="7186" max="7187" width="13.5703125" style="172" customWidth="1"/>
    <col min="7188" max="7199" width="0" style="172" hidden="1" customWidth="1"/>
    <col min="7200" max="7200" width="12.85546875" style="172" customWidth="1"/>
    <col min="7201" max="7206" width="6.7109375" style="172" customWidth="1"/>
    <col min="7207" max="7215" width="5.85546875" style="172" customWidth="1"/>
    <col min="7216" max="7259" width="10.85546875" style="172" customWidth="1"/>
    <col min="7260" max="7424" width="12.85546875" style="172"/>
    <col min="7425" max="7425" width="45.28515625" style="172" customWidth="1"/>
    <col min="7426" max="7433" width="13.7109375" style="172" customWidth="1"/>
    <col min="7434" max="7441" width="15.140625" style="172" customWidth="1"/>
    <col min="7442" max="7443" width="13.5703125" style="172" customWidth="1"/>
    <col min="7444" max="7455" width="0" style="172" hidden="1" customWidth="1"/>
    <col min="7456" max="7456" width="12.85546875" style="172" customWidth="1"/>
    <col min="7457" max="7462" width="6.7109375" style="172" customWidth="1"/>
    <col min="7463" max="7471" width="5.85546875" style="172" customWidth="1"/>
    <col min="7472" max="7515" width="10.85546875" style="172" customWidth="1"/>
    <col min="7516" max="7680" width="12.85546875" style="172"/>
    <col min="7681" max="7681" width="45.28515625" style="172" customWidth="1"/>
    <col min="7682" max="7689" width="13.7109375" style="172" customWidth="1"/>
    <col min="7690" max="7697" width="15.140625" style="172" customWidth="1"/>
    <col min="7698" max="7699" width="13.5703125" style="172" customWidth="1"/>
    <col min="7700" max="7711" width="0" style="172" hidden="1" customWidth="1"/>
    <col min="7712" max="7712" width="12.85546875" style="172" customWidth="1"/>
    <col min="7713" max="7718" width="6.7109375" style="172" customWidth="1"/>
    <col min="7719" max="7727" width="5.85546875" style="172" customWidth="1"/>
    <col min="7728" max="7771" width="10.85546875" style="172" customWidth="1"/>
    <col min="7772" max="7936" width="12.85546875" style="172"/>
    <col min="7937" max="7937" width="45.28515625" style="172" customWidth="1"/>
    <col min="7938" max="7945" width="13.7109375" style="172" customWidth="1"/>
    <col min="7946" max="7953" width="15.140625" style="172" customWidth="1"/>
    <col min="7954" max="7955" width="13.5703125" style="172" customWidth="1"/>
    <col min="7956" max="7967" width="0" style="172" hidden="1" customWidth="1"/>
    <col min="7968" max="7968" width="12.85546875" style="172" customWidth="1"/>
    <col min="7969" max="7974" width="6.7109375" style="172" customWidth="1"/>
    <col min="7975" max="7983" width="5.85546875" style="172" customWidth="1"/>
    <col min="7984" max="8027" width="10.85546875" style="172" customWidth="1"/>
    <col min="8028" max="8192" width="12.85546875" style="172"/>
    <col min="8193" max="8193" width="45.28515625" style="172" customWidth="1"/>
    <col min="8194" max="8201" width="13.7109375" style="172" customWidth="1"/>
    <col min="8202" max="8209" width="15.140625" style="172" customWidth="1"/>
    <col min="8210" max="8211" width="13.5703125" style="172" customWidth="1"/>
    <col min="8212" max="8223" width="0" style="172" hidden="1" customWidth="1"/>
    <col min="8224" max="8224" width="12.85546875" style="172" customWidth="1"/>
    <col min="8225" max="8230" width="6.7109375" style="172" customWidth="1"/>
    <col min="8231" max="8239" width="5.85546875" style="172" customWidth="1"/>
    <col min="8240" max="8283" width="10.85546875" style="172" customWidth="1"/>
    <col min="8284" max="8448" width="12.85546875" style="172"/>
    <col min="8449" max="8449" width="45.28515625" style="172" customWidth="1"/>
    <col min="8450" max="8457" width="13.7109375" style="172" customWidth="1"/>
    <col min="8458" max="8465" width="15.140625" style="172" customWidth="1"/>
    <col min="8466" max="8467" width="13.5703125" style="172" customWidth="1"/>
    <col min="8468" max="8479" width="0" style="172" hidden="1" customWidth="1"/>
    <col min="8480" max="8480" width="12.85546875" style="172" customWidth="1"/>
    <col min="8481" max="8486" width="6.7109375" style="172" customWidth="1"/>
    <col min="8487" max="8495" width="5.85546875" style="172" customWidth="1"/>
    <col min="8496" max="8539" width="10.85546875" style="172" customWidth="1"/>
    <col min="8540" max="8704" width="12.85546875" style="172"/>
    <col min="8705" max="8705" width="45.28515625" style="172" customWidth="1"/>
    <col min="8706" max="8713" width="13.7109375" style="172" customWidth="1"/>
    <col min="8714" max="8721" width="15.140625" style="172" customWidth="1"/>
    <col min="8722" max="8723" width="13.5703125" style="172" customWidth="1"/>
    <col min="8724" max="8735" width="0" style="172" hidden="1" customWidth="1"/>
    <col min="8736" max="8736" width="12.85546875" style="172" customWidth="1"/>
    <col min="8737" max="8742" width="6.7109375" style="172" customWidth="1"/>
    <col min="8743" max="8751" width="5.85546875" style="172" customWidth="1"/>
    <col min="8752" max="8795" width="10.85546875" style="172" customWidth="1"/>
    <col min="8796" max="8960" width="12.85546875" style="172"/>
    <col min="8961" max="8961" width="45.28515625" style="172" customWidth="1"/>
    <col min="8962" max="8969" width="13.7109375" style="172" customWidth="1"/>
    <col min="8970" max="8977" width="15.140625" style="172" customWidth="1"/>
    <col min="8978" max="8979" width="13.5703125" style="172" customWidth="1"/>
    <col min="8980" max="8991" width="0" style="172" hidden="1" customWidth="1"/>
    <col min="8992" max="8992" width="12.85546875" style="172" customWidth="1"/>
    <col min="8993" max="8998" width="6.7109375" style="172" customWidth="1"/>
    <col min="8999" max="9007" width="5.85546875" style="172" customWidth="1"/>
    <col min="9008" max="9051" width="10.85546875" style="172" customWidth="1"/>
    <col min="9052" max="9216" width="12.85546875" style="172"/>
    <col min="9217" max="9217" width="45.28515625" style="172" customWidth="1"/>
    <col min="9218" max="9225" width="13.7109375" style="172" customWidth="1"/>
    <col min="9226" max="9233" width="15.140625" style="172" customWidth="1"/>
    <col min="9234" max="9235" width="13.5703125" style="172" customWidth="1"/>
    <col min="9236" max="9247" width="0" style="172" hidden="1" customWidth="1"/>
    <col min="9248" max="9248" width="12.85546875" style="172" customWidth="1"/>
    <col min="9249" max="9254" width="6.7109375" style="172" customWidth="1"/>
    <col min="9255" max="9263" width="5.85546875" style="172" customWidth="1"/>
    <col min="9264" max="9307" width="10.85546875" style="172" customWidth="1"/>
    <col min="9308" max="9472" width="12.85546875" style="172"/>
    <col min="9473" max="9473" width="45.28515625" style="172" customWidth="1"/>
    <col min="9474" max="9481" width="13.7109375" style="172" customWidth="1"/>
    <col min="9482" max="9489" width="15.140625" style="172" customWidth="1"/>
    <col min="9490" max="9491" width="13.5703125" style="172" customWidth="1"/>
    <col min="9492" max="9503" width="0" style="172" hidden="1" customWidth="1"/>
    <col min="9504" max="9504" width="12.85546875" style="172" customWidth="1"/>
    <col min="9505" max="9510" width="6.7109375" style="172" customWidth="1"/>
    <col min="9511" max="9519" width="5.85546875" style="172" customWidth="1"/>
    <col min="9520" max="9563" width="10.85546875" style="172" customWidth="1"/>
    <col min="9564" max="9728" width="12.85546875" style="172"/>
    <col min="9729" max="9729" width="45.28515625" style="172" customWidth="1"/>
    <col min="9730" max="9737" width="13.7109375" style="172" customWidth="1"/>
    <col min="9738" max="9745" width="15.140625" style="172" customWidth="1"/>
    <col min="9746" max="9747" width="13.5703125" style="172" customWidth="1"/>
    <col min="9748" max="9759" width="0" style="172" hidden="1" customWidth="1"/>
    <col min="9760" max="9760" width="12.85546875" style="172" customWidth="1"/>
    <col min="9761" max="9766" width="6.7109375" style="172" customWidth="1"/>
    <col min="9767" max="9775" width="5.85546875" style="172" customWidth="1"/>
    <col min="9776" max="9819" width="10.85546875" style="172" customWidth="1"/>
    <col min="9820" max="9984" width="12.85546875" style="172"/>
    <col min="9985" max="9985" width="45.28515625" style="172" customWidth="1"/>
    <col min="9986" max="9993" width="13.7109375" style="172" customWidth="1"/>
    <col min="9994" max="10001" width="15.140625" style="172" customWidth="1"/>
    <col min="10002" max="10003" width="13.5703125" style="172" customWidth="1"/>
    <col min="10004" max="10015" width="0" style="172" hidden="1" customWidth="1"/>
    <col min="10016" max="10016" width="12.85546875" style="172" customWidth="1"/>
    <col min="10017" max="10022" width="6.7109375" style="172" customWidth="1"/>
    <col min="10023" max="10031" width="5.85546875" style="172" customWidth="1"/>
    <col min="10032" max="10075" width="10.85546875" style="172" customWidth="1"/>
    <col min="10076" max="10240" width="12.85546875" style="172"/>
    <col min="10241" max="10241" width="45.28515625" style="172" customWidth="1"/>
    <col min="10242" max="10249" width="13.7109375" style="172" customWidth="1"/>
    <col min="10250" max="10257" width="15.140625" style="172" customWidth="1"/>
    <col min="10258" max="10259" width="13.5703125" style="172" customWidth="1"/>
    <col min="10260" max="10271" width="0" style="172" hidden="1" customWidth="1"/>
    <col min="10272" max="10272" width="12.85546875" style="172" customWidth="1"/>
    <col min="10273" max="10278" width="6.7109375" style="172" customWidth="1"/>
    <col min="10279" max="10287" width="5.85546875" style="172" customWidth="1"/>
    <col min="10288" max="10331" width="10.85546875" style="172" customWidth="1"/>
    <col min="10332" max="10496" width="12.85546875" style="172"/>
    <col min="10497" max="10497" width="45.28515625" style="172" customWidth="1"/>
    <col min="10498" max="10505" width="13.7109375" style="172" customWidth="1"/>
    <col min="10506" max="10513" width="15.140625" style="172" customWidth="1"/>
    <col min="10514" max="10515" width="13.5703125" style="172" customWidth="1"/>
    <col min="10516" max="10527" width="0" style="172" hidden="1" customWidth="1"/>
    <col min="10528" max="10528" width="12.85546875" style="172" customWidth="1"/>
    <col min="10529" max="10534" width="6.7109375" style="172" customWidth="1"/>
    <col min="10535" max="10543" width="5.85546875" style="172" customWidth="1"/>
    <col min="10544" max="10587" width="10.85546875" style="172" customWidth="1"/>
    <col min="10588" max="10752" width="12.85546875" style="172"/>
    <col min="10753" max="10753" width="45.28515625" style="172" customWidth="1"/>
    <col min="10754" max="10761" width="13.7109375" style="172" customWidth="1"/>
    <col min="10762" max="10769" width="15.140625" style="172" customWidth="1"/>
    <col min="10770" max="10771" width="13.5703125" style="172" customWidth="1"/>
    <col min="10772" max="10783" width="0" style="172" hidden="1" customWidth="1"/>
    <col min="10784" max="10784" width="12.85546875" style="172" customWidth="1"/>
    <col min="10785" max="10790" width="6.7109375" style="172" customWidth="1"/>
    <col min="10791" max="10799" width="5.85546875" style="172" customWidth="1"/>
    <col min="10800" max="10843" width="10.85546875" style="172" customWidth="1"/>
    <col min="10844" max="11008" width="12.85546875" style="172"/>
    <col min="11009" max="11009" width="45.28515625" style="172" customWidth="1"/>
    <col min="11010" max="11017" width="13.7109375" style="172" customWidth="1"/>
    <col min="11018" max="11025" width="15.140625" style="172" customWidth="1"/>
    <col min="11026" max="11027" width="13.5703125" style="172" customWidth="1"/>
    <col min="11028" max="11039" width="0" style="172" hidden="1" customWidth="1"/>
    <col min="11040" max="11040" width="12.85546875" style="172" customWidth="1"/>
    <col min="11041" max="11046" width="6.7109375" style="172" customWidth="1"/>
    <col min="11047" max="11055" width="5.85546875" style="172" customWidth="1"/>
    <col min="11056" max="11099" width="10.85546875" style="172" customWidth="1"/>
    <col min="11100" max="11264" width="12.85546875" style="172"/>
    <col min="11265" max="11265" width="45.28515625" style="172" customWidth="1"/>
    <col min="11266" max="11273" width="13.7109375" style="172" customWidth="1"/>
    <col min="11274" max="11281" width="15.140625" style="172" customWidth="1"/>
    <col min="11282" max="11283" width="13.5703125" style="172" customWidth="1"/>
    <col min="11284" max="11295" width="0" style="172" hidden="1" customWidth="1"/>
    <col min="11296" max="11296" width="12.85546875" style="172" customWidth="1"/>
    <col min="11297" max="11302" width="6.7109375" style="172" customWidth="1"/>
    <col min="11303" max="11311" width="5.85546875" style="172" customWidth="1"/>
    <col min="11312" max="11355" width="10.85546875" style="172" customWidth="1"/>
    <col min="11356" max="11520" width="12.85546875" style="172"/>
    <col min="11521" max="11521" width="45.28515625" style="172" customWidth="1"/>
    <col min="11522" max="11529" width="13.7109375" style="172" customWidth="1"/>
    <col min="11530" max="11537" width="15.140625" style="172" customWidth="1"/>
    <col min="11538" max="11539" width="13.5703125" style="172" customWidth="1"/>
    <col min="11540" max="11551" width="0" style="172" hidden="1" customWidth="1"/>
    <col min="11552" max="11552" width="12.85546875" style="172" customWidth="1"/>
    <col min="11553" max="11558" width="6.7109375" style="172" customWidth="1"/>
    <col min="11559" max="11567" width="5.85546875" style="172" customWidth="1"/>
    <col min="11568" max="11611" width="10.85546875" style="172" customWidth="1"/>
    <col min="11612" max="11776" width="12.85546875" style="172"/>
    <col min="11777" max="11777" width="45.28515625" style="172" customWidth="1"/>
    <col min="11778" max="11785" width="13.7109375" style="172" customWidth="1"/>
    <col min="11786" max="11793" width="15.140625" style="172" customWidth="1"/>
    <col min="11794" max="11795" width="13.5703125" style="172" customWidth="1"/>
    <col min="11796" max="11807" width="0" style="172" hidden="1" customWidth="1"/>
    <col min="11808" max="11808" width="12.85546875" style="172" customWidth="1"/>
    <col min="11809" max="11814" width="6.7109375" style="172" customWidth="1"/>
    <col min="11815" max="11823" width="5.85546875" style="172" customWidth="1"/>
    <col min="11824" max="11867" width="10.85546875" style="172" customWidth="1"/>
    <col min="11868" max="12032" width="12.85546875" style="172"/>
    <col min="12033" max="12033" width="45.28515625" style="172" customWidth="1"/>
    <col min="12034" max="12041" width="13.7109375" style="172" customWidth="1"/>
    <col min="12042" max="12049" width="15.140625" style="172" customWidth="1"/>
    <col min="12050" max="12051" width="13.5703125" style="172" customWidth="1"/>
    <col min="12052" max="12063" width="0" style="172" hidden="1" customWidth="1"/>
    <col min="12064" max="12064" width="12.85546875" style="172" customWidth="1"/>
    <col min="12065" max="12070" width="6.7109375" style="172" customWidth="1"/>
    <col min="12071" max="12079" width="5.85546875" style="172" customWidth="1"/>
    <col min="12080" max="12123" width="10.85546875" style="172" customWidth="1"/>
    <col min="12124" max="12288" width="12.85546875" style="172"/>
    <col min="12289" max="12289" width="45.28515625" style="172" customWidth="1"/>
    <col min="12290" max="12297" width="13.7109375" style="172" customWidth="1"/>
    <col min="12298" max="12305" width="15.140625" style="172" customWidth="1"/>
    <col min="12306" max="12307" width="13.5703125" style="172" customWidth="1"/>
    <col min="12308" max="12319" width="0" style="172" hidden="1" customWidth="1"/>
    <col min="12320" max="12320" width="12.85546875" style="172" customWidth="1"/>
    <col min="12321" max="12326" width="6.7109375" style="172" customWidth="1"/>
    <col min="12327" max="12335" width="5.85546875" style="172" customWidth="1"/>
    <col min="12336" max="12379" width="10.85546875" style="172" customWidth="1"/>
    <col min="12380" max="12544" width="12.85546875" style="172"/>
    <col min="12545" max="12545" width="45.28515625" style="172" customWidth="1"/>
    <col min="12546" max="12553" width="13.7109375" style="172" customWidth="1"/>
    <col min="12554" max="12561" width="15.140625" style="172" customWidth="1"/>
    <col min="12562" max="12563" width="13.5703125" style="172" customWidth="1"/>
    <col min="12564" max="12575" width="0" style="172" hidden="1" customWidth="1"/>
    <col min="12576" max="12576" width="12.85546875" style="172" customWidth="1"/>
    <col min="12577" max="12582" width="6.7109375" style="172" customWidth="1"/>
    <col min="12583" max="12591" width="5.85546875" style="172" customWidth="1"/>
    <col min="12592" max="12635" width="10.85546875" style="172" customWidth="1"/>
    <col min="12636" max="12800" width="12.85546875" style="172"/>
    <col min="12801" max="12801" width="45.28515625" style="172" customWidth="1"/>
    <col min="12802" max="12809" width="13.7109375" style="172" customWidth="1"/>
    <col min="12810" max="12817" width="15.140625" style="172" customWidth="1"/>
    <col min="12818" max="12819" width="13.5703125" style="172" customWidth="1"/>
    <col min="12820" max="12831" width="0" style="172" hidden="1" customWidth="1"/>
    <col min="12832" max="12832" width="12.85546875" style="172" customWidth="1"/>
    <col min="12833" max="12838" width="6.7109375" style="172" customWidth="1"/>
    <col min="12839" max="12847" width="5.85546875" style="172" customWidth="1"/>
    <col min="12848" max="12891" width="10.85546875" style="172" customWidth="1"/>
    <col min="12892" max="13056" width="12.85546875" style="172"/>
    <col min="13057" max="13057" width="45.28515625" style="172" customWidth="1"/>
    <col min="13058" max="13065" width="13.7109375" style="172" customWidth="1"/>
    <col min="13066" max="13073" width="15.140625" style="172" customWidth="1"/>
    <col min="13074" max="13075" width="13.5703125" style="172" customWidth="1"/>
    <col min="13076" max="13087" width="0" style="172" hidden="1" customWidth="1"/>
    <col min="13088" max="13088" width="12.85546875" style="172" customWidth="1"/>
    <col min="13089" max="13094" width="6.7109375" style="172" customWidth="1"/>
    <col min="13095" max="13103" width="5.85546875" style="172" customWidth="1"/>
    <col min="13104" max="13147" width="10.85546875" style="172" customWidth="1"/>
    <col min="13148" max="13312" width="12.85546875" style="172"/>
    <col min="13313" max="13313" width="45.28515625" style="172" customWidth="1"/>
    <col min="13314" max="13321" width="13.7109375" style="172" customWidth="1"/>
    <col min="13322" max="13329" width="15.140625" style="172" customWidth="1"/>
    <col min="13330" max="13331" width="13.5703125" style="172" customWidth="1"/>
    <col min="13332" max="13343" width="0" style="172" hidden="1" customWidth="1"/>
    <col min="13344" max="13344" width="12.85546875" style="172" customWidth="1"/>
    <col min="13345" max="13350" width="6.7109375" style="172" customWidth="1"/>
    <col min="13351" max="13359" width="5.85546875" style="172" customWidth="1"/>
    <col min="13360" max="13403" width="10.85546875" style="172" customWidth="1"/>
    <col min="13404" max="13568" width="12.85546875" style="172"/>
    <col min="13569" max="13569" width="45.28515625" style="172" customWidth="1"/>
    <col min="13570" max="13577" width="13.7109375" style="172" customWidth="1"/>
    <col min="13578" max="13585" width="15.140625" style="172" customWidth="1"/>
    <col min="13586" max="13587" width="13.5703125" style="172" customWidth="1"/>
    <col min="13588" max="13599" width="0" style="172" hidden="1" customWidth="1"/>
    <col min="13600" max="13600" width="12.85546875" style="172" customWidth="1"/>
    <col min="13601" max="13606" width="6.7109375" style="172" customWidth="1"/>
    <col min="13607" max="13615" width="5.85546875" style="172" customWidth="1"/>
    <col min="13616" max="13659" width="10.85546875" style="172" customWidth="1"/>
    <col min="13660" max="13824" width="12.85546875" style="172"/>
    <col min="13825" max="13825" width="45.28515625" style="172" customWidth="1"/>
    <col min="13826" max="13833" width="13.7109375" style="172" customWidth="1"/>
    <col min="13834" max="13841" width="15.140625" style="172" customWidth="1"/>
    <col min="13842" max="13843" width="13.5703125" style="172" customWidth="1"/>
    <col min="13844" max="13855" width="0" style="172" hidden="1" customWidth="1"/>
    <col min="13856" max="13856" width="12.85546875" style="172" customWidth="1"/>
    <col min="13857" max="13862" width="6.7109375" style="172" customWidth="1"/>
    <col min="13863" max="13871" width="5.85546875" style="172" customWidth="1"/>
    <col min="13872" max="13915" width="10.85546875" style="172" customWidth="1"/>
    <col min="13916" max="14080" width="12.85546875" style="172"/>
    <col min="14081" max="14081" width="45.28515625" style="172" customWidth="1"/>
    <col min="14082" max="14089" width="13.7109375" style="172" customWidth="1"/>
    <col min="14090" max="14097" width="15.140625" style="172" customWidth="1"/>
    <col min="14098" max="14099" width="13.5703125" style="172" customWidth="1"/>
    <col min="14100" max="14111" width="0" style="172" hidden="1" customWidth="1"/>
    <col min="14112" max="14112" width="12.85546875" style="172" customWidth="1"/>
    <col min="14113" max="14118" width="6.7109375" style="172" customWidth="1"/>
    <col min="14119" max="14127" width="5.85546875" style="172" customWidth="1"/>
    <col min="14128" max="14171" width="10.85546875" style="172" customWidth="1"/>
    <col min="14172" max="14336" width="12.85546875" style="172"/>
    <col min="14337" max="14337" width="45.28515625" style="172" customWidth="1"/>
    <col min="14338" max="14345" width="13.7109375" style="172" customWidth="1"/>
    <col min="14346" max="14353" width="15.140625" style="172" customWidth="1"/>
    <col min="14354" max="14355" width="13.5703125" style="172" customWidth="1"/>
    <col min="14356" max="14367" width="0" style="172" hidden="1" customWidth="1"/>
    <col min="14368" max="14368" width="12.85546875" style="172" customWidth="1"/>
    <col min="14369" max="14374" width="6.7109375" style="172" customWidth="1"/>
    <col min="14375" max="14383" width="5.85546875" style="172" customWidth="1"/>
    <col min="14384" max="14427" width="10.85546875" style="172" customWidth="1"/>
    <col min="14428" max="14592" width="12.85546875" style="172"/>
    <col min="14593" max="14593" width="45.28515625" style="172" customWidth="1"/>
    <col min="14594" max="14601" width="13.7109375" style="172" customWidth="1"/>
    <col min="14602" max="14609" width="15.140625" style="172" customWidth="1"/>
    <col min="14610" max="14611" width="13.5703125" style="172" customWidth="1"/>
    <col min="14612" max="14623" width="0" style="172" hidden="1" customWidth="1"/>
    <col min="14624" max="14624" width="12.85546875" style="172" customWidth="1"/>
    <col min="14625" max="14630" width="6.7109375" style="172" customWidth="1"/>
    <col min="14631" max="14639" width="5.85546875" style="172" customWidth="1"/>
    <col min="14640" max="14683" width="10.85546875" style="172" customWidth="1"/>
    <col min="14684" max="14848" width="12.85546875" style="172"/>
    <col min="14849" max="14849" width="45.28515625" style="172" customWidth="1"/>
    <col min="14850" max="14857" width="13.7109375" style="172" customWidth="1"/>
    <col min="14858" max="14865" width="15.140625" style="172" customWidth="1"/>
    <col min="14866" max="14867" width="13.5703125" style="172" customWidth="1"/>
    <col min="14868" max="14879" width="0" style="172" hidden="1" customWidth="1"/>
    <col min="14880" max="14880" width="12.85546875" style="172" customWidth="1"/>
    <col min="14881" max="14886" width="6.7109375" style="172" customWidth="1"/>
    <col min="14887" max="14895" width="5.85546875" style="172" customWidth="1"/>
    <col min="14896" max="14939" width="10.85546875" style="172" customWidth="1"/>
    <col min="14940" max="15104" width="12.85546875" style="172"/>
    <col min="15105" max="15105" width="45.28515625" style="172" customWidth="1"/>
    <col min="15106" max="15113" width="13.7109375" style="172" customWidth="1"/>
    <col min="15114" max="15121" width="15.140625" style="172" customWidth="1"/>
    <col min="15122" max="15123" width="13.5703125" style="172" customWidth="1"/>
    <col min="15124" max="15135" width="0" style="172" hidden="1" customWidth="1"/>
    <col min="15136" max="15136" width="12.85546875" style="172" customWidth="1"/>
    <col min="15137" max="15142" width="6.7109375" style="172" customWidth="1"/>
    <col min="15143" max="15151" width="5.85546875" style="172" customWidth="1"/>
    <col min="15152" max="15195" width="10.85546875" style="172" customWidth="1"/>
    <col min="15196" max="15360" width="12.85546875" style="172"/>
    <col min="15361" max="15361" width="45.28515625" style="172" customWidth="1"/>
    <col min="15362" max="15369" width="13.7109375" style="172" customWidth="1"/>
    <col min="15370" max="15377" width="15.140625" style="172" customWidth="1"/>
    <col min="15378" max="15379" width="13.5703125" style="172" customWidth="1"/>
    <col min="15380" max="15391" width="0" style="172" hidden="1" customWidth="1"/>
    <col min="15392" max="15392" width="12.85546875" style="172" customWidth="1"/>
    <col min="15393" max="15398" width="6.7109375" style="172" customWidth="1"/>
    <col min="15399" max="15407" width="5.85546875" style="172" customWidth="1"/>
    <col min="15408" max="15451" width="10.85546875" style="172" customWidth="1"/>
    <col min="15452" max="15616" width="12.85546875" style="172"/>
    <col min="15617" max="15617" width="45.28515625" style="172" customWidth="1"/>
    <col min="15618" max="15625" width="13.7109375" style="172" customWidth="1"/>
    <col min="15626" max="15633" width="15.140625" style="172" customWidth="1"/>
    <col min="15634" max="15635" width="13.5703125" style="172" customWidth="1"/>
    <col min="15636" max="15647" width="0" style="172" hidden="1" customWidth="1"/>
    <col min="15648" max="15648" width="12.85546875" style="172" customWidth="1"/>
    <col min="15649" max="15654" width="6.7109375" style="172" customWidth="1"/>
    <col min="15655" max="15663" width="5.85546875" style="172" customWidth="1"/>
    <col min="15664" max="15707" width="10.85546875" style="172" customWidth="1"/>
    <col min="15708" max="15872" width="12.85546875" style="172"/>
    <col min="15873" max="15873" width="45.28515625" style="172" customWidth="1"/>
    <col min="15874" max="15881" width="13.7109375" style="172" customWidth="1"/>
    <col min="15882" max="15889" width="15.140625" style="172" customWidth="1"/>
    <col min="15890" max="15891" width="13.5703125" style="172" customWidth="1"/>
    <col min="15892" max="15903" width="0" style="172" hidden="1" customWidth="1"/>
    <col min="15904" max="15904" width="12.85546875" style="172" customWidth="1"/>
    <col min="15905" max="15910" width="6.7109375" style="172" customWidth="1"/>
    <col min="15911" max="15919" width="5.85546875" style="172" customWidth="1"/>
    <col min="15920" max="15963" width="10.85546875" style="172" customWidth="1"/>
    <col min="15964" max="16128" width="12.85546875" style="172"/>
    <col min="16129" max="16129" width="45.28515625" style="172" customWidth="1"/>
    <col min="16130" max="16137" width="13.7109375" style="172" customWidth="1"/>
    <col min="16138" max="16145" width="15.140625" style="172" customWidth="1"/>
    <col min="16146" max="16147" width="13.5703125" style="172" customWidth="1"/>
    <col min="16148" max="16159" width="0" style="172" hidden="1" customWidth="1"/>
    <col min="16160" max="16160" width="12.85546875" style="172" customWidth="1"/>
    <col min="16161" max="16166" width="6.7109375" style="172" customWidth="1"/>
    <col min="16167" max="16175" width="5.85546875" style="172" customWidth="1"/>
    <col min="16176" max="16219" width="10.85546875" style="172" customWidth="1"/>
    <col min="16220" max="16384" width="12.85546875" style="172"/>
  </cols>
  <sheetData>
    <row r="1" spans="1:27" s="166" customFormat="1" ht="11.1" customHeight="1" x14ac:dyDescent="0.15">
      <c r="A1" s="162" t="s">
        <v>0</v>
      </c>
      <c r="B1" s="163"/>
      <c r="C1" s="164"/>
      <c r="D1" s="164"/>
      <c r="E1" s="164"/>
      <c r="F1" s="164"/>
      <c r="G1" s="164"/>
      <c r="H1" s="164"/>
      <c r="I1" s="164"/>
      <c r="J1" s="165"/>
      <c r="K1" s="240"/>
      <c r="V1" s="167"/>
      <c r="W1" s="168"/>
      <c r="X1" s="168"/>
    </row>
    <row r="2" spans="1:27" s="166" customFormat="1" ht="11.1" customHeight="1" x14ac:dyDescent="0.15">
      <c r="A2" s="162" t="str">
        <f>CONCATENATE("COMUNA: ",[7]NOMBRE!B2," - ","( ",[7]NOMBRE!C2,[7]NOMBRE!D2,[7]NOMBRE!E2,[7]NOMBRE!F2,[7]NOMBRE!G2," )")</f>
        <v>COMUNA: Linares - ( 07401 )</v>
      </c>
      <c r="B2" s="163"/>
      <c r="C2" s="164"/>
      <c r="D2" s="164"/>
      <c r="E2" s="164"/>
      <c r="F2" s="164"/>
      <c r="G2" s="164"/>
      <c r="H2" s="164"/>
      <c r="I2" s="164"/>
      <c r="J2" s="165"/>
      <c r="K2" s="240"/>
      <c r="V2" s="167"/>
      <c r="W2" s="168"/>
      <c r="X2" s="168"/>
    </row>
    <row r="3" spans="1:27" s="166" customFormat="1" ht="11.1" customHeight="1" x14ac:dyDescent="0.2">
      <c r="A3" s="162" t="str">
        <f>CONCATENATE("ESTABLECIMIENTO/ESTRATEGIA: ",[7]NOMBRE!B3," - ","( ",[7]NOMBRE!C3,[7]NOMBRE!D3,[7]NOMBRE!E3,[7]NOMBRE!F3,[7]NOMBRE!G3,[7]NOMBRE!H3," )")</f>
        <v>ESTABLECIMIENTO/ESTRATEGIA: Hospital Presidente Carlos Ibáñez del Campo - ( 116108 )</v>
      </c>
      <c r="B3" s="163"/>
      <c r="C3" s="164"/>
      <c r="D3" s="169"/>
      <c r="E3" s="164"/>
      <c r="F3" s="164"/>
      <c r="G3" s="164"/>
      <c r="H3" s="164"/>
      <c r="I3" s="164"/>
      <c r="J3" s="165"/>
      <c r="K3" s="240"/>
      <c r="V3" s="167"/>
      <c r="W3" s="168"/>
      <c r="X3" s="168"/>
    </row>
    <row r="4" spans="1:27" s="166" customFormat="1" ht="11.1" customHeight="1" x14ac:dyDescent="0.15">
      <c r="A4" s="162" t="str">
        <f>CONCATENATE("MES: ",[7]NOMBRE!B6," - ","( ",[7]NOMBRE!C6,[7]NOMBRE!D6," )")</f>
        <v>MES: JUNIO - ( 06 )</v>
      </c>
      <c r="B4" s="163"/>
      <c r="C4" s="164"/>
      <c r="D4" s="164"/>
      <c r="E4" s="164"/>
      <c r="F4" s="164"/>
      <c r="G4" s="164"/>
      <c r="H4" s="164"/>
      <c r="I4" s="164"/>
      <c r="J4" s="165"/>
      <c r="K4" s="240"/>
      <c r="V4" s="167"/>
      <c r="W4" s="168"/>
      <c r="X4" s="168"/>
    </row>
    <row r="5" spans="1:27" s="166" customFormat="1" ht="11.25" x14ac:dyDescent="0.15">
      <c r="A5" s="161" t="str">
        <f>CONCATENATE("AÑO: ",[7]NOMBRE!B7)</f>
        <v>AÑO: 2016</v>
      </c>
      <c r="B5" s="163"/>
      <c r="C5" s="164"/>
      <c r="D5" s="164"/>
      <c r="E5" s="164"/>
      <c r="F5" s="164"/>
      <c r="G5" s="164"/>
      <c r="H5" s="164"/>
      <c r="I5" s="164"/>
      <c r="J5" s="165"/>
      <c r="K5" s="240"/>
      <c r="V5" s="167"/>
      <c r="W5" s="168"/>
      <c r="X5" s="168"/>
    </row>
    <row r="6" spans="1:27" ht="44.1" customHeight="1" x14ac:dyDescent="0.15">
      <c r="A6" s="423"/>
      <c r="B6" s="423"/>
      <c r="C6" s="423"/>
      <c r="D6" s="423"/>
      <c r="E6" s="423"/>
      <c r="F6" s="423"/>
      <c r="G6" s="423"/>
      <c r="H6" s="423"/>
      <c r="I6" s="423"/>
      <c r="J6" s="170"/>
      <c r="K6" s="241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1"/>
      <c r="W6" s="170"/>
      <c r="X6" s="170"/>
      <c r="Y6" s="170"/>
      <c r="Z6" s="170"/>
      <c r="AA6" s="170"/>
    </row>
    <row r="7" spans="1:27" ht="21.95" customHeight="1" x14ac:dyDescent="0.15">
      <c r="A7" s="424" t="s">
        <v>1</v>
      </c>
      <c r="B7" s="424"/>
      <c r="C7" s="424"/>
      <c r="D7" s="424"/>
      <c r="E7" s="424"/>
      <c r="F7" s="424"/>
      <c r="G7" s="424"/>
      <c r="H7" s="424"/>
      <c r="I7" s="173"/>
      <c r="J7" s="173"/>
      <c r="X7" s="172"/>
    </row>
    <row r="8" spans="1:27" ht="36.75" customHeight="1" x14ac:dyDescent="0.2">
      <c r="A8" s="175" t="s">
        <v>88</v>
      </c>
      <c r="B8" s="176"/>
      <c r="C8" s="176"/>
      <c r="J8" s="177"/>
      <c r="X8" s="172"/>
    </row>
    <row r="9" spans="1:27" ht="15" customHeight="1" x14ac:dyDescent="0.15">
      <c r="A9" s="425" t="s">
        <v>89</v>
      </c>
      <c r="B9" s="428" t="s">
        <v>90</v>
      </c>
      <c r="C9" s="428" t="s">
        <v>91</v>
      </c>
      <c r="D9" s="433" t="s">
        <v>2</v>
      </c>
      <c r="E9" s="434"/>
      <c r="F9" s="428" t="s">
        <v>3</v>
      </c>
      <c r="G9" s="428" t="s">
        <v>4</v>
      </c>
      <c r="H9" s="425" t="s">
        <v>5</v>
      </c>
      <c r="I9" s="433"/>
      <c r="J9" s="437"/>
      <c r="K9" s="243"/>
      <c r="L9" s="177"/>
      <c r="X9" s="172"/>
    </row>
    <row r="10" spans="1:27" ht="10.5" customHeight="1" x14ac:dyDescent="0.15">
      <c r="A10" s="426"/>
      <c r="B10" s="429"/>
      <c r="C10" s="431"/>
      <c r="D10" s="435"/>
      <c r="E10" s="436"/>
      <c r="F10" s="429"/>
      <c r="G10" s="429"/>
      <c r="H10" s="427"/>
      <c r="I10" s="438"/>
      <c r="J10" s="439"/>
      <c r="K10" s="243"/>
      <c r="L10" s="177"/>
      <c r="X10" s="172"/>
    </row>
    <row r="11" spans="1:27" ht="40.5" customHeight="1" x14ac:dyDescent="0.15">
      <c r="A11" s="427"/>
      <c r="B11" s="430"/>
      <c r="C11" s="432"/>
      <c r="D11" s="181" t="s">
        <v>6</v>
      </c>
      <c r="E11" s="182" t="s">
        <v>92</v>
      </c>
      <c r="F11" s="430"/>
      <c r="G11" s="430"/>
      <c r="H11" s="183" t="s">
        <v>7</v>
      </c>
      <c r="I11" s="184" t="s">
        <v>8</v>
      </c>
      <c r="J11" s="368" t="s">
        <v>9</v>
      </c>
      <c r="K11" s="243"/>
      <c r="L11" s="177"/>
      <c r="X11" s="172"/>
    </row>
    <row r="12" spans="1:27" ht="15" customHeight="1" x14ac:dyDescent="0.2">
      <c r="A12" s="185" t="s">
        <v>93</v>
      </c>
      <c r="B12" s="326">
        <f>SUM(B13:B16)</f>
        <v>5</v>
      </c>
      <c r="C12" s="326">
        <f>SUM(C13:C16)</f>
        <v>5</v>
      </c>
      <c r="D12" s="318">
        <f t="shared" ref="D12:J12" si="0">SUM(D13:D16)</f>
        <v>1496</v>
      </c>
      <c r="E12" s="319">
        <f t="shared" si="0"/>
        <v>1329</v>
      </c>
      <c r="F12" s="320">
        <f t="shared" si="0"/>
        <v>199</v>
      </c>
      <c r="G12" s="320">
        <f t="shared" si="0"/>
        <v>712</v>
      </c>
      <c r="H12" s="318">
        <f>SUM(H13:H16)</f>
        <v>568</v>
      </c>
      <c r="I12" s="321">
        <f>SUM(I13:I16)</f>
        <v>546</v>
      </c>
      <c r="J12" s="319">
        <f t="shared" si="0"/>
        <v>22</v>
      </c>
      <c r="K12" s="244"/>
      <c r="L12" s="177"/>
      <c r="T12" s="235"/>
      <c r="X12" s="186"/>
    </row>
    <row r="13" spans="1:27" ht="15" customHeight="1" x14ac:dyDescent="0.2">
      <c r="A13" s="187" t="s">
        <v>10</v>
      </c>
      <c r="B13" s="327">
        <v>4</v>
      </c>
      <c r="C13" s="327">
        <v>4</v>
      </c>
      <c r="D13" s="303">
        <v>776</v>
      </c>
      <c r="E13" s="304">
        <v>609</v>
      </c>
      <c r="F13" s="305">
        <v>144</v>
      </c>
      <c r="G13" s="305">
        <v>534</v>
      </c>
      <c r="H13" s="303">
        <v>390</v>
      </c>
      <c r="I13" s="306">
        <v>368</v>
      </c>
      <c r="J13" s="307">
        <v>22</v>
      </c>
      <c r="K13" s="245" t="str">
        <f>T13&amp;" "&amp;U13</f>
        <v xml:space="preserve"> </v>
      </c>
      <c r="L13" s="177"/>
      <c r="T13" s="248" t="str">
        <f>IF($C13&gt;$B13,"El nº de quirófanos disponibles NO puede ser MAYOR al nº de quirófanos de dotación","")</f>
        <v/>
      </c>
      <c r="U13" s="248" t="str">
        <f>IF(AND($C13&gt;0,$D13=""),"Falta registrar horas disponibles",IF(AND($H13&gt;0,$G13=""),"Falta registrar total de horas mensuales ocupadas",IF(AND(SUM($D13:$J13)&gt;0,$B13=""),"Falta registrar número quierófanos",IF(($F13+$G13)&gt;$D13,"Las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4"/>
      <c r="X13" s="174"/>
      <c r="Y13" s="174"/>
      <c r="Z13" s="209">
        <v>0</v>
      </c>
      <c r="AA13" s="251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188" t="s">
        <v>11</v>
      </c>
      <c r="B14" s="328">
        <v>1</v>
      </c>
      <c r="C14" s="328">
        <v>1</v>
      </c>
      <c r="D14" s="308">
        <v>720</v>
      </c>
      <c r="E14" s="309">
        <v>720</v>
      </c>
      <c r="F14" s="310">
        <v>55</v>
      </c>
      <c r="G14" s="310">
        <v>178</v>
      </c>
      <c r="H14" s="308">
        <v>178</v>
      </c>
      <c r="I14" s="311">
        <v>178</v>
      </c>
      <c r="J14" s="312"/>
      <c r="K14" s="246" t="str">
        <f>T14&amp;" "&amp;U14</f>
        <v xml:space="preserve"> </v>
      </c>
      <c r="L14" s="177"/>
      <c r="T14" s="248" t="str">
        <f>IF($C14&gt;$B14,"El nº de quirófanos disponibles NO puede ser MAYOR al nº de quirófanos de dotación","")</f>
        <v/>
      </c>
      <c r="U14" s="248" t="str">
        <f>IF(AND($C14&gt;0,$D14=""),"Falta registrar horas disponibles",IF(AND($H14&gt;0,$G14=""),"Falta registrar total de horas mensuales ocupadas",IF(AND(SUM($D14:$J14)&gt;0,$B14=""),"Falta registrar número quirófanos",IF(($F14+$G14)&gt;$D14,"Las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4"/>
      <c r="X14" s="174"/>
      <c r="Y14" s="174"/>
      <c r="Z14" s="209">
        <v>0</v>
      </c>
      <c r="AA14" s="251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188" t="s">
        <v>12</v>
      </c>
      <c r="B15" s="328"/>
      <c r="C15" s="328"/>
      <c r="D15" s="308"/>
      <c r="E15" s="309"/>
      <c r="F15" s="310"/>
      <c r="G15" s="310"/>
      <c r="H15" s="308"/>
      <c r="I15" s="311"/>
      <c r="J15" s="312"/>
      <c r="K15" s="246" t="str">
        <f>T15&amp;" "&amp;U15</f>
        <v xml:space="preserve"> </v>
      </c>
      <c r="L15" s="177"/>
      <c r="T15" s="248" t="str">
        <f>IF($C15&gt;$B15,"El nº de quirófanos disponibles NO puede ser MAYOR al nº de quirófanos de dotación","")</f>
        <v/>
      </c>
      <c r="U15" s="248" t="str">
        <f>IF(AND($C15&gt;0,$D15=""),"Falta registrar horas disponibles",IF(AND($H15&gt;0,$G15=""),"Falta registrar total de horas mensuales ocupadas",IF(AND(SUM($D15:$J15)&gt;0,$B15=""),"Falta registrar número quirófanos",IF(($F15+$G15)&gt;$D15,"Las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4"/>
      <c r="X15" s="174"/>
      <c r="Y15" s="174"/>
      <c r="Z15" s="209">
        <v>0</v>
      </c>
      <c r="AA15" s="251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189" t="s">
        <v>13</v>
      </c>
      <c r="B16" s="329"/>
      <c r="C16" s="329"/>
      <c r="D16" s="313"/>
      <c r="E16" s="314"/>
      <c r="F16" s="315"/>
      <c r="G16" s="315"/>
      <c r="H16" s="313"/>
      <c r="I16" s="316"/>
      <c r="J16" s="317"/>
      <c r="K16" s="246" t="str">
        <f>T16&amp;" "&amp;U16</f>
        <v xml:space="preserve"> </v>
      </c>
      <c r="L16" s="177"/>
      <c r="T16" s="248" t="str">
        <f>IF($C16&gt;$B16,"El nº de quirófanos disponibles NO puede ser MAYOR al nº de quirófanos de dotación","")</f>
        <v/>
      </c>
      <c r="U16" s="248" t="str">
        <f>IF(AND($C16&gt;0,$D16=""),"Falta registrar horas disponibles",IF(AND($H16&gt;0,$G16=""),"Falta registrar total de horas mensuales ocupadas",IF(AND(SUM($D16:$J16)&gt;0,$B16=""),"Falta registrar número quirófanos",IF(($F16+$G16)&gt;$D16,"Las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4"/>
      <c r="X16" s="174"/>
      <c r="Y16" s="174"/>
      <c r="Z16" s="209">
        <v>0</v>
      </c>
      <c r="AA16" s="251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90" t="s">
        <v>14</v>
      </c>
      <c r="B17" s="191"/>
      <c r="C17" s="191"/>
      <c r="D17" s="191"/>
      <c r="E17" s="191"/>
      <c r="F17" s="191"/>
      <c r="G17" s="191"/>
      <c r="H17" s="191"/>
      <c r="I17" s="191"/>
      <c r="J17" s="177"/>
      <c r="X17" s="172"/>
    </row>
    <row r="18" spans="1:24" ht="42" customHeight="1" x14ac:dyDescent="0.15">
      <c r="A18" s="365" t="s">
        <v>15</v>
      </c>
      <c r="B18" s="366" t="s">
        <v>7</v>
      </c>
      <c r="C18" s="192" t="s">
        <v>16</v>
      </c>
      <c r="D18" s="193" t="s">
        <v>17</v>
      </c>
      <c r="E18" s="193" t="s">
        <v>18</v>
      </c>
      <c r="F18" s="193" t="s">
        <v>19</v>
      </c>
      <c r="G18" s="194" t="s">
        <v>20</v>
      </c>
      <c r="H18" s="195"/>
      <c r="I18" s="172"/>
      <c r="X18" s="172"/>
    </row>
    <row r="19" spans="1:24" ht="15" customHeight="1" x14ac:dyDescent="0.15">
      <c r="A19" s="196" t="s">
        <v>21</v>
      </c>
      <c r="B19" s="286">
        <f>SUM(C19:G19)</f>
        <v>6</v>
      </c>
      <c r="C19" s="287"/>
      <c r="D19" s="288"/>
      <c r="E19" s="288">
        <v>6</v>
      </c>
      <c r="F19" s="288"/>
      <c r="G19" s="289"/>
      <c r="H19" s="236"/>
      <c r="I19" s="172"/>
      <c r="X19" s="172"/>
    </row>
    <row r="20" spans="1:24" ht="15" customHeight="1" x14ac:dyDescent="0.15">
      <c r="A20" s="188" t="s">
        <v>22</v>
      </c>
      <c r="B20" s="290">
        <f>SUM(C20:G20)</f>
        <v>104</v>
      </c>
      <c r="C20" s="291"/>
      <c r="D20" s="292"/>
      <c r="E20" s="292">
        <v>104</v>
      </c>
      <c r="F20" s="292"/>
      <c r="G20" s="293"/>
      <c r="H20" s="236"/>
      <c r="I20" s="172"/>
      <c r="X20" s="172"/>
    </row>
    <row r="21" spans="1:24" ht="15" customHeight="1" x14ac:dyDescent="0.15">
      <c r="A21" s="188" t="s">
        <v>23</v>
      </c>
      <c r="B21" s="290">
        <f>SUM(C21:G21)</f>
        <v>104</v>
      </c>
      <c r="C21" s="291"/>
      <c r="D21" s="292"/>
      <c r="E21" s="292">
        <v>104</v>
      </c>
      <c r="F21" s="292"/>
      <c r="G21" s="293"/>
      <c r="H21" s="236"/>
      <c r="I21" s="172"/>
      <c r="X21" s="172"/>
    </row>
    <row r="22" spans="1:24" ht="15" customHeight="1" x14ac:dyDescent="0.15">
      <c r="A22" s="188" t="s">
        <v>24</v>
      </c>
      <c r="B22" s="290">
        <f>SUM(C22:G22)</f>
        <v>104</v>
      </c>
      <c r="C22" s="291"/>
      <c r="D22" s="292"/>
      <c r="E22" s="292">
        <v>104</v>
      </c>
      <c r="F22" s="292"/>
      <c r="G22" s="293"/>
      <c r="H22" s="236"/>
      <c r="I22" s="172"/>
      <c r="J22" s="177"/>
      <c r="X22" s="172"/>
    </row>
    <row r="23" spans="1:24" ht="15" customHeight="1" x14ac:dyDescent="0.15">
      <c r="A23" s="197" t="s">
        <v>25</v>
      </c>
      <c r="B23" s="294">
        <f>SUM(C23:G23)</f>
        <v>104</v>
      </c>
      <c r="C23" s="295"/>
      <c r="D23" s="296"/>
      <c r="E23" s="296">
        <v>104</v>
      </c>
      <c r="F23" s="296"/>
      <c r="G23" s="297"/>
      <c r="H23" s="236"/>
      <c r="I23" s="172"/>
      <c r="X23" s="172"/>
    </row>
    <row r="24" spans="1:24" s="177" customFormat="1" ht="27.75" customHeight="1" x14ac:dyDescent="0.2">
      <c r="A24" s="190" t="s">
        <v>26</v>
      </c>
      <c r="B24" s="198"/>
      <c r="C24" s="198"/>
      <c r="D24" s="198"/>
      <c r="E24" s="198"/>
      <c r="F24" s="198"/>
      <c r="G24" s="198"/>
      <c r="H24" s="198"/>
      <c r="K24" s="243"/>
      <c r="V24" s="199"/>
    </row>
    <row r="25" spans="1:24" s="177" customFormat="1" ht="21.75" customHeight="1" x14ac:dyDescent="0.15">
      <c r="A25" s="190" t="s">
        <v>27</v>
      </c>
      <c r="K25" s="243"/>
      <c r="V25" s="199"/>
    </row>
    <row r="26" spans="1:24" ht="29.25" customHeight="1" x14ac:dyDescent="0.15">
      <c r="A26" s="200" t="s">
        <v>15</v>
      </c>
      <c r="B26" s="200" t="s">
        <v>7</v>
      </c>
      <c r="C26" s="172"/>
      <c r="D26" s="172"/>
      <c r="E26" s="172"/>
      <c r="F26" s="172"/>
      <c r="G26" s="172"/>
      <c r="H26" s="172"/>
      <c r="I26" s="172"/>
      <c r="X26" s="172"/>
    </row>
    <row r="27" spans="1:24" ht="15" customHeight="1" x14ac:dyDescent="0.15">
      <c r="A27" s="187" t="s">
        <v>22</v>
      </c>
      <c r="B27" s="255">
        <v>26</v>
      </c>
      <c r="C27" s="237"/>
      <c r="D27" s="172"/>
      <c r="E27" s="172"/>
      <c r="F27" s="172"/>
      <c r="G27" s="172"/>
      <c r="H27" s="172"/>
      <c r="I27" s="172"/>
      <c r="X27" s="172"/>
    </row>
    <row r="28" spans="1:24" ht="15" customHeight="1" x14ac:dyDescent="0.15">
      <c r="A28" s="188" t="s">
        <v>23</v>
      </c>
      <c r="B28" s="255">
        <v>35</v>
      </c>
      <c r="C28" s="237"/>
      <c r="D28" s="172"/>
      <c r="E28" s="172"/>
      <c r="F28" s="172"/>
      <c r="G28" s="172"/>
      <c r="H28" s="172"/>
      <c r="I28" s="172"/>
      <c r="X28" s="172"/>
    </row>
    <row r="29" spans="1:24" ht="15" customHeight="1" x14ac:dyDescent="0.15">
      <c r="A29" s="187" t="s">
        <v>24</v>
      </c>
      <c r="B29" s="255">
        <v>206</v>
      </c>
      <c r="C29" s="237"/>
      <c r="D29" s="172"/>
      <c r="E29" s="172"/>
      <c r="F29" s="172"/>
      <c r="G29" s="172"/>
      <c r="H29" s="172"/>
      <c r="I29" s="172"/>
      <c r="X29" s="172"/>
    </row>
    <row r="30" spans="1:24" ht="15" customHeight="1" x14ac:dyDescent="0.15">
      <c r="A30" s="187" t="s">
        <v>25</v>
      </c>
      <c r="B30" s="255">
        <v>26</v>
      </c>
      <c r="C30" s="237"/>
      <c r="D30" s="172"/>
      <c r="E30" s="172"/>
      <c r="F30" s="172"/>
      <c r="G30" s="172"/>
      <c r="H30" s="172"/>
      <c r="I30" s="172"/>
      <c r="J30" s="177"/>
      <c r="X30" s="172"/>
    </row>
    <row r="31" spans="1:24" ht="15" customHeight="1" x14ac:dyDescent="0.15">
      <c r="A31" s="201" t="s">
        <v>28</v>
      </c>
      <c r="B31" s="255">
        <v>1</v>
      </c>
      <c r="C31" s="237"/>
      <c r="D31" s="172"/>
      <c r="E31" s="172"/>
      <c r="F31" s="172"/>
      <c r="G31" s="172"/>
      <c r="H31" s="172"/>
      <c r="I31" s="172"/>
      <c r="X31" s="172"/>
    </row>
    <row r="32" spans="1:24" ht="15" customHeight="1" x14ac:dyDescent="0.15">
      <c r="A32" s="189" t="s">
        <v>29</v>
      </c>
      <c r="B32" s="285">
        <v>5</v>
      </c>
      <c r="C32" s="237"/>
      <c r="D32" s="172"/>
      <c r="E32" s="172"/>
      <c r="F32" s="172"/>
      <c r="G32" s="172"/>
      <c r="H32" s="172"/>
      <c r="I32" s="172"/>
      <c r="X32" s="172"/>
    </row>
    <row r="33" spans="1:27" ht="33" customHeight="1" x14ac:dyDescent="0.15">
      <c r="A33" s="190" t="s">
        <v>30</v>
      </c>
      <c r="B33" s="202"/>
      <c r="C33" s="172"/>
      <c r="D33" s="172"/>
      <c r="E33" s="172"/>
      <c r="F33" s="172"/>
      <c r="G33" s="172"/>
      <c r="H33" s="172"/>
      <c r="I33" s="172"/>
      <c r="X33" s="172"/>
    </row>
    <row r="34" spans="1:27" ht="43.5" customHeight="1" x14ac:dyDescent="0.15">
      <c r="A34" s="200" t="s">
        <v>31</v>
      </c>
      <c r="B34" s="200" t="s">
        <v>7</v>
      </c>
      <c r="C34" s="203" t="s">
        <v>32</v>
      </c>
      <c r="D34" s="204" t="s">
        <v>33</v>
      </c>
      <c r="E34" s="204" t="s">
        <v>34</v>
      </c>
      <c r="F34" s="205" t="s">
        <v>35</v>
      </c>
      <c r="G34" s="172"/>
      <c r="H34" s="172"/>
      <c r="I34" s="172"/>
      <c r="X34" s="172"/>
    </row>
    <row r="35" spans="1:27" ht="24" customHeight="1" x14ac:dyDescent="0.15">
      <c r="A35" s="206" t="s">
        <v>36</v>
      </c>
      <c r="B35" s="284">
        <f>SUM(C35:F35)</f>
        <v>310</v>
      </c>
      <c r="C35" s="120">
        <v>1</v>
      </c>
      <c r="D35" s="121">
        <v>87</v>
      </c>
      <c r="E35" s="121">
        <v>69</v>
      </c>
      <c r="F35" s="122">
        <v>153</v>
      </c>
      <c r="G35" s="238"/>
      <c r="H35" s="172"/>
      <c r="I35" s="172"/>
      <c r="X35" s="172"/>
    </row>
    <row r="36" spans="1:27" ht="23.25" customHeight="1" x14ac:dyDescent="0.15">
      <c r="A36" s="190" t="s">
        <v>37</v>
      </c>
      <c r="X36" s="172"/>
    </row>
    <row r="37" spans="1:27" ht="21.75" customHeight="1" x14ac:dyDescent="0.15">
      <c r="A37" s="190" t="s">
        <v>38</v>
      </c>
      <c r="X37" s="172"/>
    </row>
    <row r="38" spans="1:27" ht="27" customHeight="1" x14ac:dyDescent="0.15">
      <c r="A38" s="365" t="s">
        <v>15</v>
      </c>
      <c r="B38" s="366" t="s">
        <v>39</v>
      </c>
      <c r="C38" s="367" t="s">
        <v>40</v>
      </c>
      <c r="D38" s="242"/>
      <c r="E38" s="172"/>
      <c r="F38" s="172"/>
      <c r="G38" s="172"/>
      <c r="H38" s="172"/>
      <c r="I38" s="172"/>
      <c r="X38" s="172"/>
    </row>
    <row r="39" spans="1:27" ht="15" customHeight="1" x14ac:dyDescent="0.15">
      <c r="A39" s="207" t="s">
        <v>41</v>
      </c>
      <c r="B39" s="279">
        <v>801</v>
      </c>
      <c r="C39" s="280">
        <v>2253</v>
      </c>
      <c r="D39" s="322"/>
      <c r="E39" s="172"/>
      <c r="F39" s="172"/>
      <c r="G39" s="172"/>
      <c r="H39" s="172"/>
      <c r="X39" s="172"/>
    </row>
    <row r="40" spans="1:27" ht="24" customHeight="1" x14ac:dyDescent="0.15">
      <c r="A40" s="208" t="s">
        <v>42</v>
      </c>
      <c r="B40" s="256">
        <v>402</v>
      </c>
      <c r="C40" s="281">
        <v>229</v>
      </c>
      <c r="D40" s="322" t="s">
        <v>43</v>
      </c>
      <c r="E40" s="172"/>
      <c r="F40" s="172"/>
      <c r="G40" s="172"/>
      <c r="H40" s="172"/>
      <c r="I40" s="172"/>
      <c r="T40" s="209" t="s">
        <v>44</v>
      </c>
      <c r="U40" s="209" t="s">
        <v>44</v>
      </c>
      <c r="W40" s="174"/>
      <c r="X40" s="174"/>
      <c r="Y40" s="174"/>
      <c r="Z40" s="247">
        <v>0</v>
      </c>
      <c r="AA40" s="247">
        <v>0</v>
      </c>
    </row>
    <row r="41" spans="1:27" ht="22.5" customHeight="1" x14ac:dyDescent="0.15">
      <c r="A41" s="208" t="s">
        <v>45</v>
      </c>
      <c r="B41" s="256">
        <v>235</v>
      </c>
      <c r="C41" s="281">
        <v>10</v>
      </c>
      <c r="D41" s="322" t="s">
        <v>43</v>
      </c>
      <c r="E41" s="172"/>
      <c r="F41" s="172"/>
      <c r="G41" s="172"/>
      <c r="H41" s="172"/>
      <c r="I41" s="172"/>
      <c r="T41" s="209" t="s">
        <v>44</v>
      </c>
      <c r="U41" s="209" t="s">
        <v>44</v>
      </c>
      <c r="W41" s="174"/>
      <c r="X41" s="174"/>
      <c r="Y41" s="174"/>
      <c r="Z41" s="247">
        <v>0</v>
      </c>
      <c r="AA41" s="247">
        <v>0</v>
      </c>
    </row>
    <row r="42" spans="1:27" ht="24.75" customHeight="1" x14ac:dyDescent="0.15">
      <c r="A42" s="210" t="s">
        <v>46</v>
      </c>
      <c r="B42" s="282">
        <v>205</v>
      </c>
      <c r="C42" s="283">
        <v>113</v>
      </c>
      <c r="D42" s="322" t="s">
        <v>43</v>
      </c>
      <c r="E42" s="172"/>
      <c r="F42" s="172"/>
      <c r="G42" s="172"/>
      <c r="H42" s="172"/>
      <c r="T42" s="209" t="s">
        <v>44</v>
      </c>
      <c r="U42" s="209" t="s">
        <v>44</v>
      </c>
      <c r="W42" s="174"/>
      <c r="X42" s="174"/>
      <c r="Y42" s="174"/>
      <c r="Z42" s="247">
        <v>0</v>
      </c>
      <c r="AA42" s="247">
        <v>0</v>
      </c>
    </row>
    <row r="43" spans="1:27" ht="24" customHeight="1" x14ac:dyDescent="0.15">
      <c r="A43" s="211" t="s">
        <v>47</v>
      </c>
      <c r="B43" s="212"/>
      <c r="C43" s="212"/>
      <c r="D43" s="323"/>
      <c r="E43" s="172"/>
      <c r="F43" s="172"/>
      <c r="G43" s="172"/>
      <c r="H43" s="172"/>
      <c r="I43" s="172"/>
      <c r="J43" s="177"/>
      <c r="W43" s="174"/>
      <c r="X43" s="174"/>
      <c r="Y43" s="174"/>
    </row>
    <row r="44" spans="1:27" ht="21.75" customHeight="1" x14ac:dyDescent="0.15">
      <c r="A44" s="190" t="s">
        <v>48</v>
      </c>
      <c r="D44" s="243"/>
      <c r="W44" s="174"/>
      <c r="X44" s="174"/>
      <c r="Y44" s="174"/>
    </row>
    <row r="45" spans="1:27" ht="24" customHeight="1" x14ac:dyDescent="0.15">
      <c r="A45" s="200" t="s">
        <v>49</v>
      </c>
      <c r="B45" s="213" t="s">
        <v>39</v>
      </c>
      <c r="C45" s="214" t="s">
        <v>40</v>
      </c>
      <c r="D45" s="324"/>
      <c r="E45" s="172"/>
      <c r="F45" s="172"/>
      <c r="G45" s="172"/>
      <c r="H45" s="172"/>
      <c r="W45" s="174"/>
      <c r="X45" s="174"/>
      <c r="Y45" s="174"/>
    </row>
    <row r="46" spans="1:27" ht="20.25" customHeight="1" x14ac:dyDescent="0.15">
      <c r="A46" s="215" t="s">
        <v>50</v>
      </c>
      <c r="B46" s="256">
        <v>168</v>
      </c>
      <c r="C46" s="281">
        <v>370</v>
      </c>
      <c r="D46" s="325"/>
      <c r="E46" s="172"/>
      <c r="F46" s="172"/>
      <c r="G46" s="172"/>
      <c r="H46" s="172"/>
      <c r="W46" s="174"/>
      <c r="X46" s="174"/>
      <c r="Y46" s="174"/>
    </row>
    <row r="47" spans="1:27" ht="24" customHeight="1" x14ac:dyDescent="0.15">
      <c r="A47" s="216" t="s">
        <v>51</v>
      </c>
      <c r="B47" s="282">
        <v>165</v>
      </c>
      <c r="C47" s="283">
        <v>370</v>
      </c>
      <c r="D47" s="322" t="s">
        <v>43</v>
      </c>
      <c r="E47" s="172"/>
      <c r="F47" s="172"/>
      <c r="G47" s="172"/>
      <c r="H47" s="172"/>
      <c r="T47" s="209" t="s">
        <v>44</v>
      </c>
      <c r="U47" s="209" t="s">
        <v>44</v>
      </c>
      <c r="W47" s="174"/>
      <c r="X47" s="174"/>
      <c r="Y47" s="174"/>
      <c r="Z47" s="247">
        <v>0</v>
      </c>
      <c r="AA47" s="247" t="s">
        <v>44</v>
      </c>
    </row>
    <row r="48" spans="1:27" ht="24" customHeight="1" x14ac:dyDescent="0.15">
      <c r="A48" s="217"/>
      <c r="B48" s="202"/>
      <c r="C48" s="202"/>
      <c r="D48" s="202"/>
      <c r="E48" s="172"/>
      <c r="F48" s="172"/>
      <c r="G48" s="172"/>
      <c r="H48" s="172"/>
      <c r="I48" s="172"/>
      <c r="J48" s="177"/>
      <c r="X48" s="172"/>
    </row>
    <row r="49" spans="1:31" ht="28.5" customHeight="1" x14ac:dyDescent="0.15">
      <c r="A49" s="440" t="s">
        <v>52</v>
      </c>
      <c r="B49" s="441"/>
      <c r="C49" s="441"/>
      <c r="D49" s="441"/>
      <c r="E49" s="441"/>
      <c r="J49" s="177"/>
      <c r="X49" s="172"/>
    </row>
    <row r="50" spans="1:31" ht="33.75" x14ac:dyDescent="0.15">
      <c r="A50" s="200" t="s">
        <v>49</v>
      </c>
      <c r="B50" s="364" t="s">
        <v>53</v>
      </c>
      <c r="C50" s="200" t="s">
        <v>7</v>
      </c>
      <c r="D50" s="219" t="s">
        <v>54</v>
      </c>
      <c r="E50" s="220" t="s">
        <v>55</v>
      </c>
      <c r="F50" s="221" t="s">
        <v>56</v>
      </c>
      <c r="G50" s="221" t="s">
        <v>57</v>
      </c>
      <c r="H50" s="221" t="s">
        <v>58</v>
      </c>
      <c r="I50" s="222" t="s">
        <v>59</v>
      </c>
      <c r="L50" s="177"/>
      <c r="X50" s="172"/>
    </row>
    <row r="51" spans="1:31" ht="15" customHeight="1" x14ac:dyDescent="0.15">
      <c r="A51" s="442" t="s">
        <v>50</v>
      </c>
      <c r="B51" s="443"/>
      <c r="C51" s="260">
        <f>SUM(D51:I51)</f>
        <v>243</v>
      </c>
      <c r="D51" s="261">
        <v>41</v>
      </c>
      <c r="E51" s="262">
        <v>31</v>
      </c>
      <c r="F51" s="262">
        <v>37</v>
      </c>
      <c r="G51" s="262">
        <v>29</v>
      </c>
      <c r="H51" s="262">
        <v>30</v>
      </c>
      <c r="I51" s="263">
        <v>75</v>
      </c>
      <c r="J51" s="322" t="s">
        <v>60</v>
      </c>
      <c r="L51" s="177"/>
      <c r="T51" s="209" t="s">
        <v>44</v>
      </c>
      <c r="U51" s="209" t="s">
        <v>44</v>
      </c>
      <c r="V51" s="209" t="s">
        <v>44</v>
      </c>
      <c r="W51" s="209" t="s">
        <v>44</v>
      </c>
      <c r="X51" s="209" t="s">
        <v>44</v>
      </c>
      <c r="Y51" s="209" t="s">
        <v>44</v>
      </c>
      <c r="Z51" s="247">
        <v>0</v>
      </c>
      <c r="AA51" s="247">
        <v>0</v>
      </c>
      <c r="AB51" s="247">
        <v>0</v>
      </c>
      <c r="AC51" s="247">
        <v>0</v>
      </c>
      <c r="AD51" s="247">
        <v>0</v>
      </c>
      <c r="AE51" s="247">
        <v>0</v>
      </c>
    </row>
    <row r="52" spans="1:31" ht="21" customHeight="1" x14ac:dyDescent="0.15">
      <c r="A52" s="444" t="s">
        <v>61</v>
      </c>
      <c r="B52" s="223" t="s">
        <v>62</v>
      </c>
      <c r="C52" s="264">
        <f>SUM(D52:I52)</f>
        <v>44</v>
      </c>
      <c r="D52" s="265">
        <v>16</v>
      </c>
      <c r="E52" s="266">
        <v>12</v>
      </c>
      <c r="F52" s="266">
        <v>16</v>
      </c>
      <c r="G52" s="266"/>
      <c r="H52" s="266"/>
      <c r="I52" s="267"/>
      <c r="J52" s="322" t="s">
        <v>60</v>
      </c>
      <c r="L52" s="177"/>
      <c r="T52" s="209" t="s">
        <v>44</v>
      </c>
      <c r="U52" s="209" t="s">
        <v>44</v>
      </c>
      <c r="V52" s="209" t="s">
        <v>44</v>
      </c>
      <c r="W52" s="209" t="s">
        <v>44</v>
      </c>
      <c r="X52" s="209" t="s">
        <v>44</v>
      </c>
      <c r="Y52" s="209" t="s">
        <v>44</v>
      </c>
      <c r="Z52" s="247">
        <v>0</v>
      </c>
      <c r="AA52" s="247">
        <v>0</v>
      </c>
      <c r="AB52" s="247">
        <v>0</v>
      </c>
      <c r="AC52" s="247">
        <v>0</v>
      </c>
      <c r="AD52" s="247">
        <v>0</v>
      </c>
      <c r="AE52" s="247">
        <v>0</v>
      </c>
    </row>
    <row r="53" spans="1:31" ht="31.5" x14ac:dyDescent="0.15">
      <c r="A53" s="444"/>
      <c r="B53" s="224" t="s">
        <v>63</v>
      </c>
      <c r="C53" s="268">
        <f>SUM(D53:I53)</f>
        <v>60</v>
      </c>
      <c r="D53" s="269">
        <v>25</v>
      </c>
      <c r="E53" s="270">
        <v>17</v>
      </c>
      <c r="F53" s="270">
        <v>18</v>
      </c>
      <c r="G53" s="270"/>
      <c r="H53" s="270"/>
      <c r="I53" s="271"/>
      <c r="J53" s="322" t="s">
        <v>60</v>
      </c>
      <c r="L53" s="177"/>
      <c r="T53" s="209" t="s">
        <v>44</v>
      </c>
      <c r="U53" s="209" t="s">
        <v>44</v>
      </c>
      <c r="V53" s="209" t="s">
        <v>44</v>
      </c>
      <c r="W53" s="209" t="s">
        <v>44</v>
      </c>
      <c r="X53" s="209" t="s">
        <v>44</v>
      </c>
      <c r="Y53" s="209" t="s">
        <v>44</v>
      </c>
      <c r="Z53" s="247">
        <v>0</v>
      </c>
      <c r="AA53" s="247">
        <v>0</v>
      </c>
      <c r="AB53" s="247">
        <v>0</v>
      </c>
      <c r="AC53" s="247">
        <v>0</v>
      </c>
      <c r="AD53" s="247">
        <v>0</v>
      </c>
      <c r="AE53" s="247">
        <v>0</v>
      </c>
    </row>
    <row r="54" spans="1:31" ht="24.95" customHeight="1" x14ac:dyDescent="0.15">
      <c r="A54" s="445" t="s">
        <v>64</v>
      </c>
      <c r="B54" s="225" t="s">
        <v>62</v>
      </c>
      <c r="C54" s="229">
        <f>SUM(D54:I54)</f>
        <v>111</v>
      </c>
      <c r="D54" s="272">
        <v>46</v>
      </c>
      <c r="E54" s="273">
        <v>20</v>
      </c>
      <c r="F54" s="273">
        <v>45</v>
      </c>
      <c r="G54" s="273"/>
      <c r="H54" s="273"/>
      <c r="I54" s="274"/>
      <c r="J54" s="322" t="s">
        <v>60</v>
      </c>
      <c r="K54" s="243"/>
      <c r="L54" s="177"/>
      <c r="T54" s="226"/>
      <c r="U54" s="226"/>
      <c r="V54" s="226"/>
      <c r="W54" s="226"/>
      <c r="X54" s="226"/>
      <c r="Y54" s="226"/>
      <c r="Z54" s="174"/>
      <c r="AA54" s="174"/>
      <c r="AB54" s="174"/>
      <c r="AC54" s="174"/>
      <c r="AD54" s="174"/>
      <c r="AE54" s="174"/>
    </row>
    <row r="55" spans="1:31" ht="33" customHeight="1" x14ac:dyDescent="0.15">
      <c r="A55" s="446"/>
      <c r="B55" s="227" t="s">
        <v>63</v>
      </c>
      <c r="C55" s="275">
        <f>SUM(D55:I55)</f>
        <v>164</v>
      </c>
      <c r="D55" s="276">
        <v>94</v>
      </c>
      <c r="E55" s="277">
        <v>30</v>
      </c>
      <c r="F55" s="277">
        <v>40</v>
      </c>
      <c r="G55" s="277"/>
      <c r="H55" s="277"/>
      <c r="I55" s="278"/>
      <c r="J55" s="322" t="s">
        <v>65</v>
      </c>
      <c r="K55" s="243"/>
      <c r="L55" s="177"/>
      <c r="T55" s="226"/>
      <c r="U55" s="226"/>
      <c r="V55" s="226"/>
      <c r="W55" s="226"/>
      <c r="X55" s="226"/>
      <c r="Y55" s="226"/>
      <c r="Z55" s="174"/>
      <c r="AA55" s="174"/>
      <c r="AB55" s="174"/>
      <c r="AC55" s="174"/>
      <c r="AD55" s="174"/>
      <c r="AE55" s="174"/>
    </row>
    <row r="56" spans="1:31" ht="34.5" customHeight="1" x14ac:dyDescent="0.15">
      <c r="A56" s="447" t="s">
        <v>66</v>
      </c>
      <c r="B56" s="447"/>
      <c r="C56" s="447"/>
      <c r="D56" s="447"/>
      <c r="E56" s="447"/>
      <c r="F56" s="447"/>
      <c r="J56" s="177"/>
      <c r="X56" s="172"/>
    </row>
    <row r="57" spans="1:31" ht="11.25" x14ac:dyDescent="0.15">
      <c r="A57" s="366" t="s">
        <v>67</v>
      </c>
      <c r="B57" s="419" t="s">
        <v>68</v>
      </c>
      <c r="C57" s="420"/>
      <c r="D57" s="421" t="s">
        <v>69</v>
      </c>
      <c r="E57" s="422"/>
      <c r="F57" s="369"/>
      <c r="J57" s="177"/>
      <c r="X57" s="172"/>
    </row>
    <row r="58" spans="1:31" ht="21" x14ac:dyDescent="0.25">
      <c r="A58" s="172"/>
      <c r="B58" s="363" t="s">
        <v>70</v>
      </c>
      <c r="C58" s="363" t="s">
        <v>71</v>
      </c>
      <c r="D58" s="363" t="s">
        <v>70</v>
      </c>
      <c r="E58" s="370" t="s">
        <v>71</v>
      </c>
      <c r="F58" s="172"/>
      <c r="G58" s="239"/>
      <c r="H58" s="160"/>
      <c r="I58" s="160"/>
      <c r="J58" s="160"/>
      <c r="X58" s="172"/>
    </row>
    <row r="59" spans="1:31" ht="15" customHeight="1" x14ac:dyDescent="0.25">
      <c r="A59" s="229" t="s">
        <v>72</v>
      </c>
      <c r="B59" s="298">
        <v>2</v>
      </c>
      <c r="C59" s="299">
        <v>86</v>
      </c>
      <c r="D59" s="299"/>
      <c r="E59" s="299">
        <v>24</v>
      </c>
      <c r="F59" s="245"/>
      <c r="H59" s="160"/>
      <c r="I59" s="160"/>
      <c r="J59" s="160"/>
      <c r="T59" s="249"/>
      <c r="X59" s="172"/>
      <c r="Z59" s="249"/>
    </row>
    <row r="60" spans="1:31" ht="15" customHeight="1" x14ac:dyDescent="0.15">
      <c r="A60" s="231" t="s">
        <v>73</v>
      </c>
      <c r="B60" s="300"/>
      <c r="C60" s="301"/>
      <c r="D60" s="301"/>
      <c r="E60" s="301"/>
      <c r="J60" s="177"/>
      <c r="X60" s="172"/>
    </row>
    <row r="61" spans="1:31" ht="15" customHeight="1" x14ac:dyDescent="0.15">
      <c r="A61" s="231" t="s">
        <v>74</v>
      </c>
      <c r="B61" s="300"/>
      <c r="C61" s="301"/>
      <c r="D61" s="301"/>
      <c r="E61" s="301"/>
      <c r="J61" s="177"/>
      <c r="X61" s="172"/>
    </row>
    <row r="62" spans="1:31" ht="15" customHeight="1" x14ac:dyDescent="0.15">
      <c r="A62" s="231" t="s">
        <v>75</v>
      </c>
      <c r="B62" s="300"/>
      <c r="C62" s="301"/>
      <c r="D62" s="301"/>
      <c r="E62" s="301"/>
      <c r="J62" s="177"/>
      <c r="X62" s="172"/>
    </row>
    <row r="63" spans="1:31" ht="15" customHeight="1" x14ac:dyDescent="0.15">
      <c r="A63" s="231" t="s">
        <v>76</v>
      </c>
      <c r="B63" s="300">
        <v>3</v>
      </c>
      <c r="C63" s="301">
        <v>18</v>
      </c>
      <c r="D63" s="301"/>
      <c r="E63" s="301"/>
      <c r="J63" s="177"/>
      <c r="X63" s="172"/>
    </row>
    <row r="64" spans="1:31" ht="15" customHeight="1" x14ac:dyDescent="0.15">
      <c r="A64" s="231" t="s">
        <v>77</v>
      </c>
      <c r="B64" s="300"/>
      <c r="C64" s="301"/>
      <c r="D64" s="301"/>
      <c r="E64" s="301"/>
      <c r="J64" s="177"/>
      <c r="X64" s="172"/>
    </row>
    <row r="65" spans="1:27" ht="15" customHeight="1" x14ac:dyDescent="0.15">
      <c r="A65" s="231" t="s">
        <v>78</v>
      </c>
      <c r="B65" s="300">
        <v>14</v>
      </c>
      <c r="C65" s="301">
        <v>10</v>
      </c>
      <c r="D65" s="301">
        <v>10</v>
      </c>
      <c r="E65" s="301"/>
      <c r="J65" s="177"/>
      <c r="X65" s="172"/>
    </row>
    <row r="66" spans="1:27" ht="15" customHeight="1" x14ac:dyDescent="0.15">
      <c r="A66" s="231" t="s">
        <v>79</v>
      </c>
      <c r="B66" s="300"/>
      <c r="C66" s="301">
        <v>5</v>
      </c>
      <c r="D66" s="301"/>
      <c r="E66" s="301">
        <v>1</v>
      </c>
      <c r="J66" s="177"/>
      <c r="X66" s="172"/>
    </row>
    <row r="67" spans="1:27" ht="15" customHeight="1" x14ac:dyDescent="0.15">
      <c r="A67" s="231" t="s">
        <v>80</v>
      </c>
      <c r="B67" s="300"/>
      <c r="C67" s="301">
        <v>71</v>
      </c>
      <c r="D67" s="301"/>
      <c r="E67" s="301">
        <v>12</v>
      </c>
      <c r="J67" s="177"/>
      <c r="X67" s="172"/>
    </row>
    <row r="68" spans="1:27" ht="15" customHeight="1" x14ac:dyDescent="0.15">
      <c r="A68" s="231" t="s">
        <v>81</v>
      </c>
      <c r="B68" s="300"/>
      <c r="C68" s="301">
        <v>47</v>
      </c>
      <c r="D68" s="301"/>
      <c r="E68" s="301">
        <v>19</v>
      </c>
      <c r="J68" s="177"/>
      <c r="X68" s="172"/>
    </row>
    <row r="69" spans="1:27" ht="15" customHeight="1" x14ac:dyDescent="0.15">
      <c r="A69" s="231" t="s">
        <v>82</v>
      </c>
      <c r="B69" s="300"/>
      <c r="C69" s="301">
        <v>31</v>
      </c>
      <c r="D69" s="301"/>
      <c r="E69" s="301">
        <v>11</v>
      </c>
      <c r="J69" s="177"/>
      <c r="X69" s="172"/>
    </row>
    <row r="70" spans="1:27" ht="15" customHeight="1" x14ac:dyDescent="0.15">
      <c r="A70" s="231" t="s">
        <v>83</v>
      </c>
      <c r="B70" s="300"/>
      <c r="C70" s="301"/>
      <c r="D70" s="301"/>
      <c r="E70" s="301"/>
      <c r="J70" s="177"/>
      <c r="X70" s="172"/>
    </row>
    <row r="71" spans="1:27" ht="15" customHeight="1" x14ac:dyDescent="0.15">
      <c r="A71" s="206" t="s">
        <v>7</v>
      </c>
      <c r="B71" s="302">
        <f>SUM(B59:B70)</f>
        <v>19</v>
      </c>
      <c r="C71" s="302">
        <f>SUM(C59:C70)</f>
        <v>268</v>
      </c>
      <c r="D71" s="302">
        <f>SUM(D59:D70)</f>
        <v>10</v>
      </c>
      <c r="E71" s="302">
        <f>SUM(E59:E70)</f>
        <v>67</v>
      </c>
      <c r="J71" s="177"/>
      <c r="X71" s="172"/>
    </row>
    <row r="72" spans="1:27" ht="39" customHeight="1" x14ac:dyDescent="0.15">
      <c r="A72" s="447" t="s">
        <v>84</v>
      </c>
      <c r="B72" s="447"/>
      <c r="C72" s="447"/>
      <c r="D72" s="447"/>
      <c r="E72" s="447"/>
      <c r="F72" s="447"/>
      <c r="J72" s="177"/>
      <c r="X72" s="172"/>
    </row>
    <row r="73" spans="1:27" x14ac:dyDescent="0.15">
      <c r="A73" s="428" t="s">
        <v>67</v>
      </c>
      <c r="B73" s="448" t="s">
        <v>85</v>
      </c>
      <c r="C73" s="448"/>
      <c r="D73" s="448"/>
      <c r="E73" s="448"/>
      <c r="J73" s="177"/>
      <c r="X73" s="172"/>
    </row>
    <row r="74" spans="1:27" x14ac:dyDescent="0.15">
      <c r="A74" s="429"/>
      <c r="B74" s="448" t="s">
        <v>86</v>
      </c>
      <c r="C74" s="448"/>
      <c r="D74" s="448" t="s">
        <v>87</v>
      </c>
      <c r="E74" s="448"/>
      <c r="J74" s="177"/>
      <c r="X74" s="172"/>
    </row>
    <row r="75" spans="1:27" ht="21" x14ac:dyDescent="0.15">
      <c r="A75" s="430"/>
      <c r="B75" s="363" t="s">
        <v>70</v>
      </c>
      <c r="C75" s="363" t="s">
        <v>71</v>
      </c>
      <c r="D75" s="363" t="s">
        <v>70</v>
      </c>
      <c r="E75" s="370" t="s">
        <v>71</v>
      </c>
      <c r="G75" s="239"/>
      <c r="J75" s="177"/>
      <c r="X75" s="172"/>
    </row>
    <row r="76" spans="1:27" ht="15" customHeight="1" x14ac:dyDescent="0.15">
      <c r="A76" s="229" t="s">
        <v>72</v>
      </c>
      <c r="B76" s="254">
        <v>23</v>
      </c>
      <c r="C76" s="255">
        <v>96</v>
      </c>
      <c r="D76" s="255">
        <v>1</v>
      </c>
      <c r="E76" s="255">
        <v>3</v>
      </c>
      <c r="F76" s="246" t="str">
        <f>T76&amp;"      "&amp;U76</f>
        <v xml:space="preserve">      </v>
      </c>
      <c r="J76" s="177"/>
      <c r="T76" s="177" t="str">
        <f>IF($B76&lt;$D76,"Suspendidas en menores 15a no puede ser mayor que programadas","")</f>
        <v/>
      </c>
      <c r="U76" s="177" t="str">
        <f>IF($C76&lt;$E76,"Suspendidas en 15+a no puede ser mayor que programadas","")</f>
        <v/>
      </c>
      <c r="X76" s="172"/>
      <c r="Z76" s="177">
        <f>IF($B76&lt;$D76,1,0)</f>
        <v>0</v>
      </c>
      <c r="AA76" s="177">
        <f>IF($C76&lt;$E76,1,0)</f>
        <v>0</v>
      </c>
    </row>
    <row r="77" spans="1:27" ht="15" customHeight="1" x14ac:dyDescent="0.15">
      <c r="A77" s="230" t="s">
        <v>73</v>
      </c>
      <c r="B77" s="257"/>
      <c r="C77" s="258"/>
      <c r="D77" s="258"/>
      <c r="E77" s="258"/>
      <c r="F77" s="246" t="str">
        <f t="shared" ref="F77:F88" si="1">T77&amp;"      "&amp;U77</f>
        <v xml:space="preserve">      </v>
      </c>
      <c r="J77" s="177"/>
      <c r="T77" s="177" t="str">
        <f t="shared" ref="T77:T88" si="2">IF($B77&lt;$D77,"Suspendidas en menores 15a no puede ser mayor que programadas","")</f>
        <v/>
      </c>
      <c r="U77" s="177" t="str">
        <f t="shared" ref="U77:U88" si="3">IF($C77&lt;$E77,"Suspendidas en 15+a no puede ser mayor que programadas","")</f>
        <v/>
      </c>
      <c r="X77" s="172"/>
      <c r="Z77" s="177">
        <f t="shared" ref="Z77:Z88" si="4">IF($B77&lt;$D77,1,0)</f>
        <v>0</v>
      </c>
      <c r="AA77" s="177">
        <f t="shared" ref="AA77:AA88" si="5">IF($C77&lt;$E77,1,0)</f>
        <v>0</v>
      </c>
    </row>
    <row r="78" spans="1:27" ht="15" customHeight="1" x14ac:dyDescent="0.15">
      <c r="A78" s="231" t="s">
        <v>74</v>
      </c>
      <c r="B78" s="257"/>
      <c r="C78" s="258"/>
      <c r="D78" s="258"/>
      <c r="E78" s="258"/>
      <c r="F78" s="246" t="str">
        <f t="shared" si="1"/>
        <v xml:space="preserve">      </v>
      </c>
      <c r="J78" s="177"/>
      <c r="T78" s="177" t="str">
        <f t="shared" si="2"/>
        <v/>
      </c>
      <c r="U78" s="177" t="str">
        <f t="shared" si="3"/>
        <v/>
      </c>
      <c r="X78" s="172"/>
      <c r="Z78" s="177">
        <f t="shared" si="4"/>
        <v>0</v>
      </c>
      <c r="AA78" s="177">
        <f t="shared" si="5"/>
        <v>0</v>
      </c>
    </row>
    <row r="79" spans="1:27" ht="15" customHeight="1" x14ac:dyDescent="0.15">
      <c r="A79" s="231" t="s">
        <v>75</v>
      </c>
      <c r="B79" s="257"/>
      <c r="C79" s="258"/>
      <c r="D79" s="258"/>
      <c r="E79" s="258"/>
      <c r="F79" s="246" t="str">
        <f t="shared" si="1"/>
        <v xml:space="preserve">      </v>
      </c>
      <c r="J79" s="177"/>
      <c r="T79" s="177" t="str">
        <f t="shared" si="2"/>
        <v/>
      </c>
      <c r="U79" s="177" t="str">
        <f t="shared" si="3"/>
        <v/>
      </c>
      <c r="X79" s="172"/>
      <c r="Z79" s="177">
        <f t="shared" si="4"/>
        <v>0</v>
      </c>
      <c r="AA79" s="177">
        <f t="shared" si="5"/>
        <v>0</v>
      </c>
    </row>
    <row r="80" spans="1:27" ht="15" customHeight="1" x14ac:dyDescent="0.15">
      <c r="A80" s="231" t="s">
        <v>76</v>
      </c>
      <c r="B80" s="257">
        <v>2</v>
      </c>
      <c r="C80" s="258">
        <v>42</v>
      </c>
      <c r="D80" s="258"/>
      <c r="E80" s="258">
        <v>1</v>
      </c>
      <c r="F80" s="246" t="str">
        <f t="shared" si="1"/>
        <v xml:space="preserve">      </v>
      </c>
      <c r="J80" s="177"/>
      <c r="T80" s="177" t="str">
        <f t="shared" si="2"/>
        <v/>
      </c>
      <c r="U80" s="177" t="str">
        <f t="shared" si="3"/>
        <v/>
      </c>
      <c r="X80" s="172"/>
      <c r="Z80" s="177">
        <f t="shared" si="4"/>
        <v>0</v>
      </c>
      <c r="AA80" s="177">
        <f t="shared" si="5"/>
        <v>0</v>
      </c>
    </row>
    <row r="81" spans="1:27" ht="15" customHeight="1" x14ac:dyDescent="0.15">
      <c r="A81" s="231" t="s">
        <v>77</v>
      </c>
      <c r="B81" s="257"/>
      <c r="C81" s="258"/>
      <c r="D81" s="258"/>
      <c r="E81" s="258"/>
      <c r="F81" s="246" t="str">
        <f t="shared" si="1"/>
        <v xml:space="preserve">      </v>
      </c>
      <c r="J81" s="177"/>
      <c r="T81" s="177" t="str">
        <f t="shared" si="2"/>
        <v/>
      </c>
      <c r="U81" s="177" t="str">
        <f t="shared" si="3"/>
        <v/>
      </c>
      <c r="X81" s="172"/>
      <c r="Z81" s="177">
        <f t="shared" si="4"/>
        <v>0</v>
      </c>
      <c r="AA81" s="177">
        <f t="shared" si="5"/>
        <v>0</v>
      </c>
    </row>
    <row r="82" spans="1:27" ht="15" customHeight="1" x14ac:dyDescent="0.15">
      <c r="A82" s="231" t="s">
        <v>78</v>
      </c>
      <c r="B82" s="257">
        <v>13</v>
      </c>
      <c r="C82" s="258">
        <v>13</v>
      </c>
      <c r="D82" s="258">
        <v>1</v>
      </c>
      <c r="E82" s="258">
        <v>2</v>
      </c>
      <c r="F82" s="246" t="str">
        <f t="shared" si="1"/>
        <v xml:space="preserve">      </v>
      </c>
      <c r="J82" s="177"/>
      <c r="T82" s="177" t="str">
        <f t="shared" si="2"/>
        <v/>
      </c>
      <c r="U82" s="177" t="str">
        <f t="shared" si="3"/>
        <v/>
      </c>
      <c r="X82" s="172"/>
      <c r="Z82" s="177">
        <f t="shared" si="4"/>
        <v>0</v>
      </c>
      <c r="AA82" s="177">
        <f t="shared" si="5"/>
        <v>0</v>
      </c>
    </row>
    <row r="83" spans="1:27" ht="15" customHeight="1" x14ac:dyDescent="0.15">
      <c r="A83" s="231" t="s">
        <v>79</v>
      </c>
      <c r="B83" s="257"/>
      <c r="C83" s="258">
        <v>41</v>
      </c>
      <c r="D83" s="258"/>
      <c r="E83" s="258">
        <v>2</v>
      </c>
      <c r="F83" s="246" t="str">
        <f t="shared" si="1"/>
        <v xml:space="preserve">      </v>
      </c>
      <c r="J83" s="177"/>
      <c r="T83" s="177" t="str">
        <f t="shared" si="2"/>
        <v/>
      </c>
      <c r="U83" s="177" t="str">
        <f t="shared" si="3"/>
        <v/>
      </c>
      <c r="X83" s="172"/>
      <c r="Z83" s="177">
        <f t="shared" si="4"/>
        <v>0</v>
      </c>
      <c r="AA83" s="177">
        <f t="shared" si="5"/>
        <v>0</v>
      </c>
    </row>
    <row r="84" spans="1:27" ht="15" customHeight="1" x14ac:dyDescent="0.15">
      <c r="A84" s="231" t="s">
        <v>80</v>
      </c>
      <c r="B84" s="257"/>
      <c r="C84" s="258">
        <v>17</v>
      </c>
      <c r="D84" s="258"/>
      <c r="E84" s="258"/>
      <c r="F84" s="246" t="str">
        <f t="shared" si="1"/>
        <v xml:space="preserve">      </v>
      </c>
      <c r="J84" s="177"/>
      <c r="T84" s="177" t="str">
        <f t="shared" si="2"/>
        <v/>
      </c>
      <c r="U84" s="177" t="str">
        <f t="shared" si="3"/>
        <v/>
      </c>
      <c r="X84" s="172"/>
      <c r="Z84" s="177">
        <f t="shared" si="4"/>
        <v>0</v>
      </c>
      <c r="AA84" s="177">
        <f t="shared" si="5"/>
        <v>0</v>
      </c>
    </row>
    <row r="85" spans="1:27" ht="15" customHeight="1" x14ac:dyDescent="0.15">
      <c r="A85" s="231" t="s">
        <v>81</v>
      </c>
      <c r="B85" s="257"/>
      <c r="C85" s="258">
        <v>42</v>
      </c>
      <c r="D85" s="258"/>
      <c r="E85" s="258">
        <v>3</v>
      </c>
      <c r="F85" s="246" t="str">
        <f t="shared" si="1"/>
        <v xml:space="preserve">      </v>
      </c>
      <c r="J85" s="177"/>
      <c r="T85" s="177" t="str">
        <f t="shared" si="2"/>
        <v/>
      </c>
      <c r="U85" s="177" t="str">
        <f t="shared" si="3"/>
        <v/>
      </c>
      <c r="X85" s="172"/>
      <c r="Z85" s="177">
        <f t="shared" si="4"/>
        <v>0</v>
      </c>
      <c r="AA85" s="177">
        <f t="shared" si="5"/>
        <v>0</v>
      </c>
    </row>
    <row r="86" spans="1:27" ht="15" customHeight="1" x14ac:dyDescent="0.15">
      <c r="A86" s="231" t="s">
        <v>82</v>
      </c>
      <c r="B86" s="257"/>
      <c r="C86" s="258">
        <v>23</v>
      </c>
      <c r="D86" s="258"/>
      <c r="E86" s="258"/>
      <c r="F86" s="246" t="str">
        <f t="shared" si="1"/>
        <v xml:space="preserve">      </v>
      </c>
      <c r="J86" s="177"/>
      <c r="T86" s="177" t="str">
        <f t="shared" si="2"/>
        <v/>
      </c>
      <c r="U86" s="177" t="str">
        <f t="shared" si="3"/>
        <v/>
      </c>
      <c r="X86" s="172"/>
      <c r="Z86" s="177">
        <f t="shared" si="4"/>
        <v>0</v>
      </c>
      <c r="AA86" s="177">
        <f t="shared" si="5"/>
        <v>0</v>
      </c>
    </row>
    <row r="87" spans="1:27" ht="15" customHeight="1" x14ac:dyDescent="0.15">
      <c r="A87" s="232" t="s">
        <v>83</v>
      </c>
      <c r="B87" s="257"/>
      <c r="C87" s="258"/>
      <c r="D87" s="258"/>
      <c r="E87" s="258"/>
      <c r="F87" s="246" t="str">
        <f t="shared" si="1"/>
        <v xml:space="preserve">      </v>
      </c>
      <c r="J87" s="177"/>
      <c r="T87" s="177" t="str">
        <f t="shared" si="2"/>
        <v/>
      </c>
      <c r="U87" s="177" t="str">
        <f t="shared" si="3"/>
        <v/>
      </c>
      <c r="X87" s="172"/>
      <c r="Z87" s="177">
        <f t="shared" si="4"/>
        <v>0</v>
      </c>
      <c r="AA87" s="177">
        <f t="shared" si="5"/>
        <v>0</v>
      </c>
    </row>
    <row r="88" spans="1:27" ht="15" customHeight="1" x14ac:dyDescent="0.15">
      <c r="A88" s="232" t="s">
        <v>7</v>
      </c>
      <c r="B88" s="259">
        <f>SUM(B76:B87)</f>
        <v>38</v>
      </c>
      <c r="C88" s="259">
        <f>SUM(C76:C87)</f>
        <v>274</v>
      </c>
      <c r="D88" s="259">
        <f>SUM(D76:D87)</f>
        <v>2</v>
      </c>
      <c r="E88" s="259">
        <f>SUM(E76:E87)</f>
        <v>11</v>
      </c>
      <c r="F88" s="246" t="str">
        <f t="shared" si="1"/>
        <v xml:space="preserve">      </v>
      </c>
      <c r="J88" s="177"/>
      <c r="T88" s="177" t="str">
        <f t="shared" si="2"/>
        <v/>
      </c>
      <c r="U88" s="177" t="str">
        <f t="shared" si="3"/>
        <v/>
      </c>
      <c r="X88" s="172"/>
      <c r="Z88" s="177">
        <f t="shared" si="4"/>
        <v>0</v>
      </c>
      <c r="AA88" s="177">
        <f t="shared" si="5"/>
        <v>0</v>
      </c>
    </row>
    <row r="89" spans="1:27" ht="11.25" x14ac:dyDescent="0.15">
      <c r="F89" s="250"/>
      <c r="J89" s="177"/>
      <c r="X89" s="172"/>
    </row>
    <row r="90" spans="1:27" x14ac:dyDescent="0.15">
      <c r="J90" s="177"/>
      <c r="X90" s="172"/>
    </row>
    <row r="91" spans="1:27" x14ac:dyDescent="0.15">
      <c r="J91" s="177"/>
      <c r="X91" s="172"/>
    </row>
    <row r="92" spans="1:27" x14ac:dyDescent="0.15">
      <c r="J92" s="177"/>
      <c r="X92" s="172"/>
    </row>
    <row r="93" spans="1:27" x14ac:dyDescent="0.15">
      <c r="J93" s="177"/>
      <c r="X93" s="172"/>
    </row>
    <row r="94" spans="1:27" x14ac:dyDescent="0.15">
      <c r="J94" s="177"/>
      <c r="X94" s="172"/>
    </row>
    <row r="95" spans="1:27" x14ac:dyDescent="0.15">
      <c r="J95" s="177"/>
      <c r="X95" s="172"/>
    </row>
    <row r="96" spans="1:27" x14ac:dyDescent="0.15">
      <c r="J96" s="177"/>
      <c r="X96" s="172"/>
    </row>
    <row r="97" spans="10:24" x14ac:dyDescent="0.15">
      <c r="J97" s="177"/>
      <c r="X97" s="172"/>
    </row>
    <row r="98" spans="10:24" x14ac:dyDescent="0.15">
      <c r="J98" s="177"/>
      <c r="X98" s="172"/>
    </row>
    <row r="99" spans="10:24" x14ac:dyDescent="0.15">
      <c r="J99" s="177"/>
      <c r="X99" s="172"/>
    </row>
    <row r="100" spans="10:24" x14ac:dyDescent="0.15">
      <c r="J100" s="177"/>
      <c r="X100" s="172"/>
    </row>
    <row r="101" spans="10:24" x14ac:dyDescent="0.15">
      <c r="J101" s="177"/>
      <c r="X101" s="172"/>
    </row>
    <row r="102" spans="10:24" x14ac:dyDescent="0.15">
      <c r="J102" s="177"/>
      <c r="X102" s="172"/>
    </row>
    <row r="103" spans="10:24" x14ac:dyDescent="0.15">
      <c r="J103" s="177"/>
      <c r="X103" s="172"/>
    </row>
    <row r="104" spans="10:24" x14ac:dyDescent="0.15">
      <c r="J104" s="177"/>
      <c r="X104" s="172"/>
    </row>
    <row r="105" spans="10:24" x14ac:dyDescent="0.15">
      <c r="J105" s="177"/>
      <c r="X105" s="172"/>
    </row>
    <row r="106" spans="10:24" x14ac:dyDescent="0.15">
      <c r="J106" s="177"/>
      <c r="X106" s="172"/>
    </row>
    <row r="107" spans="10:24" x14ac:dyDescent="0.15">
      <c r="J107" s="177"/>
      <c r="X107" s="172"/>
    </row>
    <row r="108" spans="10:24" x14ac:dyDescent="0.15">
      <c r="J108" s="177"/>
      <c r="X108" s="172"/>
    </row>
    <row r="109" spans="10:24" x14ac:dyDescent="0.15">
      <c r="J109" s="177"/>
      <c r="X109" s="172"/>
    </row>
    <row r="110" spans="10:24" x14ac:dyDescent="0.15">
      <c r="J110" s="177"/>
      <c r="X110" s="172"/>
    </row>
    <row r="111" spans="10:24" x14ac:dyDescent="0.15">
      <c r="J111" s="177"/>
      <c r="X111" s="172"/>
    </row>
    <row r="112" spans="10:24" x14ac:dyDescent="0.15">
      <c r="J112" s="177"/>
      <c r="X112" s="172"/>
    </row>
    <row r="113" spans="10:24" x14ac:dyDescent="0.15">
      <c r="J113" s="177"/>
      <c r="X113" s="172"/>
    </row>
    <row r="114" spans="10:24" x14ac:dyDescent="0.15">
      <c r="J114" s="177"/>
      <c r="X114" s="172"/>
    </row>
    <row r="115" spans="10:24" x14ac:dyDescent="0.15">
      <c r="J115" s="177"/>
      <c r="X115" s="172"/>
    </row>
    <row r="116" spans="10:24" x14ac:dyDescent="0.15">
      <c r="J116" s="177"/>
      <c r="X116" s="172"/>
    </row>
    <row r="117" spans="10:24" x14ac:dyDescent="0.15">
      <c r="J117" s="177"/>
      <c r="X117" s="172"/>
    </row>
    <row r="118" spans="10:24" x14ac:dyDescent="0.15">
      <c r="J118" s="177"/>
      <c r="X118" s="172"/>
    </row>
    <row r="119" spans="10:24" x14ac:dyDescent="0.15">
      <c r="J119" s="177"/>
      <c r="X119" s="172"/>
    </row>
    <row r="120" spans="10:24" x14ac:dyDescent="0.15">
      <c r="J120" s="177"/>
      <c r="X120" s="172"/>
    </row>
    <row r="121" spans="10:24" x14ac:dyDescent="0.15">
      <c r="J121" s="177"/>
      <c r="X121" s="172"/>
    </row>
    <row r="122" spans="10:24" x14ac:dyDescent="0.15">
      <c r="J122" s="177"/>
      <c r="X122" s="172"/>
    </row>
    <row r="123" spans="10:24" x14ac:dyDescent="0.15">
      <c r="J123" s="177"/>
      <c r="X123" s="172"/>
    </row>
    <row r="124" spans="10:24" x14ac:dyDescent="0.15">
      <c r="J124" s="177"/>
      <c r="X124" s="172"/>
    </row>
    <row r="125" spans="10:24" x14ac:dyDescent="0.15">
      <c r="J125" s="177"/>
      <c r="X125" s="172"/>
    </row>
    <row r="126" spans="10:24" x14ac:dyDescent="0.15">
      <c r="J126" s="177"/>
      <c r="X126" s="172"/>
    </row>
    <row r="127" spans="10:24" x14ac:dyDescent="0.15">
      <c r="J127" s="177"/>
      <c r="X127" s="172"/>
    </row>
    <row r="128" spans="10:24" x14ac:dyDescent="0.15">
      <c r="J128" s="177"/>
      <c r="X128" s="172"/>
    </row>
    <row r="129" spans="10:24" x14ac:dyDescent="0.15">
      <c r="J129" s="177"/>
      <c r="X129" s="172"/>
    </row>
    <row r="130" spans="10:24" x14ac:dyDescent="0.15">
      <c r="J130" s="177"/>
      <c r="X130" s="172"/>
    </row>
    <row r="131" spans="10:24" x14ac:dyDescent="0.15">
      <c r="J131" s="177"/>
      <c r="X131" s="172"/>
    </row>
    <row r="132" spans="10:24" x14ac:dyDescent="0.15">
      <c r="J132" s="177"/>
      <c r="X132" s="172"/>
    </row>
    <row r="133" spans="10:24" x14ac:dyDescent="0.15">
      <c r="J133" s="177"/>
      <c r="X133" s="172"/>
    </row>
    <row r="134" spans="10:24" x14ac:dyDescent="0.15">
      <c r="X134" s="172"/>
    </row>
    <row r="135" spans="10:24" x14ac:dyDescent="0.15">
      <c r="X135" s="172"/>
    </row>
    <row r="136" spans="10:24" x14ac:dyDescent="0.15">
      <c r="X136" s="172"/>
    </row>
    <row r="137" spans="10:24" x14ac:dyDescent="0.15">
      <c r="X137" s="172"/>
    </row>
    <row r="138" spans="10:24" x14ac:dyDescent="0.15">
      <c r="X138" s="172"/>
    </row>
    <row r="139" spans="10:24" x14ac:dyDescent="0.15">
      <c r="X139" s="172"/>
    </row>
    <row r="140" spans="10:24" x14ac:dyDescent="0.15">
      <c r="X140" s="172"/>
    </row>
    <row r="141" spans="10:24" x14ac:dyDescent="0.15">
      <c r="X141" s="172"/>
    </row>
    <row r="142" spans="10:24" x14ac:dyDescent="0.15">
      <c r="X142" s="172"/>
    </row>
    <row r="143" spans="10:24" x14ac:dyDescent="0.15">
      <c r="X143" s="172"/>
    </row>
    <row r="144" spans="10:24" x14ac:dyDescent="0.15">
      <c r="X144" s="172"/>
    </row>
    <row r="145" spans="24:24" x14ac:dyDescent="0.15">
      <c r="X145" s="172"/>
    </row>
    <row r="146" spans="24:24" x14ac:dyDescent="0.15">
      <c r="X146" s="172"/>
    </row>
    <row r="147" spans="24:24" x14ac:dyDescent="0.15">
      <c r="X147" s="172"/>
    </row>
    <row r="148" spans="24:24" x14ac:dyDescent="0.15">
      <c r="X148" s="172"/>
    </row>
    <row r="149" spans="24:24" x14ac:dyDescent="0.15">
      <c r="X149" s="172"/>
    </row>
    <row r="150" spans="24:24" x14ac:dyDescent="0.15">
      <c r="X150" s="172"/>
    </row>
    <row r="151" spans="24:24" x14ac:dyDescent="0.15">
      <c r="X151" s="172"/>
    </row>
    <row r="152" spans="24:24" x14ac:dyDescent="0.15">
      <c r="X152" s="172"/>
    </row>
    <row r="153" spans="24:24" x14ac:dyDescent="0.15">
      <c r="X153" s="172"/>
    </row>
    <row r="154" spans="24:24" x14ac:dyDescent="0.15">
      <c r="X154" s="172"/>
    </row>
    <row r="155" spans="24:24" x14ac:dyDescent="0.15">
      <c r="X155" s="172"/>
    </row>
    <row r="156" spans="24:24" x14ac:dyDescent="0.15">
      <c r="X156" s="172"/>
    </row>
    <row r="157" spans="24:24" x14ac:dyDescent="0.15">
      <c r="X157" s="172"/>
    </row>
    <row r="158" spans="24:24" x14ac:dyDescent="0.15">
      <c r="X158" s="172"/>
    </row>
    <row r="159" spans="24:24" x14ac:dyDescent="0.15">
      <c r="X159" s="172"/>
    </row>
    <row r="160" spans="24:24" x14ac:dyDescent="0.15">
      <c r="X160" s="172"/>
    </row>
    <row r="161" spans="24:24" x14ac:dyDescent="0.15">
      <c r="X161" s="172"/>
    </row>
    <row r="162" spans="24:24" x14ac:dyDescent="0.15">
      <c r="X162" s="172"/>
    </row>
    <row r="163" spans="24:24" x14ac:dyDescent="0.15">
      <c r="X163" s="172"/>
    </row>
    <row r="164" spans="24:24" x14ac:dyDescent="0.15">
      <c r="X164" s="172"/>
    </row>
    <row r="165" spans="24:24" x14ac:dyDescent="0.15">
      <c r="X165" s="172"/>
    </row>
    <row r="166" spans="24:24" x14ac:dyDescent="0.15">
      <c r="X166" s="172"/>
    </row>
    <row r="167" spans="24:24" x14ac:dyDescent="0.15">
      <c r="X167" s="172"/>
    </row>
    <row r="168" spans="24:24" x14ac:dyDescent="0.15">
      <c r="X168" s="172"/>
    </row>
    <row r="169" spans="24:24" x14ac:dyDescent="0.15">
      <c r="X169" s="172"/>
    </row>
    <row r="170" spans="24:24" x14ac:dyDescent="0.15">
      <c r="X170" s="172"/>
    </row>
    <row r="171" spans="24:24" x14ac:dyDescent="0.15">
      <c r="X171" s="172"/>
    </row>
    <row r="172" spans="24:24" x14ac:dyDescent="0.15">
      <c r="X172" s="172"/>
    </row>
    <row r="173" spans="24:24" x14ac:dyDescent="0.15">
      <c r="X173" s="172"/>
    </row>
    <row r="174" spans="24:24" x14ac:dyDescent="0.15">
      <c r="X174" s="172"/>
    </row>
    <row r="175" spans="24:24" x14ac:dyDescent="0.15">
      <c r="X175" s="172"/>
    </row>
    <row r="176" spans="24:24" x14ac:dyDescent="0.15">
      <c r="X176" s="172"/>
    </row>
    <row r="177" spans="24:24" x14ac:dyDescent="0.15">
      <c r="X177" s="172"/>
    </row>
    <row r="178" spans="24:24" x14ac:dyDescent="0.15">
      <c r="X178" s="172"/>
    </row>
    <row r="179" spans="24:24" x14ac:dyDescent="0.15">
      <c r="X179" s="172"/>
    </row>
    <row r="180" spans="24:24" x14ac:dyDescent="0.15">
      <c r="X180" s="172"/>
    </row>
    <row r="181" spans="24:24" x14ac:dyDescent="0.15">
      <c r="X181" s="172"/>
    </row>
    <row r="182" spans="24:24" x14ac:dyDescent="0.15">
      <c r="X182" s="172"/>
    </row>
    <row r="183" spans="24:24" x14ac:dyDescent="0.15">
      <c r="X183" s="172"/>
    </row>
    <row r="184" spans="24:24" x14ac:dyDescent="0.15">
      <c r="X184" s="172"/>
    </row>
    <row r="185" spans="24:24" x14ac:dyDescent="0.15">
      <c r="X185" s="172"/>
    </row>
    <row r="186" spans="24:24" x14ac:dyDescent="0.15">
      <c r="X186" s="172"/>
    </row>
    <row r="187" spans="24:24" x14ac:dyDescent="0.15">
      <c r="X187" s="172"/>
    </row>
    <row r="188" spans="24:24" x14ac:dyDescent="0.15">
      <c r="X188" s="172"/>
    </row>
    <row r="189" spans="24:24" x14ac:dyDescent="0.15">
      <c r="X189" s="172"/>
    </row>
    <row r="190" spans="24:24" x14ac:dyDescent="0.15">
      <c r="X190" s="172"/>
    </row>
    <row r="191" spans="24:24" x14ac:dyDescent="0.15">
      <c r="X191" s="172"/>
    </row>
    <row r="192" spans="24:24" x14ac:dyDescent="0.15">
      <c r="X192" s="172"/>
    </row>
    <row r="193" spans="1:26" x14ac:dyDescent="0.15">
      <c r="X193" s="172"/>
    </row>
    <row r="194" spans="1:26" x14ac:dyDescent="0.15">
      <c r="X194" s="172"/>
    </row>
    <row r="195" spans="1:26" ht="13.5" hidden="1" customHeight="1" x14ac:dyDescent="0.15">
      <c r="X195" s="172"/>
    </row>
    <row r="196" spans="1:26" ht="13.5" hidden="1" customHeight="1" x14ac:dyDescent="0.15">
      <c r="A196" s="252">
        <f>SUM(A8:J88)</f>
        <v>19470</v>
      </c>
      <c r="X196" s="172"/>
      <c r="Z196" s="253">
        <v>0</v>
      </c>
    </row>
    <row r="197" spans="1:26" ht="13.5" hidden="1" customHeight="1" x14ac:dyDescent="0.15">
      <c r="X197" s="172"/>
    </row>
    <row r="198" spans="1:26" x14ac:dyDescent="0.15">
      <c r="X198" s="172"/>
    </row>
    <row r="199" spans="1:26" x14ac:dyDescent="0.15">
      <c r="X199" s="172"/>
    </row>
    <row r="200" spans="1:26" x14ac:dyDescent="0.15">
      <c r="X200" s="172"/>
    </row>
    <row r="201" spans="1:26" x14ac:dyDescent="0.15">
      <c r="X201" s="172"/>
    </row>
    <row r="202" spans="1:26" x14ac:dyDescent="0.15">
      <c r="X202" s="172"/>
    </row>
    <row r="203" spans="1:26" x14ac:dyDescent="0.15">
      <c r="X203" s="172"/>
    </row>
    <row r="204" spans="1:26" x14ac:dyDescent="0.15">
      <c r="X204" s="172"/>
    </row>
    <row r="205" spans="1:26" x14ac:dyDescent="0.15">
      <c r="X205" s="172"/>
    </row>
    <row r="206" spans="1:26" x14ac:dyDescent="0.15">
      <c r="X206" s="172"/>
    </row>
    <row r="207" spans="1:26" x14ac:dyDescent="0.15">
      <c r="X207" s="172"/>
    </row>
    <row r="208" spans="1:26" x14ac:dyDescent="0.15">
      <c r="X208" s="172"/>
    </row>
    <row r="209" spans="24:24" x14ac:dyDescent="0.15">
      <c r="X209" s="172"/>
    </row>
    <row r="210" spans="24:24" x14ac:dyDescent="0.15">
      <c r="X210" s="172"/>
    </row>
    <row r="211" spans="24:24" x14ac:dyDescent="0.15">
      <c r="X211" s="172"/>
    </row>
    <row r="212" spans="24:24" x14ac:dyDescent="0.15">
      <c r="X212" s="172"/>
    </row>
    <row r="213" spans="24:24" x14ac:dyDescent="0.15">
      <c r="X213" s="172"/>
    </row>
    <row r="214" spans="24:24" x14ac:dyDescent="0.15">
      <c r="X214" s="172"/>
    </row>
    <row r="215" spans="24:24" x14ac:dyDescent="0.15">
      <c r="X215" s="172"/>
    </row>
    <row r="216" spans="24:24" x14ac:dyDescent="0.15">
      <c r="X216" s="172"/>
    </row>
    <row r="217" spans="24:24" x14ac:dyDescent="0.15">
      <c r="X217" s="172"/>
    </row>
    <row r="218" spans="24:24" x14ac:dyDescent="0.15">
      <c r="X218" s="172"/>
    </row>
    <row r="219" spans="24:24" x14ac:dyDescent="0.15">
      <c r="X219" s="172"/>
    </row>
    <row r="220" spans="24:24" x14ac:dyDescent="0.15">
      <c r="X220" s="172"/>
    </row>
    <row r="221" spans="24:24" x14ac:dyDescent="0.15">
      <c r="X221" s="172"/>
    </row>
    <row r="222" spans="24:24" x14ac:dyDescent="0.15">
      <c r="X222" s="172"/>
    </row>
    <row r="223" spans="24:24" x14ac:dyDescent="0.15">
      <c r="X223" s="172"/>
    </row>
    <row r="224" spans="24:24" x14ac:dyDescent="0.15">
      <c r="X224" s="172"/>
    </row>
    <row r="225" spans="24:24" x14ac:dyDescent="0.15">
      <c r="X225" s="172"/>
    </row>
    <row r="226" spans="24:24" x14ac:dyDescent="0.15">
      <c r="X226" s="172"/>
    </row>
    <row r="227" spans="24:24" x14ac:dyDescent="0.15">
      <c r="X227" s="172"/>
    </row>
    <row r="228" spans="24:24" x14ac:dyDescent="0.15">
      <c r="X228" s="172"/>
    </row>
    <row r="229" spans="24:24" x14ac:dyDescent="0.15">
      <c r="X229" s="172"/>
    </row>
    <row r="230" spans="24:24" x14ac:dyDescent="0.15">
      <c r="X230" s="172"/>
    </row>
    <row r="231" spans="24:24" x14ac:dyDescent="0.15">
      <c r="X231" s="172"/>
    </row>
    <row r="232" spans="24:24" x14ac:dyDescent="0.15">
      <c r="X232" s="172"/>
    </row>
    <row r="233" spans="24:24" x14ac:dyDescent="0.15">
      <c r="X233" s="172"/>
    </row>
    <row r="234" spans="24:24" x14ac:dyDescent="0.15">
      <c r="X234" s="172"/>
    </row>
    <row r="235" spans="24:24" x14ac:dyDescent="0.15">
      <c r="X235" s="172"/>
    </row>
    <row r="236" spans="24:24" x14ac:dyDescent="0.15">
      <c r="X236" s="172"/>
    </row>
    <row r="237" spans="24:24" x14ac:dyDescent="0.15">
      <c r="X237" s="172"/>
    </row>
    <row r="238" spans="24:24" x14ac:dyDescent="0.15">
      <c r="X238" s="172"/>
    </row>
    <row r="239" spans="24:24" x14ac:dyDescent="0.15">
      <c r="X239" s="172"/>
    </row>
    <row r="240" spans="24:24" x14ac:dyDescent="0.15">
      <c r="X240" s="172"/>
    </row>
    <row r="241" spans="24:24" x14ac:dyDescent="0.15">
      <c r="X241" s="172"/>
    </row>
    <row r="242" spans="24:24" x14ac:dyDescent="0.15">
      <c r="X242" s="172"/>
    </row>
    <row r="243" spans="24:24" x14ac:dyDescent="0.15">
      <c r="X243" s="172"/>
    </row>
    <row r="244" spans="24:24" x14ac:dyDescent="0.15">
      <c r="X244" s="172"/>
    </row>
    <row r="245" spans="24:24" x14ac:dyDescent="0.15">
      <c r="X245" s="172"/>
    </row>
    <row r="246" spans="24:24" x14ac:dyDescent="0.15">
      <c r="X246" s="172"/>
    </row>
    <row r="247" spans="24:24" x14ac:dyDescent="0.15">
      <c r="X247" s="172"/>
    </row>
    <row r="248" spans="24:24" x14ac:dyDescent="0.15">
      <c r="X248" s="172"/>
    </row>
    <row r="249" spans="24:24" x14ac:dyDescent="0.15">
      <c r="X249" s="172"/>
    </row>
    <row r="250" spans="24:24" x14ac:dyDescent="0.15">
      <c r="X250" s="172"/>
    </row>
    <row r="251" spans="24:24" x14ac:dyDescent="0.15">
      <c r="X251" s="172"/>
    </row>
    <row r="252" spans="24:24" x14ac:dyDescent="0.15">
      <c r="X252" s="172"/>
    </row>
    <row r="253" spans="24:24" x14ac:dyDescent="0.15">
      <c r="X253" s="172"/>
    </row>
    <row r="254" spans="24:24" x14ac:dyDescent="0.15">
      <c r="X254" s="172"/>
    </row>
    <row r="255" spans="24:24" x14ac:dyDescent="0.15">
      <c r="X255" s="172"/>
    </row>
    <row r="256" spans="24:24" x14ac:dyDescent="0.15">
      <c r="X256" s="172"/>
    </row>
    <row r="257" spans="24:24" x14ac:dyDescent="0.15">
      <c r="X257" s="172"/>
    </row>
    <row r="258" spans="24:24" x14ac:dyDescent="0.15">
      <c r="X258" s="172"/>
    </row>
    <row r="259" spans="24:24" x14ac:dyDescent="0.15">
      <c r="X259" s="172"/>
    </row>
    <row r="260" spans="24:24" x14ac:dyDescent="0.15">
      <c r="X260" s="172"/>
    </row>
    <row r="261" spans="24:24" x14ac:dyDescent="0.15">
      <c r="X261" s="172"/>
    </row>
    <row r="262" spans="24:24" x14ac:dyDescent="0.15">
      <c r="X262" s="172"/>
    </row>
    <row r="263" spans="24:24" x14ac:dyDescent="0.15">
      <c r="X263" s="172"/>
    </row>
    <row r="264" spans="24:24" x14ac:dyDescent="0.15">
      <c r="X264" s="172"/>
    </row>
    <row r="265" spans="24:24" x14ac:dyDescent="0.15">
      <c r="X265" s="172"/>
    </row>
    <row r="266" spans="24:24" x14ac:dyDescent="0.15">
      <c r="X266" s="172"/>
    </row>
    <row r="267" spans="24:24" x14ac:dyDescent="0.15">
      <c r="X267" s="172"/>
    </row>
    <row r="268" spans="24:24" x14ac:dyDescent="0.15">
      <c r="X268" s="172"/>
    </row>
    <row r="269" spans="24:24" x14ac:dyDescent="0.15">
      <c r="X269" s="172"/>
    </row>
    <row r="270" spans="24:24" x14ac:dyDescent="0.15">
      <c r="X270" s="172"/>
    </row>
    <row r="271" spans="24:24" x14ac:dyDescent="0.15">
      <c r="X271" s="172"/>
    </row>
    <row r="272" spans="24:24" x14ac:dyDescent="0.15">
      <c r="X272" s="172"/>
    </row>
    <row r="273" spans="24:24" x14ac:dyDescent="0.15">
      <c r="X273" s="172"/>
    </row>
    <row r="274" spans="24:24" x14ac:dyDescent="0.15">
      <c r="X274" s="172"/>
    </row>
    <row r="275" spans="24:24" x14ac:dyDescent="0.15">
      <c r="X275" s="172"/>
    </row>
    <row r="276" spans="24:24" x14ac:dyDescent="0.15">
      <c r="X276" s="172"/>
    </row>
    <row r="277" spans="24:24" x14ac:dyDescent="0.15">
      <c r="X277" s="172"/>
    </row>
    <row r="278" spans="24:24" x14ac:dyDescent="0.15">
      <c r="X278" s="172"/>
    </row>
    <row r="279" spans="24:24" x14ac:dyDescent="0.15">
      <c r="X279" s="172"/>
    </row>
    <row r="280" spans="24:24" x14ac:dyDescent="0.15">
      <c r="X280" s="172"/>
    </row>
    <row r="281" spans="24:24" x14ac:dyDescent="0.15">
      <c r="X281" s="172"/>
    </row>
    <row r="282" spans="24:24" x14ac:dyDescent="0.15">
      <c r="X282" s="172"/>
    </row>
    <row r="283" spans="24:24" x14ac:dyDescent="0.15">
      <c r="X283" s="172"/>
    </row>
    <row r="284" spans="24:24" x14ac:dyDescent="0.15">
      <c r="X284" s="172"/>
    </row>
    <row r="285" spans="24:24" x14ac:dyDescent="0.15">
      <c r="X285" s="172"/>
    </row>
    <row r="286" spans="24:24" x14ac:dyDescent="0.15">
      <c r="X286" s="172"/>
    </row>
    <row r="287" spans="24:24" x14ac:dyDescent="0.15">
      <c r="X287" s="172"/>
    </row>
    <row r="288" spans="24:24" x14ac:dyDescent="0.15">
      <c r="X288" s="172"/>
    </row>
    <row r="289" spans="24:24" x14ac:dyDescent="0.15">
      <c r="X289" s="172"/>
    </row>
    <row r="290" spans="24:24" x14ac:dyDescent="0.15">
      <c r="X290" s="172"/>
    </row>
    <row r="291" spans="24:24" x14ac:dyDescent="0.15">
      <c r="X291" s="172"/>
    </row>
    <row r="292" spans="24:24" x14ac:dyDescent="0.15">
      <c r="X292" s="172"/>
    </row>
    <row r="293" spans="24:24" x14ac:dyDescent="0.15">
      <c r="X293" s="172"/>
    </row>
    <row r="294" spans="24:24" x14ac:dyDescent="0.15">
      <c r="X294" s="172"/>
    </row>
    <row r="295" spans="24:24" x14ac:dyDescent="0.15">
      <c r="X295" s="172"/>
    </row>
    <row r="296" spans="24:24" x14ac:dyDescent="0.15">
      <c r="X296" s="172"/>
    </row>
    <row r="297" spans="24:24" x14ac:dyDescent="0.15">
      <c r="X297" s="172"/>
    </row>
    <row r="298" spans="24:24" x14ac:dyDescent="0.15">
      <c r="X298" s="172"/>
    </row>
    <row r="299" spans="24:24" x14ac:dyDescent="0.15">
      <c r="X299" s="172"/>
    </row>
    <row r="300" spans="24:24" x14ac:dyDescent="0.15">
      <c r="X300" s="172"/>
    </row>
    <row r="301" spans="24:24" x14ac:dyDescent="0.15">
      <c r="X301" s="172"/>
    </row>
    <row r="302" spans="24:24" x14ac:dyDescent="0.15">
      <c r="X302" s="172"/>
    </row>
    <row r="303" spans="24:24" x14ac:dyDescent="0.15">
      <c r="X303" s="172"/>
    </row>
    <row r="304" spans="24:24" x14ac:dyDescent="0.15">
      <c r="X304" s="172"/>
    </row>
    <row r="305" spans="24:24" x14ac:dyDescent="0.15">
      <c r="X305" s="172"/>
    </row>
    <row r="306" spans="24:24" x14ac:dyDescent="0.15">
      <c r="X306" s="172"/>
    </row>
    <row r="307" spans="24:24" x14ac:dyDescent="0.15">
      <c r="X307" s="172"/>
    </row>
    <row r="308" spans="24:24" x14ac:dyDescent="0.15">
      <c r="X308" s="172"/>
    </row>
    <row r="309" spans="24:24" x14ac:dyDescent="0.15">
      <c r="X309" s="172"/>
    </row>
    <row r="310" spans="24:24" x14ac:dyDescent="0.15">
      <c r="X310" s="172"/>
    </row>
    <row r="311" spans="24:24" x14ac:dyDescent="0.15">
      <c r="X311" s="172"/>
    </row>
    <row r="312" spans="24:24" x14ac:dyDescent="0.15">
      <c r="X312" s="172"/>
    </row>
    <row r="313" spans="24:24" x14ac:dyDescent="0.15">
      <c r="X313" s="172"/>
    </row>
    <row r="314" spans="24:24" x14ac:dyDescent="0.15">
      <c r="X314" s="172"/>
    </row>
    <row r="315" spans="24:24" x14ac:dyDescent="0.15">
      <c r="X315" s="172"/>
    </row>
    <row r="316" spans="24:24" x14ac:dyDescent="0.15">
      <c r="X316" s="172"/>
    </row>
    <row r="317" spans="24:24" x14ac:dyDescent="0.15">
      <c r="X317" s="172"/>
    </row>
    <row r="318" spans="24:24" x14ac:dyDescent="0.15">
      <c r="X318" s="172"/>
    </row>
    <row r="319" spans="24:24" x14ac:dyDescent="0.15">
      <c r="X319" s="172"/>
    </row>
    <row r="320" spans="24:24" x14ac:dyDescent="0.15">
      <c r="X320" s="172"/>
    </row>
    <row r="321" spans="24:24" x14ac:dyDescent="0.15">
      <c r="X321" s="172"/>
    </row>
    <row r="322" spans="24:24" x14ac:dyDescent="0.15">
      <c r="X322" s="172"/>
    </row>
    <row r="323" spans="24:24" x14ac:dyDescent="0.15">
      <c r="X323" s="172"/>
    </row>
    <row r="324" spans="24:24" x14ac:dyDescent="0.15">
      <c r="X324" s="172"/>
    </row>
    <row r="325" spans="24:24" x14ac:dyDescent="0.15">
      <c r="X325" s="172"/>
    </row>
    <row r="326" spans="24:24" x14ac:dyDescent="0.15">
      <c r="X326" s="172"/>
    </row>
    <row r="327" spans="24:24" x14ac:dyDescent="0.15">
      <c r="X327" s="172"/>
    </row>
    <row r="328" spans="24:24" x14ac:dyDescent="0.15">
      <c r="X328" s="172"/>
    </row>
    <row r="329" spans="24:24" x14ac:dyDescent="0.15">
      <c r="X329" s="172"/>
    </row>
    <row r="330" spans="24:24" x14ac:dyDescent="0.15">
      <c r="X330" s="172"/>
    </row>
    <row r="331" spans="24:24" x14ac:dyDescent="0.15">
      <c r="X331" s="172"/>
    </row>
    <row r="332" spans="24:24" x14ac:dyDescent="0.15">
      <c r="X332" s="172"/>
    </row>
    <row r="333" spans="24:24" x14ac:dyDescent="0.15">
      <c r="X333" s="172"/>
    </row>
    <row r="334" spans="24:24" x14ac:dyDescent="0.15">
      <c r="X334" s="172"/>
    </row>
    <row r="335" spans="24:24" x14ac:dyDescent="0.15">
      <c r="X335" s="172"/>
    </row>
    <row r="336" spans="24:24" x14ac:dyDescent="0.15">
      <c r="X336" s="172"/>
    </row>
    <row r="337" spans="24:24" x14ac:dyDescent="0.15">
      <c r="X337" s="172"/>
    </row>
    <row r="338" spans="24:24" x14ac:dyDescent="0.15">
      <c r="X338" s="172"/>
    </row>
    <row r="339" spans="24:24" x14ac:dyDescent="0.15">
      <c r="X339" s="172"/>
    </row>
    <row r="340" spans="24:24" x14ac:dyDescent="0.15">
      <c r="X340" s="172"/>
    </row>
    <row r="341" spans="24:24" x14ac:dyDescent="0.15">
      <c r="X341" s="172"/>
    </row>
    <row r="342" spans="24:24" x14ac:dyDescent="0.15">
      <c r="X342" s="172"/>
    </row>
    <row r="343" spans="24:24" x14ac:dyDescent="0.15">
      <c r="X343" s="172"/>
    </row>
    <row r="344" spans="24:24" x14ac:dyDescent="0.15">
      <c r="X344" s="172"/>
    </row>
    <row r="345" spans="24:24" x14ac:dyDescent="0.15">
      <c r="X345" s="172"/>
    </row>
    <row r="346" spans="24:24" x14ac:dyDescent="0.15">
      <c r="X346" s="172"/>
    </row>
    <row r="347" spans="24:24" x14ac:dyDescent="0.15">
      <c r="X347" s="172"/>
    </row>
    <row r="348" spans="24:24" x14ac:dyDescent="0.15">
      <c r="X348" s="172"/>
    </row>
    <row r="349" spans="24:24" x14ac:dyDescent="0.15">
      <c r="X349" s="172"/>
    </row>
    <row r="350" spans="24:24" x14ac:dyDescent="0.15">
      <c r="X350" s="172"/>
    </row>
    <row r="351" spans="24:24" x14ac:dyDescent="0.15">
      <c r="X351" s="172"/>
    </row>
    <row r="352" spans="24:24" x14ac:dyDescent="0.15">
      <c r="X352" s="172"/>
    </row>
    <row r="353" spans="24:24" x14ac:dyDescent="0.15">
      <c r="X353" s="172"/>
    </row>
    <row r="354" spans="24:24" x14ac:dyDescent="0.15">
      <c r="X354" s="172"/>
    </row>
    <row r="355" spans="24:24" x14ac:dyDescent="0.15">
      <c r="X355" s="172"/>
    </row>
    <row r="356" spans="24:24" x14ac:dyDescent="0.15">
      <c r="X356" s="172"/>
    </row>
    <row r="357" spans="24:24" x14ac:dyDescent="0.15">
      <c r="X357" s="172"/>
    </row>
    <row r="358" spans="24:24" x14ac:dyDescent="0.15">
      <c r="X358" s="172"/>
    </row>
    <row r="359" spans="24:24" x14ac:dyDescent="0.15">
      <c r="X359" s="172"/>
    </row>
    <row r="360" spans="24:24" x14ac:dyDescent="0.15">
      <c r="X360" s="172"/>
    </row>
    <row r="361" spans="24:24" x14ac:dyDescent="0.15">
      <c r="X361" s="172"/>
    </row>
    <row r="362" spans="24:24" x14ac:dyDescent="0.15">
      <c r="X362" s="172"/>
    </row>
    <row r="363" spans="24:24" x14ac:dyDescent="0.15">
      <c r="X363" s="172"/>
    </row>
    <row r="364" spans="24:24" x14ac:dyDescent="0.15">
      <c r="X364" s="172"/>
    </row>
    <row r="365" spans="24:24" x14ac:dyDescent="0.15">
      <c r="X365" s="172"/>
    </row>
    <row r="366" spans="24:24" x14ac:dyDescent="0.15">
      <c r="X366" s="172"/>
    </row>
    <row r="367" spans="24:24" x14ac:dyDescent="0.15">
      <c r="X367" s="172"/>
    </row>
    <row r="368" spans="24:24" x14ac:dyDescent="0.15">
      <c r="X368" s="172"/>
    </row>
    <row r="369" spans="24:24" x14ac:dyDescent="0.15">
      <c r="X369" s="172"/>
    </row>
    <row r="370" spans="24:24" x14ac:dyDescent="0.15">
      <c r="X370" s="172"/>
    </row>
    <row r="371" spans="24:24" x14ac:dyDescent="0.15">
      <c r="X371" s="172"/>
    </row>
    <row r="372" spans="24:24" x14ac:dyDescent="0.15">
      <c r="X372" s="172"/>
    </row>
    <row r="373" spans="24:24" x14ac:dyDescent="0.15">
      <c r="X373" s="172"/>
    </row>
    <row r="374" spans="24:24" x14ac:dyDescent="0.15">
      <c r="X374" s="172"/>
    </row>
    <row r="375" spans="24:24" x14ac:dyDescent="0.15">
      <c r="X375" s="172"/>
    </row>
    <row r="376" spans="24:24" x14ac:dyDescent="0.15">
      <c r="X376" s="172"/>
    </row>
    <row r="377" spans="24:24" x14ac:dyDescent="0.15">
      <c r="X377" s="172"/>
    </row>
    <row r="378" spans="24:24" x14ac:dyDescent="0.15">
      <c r="X378" s="172"/>
    </row>
    <row r="379" spans="24:24" x14ac:dyDescent="0.15">
      <c r="X379" s="172"/>
    </row>
    <row r="380" spans="24:24" x14ac:dyDescent="0.15">
      <c r="X380" s="172"/>
    </row>
    <row r="381" spans="24:24" x14ac:dyDescent="0.15">
      <c r="X381" s="172"/>
    </row>
    <row r="382" spans="24:24" x14ac:dyDescent="0.15">
      <c r="X382" s="172"/>
    </row>
    <row r="383" spans="24:24" x14ac:dyDescent="0.15">
      <c r="X383" s="172"/>
    </row>
    <row r="384" spans="24:24" x14ac:dyDescent="0.15">
      <c r="X384" s="172"/>
    </row>
    <row r="385" spans="24:24" x14ac:dyDescent="0.15">
      <c r="X385" s="172"/>
    </row>
    <row r="386" spans="24:24" x14ac:dyDescent="0.15">
      <c r="X386" s="172"/>
    </row>
    <row r="387" spans="24:24" x14ac:dyDescent="0.15">
      <c r="X387" s="172"/>
    </row>
    <row r="388" spans="24:24" x14ac:dyDescent="0.15">
      <c r="X388" s="172"/>
    </row>
    <row r="389" spans="24:24" x14ac:dyDescent="0.15">
      <c r="X389" s="172"/>
    </row>
    <row r="390" spans="24:24" x14ac:dyDescent="0.15">
      <c r="X390" s="172"/>
    </row>
    <row r="391" spans="24:24" x14ac:dyDescent="0.15">
      <c r="X391" s="172"/>
    </row>
    <row r="392" spans="24:24" x14ac:dyDescent="0.15">
      <c r="X392" s="172"/>
    </row>
    <row r="393" spans="24:24" x14ac:dyDescent="0.15">
      <c r="X393" s="172"/>
    </row>
    <row r="394" spans="24:24" x14ac:dyDescent="0.15">
      <c r="X394" s="172"/>
    </row>
    <row r="395" spans="24:24" x14ac:dyDescent="0.15">
      <c r="X395" s="172"/>
    </row>
    <row r="396" spans="24:24" x14ac:dyDescent="0.15">
      <c r="X396" s="172"/>
    </row>
    <row r="397" spans="24:24" x14ac:dyDescent="0.15">
      <c r="X397" s="172"/>
    </row>
    <row r="398" spans="24:24" x14ac:dyDescent="0.15">
      <c r="X398" s="172"/>
    </row>
    <row r="399" spans="24:24" x14ac:dyDescent="0.15">
      <c r="X399" s="172"/>
    </row>
    <row r="400" spans="24:24" x14ac:dyDescent="0.15">
      <c r="X400" s="172"/>
    </row>
    <row r="401" spans="24:24" x14ac:dyDescent="0.15">
      <c r="X401" s="172"/>
    </row>
    <row r="402" spans="24:24" x14ac:dyDescent="0.15">
      <c r="X402" s="172"/>
    </row>
    <row r="403" spans="24:24" x14ac:dyDescent="0.15">
      <c r="X403" s="172"/>
    </row>
    <row r="404" spans="24:24" x14ac:dyDescent="0.15">
      <c r="X404" s="172"/>
    </row>
    <row r="405" spans="24:24" x14ac:dyDescent="0.15">
      <c r="X405" s="172"/>
    </row>
    <row r="406" spans="24:24" x14ac:dyDescent="0.15">
      <c r="X406" s="172"/>
    </row>
    <row r="407" spans="24:24" x14ac:dyDescent="0.15">
      <c r="X407" s="172"/>
    </row>
    <row r="408" spans="24:24" x14ac:dyDescent="0.15">
      <c r="X408" s="172"/>
    </row>
    <row r="409" spans="24:24" x14ac:dyDescent="0.15">
      <c r="X409" s="172"/>
    </row>
    <row r="410" spans="24:24" x14ac:dyDescent="0.15">
      <c r="X410" s="172"/>
    </row>
    <row r="411" spans="24:24" x14ac:dyDescent="0.15">
      <c r="X411" s="172"/>
    </row>
    <row r="412" spans="24:24" x14ac:dyDescent="0.15">
      <c r="X412" s="172"/>
    </row>
    <row r="413" spans="24:24" x14ac:dyDescent="0.15">
      <c r="X413" s="172"/>
    </row>
    <row r="414" spans="24:24" x14ac:dyDescent="0.15">
      <c r="X414" s="172"/>
    </row>
    <row r="415" spans="24:24" x14ac:dyDescent="0.15">
      <c r="X415" s="172"/>
    </row>
    <row r="416" spans="24:24" x14ac:dyDescent="0.15">
      <c r="X416" s="172"/>
    </row>
    <row r="417" spans="24:24" x14ac:dyDescent="0.15">
      <c r="X417" s="172"/>
    </row>
    <row r="418" spans="24:24" x14ac:dyDescent="0.15">
      <c r="X418" s="172"/>
    </row>
    <row r="419" spans="24:24" x14ac:dyDescent="0.15">
      <c r="X419" s="172"/>
    </row>
    <row r="420" spans="24:24" x14ac:dyDescent="0.15">
      <c r="X420" s="172"/>
    </row>
    <row r="421" spans="24:24" x14ac:dyDescent="0.15">
      <c r="X421" s="172"/>
    </row>
    <row r="422" spans="24:24" x14ac:dyDescent="0.15">
      <c r="X422" s="172"/>
    </row>
    <row r="423" spans="24:24" x14ac:dyDescent="0.15">
      <c r="X423" s="172"/>
    </row>
    <row r="424" spans="24:24" x14ac:dyDescent="0.15">
      <c r="X424" s="172"/>
    </row>
    <row r="425" spans="24:24" x14ac:dyDescent="0.15">
      <c r="X425" s="172"/>
    </row>
    <row r="426" spans="24:24" x14ac:dyDescent="0.15">
      <c r="X426" s="172"/>
    </row>
    <row r="427" spans="24:24" x14ac:dyDescent="0.15">
      <c r="X427" s="172"/>
    </row>
    <row r="428" spans="24:24" x14ac:dyDescent="0.15">
      <c r="X428" s="172"/>
    </row>
    <row r="429" spans="24:24" x14ac:dyDescent="0.15">
      <c r="X429" s="172"/>
    </row>
    <row r="430" spans="24:24" x14ac:dyDescent="0.15">
      <c r="X430" s="172"/>
    </row>
    <row r="431" spans="24:24" x14ac:dyDescent="0.15">
      <c r="X431" s="172"/>
    </row>
    <row r="432" spans="24:24" x14ac:dyDescent="0.15">
      <c r="X432" s="172"/>
    </row>
    <row r="433" spans="24:24" x14ac:dyDescent="0.15">
      <c r="X433" s="172"/>
    </row>
    <row r="434" spans="24:24" x14ac:dyDescent="0.15">
      <c r="X434" s="172"/>
    </row>
    <row r="435" spans="24:24" x14ac:dyDescent="0.15">
      <c r="X435" s="172"/>
    </row>
    <row r="436" spans="24:24" x14ac:dyDescent="0.15">
      <c r="X436" s="172"/>
    </row>
    <row r="437" spans="24:24" x14ac:dyDescent="0.15">
      <c r="X437" s="172"/>
    </row>
    <row r="438" spans="24:24" x14ac:dyDescent="0.15">
      <c r="X438" s="172"/>
    </row>
    <row r="439" spans="24:24" x14ac:dyDescent="0.15">
      <c r="X439" s="172"/>
    </row>
    <row r="440" spans="24:24" x14ac:dyDescent="0.15">
      <c r="X440" s="172"/>
    </row>
    <row r="441" spans="24:24" x14ac:dyDescent="0.15">
      <c r="X441" s="172"/>
    </row>
    <row r="442" spans="24:24" x14ac:dyDescent="0.15">
      <c r="X442" s="172"/>
    </row>
    <row r="443" spans="24:24" x14ac:dyDescent="0.15">
      <c r="X443" s="172"/>
    </row>
    <row r="444" spans="24:24" x14ac:dyDescent="0.15">
      <c r="X444" s="172"/>
    </row>
    <row r="445" spans="24:24" x14ac:dyDescent="0.15">
      <c r="X445" s="172"/>
    </row>
    <row r="446" spans="24:24" x14ac:dyDescent="0.15">
      <c r="X446" s="172"/>
    </row>
    <row r="447" spans="24:24" x14ac:dyDescent="0.15">
      <c r="X447" s="172"/>
    </row>
    <row r="448" spans="24:24" x14ac:dyDescent="0.15">
      <c r="X448" s="172"/>
    </row>
    <row r="449" spans="24:24" x14ac:dyDescent="0.15">
      <c r="X449" s="172"/>
    </row>
    <row r="450" spans="24:24" x14ac:dyDescent="0.15">
      <c r="X450" s="172"/>
    </row>
    <row r="451" spans="24:24" x14ac:dyDescent="0.15">
      <c r="X451" s="172"/>
    </row>
    <row r="452" spans="24:24" x14ac:dyDescent="0.15">
      <c r="X452" s="172"/>
    </row>
    <row r="453" spans="24:24" x14ac:dyDescent="0.15">
      <c r="X453" s="172"/>
    </row>
    <row r="454" spans="24:24" x14ac:dyDescent="0.15">
      <c r="X454" s="172"/>
    </row>
    <row r="455" spans="24:24" x14ac:dyDescent="0.15">
      <c r="X455" s="172"/>
    </row>
    <row r="456" spans="24:24" x14ac:dyDescent="0.15">
      <c r="X456" s="172"/>
    </row>
    <row r="457" spans="24:24" x14ac:dyDescent="0.15">
      <c r="X457" s="172"/>
    </row>
    <row r="458" spans="24:24" x14ac:dyDescent="0.15">
      <c r="X458" s="172"/>
    </row>
    <row r="459" spans="24:24" x14ac:dyDescent="0.15">
      <c r="X459" s="172"/>
    </row>
    <row r="460" spans="24:24" x14ac:dyDescent="0.15">
      <c r="X460" s="172"/>
    </row>
    <row r="461" spans="24:24" x14ac:dyDescent="0.15">
      <c r="X461" s="172"/>
    </row>
    <row r="462" spans="24:24" x14ac:dyDescent="0.15">
      <c r="X462" s="172"/>
    </row>
    <row r="463" spans="24:24" x14ac:dyDescent="0.15">
      <c r="X463" s="172"/>
    </row>
    <row r="464" spans="24:24" x14ac:dyDescent="0.15">
      <c r="X464" s="172"/>
    </row>
    <row r="465" spans="24:24" x14ac:dyDescent="0.15">
      <c r="X465" s="172"/>
    </row>
    <row r="466" spans="24:24" x14ac:dyDescent="0.15">
      <c r="X466" s="172"/>
    </row>
    <row r="467" spans="24:24" x14ac:dyDescent="0.15">
      <c r="X467" s="172"/>
    </row>
    <row r="468" spans="24:24" x14ac:dyDescent="0.15">
      <c r="X468" s="172"/>
    </row>
    <row r="469" spans="24:24" x14ac:dyDescent="0.15">
      <c r="X469" s="172"/>
    </row>
    <row r="470" spans="24:24" x14ac:dyDescent="0.15">
      <c r="X470" s="172"/>
    </row>
    <row r="471" spans="24:24" x14ac:dyDescent="0.15">
      <c r="X471" s="172"/>
    </row>
    <row r="472" spans="24:24" x14ac:dyDescent="0.15">
      <c r="X472" s="172"/>
    </row>
    <row r="473" spans="24:24" x14ac:dyDescent="0.15">
      <c r="X473" s="172"/>
    </row>
    <row r="474" spans="24:24" x14ac:dyDescent="0.15">
      <c r="X474" s="172"/>
    </row>
    <row r="475" spans="24:24" x14ac:dyDescent="0.15">
      <c r="X475" s="172"/>
    </row>
    <row r="476" spans="24:24" x14ac:dyDescent="0.15">
      <c r="X476" s="172"/>
    </row>
    <row r="477" spans="24:24" x14ac:dyDescent="0.15">
      <c r="X477" s="172"/>
    </row>
    <row r="478" spans="24:24" x14ac:dyDescent="0.15">
      <c r="X478" s="172"/>
    </row>
    <row r="479" spans="24:24" x14ac:dyDescent="0.15">
      <c r="X479" s="172"/>
    </row>
    <row r="480" spans="24:24" x14ac:dyDescent="0.15">
      <c r="X480" s="172"/>
    </row>
    <row r="481" spans="24:24" x14ac:dyDescent="0.15">
      <c r="X481" s="172"/>
    </row>
    <row r="482" spans="24:24" x14ac:dyDescent="0.15">
      <c r="X482" s="172"/>
    </row>
    <row r="483" spans="24:24" x14ac:dyDescent="0.15">
      <c r="X483" s="172"/>
    </row>
    <row r="484" spans="24:24" x14ac:dyDescent="0.15">
      <c r="X484" s="172"/>
    </row>
    <row r="485" spans="24:24" x14ac:dyDescent="0.15">
      <c r="X485" s="172"/>
    </row>
    <row r="486" spans="24:24" x14ac:dyDescent="0.15">
      <c r="X486" s="172"/>
    </row>
    <row r="487" spans="24:24" x14ac:dyDescent="0.15">
      <c r="X487" s="172"/>
    </row>
    <row r="488" spans="24:24" x14ac:dyDescent="0.15">
      <c r="X488" s="172"/>
    </row>
    <row r="489" spans="24:24" x14ac:dyDescent="0.15">
      <c r="X489" s="172"/>
    </row>
    <row r="490" spans="24:24" x14ac:dyDescent="0.15">
      <c r="X490" s="172"/>
    </row>
    <row r="491" spans="24:24" x14ac:dyDescent="0.15">
      <c r="X491" s="172"/>
    </row>
    <row r="492" spans="24:24" x14ac:dyDescent="0.15">
      <c r="X492" s="172"/>
    </row>
    <row r="493" spans="24:24" x14ac:dyDescent="0.15">
      <c r="X493" s="172"/>
    </row>
    <row r="494" spans="24:24" x14ac:dyDescent="0.15">
      <c r="X494" s="172"/>
    </row>
    <row r="495" spans="24:24" x14ac:dyDescent="0.15">
      <c r="X495" s="172"/>
    </row>
    <row r="496" spans="24:24" x14ac:dyDescent="0.15">
      <c r="X496" s="172"/>
    </row>
    <row r="497" spans="24:24" x14ac:dyDescent="0.15">
      <c r="X497" s="172"/>
    </row>
    <row r="498" spans="24:24" x14ac:dyDescent="0.15">
      <c r="X498" s="172"/>
    </row>
    <row r="499" spans="24:24" x14ac:dyDescent="0.15">
      <c r="X499" s="172"/>
    </row>
    <row r="500" spans="24:24" x14ac:dyDescent="0.15">
      <c r="X500" s="172"/>
    </row>
    <row r="501" spans="24:24" x14ac:dyDescent="0.15">
      <c r="X501" s="172"/>
    </row>
    <row r="502" spans="24:24" x14ac:dyDescent="0.15">
      <c r="X502" s="172"/>
    </row>
    <row r="503" spans="24:24" x14ac:dyDescent="0.15">
      <c r="X503" s="172"/>
    </row>
    <row r="504" spans="24:24" x14ac:dyDescent="0.15">
      <c r="X504" s="172"/>
    </row>
    <row r="505" spans="24:24" x14ac:dyDescent="0.15">
      <c r="X505" s="172"/>
    </row>
    <row r="506" spans="24:24" x14ac:dyDescent="0.15">
      <c r="X506" s="172"/>
    </row>
    <row r="507" spans="24:24" x14ac:dyDescent="0.15">
      <c r="X507" s="172"/>
    </row>
    <row r="508" spans="24:24" x14ac:dyDescent="0.15">
      <c r="X508" s="172"/>
    </row>
    <row r="509" spans="24:24" x14ac:dyDescent="0.15">
      <c r="X509" s="172"/>
    </row>
    <row r="510" spans="24:24" x14ac:dyDescent="0.15">
      <c r="X510" s="172"/>
    </row>
    <row r="511" spans="24:24" x14ac:dyDescent="0.15">
      <c r="X511" s="172"/>
    </row>
    <row r="512" spans="24:24" x14ac:dyDescent="0.15">
      <c r="X512" s="172"/>
    </row>
    <row r="513" spans="24:24" x14ac:dyDescent="0.15">
      <c r="X513" s="172"/>
    </row>
    <row r="514" spans="24:24" x14ac:dyDescent="0.15">
      <c r="X514" s="172"/>
    </row>
    <row r="515" spans="24:24" x14ac:dyDescent="0.15">
      <c r="X515" s="172"/>
    </row>
    <row r="516" spans="24:24" x14ac:dyDescent="0.15">
      <c r="X516" s="172"/>
    </row>
    <row r="517" spans="24:24" x14ac:dyDescent="0.15">
      <c r="X517" s="172"/>
    </row>
    <row r="518" spans="24:24" x14ac:dyDescent="0.15">
      <c r="X518" s="172"/>
    </row>
    <row r="519" spans="24:24" x14ac:dyDescent="0.15">
      <c r="X519" s="172"/>
    </row>
    <row r="520" spans="24:24" x14ac:dyDescent="0.15">
      <c r="X520" s="172"/>
    </row>
    <row r="521" spans="24:24" x14ac:dyDescent="0.15">
      <c r="X521" s="172"/>
    </row>
    <row r="522" spans="24:24" x14ac:dyDescent="0.15">
      <c r="X522" s="172"/>
    </row>
    <row r="523" spans="24:24" x14ac:dyDescent="0.15">
      <c r="X523" s="172"/>
    </row>
    <row r="524" spans="24:24" x14ac:dyDescent="0.15">
      <c r="X524" s="172"/>
    </row>
    <row r="525" spans="24:24" x14ac:dyDescent="0.15">
      <c r="X525" s="172"/>
    </row>
    <row r="526" spans="24:24" x14ac:dyDescent="0.15">
      <c r="X526" s="172"/>
    </row>
    <row r="527" spans="24:24" x14ac:dyDescent="0.15">
      <c r="X527" s="172"/>
    </row>
    <row r="528" spans="24:24" x14ac:dyDescent="0.15">
      <c r="X528" s="172"/>
    </row>
    <row r="529" spans="24:24" x14ac:dyDescent="0.15">
      <c r="X529" s="172"/>
    </row>
    <row r="530" spans="24:24" x14ac:dyDescent="0.15">
      <c r="X530" s="172"/>
    </row>
    <row r="531" spans="24:24" x14ac:dyDescent="0.15">
      <c r="X531" s="172"/>
    </row>
    <row r="532" spans="24:24" x14ac:dyDescent="0.15">
      <c r="X532" s="172"/>
    </row>
    <row r="533" spans="24:24" x14ac:dyDescent="0.15">
      <c r="X533" s="172"/>
    </row>
    <row r="534" spans="24:24" x14ac:dyDescent="0.15">
      <c r="X534" s="172"/>
    </row>
    <row r="535" spans="24:24" x14ac:dyDescent="0.15">
      <c r="X535" s="172"/>
    </row>
    <row r="536" spans="24:24" x14ac:dyDescent="0.15">
      <c r="X536" s="172"/>
    </row>
    <row r="537" spans="24:24" x14ac:dyDescent="0.15">
      <c r="X537" s="172"/>
    </row>
    <row r="538" spans="24:24" x14ac:dyDescent="0.15">
      <c r="X538" s="172"/>
    </row>
    <row r="539" spans="24:24" x14ac:dyDescent="0.15">
      <c r="X539" s="172"/>
    </row>
    <row r="540" spans="24:24" x14ac:dyDescent="0.15">
      <c r="X540" s="172"/>
    </row>
    <row r="541" spans="24:24" x14ac:dyDescent="0.15">
      <c r="X541" s="172"/>
    </row>
    <row r="542" spans="24:24" x14ac:dyDescent="0.15">
      <c r="X542" s="172"/>
    </row>
    <row r="543" spans="24:24" x14ac:dyDescent="0.15">
      <c r="X543" s="172"/>
    </row>
    <row r="544" spans="24:24" x14ac:dyDescent="0.15">
      <c r="X544" s="172"/>
    </row>
    <row r="545" spans="24:24" x14ac:dyDescent="0.15">
      <c r="X545" s="172"/>
    </row>
    <row r="546" spans="24:24" x14ac:dyDescent="0.15">
      <c r="X546" s="172"/>
    </row>
    <row r="547" spans="24:24" x14ac:dyDescent="0.15">
      <c r="X547" s="172"/>
    </row>
    <row r="548" spans="24:24" x14ac:dyDescent="0.15">
      <c r="X548" s="172"/>
    </row>
    <row r="549" spans="24:24" x14ac:dyDescent="0.15">
      <c r="X549" s="172"/>
    </row>
    <row r="550" spans="24:24" x14ac:dyDescent="0.15">
      <c r="X550" s="172"/>
    </row>
    <row r="551" spans="24:24" x14ac:dyDescent="0.15">
      <c r="X551" s="172"/>
    </row>
    <row r="552" spans="24:24" x14ac:dyDescent="0.15">
      <c r="X552" s="172"/>
    </row>
    <row r="553" spans="24:24" x14ac:dyDescent="0.15">
      <c r="X553" s="172"/>
    </row>
    <row r="554" spans="24:24" x14ac:dyDescent="0.15">
      <c r="X554" s="172"/>
    </row>
    <row r="555" spans="24:24" x14ac:dyDescent="0.15">
      <c r="X555" s="172"/>
    </row>
    <row r="556" spans="24:24" x14ac:dyDescent="0.15">
      <c r="X556" s="172"/>
    </row>
    <row r="557" spans="24:24" x14ac:dyDescent="0.15">
      <c r="X557" s="172"/>
    </row>
    <row r="558" spans="24:24" x14ac:dyDescent="0.15">
      <c r="X558" s="172"/>
    </row>
    <row r="559" spans="24:24" x14ac:dyDescent="0.15">
      <c r="X559" s="172"/>
    </row>
    <row r="560" spans="24:24" x14ac:dyDescent="0.15">
      <c r="X560" s="172"/>
    </row>
    <row r="561" spans="24:24" x14ac:dyDescent="0.15">
      <c r="X561" s="172"/>
    </row>
    <row r="562" spans="24:24" x14ac:dyDescent="0.15">
      <c r="X562" s="172"/>
    </row>
    <row r="563" spans="24:24" x14ac:dyDescent="0.15">
      <c r="X563" s="172"/>
    </row>
    <row r="564" spans="24:24" x14ac:dyDescent="0.15">
      <c r="X564" s="172"/>
    </row>
    <row r="565" spans="24:24" x14ac:dyDescent="0.15">
      <c r="X565" s="172"/>
    </row>
    <row r="566" spans="24:24" x14ac:dyDescent="0.15">
      <c r="X566" s="172"/>
    </row>
    <row r="567" spans="24:24" x14ac:dyDescent="0.15">
      <c r="X567" s="172"/>
    </row>
    <row r="568" spans="24:24" x14ac:dyDescent="0.15">
      <c r="X568" s="172"/>
    </row>
    <row r="569" spans="24:24" x14ac:dyDescent="0.15">
      <c r="X569" s="172"/>
    </row>
    <row r="570" spans="24:24" x14ac:dyDescent="0.15">
      <c r="X570" s="172"/>
    </row>
    <row r="571" spans="24:24" x14ac:dyDescent="0.15">
      <c r="X571" s="172"/>
    </row>
    <row r="572" spans="24:24" x14ac:dyDescent="0.15">
      <c r="X572" s="172"/>
    </row>
    <row r="573" spans="24:24" x14ac:dyDescent="0.15">
      <c r="X573" s="172"/>
    </row>
    <row r="574" spans="24:24" x14ac:dyDescent="0.15">
      <c r="X574" s="172"/>
    </row>
    <row r="575" spans="24:24" x14ac:dyDescent="0.15">
      <c r="X575" s="172"/>
    </row>
    <row r="576" spans="24:24" x14ac:dyDescent="0.15">
      <c r="X576" s="172"/>
    </row>
    <row r="577" spans="24:24" x14ac:dyDescent="0.15">
      <c r="X577" s="172"/>
    </row>
    <row r="578" spans="24:24" x14ac:dyDescent="0.15">
      <c r="X578" s="172"/>
    </row>
    <row r="579" spans="24:24" x14ac:dyDescent="0.15">
      <c r="X579" s="172"/>
    </row>
    <row r="580" spans="24:24" x14ac:dyDescent="0.15">
      <c r="X580" s="172"/>
    </row>
    <row r="581" spans="24:24" x14ac:dyDescent="0.15">
      <c r="X581" s="172"/>
    </row>
    <row r="582" spans="24:24" x14ac:dyDescent="0.15">
      <c r="X582" s="172"/>
    </row>
  </sheetData>
  <mergeCells count="21">
    <mergeCell ref="A72:F72"/>
    <mergeCell ref="A73:A75"/>
    <mergeCell ref="B73:E73"/>
    <mergeCell ref="B74:C74"/>
    <mergeCell ref="D74:E74"/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2"/>
  <sheetViews>
    <sheetView workbookViewId="0">
      <selection activeCell="A6" sqref="A6:I6"/>
    </sheetView>
  </sheetViews>
  <sheetFormatPr baseColWidth="10" defaultColWidth="12.85546875" defaultRowHeight="10.5" x14ac:dyDescent="0.15"/>
  <cols>
    <col min="1" max="1" width="45.28515625" style="177" customWidth="1"/>
    <col min="2" max="9" width="13.7109375" style="177" customWidth="1"/>
    <col min="10" max="10" width="15.140625" style="172" customWidth="1"/>
    <col min="11" max="11" width="15.140625" style="242" customWidth="1"/>
    <col min="12" max="17" width="15.140625" style="172" customWidth="1"/>
    <col min="18" max="19" width="13.5703125" style="172" customWidth="1"/>
    <col min="20" max="21" width="13.5703125" style="172" hidden="1" customWidth="1"/>
    <col min="22" max="22" width="13.5703125" style="174" hidden="1" customWidth="1"/>
    <col min="23" max="23" width="13.5703125" style="172" hidden="1" customWidth="1"/>
    <col min="24" max="24" width="13.5703125" style="159" hidden="1" customWidth="1"/>
    <col min="25" max="26" width="12.42578125" style="172" hidden="1" customWidth="1"/>
    <col min="27" max="27" width="8" style="172" hidden="1" customWidth="1"/>
    <col min="28" max="28" width="7.28515625" style="172" hidden="1" customWidth="1"/>
    <col min="29" max="31" width="12.85546875" style="172" hidden="1" customWidth="1"/>
    <col min="32" max="32" width="12.85546875" style="172" customWidth="1"/>
    <col min="33" max="38" width="6.7109375" style="172" customWidth="1"/>
    <col min="39" max="47" width="5.85546875" style="172" customWidth="1"/>
    <col min="48" max="91" width="10.85546875" style="172" customWidth="1"/>
    <col min="92" max="256" width="12.85546875" style="172"/>
    <col min="257" max="257" width="45.28515625" style="172" customWidth="1"/>
    <col min="258" max="265" width="13.7109375" style="172" customWidth="1"/>
    <col min="266" max="273" width="15.140625" style="172" customWidth="1"/>
    <col min="274" max="275" width="13.5703125" style="172" customWidth="1"/>
    <col min="276" max="287" width="0" style="172" hidden="1" customWidth="1"/>
    <col min="288" max="288" width="12.85546875" style="172" customWidth="1"/>
    <col min="289" max="294" width="6.7109375" style="172" customWidth="1"/>
    <col min="295" max="303" width="5.85546875" style="172" customWidth="1"/>
    <col min="304" max="347" width="10.85546875" style="172" customWidth="1"/>
    <col min="348" max="512" width="12.85546875" style="172"/>
    <col min="513" max="513" width="45.28515625" style="172" customWidth="1"/>
    <col min="514" max="521" width="13.7109375" style="172" customWidth="1"/>
    <col min="522" max="529" width="15.140625" style="172" customWidth="1"/>
    <col min="530" max="531" width="13.5703125" style="172" customWidth="1"/>
    <col min="532" max="543" width="0" style="172" hidden="1" customWidth="1"/>
    <col min="544" max="544" width="12.85546875" style="172" customWidth="1"/>
    <col min="545" max="550" width="6.7109375" style="172" customWidth="1"/>
    <col min="551" max="559" width="5.85546875" style="172" customWidth="1"/>
    <col min="560" max="603" width="10.85546875" style="172" customWidth="1"/>
    <col min="604" max="768" width="12.85546875" style="172"/>
    <col min="769" max="769" width="45.28515625" style="172" customWidth="1"/>
    <col min="770" max="777" width="13.7109375" style="172" customWidth="1"/>
    <col min="778" max="785" width="15.140625" style="172" customWidth="1"/>
    <col min="786" max="787" width="13.5703125" style="172" customWidth="1"/>
    <col min="788" max="799" width="0" style="172" hidden="1" customWidth="1"/>
    <col min="800" max="800" width="12.85546875" style="172" customWidth="1"/>
    <col min="801" max="806" width="6.7109375" style="172" customWidth="1"/>
    <col min="807" max="815" width="5.85546875" style="172" customWidth="1"/>
    <col min="816" max="859" width="10.85546875" style="172" customWidth="1"/>
    <col min="860" max="1024" width="12.85546875" style="172"/>
    <col min="1025" max="1025" width="45.28515625" style="172" customWidth="1"/>
    <col min="1026" max="1033" width="13.7109375" style="172" customWidth="1"/>
    <col min="1034" max="1041" width="15.140625" style="172" customWidth="1"/>
    <col min="1042" max="1043" width="13.5703125" style="172" customWidth="1"/>
    <col min="1044" max="1055" width="0" style="172" hidden="1" customWidth="1"/>
    <col min="1056" max="1056" width="12.85546875" style="172" customWidth="1"/>
    <col min="1057" max="1062" width="6.7109375" style="172" customWidth="1"/>
    <col min="1063" max="1071" width="5.85546875" style="172" customWidth="1"/>
    <col min="1072" max="1115" width="10.85546875" style="172" customWidth="1"/>
    <col min="1116" max="1280" width="12.85546875" style="172"/>
    <col min="1281" max="1281" width="45.28515625" style="172" customWidth="1"/>
    <col min="1282" max="1289" width="13.7109375" style="172" customWidth="1"/>
    <col min="1290" max="1297" width="15.140625" style="172" customWidth="1"/>
    <col min="1298" max="1299" width="13.5703125" style="172" customWidth="1"/>
    <col min="1300" max="1311" width="0" style="172" hidden="1" customWidth="1"/>
    <col min="1312" max="1312" width="12.85546875" style="172" customWidth="1"/>
    <col min="1313" max="1318" width="6.7109375" style="172" customWidth="1"/>
    <col min="1319" max="1327" width="5.85546875" style="172" customWidth="1"/>
    <col min="1328" max="1371" width="10.85546875" style="172" customWidth="1"/>
    <col min="1372" max="1536" width="12.85546875" style="172"/>
    <col min="1537" max="1537" width="45.28515625" style="172" customWidth="1"/>
    <col min="1538" max="1545" width="13.7109375" style="172" customWidth="1"/>
    <col min="1546" max="1553" width="15.140625" style="172" customWidth="1"/>
    <col min="1554" max="1555" width="13.5703125" style="172" customWidth="1"/>
    <col min="1556" max="1567" width="0" style="172" hidden="1" customWidth="1"/>
    <col min="1568" max="1568" width="12.85546875" style="172" customWidth="1"/>
    <col min="1569" max="1574" width="6.7109375" style="172" customWidth="1"/>
    <col min="1575" max="1583" width="5.85546875" style="172" customWidth="1"/>
    <col min="1584" max="1627" width="10.85546875" style="172" customWidth="1"/>
    <col min="1628" max="1792" width="12.85546875" style="172"/>
    <col min="1793" max="1793" width="45.28515625" style="172" customWidth="1"/>
    <col min="1794" max="1801" width="13.7109375" style="172" customWidth="1"/>
    <col min="1802" max="1809" width="15.140625" style="172" customWidth="1"/>
    <col min="1810" max="1811" width="13.5703125" style="172" customWidth="1"/>
    <col min="1812" max="1823" width="0" style="172" hidden="1" customWidth="1"/>
    <col min="1824" max="1824" width="12.85546875" style="172" customWidth="1"/>
    <col min="1825" max="1830" width="6.7109375" style="172" customWidth="1"/>
    <col min="1831" max="1839" width="5.85546875" style="172" customWidth="1"/>
    <col min="1840" max="1883" width="10.85546875" style="172" customWidth="1"/>
    <col min="1884" max="2048" width="12.85546875" style="172"/>
    <col min="2049" max="2049" width="45.28515625" style="172" customWidth="1"/>
    <col min="2050" max="2057" width="13.7109375" style="172" customWidth="1"/>
    <col min="2058" max="2065" width="15.140625" style="172" customWidth="1"/>
    <col min="2066" max="2067" width="13.5703125" style="172" customWidth="1"/>
    <col min="2068" max="2079" width="0" style="172" hidden="1" customWidth="1"/>
    <col min="2080" max="2080" width="12.85546875" style="172" customWidth="1"/>
    <col min="2081" max="2086" width="6.7109375" style="172" customWidth="1"/>
    <col min="2087" max="2095" width="5.85546875" style="172" customWidth="1"/>
    <col min="2096" max="2139" width="10.85546875" style="172" customWidth="1"/>
    <col min="2140" max="2304" width="12.85546875" style="172"/>
    <col min="2305" max="2305" width="45.28515625" style="172" customWidth="1"/>
    <col min="2306" max="2313" width="13.7109375" style="172" customWidth="1"/>
    <col min="2314" max="2321" width="15.140625" style="172" customWidth="1"/>
    <col min="2322" max="2323" width="13.5703125" style="172" customWidth="1"/>
    <col min="2324" max="2335" width="0" style="172" hidden="1" customWidth="1"/>
    <col min="2336" max="2336" width="12.85546875" style="172" customWidth="1"/>
    <col min="2337" max="2342" width="6.7109375" style="172" customWidth="1"/>
    <col min="2343" max="2351" width="5.85546875" style="172" customWidth="1"/>
    <col min="2352" max="2395" width="10.85546875" style="172" customWidth="1"/>
    <col min="2396" max="2560" width="12.85546875" style="172"/>
    <col min="2561" max="2561" width="45.28515625" style="172" customWidth="1"/>
    <col min="2562" max="2569" width="13.7109375" style="172" customWidth="1"/>
    <col min="2570" max="2577" width="15.140625" style="172" customWidth="1"/>
    <col min="2578" max="2579" width="13.5703125" style="172" customWidth="1"/>
    <col min="2580" max="2591" width="0" style="172" hidden="1" customWidth="1"/>
    <col min="2592" max="2592" width="12.85546875" style="172" customWidth="1"/>
    <col min="2593" max="2598" width="6.7109375" style="172" customWidth="1"/>
    <col min="2599" max="2607" width="5.85546875" style="172" customWidth="1"/>
    <col min="2608" max="2651" width="10.85546875" style="172" customWidth="1"/>
    <col min="2652" max="2816" width="12.85546875" style="172"/>
    <col min="2817" max="2817" width="45.28515625" style="172" customWidth="1"/>
    <col min="2818" max="2825" width="13.7109375" style="172" customWidth="1"/>
    <col min="2826" max="2833" width="15.140625" style="172" customWidth="1"/>
    <col min="2834" max="2835" width="13.5703125" style="172" customWidth="1"/>
    <col min="2836" max="2847" width="0" style="172" hidden="1" customWidth="1"/>
    <col min="2848" max="2848" width="12.85546875" style="172" customWidth="1"/>
    <col min="2849" max="2854" width="6.7109375" style="172" customWidth="1"/>
    <col min="2855" max="2863" width="5.85546875" style="172" customWidth="1"/>
    <col min="2864" max="2907" width="10.85546875" style="172" customWidth="1"/>
    <col min="2908" max="3072" width="12.85546875" style="172"/>
    <col min="3073" max="3073" width="45.28515625" style="172" customWidth="1"/>
    <col min="3074" max="3081" width="13.7109375" style="172" customWidth="1"/>
    <col min="3082" max="3089" width="15.140625" style="172" customWidth="1"/>
    <col min="3090" max="3091" width="13.5703125" style="172" customWidth="1"/>
    <col min="3092" max="3103" width="0" style="172" hidden="1" customWidth="1"/>
    <col min="3104" max="3104" width="12.85546875" style="172" customWidth="1"/>
    <col min="3105" max="3110" width="6.7109375" style="172" customWidth="1"/>
    <col min="3111" max="3119" width="5.85546875" style="172" customWidth="1"/>
    <col min="3120" max="3163" width="10.85546875" style="172" customWidth="1"/>
    <col min="3164" max="3328" width="12.85546875" style="172"/>
    <col min="3329" max="3329" width="45.28515625" style="172" customWidth="1"/>
    <col min="3330" max="3337" width="13.7109375" style="172" customWidth="1"/>
    <col min="3338" max="3345" width="15.140625" style="172" customWidth="1"/>
    <col min="3346" max="3347" width="13.5703125" style="172" customWidth="1"/>
    <col min="3348" max="3359" width="0" style="172" hidden="1" customWidth="1"/>
    <col min="3360" max="3360" width="12.85546875" style="172" customWidth="1"/>
    <col min="3361" max="3366" width="6.7109375" style="172" customWidth="1"/>
    <col min="3367" max="3375" width="5.85546875" style="172" customWidth="1"/>
    <col min="3376" max="3419" width="10.85546875" style="172" customWidth="1"/>
    <col min="3420" max="3584" width="12.85546875" style="172"/>
    <col min="3585" max="3585" width="45.28515625" style="172" customWidth="1"/>
    <col min="3586" max="3593" width="13.7109375" style="172" customWidth="1"/>
    <col min="3594" max="3601" width="15.140625" style="172" customWidth="1"/>
    <col min="3602" max="3603" width="13.5703125" style="172" customWidth="1"/>
    <col min="3604" max="3615" width="0" style="172" hidden="1" customWidth="1"/>
    <col min="3616" max="3616" width="12.85546875" style="172" customWidth="1"/>
    <col min="3617" max="3622" width="6.7109375" style="172" customWidth="1"/>
    <col min="3623" max="3631" width="5.85546875" style="172" customWidth="1"/>
    <col min="3632" max="3675" width="10.85546875" style="172" customWidth="1"/>
    <col min="3676" max="3840" width="12.85546875" style="172"/>
    <col min="3841" max="3841" width="45.28515625" style="172" customWidth="1"/>
    <col min="3842" max="3849" width="13.7109375" style="172" customWidth="1"/>
    <col min="3850" max="3857" width="15.140625" style="172" customWidth="1"/>
    <col min="3858" max="3859" width="13.5703125" style="172" customWidth="1"/>
    <col min="3860" max="3871" width="0" style="172" hidden="1" customWidth="1"/>
    <col min="3872" max="3872" width="12.85546875" style="172" customWidth="1"/>
    <col min="3873" max="3878" width="6.7109375" style="172" customWidth="1"/>
    <col min="3879" max="3887" width="5.85546875" style="172" customWidth="1"/>
    <col min="3888" max="3931" width="10.85546875" style="172" customWidth="1"/>
    <col min="3932" max="4096" width="12.85546875" style="172"/>
    <col min="4097" max="4097" width="45.28515625" style="172" customWidth="1"/>
    <col min="4098" max="4105" width="13.7109375" style="172" customWidth="1"/>
    <col min="4106" max="4113" width="15.140625" style="172" customWidth="1"/>
    <col min="4114" max="4115" width="13.5703125" style="172" customWidth="1"/>
    <col min="4116" max="4127" width="0" style="172" hidden="1" customWidth="1"/>
    <col min="4128" max="4128" width="12.85546875" style="172" customWidth="1"/>
    <col min="4129" max="4134" width="6.7109375" style="172" customWidth="1"/>
    <col min="4135" max="4143" width="5.85546875" style="172" customWidth="1"/>
    <col min="4144" max="4187" width="10.85546875" style="172" customWidth="1"/>
    <col min="4188" max="4352" width="12.85546875" style="172"/>
    <col min="4353" max="4353" width="45.28515625" style="172" customWidth="1"/>
    <col min="4354" max="4361" width="13.7109375" style="172" customWidth="1"/>
    <col min="4362" max="4369" width="15.140625" style="172" customWidth="1"/>
    <col min="4370" max="4371" width="13.5703125" style="172" customWidth="1"/>
    <col min="4372" max="4383" width="0" style="172" hidden="1" customWidth="1"/>
    <col min="4384" max="4384" width="12.85546875" style="172" customWidth="1"/>
    <col min="4385" max="4390" width="6.7109375" style="172" customWidth="1"/>
    <col min="4391" max="4399" width="5.85546875" style="172" customWidth="1"/>
    <col min="4400" max="4443" width="10.85546875" style="172" customWidth="1"/>
    <col min="4444" max="4608" width="12.85546875" style="172"/>
    <col min="4609" max="4609" width="45.28515625" style="172" customWidth="1"/>
    <col min="4610" max="4617" width="13.7109375" style="172" customWidth="1"/>
    <col min="4618" max="4625" width="15.140625" style="172" customWidth="1"/>
    <col min="4626" max="4627" width="13.5703125" style="172" customWidth="1"/>
    <col min="4628" max="4639" width="0" style="172" hidden="1" customWidth="1"/>
    <col min="4640" max="4640" width="12.85546875" style="172" customWidth="1"/>
    <col min="4641" max="4646" width="6.7109375" style="172" customWidth="1"/>
    <col min="4647" max="4655" width="5.85546875" style="172" customWidth="1"/>
    <col min="4656" max="4699" width="10.85546875" style="172" customWidth="1"/>
    <col min="4700" max="4864" width="12.85546875" style="172"/>
    <col min="4865" max="4865" width="45.28515625" style="172" customWidth="1"/>
    <col min="4866" max="4873" width="13.7109375" style="172" customWidth="1"/>
    <col min="4874" max="4881" width="15.140625" style="172" customWidth="1"/>
    <col min="4882" max="4883" width="13.5703125" style="172" customWidth="1"/>
    <col min="4884" max="4895" width="0" style="172" hidden="1" customWidth="1"/>
    <col min="4896" max="4896" width="12.85546875" style="172" customWidth="1"/>
    <col min="4897" max="4902" width="6.7109375" style="172" customWidth="1"/>
    <col min="4903" max="4911" width="5.85546875" style="172" customWidth="1"/>
    <col min="4912" max="4955" width="10.85546875" style="172" customWidth="1"/>
    <col min="4956" max="5120" width="12.85546875" style="172"/>
    <col min="5121" max="5121" width="45.28515625" style="172" customWidth="1"/>
    <col min="5122" max="5129" width="13.7109375" style="172" customWidth="1"/>
    <col min="5130" max="5137" width="15.140625" style="172" customWidth="1"/>
    <col min="5138" max="5139" width="13.5703125" style="172" customWidth="1"/>
    <col min="5140" max="5151" width="0" style="172" hidden="1" customWidth="1"/>
    <col min="5152" max="5152" width="12.85546875" style="172" customWidth="1"/>
    <col min="5153" max="5158" width="6.7109375" style="172" customWidth="1"/>
    <col min="5159" max="5167" width="5.85546875" style="172" customWidth="1"/>
    <col min="5168" max="5211" width="10.85546875" style="172" customWidth="1"/>
    <col min="5212" max="5376" width="12.85546875" style="172"/>
    <col min="5377" max="5377" width="45.28515625" style="172" customWidth="1"/>
    <col min="5378" max="5385" width="13.7109375" style="172" customWidth="1"/>
    <col min="5386" max="5393" width="15.140625" style="172" customWidth="1"/>
    <col min="5394" max="5395" width="13.5703125" style="172" customWidth="1"/>
    <col min="5396" max="5407" width="0" style="172" hidden="1" customWidth="1"/>
    <col min="5408" max="5408" width="12.85546875" style="172" customWidth="1"/>
    <col min="5409" max="5414" width="6.7109375" style="172" customWidth="1"/>
    <col min="5415" max="5423" width="5.85546875" style="172" customWidth="1"/>
    <col min="5424" max="5467" width="10.85546875" style="172" customWidth="1"/>
    <col min="5468" max="5632" width="12.85546875" style="172"/>
    <col min="5633" max="5633" width="45.28515625" style="172" customWidth="1"/>
    <col min="5634" max="5641" width="13.7109375" style="172" customWidth="1"/>
    <col min="5642" max="5649" width="15.140625" style="172" customWidth="1"/>
    <col min="5650" max="5651" width="13.5703125" style="172" customWidth="1"/>
    <col min="5652" max="5663" width="0" style="172" hidden="1" customWidth="1"/>
    <col min="5664" max="5664" width="12.85546875" style="172" customWidth="1"/>
    <col min="5665" max="5670" width="6.7109375" style="172" customWidth="1"/>
    <col min="5671" max="5679" width="5.85546875" style="172" customWidth="1"/>
    <col min="5680" max="5723" width="10.85546875" style="172" customWidth="1"/>
    <col min="5724" max="5888" width="12.85546875" style="172"/>
    <col min="5889" max="5889" width="45.28515625" style="172" customWidth="1"/>
    <col min="5890" max="5897" width="13.7109375" style="172" customWidth="1"/>
    <col min="5898" max="5905" width="15.140625" style="172" customWidth="1"/>
    <col min="5906" max="5907" width="13.5703125" style="172" customWidth="1"/>
    <col min="5908" max="5919" width="0" style="172" hidden="1" customWidth="1"/>
    <col min="5920" max="5920" width="12.85546875" style="172" customWidth="1"/>
    <col min="5921" max="5926" width="6.7109375" style="172" customWidth="1"/>
    <col min="5927" max="5935" width="5.85546875" style="172" customWidth="1"/>
    <col min="5936" max="5979" width="10.85546875" style="172" customWidth="1"/>
    <col min="5980" max="6144" width="12.85546875" style="172"/>
    <col min="6145" max="6145" width="45.28515625" style="172" customWidth="1"/>
    <col min="6146" max="6153" width="13.7109375" style="172" customWidth="1"/>
    <col min="6154" max="6161" width="15.140625" style="172" customWidth="1"/>
    <col min="6162" max="6163" width="13.5703125" style="172" customWidth="1"/>
    <col min="6164" max="6175" width="0" style="172" hidden="1" customWidth="1"/>
    <col min="6176" max="6176" width="12.85546875" style="172" customWidth="1"/>
    <col min="6177" max="6182" width="6.7109375" style="172" customWidth="1"/>
    <col min="6183" max="6191" width="5.85546875" style="172" customWidth="1"/>
    <col min="6192" max="6235" width="10.85546875" style="172" customWidth="1"/>
    <col min="6236" max="6400" width="12.85546875" style="172"/>
    <col min="6401" max="6401" width="45.28515625" style="172" customWidth="1"/>
    <col min="6402" max="6409" width="13.7109375" style="172" customWidth="1"/>
    <col min="6410" max="6417" width="15.140625" style="172" customWidth="1"/>
    <col min="6418" max="6419" width="13.5703125" style="172" customWidth="1"/>
    <col min="6420" max="6431" width="0" style="172" hidden="1" customWidth="1"/>
    <col min="6432" max="6432" width="12.85546875" style="172" customWidth="1"/>
    <col min="6433" max="6438" width="6.7109375" style="172" customWidth="1"/>
    <col min="6439" max="6447" width="5.85546875" style="172" customWidth="1"/>
    <col min="6448" max="6491" width="10.85546875" style="172" customWidth="1"/>
    <col min="6492" max="6656" width="12.85546875" style="172"/>
    <col min="6657" max="6657" width="45.28515625" style="172" customWidth="1"/>
    <col min="6658" max="6665" width="13.7109375" style="172" customWidth="1"/>
    <col min="6666" max="6673" width="15.140625" style="172" customWidth="1"/>
    <col min="6674" max="6675" width="13.5703125" style="172" customWidth="1"/>
    <col min="6676" max="6687" width="0" style="172" hidden="1" customWidth="1"/>
    <col min="6688" max="6688" width="12.85546875" style="172" customWidth="1"/>
    <col min="6689" max="6694" width="6.7109375" style="172" customWidth="1"/>
    <col min="6695" max="6703" width="5.85546875" style="172" customWidth="1"/>
    <col min="6704" max="6747" width="10.85546875" style="172" customWidth="1"/>
    <col min="6748" max="6912" width="12.85546875" style="172"/>
    <col min="6913" max="6913" width="45.28515625" style="172" customWidth="1"/>
    <col min="6914" max="6921" width="13.7109375" style="172" customWidth="1"/>
    <col min="6922" max="6929" width="15.140625" style="172" customWidth="1"/>
    <col min="6930" max="6931" width="13.5703125" style="172" customWidth="1"/>
    <col min="6932" max="6943" width="0" style="172" hidden="1" customWidth="1"/>
    <col min="6944" max="6944" width="12.85546875" style="172" customWidth="1"/>
    <col min="6945" max="6950" width="6.7109375" style="172" customWidth="1"/>
    <col min="6951" max="6959" width="5.85546875" style="172" customWidth="1"/>
    <col min="6960" max="7003" width="10.85546875" style="172" customWidth="1"/>
    <col min="7004" max="7168" width="12.85546875" style="172"/>
    <col min="7169" max="7169" width="45.28515625" style="172" customWidth="1"/>
    <col min="7170" max="7177" width="13.7109375" style="172" customWidth="1"/>
    <col min="7178" max="7185" width="15.140625" style="172" customWidth="1"/>
    <col min="7186" max="7187" width="13.5703125" style="172" customWidth="1"/>
    <col min="7188" max="7199" width="0" style="172" hidden="1" customWidth="1"/>
    <col min="7200" max="7200" width="12.85546875" style="172" customWidth="1"/>
    <col min="7201" max="7206" width="6.7109375" style="172" customWidth="1"/>
    <col min="7207" max="7215" width="5.85546875" style="172" customWidth="1"/>
    <col min="7216" max="7259" width="10.85546875" style="172" customWidth="1"/>
    <col min="7260" max="7424" width="12.85546875" style="172"/>
    <col min="7425" max="7425" width="45.28515625" style="172" customWidth="1"/>
    <col min="7426" max="7433" width="13.7109375" style="172" customWidth="1"/>
    <col min="7434" max="7441" width="15.140625" style="172" customWidth="1"/>
    <col min="7442" max="7443" width="13.5703125" style="172" customWidth="1"/>
    <col min="7444" max="7455" width="0" style="172" hidden="1" customWidth="1"/>
    <col min="7456" max="7456" width="12.85546875" style="172" customWidth="1"/>
    <col min="7457" max="7462" width="6.7109375" style="172" customWidth="1"/>
    <col min="7463" max="7471" width="5.85546875" style="172" customWidth="1"/>
    <col min="7472" max="7515" width="10.85546875" style="172" customWidth="1"/>
    <col min="7516" max="7680" width="12.85546875" style="172"/>
    <col min="7681" max="7681" width="45.28515625" style="172" customWidth="1"/>
    <col min="7682" max="7689" width="13.7109375" style="172" customWidth="1"/>
    <col min="7690" max="7697" width="15.140625" style="172" customWidth="1"/>
    <col min="7698" max="7699" width="13.5703125" style="172" customWidth="1"/>
    <col min="7700" max="7711" width="0" style="172" hidden="1" customWidth="1"/>
    <col min="7712" max="7712" width="12.85546875" style="172" customWidth="1"/>
    <col min="7713" max="7718" width="6.7109375" style="172" customWidth="1"/>
    <col min="7719" max="7727" width="5.85546875" style="172" customWidth="1"/>
    <col min="7728" max="7771" width="10.85546875" style="172" customWidth="1"/>
    <col min="7772" max="7936" width="12.85546875" style="172"/>
    <col min="7937" max="7937" width="45.28515625" style="172" customWidth="1"/>
    <col min="7938" max="7945" width="13.7109375" style="172" customWidth="1"/>
    <col min="7946" max="7953" width="15.140625" style="172" customWidth="1"/>
    <col min="7954" max="7955" width="13.5703125" style="172" customWidth="1"/>
    <col min="7956" max="7967" width="0" style="172" hidden="1" customWidth="1"/>
    <col min="7968" max="7968" width="12.85546875" style="172" customWidth="1"/>
    <col min="7969" max="7974" width="6.7109375" style="172" customWidth="1"/>
    <col min="7975" max="7983" width="5.85546875" style="172" customWidth="1"/>
    <col min="7984" max="8027" width="10.85546875" style="172" customWidth="1"/>
    <col min="8028" max="8192" width="12.85546875" style="172"/>
    <col min="8193" max="8193" width="45.28515625" style="172" customWidth="1"/>
    <col min="8194" max="8201" width="13.7109375" style="172" customWidth="1"/>
    <col min="8202" max="8209" width="15.140625" style="172" customWidth="1"/>
    <col min="8210" max="8211" width="13.5703125" style="172" customWidth="1"/>
    <col min="8212" max="8223" width="0" style="172" hidden="1" customWidth="1"/>
    <col min="8224" max="8224" width="12.85546875" style="172" customWidth="1"/>
    <col min="8225" max="8230" width="6.7109375" style="172" customWidth="1"/>
    <col min="8231" max="8239" width="5.85546875" style="172" customWidth="1"/>
    <col min="8240" max="8283" width="10.85546875" style="172" customWidth="1"/>
    <col min="8284" max="8448" width="12.85546875" style="172"/>
    <col min="8449" max="8449" width="45.28515625" style="172" customWidth="1"/>
    <col min="8450" max="8457" width="13.7109375" style="172" customWidth="1"/>
    <col min="8458" max="8465" width="15.140625" style="172" customWidth="1"/>
    <col min="8466" max="8467" width="13.5703125" style="172" customWidth="1"/>
    <col min="8468" max="8479" width="0" style="172" hidden="1" customWidth="1"/>
    <col min="8480" max="8480" width="12.85546875" style="172" customWidth="1"/>
    <col min="8481" max="8486" width="6.7109375" style="172" customWidth="1"/>
    <col min="8487" max="8495" width="5.85546875" style="172" customWidth="1"/>
    <col min="8496" max="8539" width="10.85546875" style="172" customWidth="1"/>
    <col min="8540" max="8704" width="12.85546875" style="172"/>
    <col min="8705" max="8705" width="45.28515625" style="172" customWidth="1"/>
    <col min="8706" max="8713" width="13.7109375" style="172" customWidth="1"/>
    <col min="8714" max="8721" width="15.140625" style="172" customWidth="1"/>
    <col min="8722" max="8723" width="13.5703125" style="172" customWidth="1"/>
    <col min="8724" max="8735" width="0" style="172" hidden="1" customWidth="1"/>
    <col min="8736" max="8736" width="12.85546875" style="172" customWidth="1"/>
    <col min="8737" max="8742" width="6.7109375" style="172" customWidth="1"/>
    <col min="8743" max="8751" width="5.85546875" style="172" customWidth="1"/>
    <col min="8752" max="8795" width="10.85546875" style="172" customWidth="1"/>
    <col min="8796" max="8960" width="12.85546875" style="172"/>
    <col min="8961" max="8961" width="45.28515625" style="172" customWidth="1"/>
    <col min="8962" max="8969" width="13.7109375" style="172" customWidth="1"/>
    <col min="8970" max="8977" width="15.140625" style="172" customWidth="1"/>
    <col min="8978" max="8979" width="13.5703125" style="172" customWidth="1"/>
    <col min="8980" max="8991" width="0" style="172" hidden="1" customWidth="1"/>
    <col min="8992" max="8992" width="12.85546875" style="172" customWidth="1"/>
    <col min="8993" max="8998" width="6.7109375" style="172" customWidth="1"/>
    <col min="8999" max="9007" width="5.85546875" style="172" customWidth="1"/>
    <col min="9008" max="9051" width="10.85546875" style="172" customWidth="1"/>
    <col min="9052" max="9216" width="12.85546875" style="172"/>
    <col min="9217" max="9217" width="45.28515625" style="172" customWidth="1"/>
    <col min="9218" max="9225" width="13.7109375" style="172" customWidth="1"/>
    <col min="9226" max="9233" width="15.140625" style="172" customWidth="1"/>
    <col min="9234" max="9235" width="13.5703125" style="172" customWidth="1"/>
    <col min="9236" max="9247" width="0" style="172" hidden="1" customWidth="1"/>
    <col min="9248" max="9248" width="12.85546875" style="172" customWidth="1"/>
    <col min="9249" max="9254" width="6.7109375" style="172" customWidth="1"/>
    <col min="9255" max="9263" width="5.85546875" style="172" customWidth="1"/>
    <col min="9264" max="9307" width="10.85546875" style="172" customWidth="1"/>
    <col min="9308" max="9472" width="12.85546875" style="172"/>
    <col min="9473" max="9473" width="45.28515625" style="172" customWidth="1"/>
    <col min="9474" max="9481" width="13.7109375" style="172" customWidth="1"/>
    <col min="9482" max="9489" width="15.140625" style="172" customWidth="1"/>
    <col min="9490" max="9491" width="13.5703125" style="172" customWidth="1"/>
    <col min="9492" max="9503" width="0" style="172" hidden="1" customWidth="1"/>
    <col min="9504" max="9504" width="12.85546875" style="172" customWidth="1"/>
    <col min="9505" max="9510" width="6.7109375" style="172" customWidth="1"/>
    <col min="9511" max="9519" width="5.85546875" style="172" customWidth="1"/>
    <col min="9520" max="9563" width="10.85546875" style="172" customWidth="1"/>
    <col min="9564" max="9728" width="12.85546875" style="172"/>
    <col min="9729" max="9729" width="45.28515625" style="172" customWidth="1"/>
    <col min="9730" max="9737" width="13.7109375" style="172" customWidth="1"/>
    <col min="9738" max="9745" width="15.140625" style="172" customWidth="1"/>
    <col min="9746" max="9747" width="13.5703125" style="172" customWidth="1"/>
    <col min="9748" max="9759" width="0" style="172" hidden="1" customWidth="1"/>
    <col min="9760" max="9760" width="12.85546875" style="172" customWidth="1"/>
    <col min="9761" max="9766" width="6.7109375" style="172" customWidth="1"/>
    <col min="9767" max="9775" width="5.85546875" style="172" customWidth="1"/>
    <col min="9776" max="9819" width="10.85546875" style="172" customWidth="1"/>
    <col min="9820" max="9984" width="12.85546875" style="172"/>
    <col min="9985" max="9985" width="45.28515625" style="172" customWidth="1"/>
    <col min="9986" max="9993" width="13.7109375" style="172" customWidth="1"/>
    <col min="9994" max="10001" width="15.140625" style="172" customWidth="1"/>
    <col min="10002" max="10003" width="13.5703125" style="172" customWidth="1"/>
    <col min="10004" max="10015" width="0" style="172" hidden="1" customWidth="1"/>
    <col min="10016" max="10016" width="12.85546875" style="172" customWidth="1"/>
    <col min="10017" max="10022" width="6.7109375" style="172" customWidth="1"/>
    <col min="10023" max="10031" width="5.85546875" style="172" customWidth="1"/>
    <col min="10032" max="10075" width="10.85546875" style="172" customWidth="1"/>
    <col min="10076" max="10240" width="12.85546875" style="172"/>
    <col min="10241" max="10241" width="45.28515625" style="172" customWidth="1"/>
    <col min="10242" max="10249" width="13.7109375" style="172" customWidth="1"/>
    <col min="10250" max="10257" width="15.140625" style="172" customWidth="1"/>
    <col min="10258" max="10259" width="13.5703125" style="172" customWidth="1"/>
    <col min="10260" max="10271" width="0" style="172" hidden="1" customWidth="1"/>
    <col min="10272" max="10272" width="12.85546875" style="172" customWidth="1"/>
    <col min="10273" max="10278" width="6.7109375" style="172" customWidth="1"/>
    <col min="10279" max="10287" width="5.85546875" style="172" customWidth="1"/>
    <col min="10288" max="10331" width="10.85546875" style="172" customWidth="1"/>
    <col min="10332" max="10496" width="12.85546875" style="172"/>
    <col min="10497" max="10497" width="45.28515625" style="172" customWidth="1"/>
    <col min="10498" max="10505" width="13.7109375" style="172" customWidth="1"/>
    <col min="10506" max="10513" width="15.140625" style="172" customWidth="1"/>
    <col min="10514" max="10515" width="13.5703125" style="172" customWidth="1"/>
    <col min="10516" max="10527" width="0" style="172" hidden="1" customWidth="1"/>
    <col min="10528" max="10528" width="12.85546875" style="172" customWidth="1"/>
    <col min="10529" max="10534" width="6.7109375" style="172" customWidth="1"/>
    <col min="10535" max="10543" width="5.85546875" style="172" customWidth="1"/>
    <col min="10544" max="10587" width="10.85546875" style="172" customWidth="1"/>
    <col min="10588" max="10752" width="12.85546875" style="172"/>
    <col min="10753" max="10753" width="45.28515625" style="172" customWidth="1"/>
    <col min="10754" max="10761" width="13.7109375" style="172" customWidth="1"/>
    <col min="10762" max="10769" width="15.140625" style="172" customWidth="1"/>
    <col min="10770" max="10771" width="13.5703125" style="172" customWidth="1"/>
    <col min="10772" max="10783" width="0" style="172" hidden="1" customWidth="1"/>
    <col min="10784" max="10784" width="12.85546875" style="172" customWidth="1"/>
    <col min="10785" max="10790" width="6.7109375" style="172" customWidth="1"/>
    <col min="10791" max="10799" width="5.85546875" style="172" customWidth="1"/>
    <col min="10800" max="10843" width="10.85546875" style="172" customWidth="1"/>
    <col min="10844" max="11008" width="12.85546875" style="172"/>
    <col min="11009" max="11009" width="45.28515625" style="172" customWidth="1"/>
    <col min="11010" max="11017" width="13.7109375" style="172" customWidth="1"/>
    <col min="11018" max="11025" width="15.140625" style="172" customWidth="1"/>
    <col min="11026" max="11027" width="13.5703125" style="172" customWidth="1"/>
    <col min="11028" max="11039" width="0" style="172" hidden="1" customWidth="1"/>
    <col min="11040" max="11040" width="12.85546875" style="172" customWidth="1"/>
    <col min="11041" max="11046" width="6.7109375" style="172" customWidth="1"/>
    <col min="11047" max="11055" width="5.85546875" style="172" customWidth="1"/>
    <col min="11056" max="11099" width="10.85546875" style="172" customWidth="1"/>
    <col min="11100" max="11264" width="12.85546875" style="172"/>
    <col min="11265" max="11265" width="45.28515625" style="172" customWidth="1"/>
    <col min="11266" max="11273" width="13.7109375" style="172" customWidth="1"/>
    <col min="11274" max="11281" width="15.140625" style="172" customWidth="1"/>
    <col min="11282" max="11283" width="13.5703125" style="172" customWidth="1"/>
    <col min="11284" max="11295" width="0" style="172" hidden="1" customWidth="1"/>
    <col min="11296" max="11296" width="12.85546875" style="172" customWidth="1"/>
    <col min="11297" max="11302" width="6.7109375" style="172" customWidth="1"/>
    <col min="11303" max="11311" width="5.85546875" style="172" customWidth="1"/>
    <col min="11312" max="11355" width="10.85546875" style="172" customWidth="1"/>
    <col min="11356" max="11520" width="12.85546875" style="172"/>
    <col min="11521" max="11521" width="45.28515625" style="172" customWidth="1"/>
    <col min="11522" max="11529" width="13.7109375" style="172" customWidth="1"/>
    <col min="11530" max="11537" width="15.140625" style="172" customWidth="1"/>
    <col min="11538" max="11539" width="13.5703125" style="172" customWidth="1"/>
    <col min="11540" max="11551" width="0" style="172" hidden="1" customWidth="1"/>
    <col min="11552" max="11552" width="12.85546875" style="172" customWidth="1"/>
    <col min="11553" max="11558" width="6.7109375" style="172" customWidth="1"/>
    <col min="11559" max="11567" width="5.85546875" style="172" customWidth="1"/>
    <col min="11568" max="11611" width="10.85546875" style="172" customWidth="1"/>
    <col min="11612" max="11776" width="12.85546875" style="172"/>
    <col min="11777" max="11777" width="45.28515625" style="172" customWidth="1"/>
    <col min="11778" max="11785" width="13.7109375" style="172" customWidth="1"/>
    <col min="11786" max="11793" width="15.140625" style="172" customWidth="1"/>
    <col min="11794" max="11795" width="13.5703125" style="172" customWidth="1"/>
    <col min="11796" max="11807" width="0" style="172" hidden="1" customWidth="1"/>
    <col min="11808" max="11808" width="12.85546875" style="172" customWidth="1"/>
    <col min="11809" max="11814" width="6.7109375" style="172" customWidth="1"/>
    <col min="11815" max="11823" width="5.85546875" style="172" customWidth="1"/>
    <col min="11824" max="11867" width="10.85546875" style="172" customWidth="1"/>
    <col min="11868" max="12032" width="12.85546875" style="172"/>
    <col min="12033" max="12033" width="45.28515625" style="172" customWidth="1"/>
    <col min="12034" max="12041" width="13.7109375" style="172" customWidth="1"/>
    <col min="12042" max="12049" width="15.140625" style="172" customWidth="1"/>
    <col min="12050" max="12051" width="13.5703125" style="172" customWidth="1"/>
    <col min="12052" max="12063" width="0" style="172" hidden="1" customWidth="1"/>
    <col min="12064" max="12064" width="12.85546875" style="172" customWidth="1"/>
    <col min="12065" max="12070" width="6.7109375" style="172" customWidth="1"/>
    <col min="12071" max="12079" width="5.85546875" style="172" customWidth="1"/>
    <col min="12080" max="12123" width="10.85546875" style="172" customWidth="1"/>
    <col min="12124" max="12288" width="12.85546875" style="172"/>
    <col min="12289" max="12289" width="45.28515625" style="172" customWidth="1"/>
    <col min="12290" max="12297" width="13.7109375" style="172" customWidth="1"/>
    <col min="12298" max="12305" width="15.140625" style="172" customWidth="1"/>
    <col min="12306" max="12307" width="13.5703125" style="172" customWidth="1"/>
    <col min="12308" max="12319" width="0" style="172" hidden="1" customWidth="1"/>
    <col min="12320" max="12320" width="12.85546875" style="172" customWidth="1"/>
    <col min="12321" max="12326" width="6.7109375" style="172" customWidth="1"/>
    <col min="12327" max="12335" width="5.85546875" style="172" customWidth="1"/>
    <col min="12336" max="12379" width="10.85546875" style="172" customWidth="1"/>
    <col min="12380" max="12544" width="12.85546875" style="172"/>
    <col min="12545" max="12545" width="45.28515625" style="172" customWidth="1"/>
    <col min="12546" max="12553" width="13.7109375" style="172" customWidth="1"/>
    <col min="12554" max="12561" width="15.140625" style="172" customWidth="1"/>
    <col min="12562" max="12563" width="13.5703125" style="172" customWidth="1"/>
    <col min="12564" max="12575" width="0" style="172" hidden="1" customWidth="1"/>
    <col min="12576" max="12576" width="12.85546875" style="172" customWidth="1"/>
    <col min="12577" max="12582" width="6.7109375" style="172" customWidth="1"/>
    <col min="12583" max="12591" width="5.85546875" style="172" customWidth="1"/>
    <col min="12592" max="12635" width="10.85546875" style="172" customWidth="1"/>
    <col min="12636" max="12800" width="12.85546875" style="172"/>
    <col min="12801" max="12801" width="45.28515625" style="172" customWidth="1"/>
    <col min="12802" max="12809" width="13.7109375" style="172" customWidth="1"/>
    <col min="12810" max="12817" width="15.140625" style="172" customWidth="1"/>
    <col min="12818" max="12819" width="13.5703125" style="172" customWidth="1"/>
    <col min="12820" max="12831" width="0" style="172" hidden="1" customWidth="1"/>
    <col min="12832" max="12832" width="12.85546875" style="172" customWidth="1"/>
    <col min="12833" max="12838" width="6.7109375" style="172" customWidth="1"/>
    <col min="12839" max="12847" width="5.85546875" style="172" customWidth="1"/>
    <col min="12848" max="12891" width="10.85546875" style="172" customWidth="1"/>
    <col min="12892" max="13056" width="12.85546875" style="172"/>
    <col min="13057" max="13057" width="45.28515625" style="172" customWidth="1"/>
    <col min="13058" max="13065" width="13.7109375" style="172" customWidth="1"/>
    <col min="13066" max="13073" width="15.140625" style="172" customWidth="1"/>
    <col min="13074" max="13075" width="13.5703125" style="172" customWidth="1"/>
    <col min="13076" max="13087" width="0" style="172" hidden="1" customWidth="1"/>
    <col min="13088" max="13088" width="12.85546875" style="172" customWidth="1"/>
    <col min="13089" max="13094" width="6.7109375" style="172" customWidth="1"/>
    <col min="13095" max="13103" width="5.85546875" style="172" customWidth="1"/>
    <col min="13104" max="13147" width="10.85546875" style="172" customWidth="1"/>
    <col min="13148" max="13312" width="12.85546875" style="172"/>
    <col min="13313" max="13313" width="45.28515625" style="172" customWidth="1"/>
    <col min="13314" max="13321" width="13.7109375" style="172" customWidth="1"/>
    <col min="13322" max="13329" width="15.140625" style="172" customWidth="1"/>
    <col min="13330" max="13331" width="13.5703125" style="172" customWidth="1"/>
    <col min="13332" max="13343" width="0" style="172" hidden="1" customWidth="1"/>
    <col min="13344" max="13344" width="12.85546875" style="172" customWidth="1"/>
    <col min="13345" max="13350" width="6.7109375" style="172" customWidth="1"/>
    <col min="13351" max="13359" width="5.85546875" style="172" customWidth="1"/>
    <col min="13360" max="13403" width="10.85546875" style="172" customWidth="1"/>
    <col min="13404" max="13568" width="12.85546875" style="172"/>
    <col min="13569" max="13569" width="45.28515625" style="172" customWidth="1"/>
    <col min="13570" max="13577" width="13.7109375" style="172" customWidth="1"/>
    <col min="13578" max="13585" width="15.140625" style="172" customWidth="1"/>
    <col min="13586" max="13587" width="13.5703125" style="172" customWidth="1"/>
    <col min="13588" max="13599" width="0" style="172" hidden="1" customWidth="1"/>
    <col min="13600" max="13600" width="12.85546875" style="172" customWidth="1"/>
    <col min="13601" max="13606" width="6.7109375" style="172" customWidth="1"/>
    <col min="13607" max="13615" width="5.85546875" style="172" customWidth="1"/>
    <col min="13616" max="13659" width="10.85546875" style="172" customWidth="1"/>
    <col min="13660" max="13824" width="12.85546875" style="172"/>
    <col min="13825" max="13825" width="45.28515625" style="172" customWidth="1"/>
    <col min="13826" max="13833" width="13.7109375" style="172" customWidth="1"/>
    <col min="13834" max="13841" width="15.140625" style="172" customWidth="1"/>
    <col min="13842" max="13843" width="13.5703125" style="172" customWidth="1"/>
    <col min="13844" max="13855" width="0" style="172" hidden="1" customWidth="1"/>
    <col min="13856" max="13856" width="12.85546875" style="172" customWidth="1"/>
    <col min="13857" max="13862" width="6.7109375" style="172" customWidth="1"/>
    <col min="13863" max="13871" width="5.85546875" style="172" customWidth="1"/>
    <col min="13872" max="13915" width="10.85546875" style="172" customWidth="1"/>
    <col min="13916" max="14080" width="12.85546875" style="172"/>
    <col min="14081" max="14081" width="45.28515625" style="172" customWidth="1"/>
    <col min="14082" max="14089" width="13.7109375" style="172" customWidth="1"/>
    <col min="14090" max="14097" width="15.140625" style="172" customWidth="1"/>
    <col min="14098" max="14099" width="13.5703125" style="172" customWidth="1"/>
    <col min="14100" max="14111" width="0" style="172" hidden="1" customWidth="1"/>
    <col min="14112" max="14112" width="12.85546875" style="172" customWidth="1"/>
    <col min="14113" max="14118" width="6.7109375" style="172" customWidth="1"/>
    <col min="14119" max="14127" width="5.85546875" style="172" customWidth="1"/>
    <col min="14128" max="14171" width="10.85546875" style="172" customWidth="1"/>
    <col min="14172" max="14336" width="12.85546875" style="172"/>
    <col min="14337" max="14337" width="45.28515625" style="172" customWidth="1"/>
    <col min="14338" max="14345" width="13.7109375" style="172" customWidth="1"/>
    <col min="14346" max="14353" width="15.140625" style="172" customWidth="1"/>
    <col min="14354" max="14355" width="13.5703125" style="172" customWidth="1"/>
    <col min="14356" max="14367" width="0" style="172" hidden="1" customWidth="1"/>
    <col min="14368" max="14368" width="12.85546875" style="172" customWidth="1"/>
    <col min="14369" max="14374" width="6.7109375" style="172" customWidth="1"/>
    <col min="14375" max="14383" width="5.85546875" style="172" customWidth="1"/>
    <col min="14384" max="14427" width="10.85546875" style="172" customWidth="1"/>
    <col min="14428" max="14592" width="12.85546875" style="172"/>
    <col min="14593" max="14593" width="45.28515625" style="172" customWidth="1"/>
    <col min="14594" max="14601" width="13.7109375" style="172" customWidth="1"/>
    <col min="14602" max="14609" width="15.140625" style="172" customWidth="1"/>
    <col min="14610" max="14611" width="13.5703125" style="172" customWidth="1"/>
    <col min="14612" max="14623" width="0" style="172" hidden="1" customWidth="1"/>
    <col min="14624" max="14624" width="12.85546875" style="172" customWidth="1"/>
    <col min="14625" max="14630" width="6.7109375" style="172" customWidth="1"/>
    <col min="14631" max="14639" width="5.85546875" style="172" customWidth="1"/>
    <col min="14640" max="14683" width="10.85546875" style="172" customWidth="1"/>
    <col min="14684" max="14848" width="12.85546875" style="172"/>
    <col min="14849" max="14849" width="45.28515625" style="172" customWidth="1"/>
    <col min="14850" max="14857" width="13.7109375" style="172" customWidth="1"/>
    <col min="14858" max="14865" width="15.140625" style="172" customWidth="1"/>
    <col min="14866" max="14867" width="13.5703125" style="172" customWidth="1"/>
    <col min="14868" max="14879" width="0" style="172" hidden="1" customWidth="1"/>
    <col min="14880" max="14880" width="12.85546875" style="172" customWidth="1"/>
    <col min="14881" max="14886" width="6.7109375" style="172" customWidth="1"/>
    <col min="14887" max="14895" width="5.85546875" style="172" customWidth="1"/>
    <col min="14896" max="14939" width="10.85546875" style="172" customWidth="1"/>
    <col min="14940" max="15104" width="12.85546875" style="172"/>
    <col min="15105" max="15105" width="45.28515625" style="172" customWidth="1"/>
    <col min="15106" max="15113" width="13.7109375" style="172" customWidth="1"/>
    <col min="15114" max="15121" width="15.140625" style="172" customWidth="1"/>
    <col min="15122" max="15123" width="13.5703125" style="172" customWidth="1"/>
    <col min="15124" max="15135" width="0" style="172" hidden="1" customWidth="1"/>
    <col min="15136" max="15136" width="12.85546875" style="172" customWidth="1"/>
    <col min="15137" max="15142" width="6.7109375" style="172" customWidth="1"/>
    <col min="15143" max="15151" width="5.85546875" style="172" customWidth="1"/>
    <col min="15152" max="15195" width="10.85546875" style="172" customWidth="1"/>
    <col min="15196" max="15360" width="12.85546875" style="172"/>
    <col min="15361" max="15361" width="45.28515625" style="172" customWidth="1"/>
    <col min="15362" max="15369" width="13.7109375" style="172" customWidth="1"/>
    <col min="15370" max="15377" width="15.140625" style="172" customWidth="1"/>
    <col min="15378" max="15379" width="13.5703125" style="172" customWidth="1"/>
    <col min="15380" max="15391" width="0" style="172" hidden="1" customWidth="1"/>
    <col min="15392" max="15392" width="12.85546875" style="172" customWidth="1"/>
    <col min="15393" max="15398" width="6.7109375" style="172" customWidth="1"/>
    <col min="15399" max="15407" width="5.85546875" style="172" customWidth="1"/>
    <col min="15408" max="15451" width="10.85546875" style="172" customWidth="1"/>
    <col min="15452" max="15616" width="12.85546875" style="172"/>
    <col min="15617" max="15617" width="45.28515625" style="172" customWidth="1"/>
    <col min="15618" max="15625" width="13.7109375" style="172" customWidth="1"/>
    <col min="15626" max="15633" width="15.140625" style="172" customWidth="1"/>
    <col min="15634" max="15635" width="13.5703125" style="172" customWidth="1"/>
    <col min="15636" max="15647" width="0" style="172" hidden="1" customWidth="1"/>
    <col min="15648" max="15648" width="12.85546875" style="172" customWidth="1"/>
    <col min="15649" max="15654" width="6.7109375" style="172" customWidth="1"/>
    <col min="15655" max="15663" width="5.85546875" style="172" customWidth="1"/>
    <col min="15664" max="15707" width="10.85546875" style="172" customWidth="1"/>
    <col min="15708" max="15872" width="12.85546875" style="172"/>
    <col min="15873" max="15873" width="45.28515625" style="172" customWidth="1"/>
    <col min="15874" max="15881" width="13.7109375" style="172" customWidth="1"/>
    <col min="15882" max="15889" width="15.140625" style="172" customWidth="1"/>
    <col min="15890" max="15891" width="13.5703125" style="172" customWidth="1"/>
    <col min="15892" max="15903" width="0" style="172" hidden="1" customWidth="1"/>
    <col min="15904" max="15904" width="12.85546875" style="172" customWidth="1"/>
    <col min="15905" max="15910" width="6.7109375" style="172" customWidth="1"/>
    <col min="15911" max="15919" width="5.85546875" style="172" customWidth="1"/>
    <col min="15920" max="15963" width="10.85546875" style="172" customWidth="1"/>
    <col min="15964" max="16128" width="12.85546875" style="172"/>
    <col min="16129" max="16129" width="45.28515625" style="172" customWidth="1"/>
    <col min="16130" max="16137" width="13.7109375" style="172" customWidth="1"/>
    <col min="16138" max="16145" width="15.140625" style="172" customWidth="1"/>
    <col min="16146" max="16147" width="13.5703125" style="172" customWidth="1"/>
    <col min="16148" max="16159" width="0" style="172" hidden="1" customWidth="1"/>
    <col min="16160" max="16160" width="12.85546875" style="172" customWidth="1"/>
    <col min="16161" max="16166" width="6.7109375" style="172" customWidth="1"/>
    <col min="16167" max="16175" width="5.85546875" style="172" customWidth="1"/>
    <col min="16176" max="16219" width="10.85546875" style="172" customWidth="1"/>
    <col min="16220" max="16384" width="12.85546875" style="172"/>
  </cols>
  <sheetData>
    <row r="1" spans="1:27" s="166" customFormat="1" ht="11.1" customHeight="1" x14ac:dyDescent="0.15">
      <c r="A1" s="162" t="s">
        <v>0</v>
      </c>
      <c r="B1" s="163"/>
      <c r="C1" s="164"/>
      <c r="D1" s="164"/>
      <c r="E1" s="164"/>
      <c r="F1" s="164"/>
      <c r="G1" s="164"/>
      <c r="H1" s="164"/>
      <c r="I1" s="164"/>
      <c r="J1" s="165"/>
      <c r="K1" s="240"/>
      <c r="V1" s="167"/>
      <c r="W1" s="168"/>
      <c r="X1" s="168"/>
    </row>
    <row r="2" spans="1:27" s="166" customFormat="1" ht="11.1" customHeight="1" x14ac:dyDescent="0.15">
      <c r="A2" s="162" t="str">
        <f>CONCATENATE("COMUNA: ",[8]NOMBRE!B2," - ","( ",[8]NOMBRE!C2,[8]NOMBRE!D2,[8]NOMBRE!E2,[8]NOMBRE!F2,[8]NOMBRE!G2," )")</f>
        <v>COMUNA: Linares - ( 07401 )</v>
      </c>
      <c r="B2" s="163"/>
      <c r="C2" s="164"/>
      <c r="D2" s="164"/>
      <c r="E2" s="164"/>
      <c r="F2" s="164"/>
      <c r="G2" s="164"/>
      <c r="H2" s="164"/>
      <c r="I2" s="164"/>
      <c r="J2" s="165"/>
      <c r="K2" s="240"/>
      <c r="V2" s="167"/>
      <c r="W2" s="168"/>
      <c r="X2" s="168"/>
    </row>
    <row r="3" spans="1:27" s="166" customFormat="1" ht="11.1" customHeight="1" x14ac:dyDescent="0.2">
      <c r="A3" s="162" t="str">
        <f>CONCATENATE("ESTABLECIMIENTO/ESTRATEGIA: ",[8]NOMBRE!B3," - ","( ",[8]NOMBRE!C3,[8]NOMBRE!D3,[8]NOMBRE!E3,[8]NOMBRE!F3,[8]NOMBRE!G3,[8]NOMBRE!H3," )")</f>
        <v>ESTABLECIMIENTO/ESTRATEGIA: Hospital Presidente Carlos Ibáñez del Campo - ( 116108 )</v>
      </c>
      <c r="B3" s="163"/>
      <c r="C3" s="164"/>
      <c r="D3" s="169"/>
      <c r="E3" s="164"/>
      <c r="F3" s="164"/>
      <c r="G3" s="164"/>
      <c r="H3" s="164"/>
      <c r="I3" s="164"/>
      <c r="J3" s="165"/>
      <c r="K3" s="240"/>
      <c r="V3" s="167"/>
      <c r="W3" s="168"/>
      <c r="X3" s="168"/>
    </row>
    <row r="4" spans="1:27" s="166" customFormat="1" ht="11.1" customHeight="1" x14ac:dyDescent="0.15">
      <c r="A4" s="162" t="str">
        <f>CONCATENATE("MES: ",[8]NOMBRE!B6," - ","( ",[8]NOMBRE!C6,[8]NOMBRE!D6," )")</f>
        <v>MES: JULIO - ( 07 )</v>
      </c>
      <c r="B4" s="163"/>
      <c r="C4" s="164"/>
      <c r="D4" s="164"/>
      <c r="E4" s="164"/>
      <c r="F4" s="164"/>
      <c r="G4" s="164"/>
      <c r="H4" s="164"/>
      <c r="I4" s="164"/>
      <c r="J4" s="165"/>
      <c r="K4" s="240"/>
      <c r="V4" s="167"/>
      <c r="W4" s="168"/>
      <c r="X4" s="168"/>
    </row>
    <row r="5" spans="1:27" s="166" customFormat="1" ht="11.25" x14ac:dyDescent="0.15">
      <c r="A5" s="161" t="str">
        <f>CONCATENATE("AÑO: ",[8]NOMBRE!B7)</f>
        <v>AÑO: 2016</v>
      </c>
      <c r="B5" s="163"/>
      <c r="C5" s="164"/>
      <c r="D5" s="164"/>
      <c r="E5" s="164"/>
      <c r="F5" s="164"/>
      <c r="G5" s="164"/>
      <c r="H5" s="164"/>
      <c r="I5" s="164"/>
      <c r="J5" s="165"/>
      <c r="K5" s="240"/>
      <c r="V5" s="167"/>
      <c r="W5" s="168"/>
      <c r="X5" s="168"/>
    </row>
    <row r="6" spans="1:27" ht="44.1" customHeight="1" x14ac:dyDescent="0.15">
      <c r="A6" s="423"/>
      <c r="B6" s="423"/>
      <c r="C6" s="423"/>
      <c r="D6" s="423"/>
      <c r="E6" s="423"/>
      <c r="F6" s="423"/>
      <c r="G6" s="423"/>
      <c r="H6" s="423"/>
      <c r="I6" s="423"/>
      <c r="J6" s="170"/>
      <c r="K6" s="241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1"/>
      <c r="W6" s="170"/>
      <c r="X6" s="170"/>
      <c r="Y6" s="170"/>
      <c r="Z6" s="170"/>
      <c r="AA6" s="170"/>
    </row>
    <row r="7" spans="1:27" ht="21.95" customHeight="1" x14ac:dyDescent="0.15">
      <c r="A7" s="424" t="s">
        <v>1</v>
      </c>
      <c r="B7" s="424"/>
      <c r="C7" s="424"/>
      <c r="D7" s="424"/>
      <c r="E7" s="424"/>
      <c r="F7" s="424"/>
      <c r="G7" s="424"/>
      <c r="H7" s="424"/>
      <c r="I7" s="173"/>
      <c r="J7" s="173"/>
      <c r="X7" s="172"/>
    </row>
    <row r="8" spans="1:27" ht="36.75" customHeight="1" x14ac:dyDescent="0.2">
      <c r="A8" s="175" t="s">
        <v>88</v>
      </c>
      <c r="B8" s="176"/>
      <c r="C8" s="176"/>
      <c r="J8" s="177"/>
      <c r="X8" s="172"/>
    </row>
    <row r="9" spans="1:27" ht="15" customHeight="1" x14ac:dyDescent="0.15">
      <c r="A9" s="425" t="s">
        <v>89</v>
      </c>
      <c r="B9" s="428" t="s">
        <v>90</v>
      </c>
      <c r="C9" s="428" t="s">
        <v>91</v>
      </c>
      <c r="D9" s="433" t="s">
        <v>2</v>
      </c>
      <c r="E9" s="434"/>
      <c r="F9" s="428" t="s">
        <v>3</v>
      </c>
      <c r="G9" s="428" t="s">
        <v>4</v>
      </c>
      <c r="H9" s="425" t="s">
        <v>5</v>
      </c>
      <c r="I9" s="433"/>
      <c r="J9" s="437"/>
      <c r="K9" s="243"/>
      <c r="L9" s="177"/>
      <c r="X9" s="172"/>
    </row>
    <row r="10" spans="1:27" ht="10.5" customHeight="1" x14ac:dyDescent="0.15">
      <c r="A10" s="426"/>
      <c r="B10" s="429"/>
      <c r="C10" s="431"/>
      <c r="D10" s="435"/>
      <c r="E10" s="436"/>
      <c r="F10" s="429"/>
      <c r="G10" s="429"/>
      <c r="H10" s="427"/>
      <c r="I10" s="438"/>
      <c r="J10" s="439"/>
      <c r="K10" s="243"/>
      <c r="L10" s="177"/>
      <c r="X10" s="172"/>
    </row>
    <row r="11" spans="1:27" ht="40.5" customHeight="1" x14ac:dyDescent="0.15">
      <c r="A11" s="427"/>
      <c r="B11" s="430"/>
      <c r="C11" s="432"/>
      <c r="D11" s="181" t="s">
        <v>6</v>
      </c>
      <c r="E11" s="182" t="s">
        <v>92</v>
      </c>
      <c r="F11" s="430"/>
      <c r="G11" s="430"/>
      <c r="H11" s="183" t="s">
        <v>7</v>
      </c>
      <c r="I11" s="184" t="s">
        <v>8</v>
      </c>
      <c r="J11" s="378" t="s">
        <v>9</v>
      </c>
      <c r="K11" s="243"/>
      <c r="L11" s="177"/>
      <c r="X11" s="172"/>
    </row>
    <row r="12" spans="1:27" ht="15" customHeight="1" x14ac:dyDescent="0.2">
      <c r="A12" s="185" t="s">
        <v>93</v>
      </c>
      <c r="B12" s="326">
        <f>SUM(B13:B16)</f>
        <v>5</v>
      </c>
      <c r="C12" s="326">
        <f>SUM(C13:C16)</f>
        <v>5</v>
      </c>
      <c r="D12" s="318">
        <f t="shared" ref="D12:J12" si="0">SUM(D13:D16)</f>
        <v>1529</v>
      </c>
      <c r="E12" s="319">
        <f t="shared" si="0"/>
        <v>1339</v>
      </c>
      <c r="F12" s="320">
        <f t="shared" si="0"/>
        <v>259</v>
      </c>
      <c r="G12" s="320">
        <f t="shared" si="0"/>
        <v>826</v>
      </c>
      <c r="H12" s="318">
        <f>SUM(H13:H16)</f>
        <v>657</v>
      </c>
      <c r="I12" s="321">
        <f>SUM(I13:I16)</f>
        <v>587</v>
      </c>
      <c r="J12" s="319">
        <f t="shared" si="0"/>
        <v>70</v>
      </c>
      <c r="K12" s="244"/>
      <c r="L12" s="177"/>
      <c r="T12" s="235"/>
      <c r="X12" s="186"/>
    </row>
    <row r="13" spans="1:27" ht="15" customHeight="1" x14ac:dyDescent="0.2">
      <c r="A13" s="187" t="s">
        <v>10</v>
      </c>
      <c r="B13" s="327">
        <v>4</v>
      </c>
      <c r="C13" s="327">
        <v>4</v>
      </c>
      <c r="D13" s="303">
        <v>785</v>
      </c>
      <c r="E13" s="304">
        <v>595</v>
      </c>
      <c r="F13" s="305">
        <v>183</v>
      </c>
      <c r="G13" s="305">
        <v>568</v>
      </c>
      <c r="H13" s="303">
        <v>399</v>
      </c>
      <c r="I13" s="306">
        <v>329</v>
      </c>
      <c r="J13" s="307">
        <v>70</v>
      </c>
      <c r="K13" s="245" t="str">
        <f>T13&amp;" "&amp;U13</f>
        <v xml:space="preserve"> </v>
      </c>
      <c r="L13" s="177"/>
      <c r="T13" s="248" t="str">
        <f>IF($C13&gt;$B13,"El nº de quirófanos disponibles NO puede ser MAYOR al nº de quirófanos de dotación","")</f>
        <v/>
      </c>
      <c r="U13" s="248" t="str">
        <f>IF(AND($C13&gt;0,$D13=""),"Falta registrar horas disponibles",IF(AND($H13&gt;0,$G13=""),"Falta registrar total de horas mensuales ocupadas",IF(AND(SUM($D13:$J13)&gt;0,$B13=""),"Falta registrar número quierófanos",IF(($F13+$G13)&gt;$D13,"Las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4"/>
      <c r="X13" s="174"/>
      <c r="Y13" s="174"/>
      <c r="Z13" s="209">
        <v>0</v>
      </c>
      <c r="AA13" s="251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188" t="s">
        <v>11</v>
      </c>
      <c r="B14" s="328">
        <v>1</v>
      </c>
      <c r="C14" s="328">
        <v>1</v>
      </c>
      <c r="D14" s="308">
        <v>744</v>
      </c>
      <c r="E14" s="309">
        <v>744</v>
      </c>
      <c r="F14" s="310">
        <v>76</v>
      </c>
      <c r="G14" s="310">
        <v>258</v>
      </c>
      <c r="H14" s="308">
        <v>258</v>
      </c>
      <c r="I14" s="311">
        <v>258</v>
      </c>
      <c r="J14" s="312"/>
      <c r="K14" s="246" t="str">
        <f>T14&amp;" "&amp;U14</f>
        <v xml:space="preserve"> </v>
      </c>
      <c r="L14" s="177"/>
      <c r="T14" s="248" t="str">
        <f>IF($C14&gt;$B14,"El nº de quirófanos disponibles NO puede ser MAYOR al nº de quirófanos de dotación","")</f>
        <v/>
      </c>
      <c r="U14" s="248" t="str">
        <f>IF(AND($C14&gt;0,$D14=""),"Falta registrar horas disponibles",IF(AND($H14&gt;0,$G14=""),"Falta registrar total de horas mensuales ocupadas",IF(AND(SUM($D14:$J14)&gt;0,$B14=""),"Falta registrar número quirófanos",IF(($F14+$G14)&gt;$D14,"Las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4"/>
      <c r="X14" s="174"/>
      <c r="Y14" s="174"/>
      <c r="Z14" s="209">
        <v>0</v>
      </c>
      <c r="AA14" s="251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188" t="s">
        <v>12</v>
      </c>
      <c r="B15" s="328"/>
      <c r="C15" s="328"/>
      <c r="D15" s="308"/>
      <c r="E15" s="309"/>
      <c r="F15" s="310"/>
      <c r="G15" s="310"/>
      <c r="H15" s="308"/>
      <c r="I15" s="311"/>
      <c r="J15" s="312"/>
      <c r="K15" s="246" t="str">
        <f>T15&amp;" "&amp;U15</f>
        <v xml:space="preserve"> </v>
      </c>
      <c r="L15" s="177"/>
      <c r="T15" s="248" t="str">
        <f>IF($C15&gt;$B15,"El nº de quirófanos disponibles NO puede ser MAYOR al nº de quirófanos de dotación","")</f>
        <v/>
      </c>
      <c r="U15" s="248" t="str">
        <f>IF(AND($C15&gt;0,$D15=""),"Falta registrar horas disponibles",IF(AND($H15&gt;0,$G15=""),"Falta registrar total de horas mensuales ocupadas",IF(AND(SUM($D15:$J15)&gt;0,$B15=""),"Falta registrar número quirófanos",IF(($F15+$G15)&gt;$D15,"Las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4"/>
      <c r="X15" s="174"/>
      <c r="Y15" s="174"/>
      <c r="Z15" s="209">
        <v>0</v>
      </c>
      <c r="AA15" s="251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189" t="s">
        <v>13</v>
      </c>
      <c r="B16" s="329"/>
      <c r="C16" s="329"/>
      <c r="D16" s="313"/>
      <c r="E16" s="314"/>
      <c r="F16" s="315"/>
      <c r="G16" s="315"/>
      <c r="H16" s="313"/>
      <c r="I16" s="316"/>
      <c r="J16" s="317"/>
      <c r="K16" s="246" t="str">
        <f>T16&amp;" "&amp;U16</f>
        <v xml:space="preserve"> </v>
      </c>
      <c r="L16" s="177"/>
      <c r="T16" s="248" t="str">
        <f>IF($C16&gt;$B16,"El nº de quirófanos disponibles NO puede ser MAYOR al nº de quirófanos de dotación","")</f>
        <v/>
      </c>
      <c r="U16" s="248" t="str">
        <f>IF(AND($C16&gt;0,$D16=""),"Falta registrar horas disponibles",IF(AND($H16&gt;0,$G16=""),"Falta registrar total de horas mensuales ocupadas",IF(AND(SUM($D16:$J16)&gt;0,$B16=""),"Falta registrar número quirófanos",IF(($F16+$G16)&gt;$D16,"Las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4"/>
      <c r="X16" s="174"/>
      <c r="Y16" s="174"/>
      <c r="Z16" s="209">
        <v>0</v>
      </c>
      <c r="AA16" s="251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90" t="s">
        <v>14</v>
      </c>
      <c r="B17" s="191"/>
      <c r="C17" s="191"/>
      <c r="D17" s="191"/>
      <c r="E17" s="191"/>
      <c r="F17" s="191"/>
      <c r="G17" s="191"/>
      <c r="H17" s="191"/>
      <c r="I17" s="191"/>
      <c r="J17" s="177"/>
      <c r="X17" s="172"/>
    </row>
    <row r="18" spans="1:24" ht="42" customHeight="1" x14ac:dyDescent="0.15">
      <c r="A18" s="376" t="s">
        <v>15</v>
      </c>
      <c r="B18" s="372" t="s">
        <v>7</v>
      </c>
      <c r="C18" s="192" t="s">
        <v>16</v>
      </c>
      <c r="D18" s="193" t="s">
        <v>17</v>
      </c>
      <c r="E18" s="193" t="s">
        <v>18</v>
      </c>
      <c r="F18" s="193" t="s">
        <v>19</v>
      </c>
      <c r="G18" s="194" t="s">
        <v>20</v>
      </c>
      <c r="H18" s="195"/>
      <c r="I18" s="172"/>
      <c r="X18" s="172"/>
    </row>
    <row r="19" spans="1:24" ht="15" customHeight="1" x14ac:dyDescent="0.15">
      <c r="A19" s="196" t="s">
        <v>21</v>
      </c>
      <c r="B19" s="286">
        <f>SUM(C19:G19)</f>
        <v>6</v>
      </c>
      <c r="C19" s="287"/>
      <c r="D19" s="288"/>
      <c r="E19" s="288">
        <v>6</v>
      </c>
      <c r="F19" s="288"/>
      <c r="G19" s="289"/>
      <c r="H19" s="236"/>
      <c r="I19" s="172"/>
      <c r="X19" s="172"/>
    </row>
    <row r="20" spans="1:24" ht="15" customHeight="1" x14ac:dyDescent="0.15">
      <c r="A20" s="188" t="s">
        <v>22</v>
      </c>
      <c r="B20" s="290">
        <f>SUM(C20:G20)</f>
        <v>145</v>
      </c>
      <c r="C20" s="291"/>
      <c r="D20" s="292"/>
      <c r="E20" s="292">
        <v>145</v>
      </c>
      <c r="F20" s="292"/>
      <c r="G20" s="293"/>
      <c r="H20" s="236"/>
      <c r="I20" s="172"/>
      <c r="X20" s="172"/>
    </row>
    <row r="21" spans="1:24" ht="15" customHeight="1" x14ac:dyDescent="0.15">
      <c r="A21" s="188" t="s">
        <v>23</v>
      </c>
      <c r="B21" s="290">
        <f>SUM(C21:G21)</f>
        <v>145</v>
      </c>
      <c r="C21" s="291"/>
      <c r="D21" s="292"/>
      <c r="E21" s="292">
        <v>145</v>
      </c>
      <c r="F21" s="292"/>
      <c r="G21" s="293"/>
      <c r="H21" s="236"/>
      <c r="I21" s="172"/>
      <c r="X21" s="172"/>
    </row>
    <row r="22" spans="1:24" ht="15" customHeight="1" x14ac:dyDescent="0.15">
      <c r="A22" s="188" t="s">
        <v>24</v>
      </c>
      <c r="B22" s="290">
        <f>SUM(C22:G22)</f>
        <v>145</v>
      </c>
      <c r="C22" s="291"/>
      <c r="D22" s="292"/>
      <c r="E22" s="292">
        <v>145</v>
      </c>
      <c r="F22" s="292"/>
      <c r="G22" s="293"/>
      <c r="H22" s="236"/>
      <c r="I22" s="172"/>
      <c r="J22" s="177"/>
      <c r="X22" s="172"/>
    </row>
    <row r="23" spans="1:24" ht="15" customHeight="1" x14ac:dyDescent="0.15">
      <c r="A23" s="197" t="s">
        <v>25</v>
      </c>
      <c r="B23" s="294">
        <f>SUM(C23:G23)</f>
        <v>145</v>
      </c>
      <c r="C23" s="295"/>
      <c r="D23" s="296"/>
      <c r="E23" s="296">
        <v>145</v>
      </c>
      <c r="F23" s="296"/>
      <c r="G23" s="297"/>
      <c r="H23" s="236"/>
      <c r="I23" s="172"/>
      <c r="X23" s="172"/>
    </row>
    <row r="24" spans="1:24" s="177" customFormat="1" ht="27.75" customHeight="1" x14ac:dyDescent="0.2">
      <c r="A24" s="190" t="s">
        <v>26</v>
      </c>
      <c r="B24" s="198"/>
      <c r="C24" s="198"/>
      <c r="D24" s="198"/>
      <c r="E24" s="198"/>
      <c r="F24" s="198"/>
      <c r="G24" s="198"/>
      <c r="H24" s="198"/>
      <c r="K24" s="243"/>
      <c r="V24" s="199"/>
    </row>
    <row r="25" spans="1:24" s="177" customFormat="1" ht="21.75" customHeight="1" x14ac:dyDescent="0.15">
      <c r="A25" s="190" t="s">
        <v>27</v>
      </c>
      <c r="K25" s="243"/>
      <c r="V25" s="199"/>
    </row>
    <row r="26" spans="1:24" ht="29.25" customHeight="1" x14ac:dyDescent="0.15">
      <c r="A26" s="200" t="s">
        <v>15</v>
      </c>
      <c r="B26" s="200" t="s">
        <v>7</v>
      </c>
      <c r="C26" s="172"/>
      <c r="D26" s="172"/>
      <c r="E26" s="172"/>
      <c r="F26" s="172"/>
      <c r="G26" s="172"/>
      <c r="H26" s="172"/>
      <c r="I26" s="172"/>
      <c r="X26" s="172"/>
    </row>
    <row r="27" spans="1:24" ht="15" customHeight="1" x14ac:dyDescent="0.15">
      <c r="A27" s="187" t="s">
        <v>22</v>
      </c>
      <c r="B27" s="255">
        <v>38</v>
      </c>
      <c r="C27" s="237"/>
      <c r="D27" s="172"/>
      <c r="E27" s="172"/>
      <c r="F27" s="172"/>
      <c r="G27" s="172"/>
      <c r="H27" s="172"/>
      <c r="I27" s="172"/>
      <c r="X27" s="172"/>
    </row>
    <row r="28" spans="1:24" ht="15" customHeight="1" x14ac:dyDescent="0.15">
      <c r="A28" s="188" t="s">
        <v>23</v>
      </c>
      <c r="B28" s="255">
        <v>41</v>
      </c>
      <c r="C28" s="237"/>
      <c r="D28" s="172"/>
      <c r="E28" s="172"/>
      <c r="F28" s="172"/>
      <c r="G28" s="172"/>
      <c r="H28" s="172"/>
      <c r="I28" s="172"/>
      <c r="X28" s="172"/>
    </row>
    <row r="29" spans="1:24" ht="15" customHeight="1" x14ac:dyDescent="0.15">
      <c r="A29" s="187" t="s">
        <v>24</v>
      </c>
      <c r="B29" s="255">
        <v>253</v>
      </c>
      <c r="C29" s="237"/>
      <c r="D29" s="172"/>
      <c r="E29" s="172"/>
      <c r="F29" s="172"/>
      <c r="G29" s="172"/>
      <c r="H29" s="172"/>
      <c r="I29" s="172"/>
      <c r="X29" s="172"/>
    </row>
    <row r="30" spans="1:24" ht="15" customHeight="1" x14ac:dyDescent="0.15">
      <c r="A30" s="187" t="s">
        <v>25</v>
      </c>
      <c r="B30" s="255">
        <v>26</v>
      </c>
      <c r="C30" s="237"/>
      <c r="D30" s="172"/>
      <c r="E30" s="172"/>
      <c r="F30" s="172"/>
      <c r="G30" s="172"/>
      <c r="H30" s="172"/>
      <c r="I30" s="172"/>
      <c r="J30" s="177"/>
      <c r="X30" s="172"/>
    </row>
    <row r="31" spans="1:24" ht="15" customHeight="1" x14ac:dyDescent="0.15">
      <c r="A31" s="201" t="s">
        <v>28</v>
      </c>
      <c r="B31" s="255"/>
      <c r="C31" s="237"/>
      <c r="D31" s="172"/>
      <c r="E31" s="172"/>
      <c r="F31" s="172"/>
      <c r="G31" s="172"/>
      <c r="H31" s="172"/>
      <c r="I31" s="172"/>
      <c r="X31" s="172"/>
    </row>
    <row r="32" spans="1:24" ht="15" customHeight="1" x14ac:dyDescent="0.15">
      <c r="A32" s="189" t="s">
        <v>29</v>
      </c>
      <c r="B32" s="285">
        <v>6</v>
      </c>
      <c r="C32" s="237"/>
      <c r="D32" s="172"/>
      <c r="E32" s="172"/>
      <c r="F32" s="172"/>
      <c r="G32" s="172"/>
      <c r="H32" s="172"/>
      <c r="I32" s="172"/>
      <c r="X32" s="172"/>
    </row>
    <row r="33" spans="1:27" ht="33" customHeight="1" x14ac:dyDescent="0.15">
      <c r="A33" s="190" t="s">
        <v>30</v>
      </c>
      <c r="B33" s="202"/>
      <c r="C33" s="172"/>
      <c r="D33" s="172"/>
      <c r="E33" s="172"/>
      <c r="F33" s="172"/>
      <c r="G33" s="172"/>
      <c r="H33" s="172"/>
      <c r="I33" s="172"/>
      <c r="X33" s="172"/>
    </row>
    <row r="34" spans="1:27" ht="43.5" customHeight="1" x14ac:dyDescent="0.15">
      <c r="A34" s="200" t="s">
        <v>31</v>
      </c>
      <c r="B34" s="200" t="s">
        <v>7</v>
      </c>
      <c r="C34" s="203" t="s">
        <v>32</v>
      </c>
      <c r="D34" s="204" t="s">
        <v>33</v>
      </c>
      <c r="E34" s="204" t="s">
        <v>34</v>
      </c>
      <c r="F34" s="205" t="s">
        <v>35</v>
      </c>
      <c r="G34" s="172"/>
      <c r="H34" s="172"/>
      <c r="I34" s="172"/>
      <c r="X34" s="172"/>
    </row>
    <row r="35" spans="1:27" ht="24" customHeight="1" x14ac:dyDescent="0.15">
      <c r="A35" s="206" t="s">
        <v>36</v>
      </c>
      <c r="B35" s="284">
        <f>SUM(C35:F35)</f>
        <v>307</v>
      </c>
      <c r="C35" s="120">
        <v>19</v>
      </c>
      <c r="D35" s="121">
        <v>104</v>
      </c>
      <c r="E35" s="121">
        <v>44</v>
      </c>
      <c r="F35" s="122">
        <v>140</v>
      </c>
      <c r="G35" s="238"/>
      <c r="H35" s="172"/>
      <c r="I35" s="172"/>
      <c r="X35" s="172"/>
    </row>
    <row r="36" spans="1:27" ht="23.25" customHeight="1" x14ac:dyDescent="0.15">
      <c r="A36" s="190" t="s">
        <v>37</v>
      </c>
      <c r="X36" s="172"/>
    </row>
    <row r="37" spans="1:27" ht="21.75" customHeight="1" x14ac:dyDescent="0.15">
      <c r="A37" s="190" t="s">
        <v>38</v>
      </c>
      <c r="X37" s="172"/>
    </row>
    <row r="38" spans="1:27" ht="27" customHeight="1" x14ac:dyDescent="0.15">
      <c r="A38" s="376" t="s">
        <v>15</v>
      </c>
      <c r="B38" s="372" t="s">
        <v>39</v>
      </c>
      <c r="C38" s="377" t="s">
        <v>40</v>
      </c>
      <c r="D38" s="242"/>
      <c r="E38" s="172"/>
      <c r="F38" s="172"/>
      <c r="G38" s="172"/>
      <c r="H38" s="172"/>
      <c r="I38" s="172"/>
      <c r="X38" s="172"/>
    </row>
    <row r="39" spans="1:27" ht="15" customHeight="1" x14ac:dyDescent="0.15">
      <c r="A39" s="207" t="s">
        <v>41</v>
      </c>
      <c r="B39" s="279">
        <v>793</v>
      </c>
      <c r="C39" s="280">
        <v>2541</v>
      </c>
      <c r="D39" s="322"/>
      <c r="E39" s="172"/>
      <c r="F39" s="172"/>
      <c r="G39" s="172"/>
      <c r="H39" s="172"/>
      <c r="X39" s="172"/>
    </row>
    <row r="40" spans="1:27" ht="24" customHeight="1" x14ac:dyDescent="0.15">
      <c r="A40" s="208" t="s">
        <v>42</v>
      </c>
      <c r="B40" s="256">
        <v>476</v>
      </c>
      <c r="C40" s="281">
        <v>292</v>
      </c>
      <c r="D40" s="322" t="s">
        <v>43</v>
      </c>
      <c r="E40" s="172"/>
      <c r="F40" s="172"/>
      <c r="G40" s="172"/>
      <c r="H40" s="172"/>
      <c r="I40" s="172"/>
      <c r="T40" s="209" t="s">
        <v>44</v>
      </c>
      <c r="U40" s="209" t="s">
        <v>44</v>
      </c>
      <c r="W40" s="174"/>
      <c r="X40" s="174"/>
      <c r="Y40" s="174"/>
      <c r="Z40" s="247">
        <v>0</v>
      </c>
      <c r="AA40" s="247">
        <v>0</v>
      </c>
    </row>
    <row r="41" spans="1:27" ht="22.5" customHeight="1" x14ac:dyDescent="0.15">
      <c r="A41" s="208" t="s">
        <v>45</v>
      </c>
      <c r="B41" s="256">
        <v>296</v>
      </c>
      <c r="C41" s="281">
        <v>10</v>
      </c>
      <c r="D41" s="322" t="s">
        <v>43</v>
      </c>
      <c r="E41" s="172"/>
      <c r="F41" s="172"/>
      <c r="G41" s="172"/>
      <c r="H41" s="172"/>
      <c r="I41" s="172"/>
      <c r="T41" s="209" t="s">
        <v>44</v>
      </c>
      <c r="U41" s="209" t="s">
        <v>44</v>
      </c>
      <c r="W41" s="174"/>
      <c r="X41" s="174"/>
      <c r="Y41" s="174"/>
      <c r="Z41" s="247">
        <v>0</v>
      </c>
      <c r="AA41" s="247">
        <v>0</v>
      </c>
    </row>
    <row r="42" spans="1:27" ht="24.75" customHeight="1" x14ac:dyDescent="0.15">
      <c r="A42" s="210" t="s">
        <v>46</v>
      </c>
      <c r="B42" s="282">
        <v>289</v>
      </c>
      <c r="C42" s="283">
        <v>101</v>
      </c>
      <c r="D42" s="322" t="s">
        <v>43</v>
      </c>
      <c r="E42" s="172"/>
      <c r="F42" s="172"/>
      <c r="G42" s="172"/>
      <c r="H42" s="172"/>
      <c r="T42" s="209" t="s">
        <v>44</v>
      </c>
      <c r="U42" s="209" t="s">
        <v>44</v>
      </c>
      <c r="W42" s="174"/>
      <c r="X42" s="174"/>
      <c r="Y42" s="174"/>
      <c r="Z42" s="247">
        <v>0</v>
      </c>
      <c r="AA42" s="247">
        <v>0</v>
      </c>
    </row>
    <row r="43" spans="1:27" ht="24" customHeight="1" x14ac:dyDescent="0.15">
      <c r="A43" s="211" t="s">
        <v>47</v>
      </c>
      <c r="B43" s="212"/>
      <c r="C43" s="212"/>
      <c r="D43" s="323"/>
      <c r="E43" s="172"/>
      <c r="F43" s="172"/>
      <c r="G43" s="172"/>
      <c r="H43" s="172"/>
      <c r="I43" s="172"/>
      <c r="J43" s="177"/>
      <c r="W43" s="174"/>
      <c r="X43" s="174"/>
      <c r="Y43" s="174"/>
    </row>
    <row r="44" spans="1:27" ht="21.75" customHeight="1" x14ac:dyDescent="0.15">
      <c r="A44" s="190" t="s">
        <v>48</v>
      </c>
      <c r="D44" s="243"/>
      <c r="W44" s="174"/>
      <c r="X44" s="174"/>
      <c r="Y44" s="174"/>
    </row>
    <row r="45" spans="1:27" ht="24" customHeight="1" x14ac:dyDescent="0.15">
      <c r="A45" s="200" t="s">
        <v>49</v>
      </c>
      <c r="B45" s="213" t="s">
        <v>39</v>
      </c>
      <c r="C45" s="214" t="s">
        <v>40</v>
      </c>
      <c r="D45" s="324"/>
      <c r="E45" s="172"/>
      <c r="F45" s="172"/>
      <c r="G45" s="172"/>
      <c r="H45" s="172"/>
      <c r="W45" s="174"/>
      <c r="X45" s="174"/>
      <c r="Y45" s="174"/>
    </row>
    <row r="46" spans="1:27" ht="20.25" customHeight="1" x14ac:dyDescent="0.15">
      <c r="A46" s="215" t="s">
        <v>50</v>
      </c>
      <c r="B46" s="256">
        <v>175</v>
      </c>
      <c r="C46" s="281">
        <v>350</v>
      </c>
      <c r="D46" s="325"/>
      <c r="E46" s="172"/>
      <c r="F46" s="172"/>
      <c r="G46" s="172"/>
      <c r="H46" s="172"/>
      <c r="W46" s="174"/>
      <c r="X46" s="174"/>
      <c r="Y46" s="174"/>
    </row>
    <row r="47" spans="1:27" ht="24" customHeight="1" x14ac:dyDescent="0.15">
      <c r="A47" s="216" t="s">
        <v>51</v>
      </c>
      <c r="B47" s="282">
        <v>169</v>
      </c>
      <c r="C47" s="283">
        <v>171</v>
      </c>
      <c r="D47" s="322" t="s">
        <v>43</v>
      </c>
      <c r="E47" s="172"/>
      <c r="F47" s="172"/>
      <c r="G47" s="172"/>
      <c r="H47" s="172"/>
      <c r="T47" s="209" t="s">
        <v>44</v>
      </c>
      <c r="U47" s="209" t="s">
        <v>44</v>
      </c>
      <c r="W47" s="174"/>
      <c r="X47" s="174"/>
      <c r="Y47" s="174"/>
      <c r="Z47" s="247">
        <v>0</v>
      </c>
      <c r="AA47" s="247" t="s">
        <v>44</v>
      </c>
    </row>
    <row r="48" spans="1:27" ht="24" customHeight="1" x14ac:dyDescent="0.15">
      <c r="A48" s="217"/>
      <c r="B48" s="202"/>
      <c r="C48" s="202"/>
      <c r="D48" s="202"/>
      <c r="E48" s="172"/>
      <c r="F48" s="172"/>
      <c r="G48" s="172"/>
      <c r="H48" s="172"/>
      <c r="I48" s="172"/>
      <c r="J48" s="177"/>
      <c r="X48" s="172"/>
    </row>
    <row r="49" spans="1:31" ht="28.5" customHeight="1" x14ac:dyDescent="0.15">
      <c r="A49" s="440" t="s">
        <v>52</v>
      </c>
      <c r="B49" s="441"/>
      <c r="C49" s="441"/>
      <c r="D49" s="441"/>
      <c r="E49" s="441"/>
      <c r="J49" s="177"/>
      <c r="X49" s="172"/>
    </row>
    <row r="50" spans="1:31" ht="33.75" x14ac:dyDescent="0.15">
      <c r="A50" s="200" t="s">
        <v>49</v>
      </c>
      <c r="B50" s="375" t="s">
        <v>53</v>
      </c>
      <c r="C50" s="200" t="s">
        <v>7</v>
      </c>
      <c r="D50" s="219" t="s">
        <v>54</v>
      </c>
      <c r="E50" s="220" t="s">
        <v>55</v>
      </c>
      <c r="F50" s="221" t="s">
        <v>56</v>
      </c>
      <c r="G50" s="221" t="s">
        <v>57</v>
      </c>
      <c r="H50" s="221" t="s">
        <v>58</v>
      </c>
      <c r="I50" s="222" t="s">
        <v>59</v>
      </c>
      <c r="L50" s="177"/>
      <c r="X50" s="172"/>
    </row>
    <row r="51" spans="1:31" ht="15" customHeight="1" x14ac:dyDescent="0.15">
      <c r="A51" s="442" t="s">
        <v>50</v>
      </c>
      <c r="B51" s="443"/>
      <c r="C51" s="260">
        <f>SUM(D51:I51)</f>
        <v>238</v>
      </c>
      <c r="D51" s="261">
        <v>44</v>
      </c>
      <c r="E51" s="262">
        <v>37</v>
      </c>
      <c r="F51" s="262">
        <v>40</v>
      </c>
      <c r="G51" s="262">
        <v>28</v>
      </c>
      <c r="H51" s="262">
        <v>26</v>
      </c>
      <c r="I51" s="263">
        <v>63</v>
      </c>
      <c r="J51" s="322" t="s">
        <v>60</v>
      </c>
      <c r="L51" s="177"/>
      <c r="T51" s="209" t="s">
        <v>44</v>
      </c>
      <c r="U51" s="209" t="s">
        <v>44</v>
      </c>
      <c r="V51" s="209" t="s">
        <v>44</v>
      </c>
      <c r="W51" s="209" t="s">
        <v>44</v>
      </c>
      <c r="X51" s="209" t="s">
        <v>44</v>
      </c>
      <c r="Y51" s="209" t="s">
        <v>44</v>
      </c>
      <c r="Z51" s="247">
        <v>0</v>
      </c>
      <c r="AA51" s="247">
        <v>0</v>
      </c>
      <c r="AB51" s="247">
        <v>0</v>
      </c>
      <c r="AC51" s="247">
        <v>0</v>
      </c>
      <c r="AD51" s="247">
        <v>0</v>
      </c>
      <c r="AE51" s="247">
        <v>0</v>
      </c>
    </row>
    <row r="52" spans="1:31" ht="21" customHeight="1" x14ac:dyDescent="0.15">
      <c r="A52" s="444" t="s">
        <v>61</v>
      </c>
      <c r="B52" s="223" t="s">
        <v>62</v>
      </c>
      <c r="C52" s="264">
        <f>SUM(D52:I52)</f>
        <v>54</v>
      </c>
      <c r="D52" s="265">
        <v>14</v>
      </c>
      <c r="E52" s="266">
        <v>18</v>
      </c>
      <c r="F52" s="266">
        <v>22</v>
      </c>
      <c r="G52" s="266"/>
      <c r="H52" s="266"/>
      <c r="I52" s="267"/>
      <c r="J52" s="322" t="s">
        <v>60</v>
      </c>
      <c r="L52" s="177"/>
      <c r="T52" s="209" t="s">
        <v>44</v>
      </c>
      <c r="U52" s="209" t="s">
        <v>44</v>
      </c>
      <c r="V52" s="209" t="s">
        <v>44</v>
      </c>
      <c r="W52" s="209" t="s">
        <v>44</v>
      </c>
      <c r="X52" s="209" t="s">
        <v>44</v>
      </c>
      <c r="Y52" s="209" t="s">
        <v>44</v>
      </c>
      <c r="Z52" s="247">
        <v>0</v>
      </c>
      <c r="AA52" s="247">
        <v>0</v>
      </c>
      <c r="AB52" s="247">
        <v>0</v>
      </c>
      <c r="AC52" s="247">
        <v>0</v>
      </c>
      <c r="AD52" s="247">
        <v>0</v>
      </c>
      <c r="AE52" s="247">
        <v>0</v>
      </c>
    </row>
    <row r="53" spans="1:31" ht="31.5" x14ac:dyDescent="0.15">
      <c r="A53" s="444"/>
      <c r="B53" s="224" t="s">
        <v>63</v>
      </c>
      <c r="C53" s="268">
        <f>SUM(D53:I53)</f>
        <v>46</v>
      </c>
      <c r="D53" s="269">
        <v>22</v>
      </c>
      <c r="E53" s="270">
        <v>16</v>
      </c>
      <c r="F53" s="270">
        <v>8</v>
      </c>
      <c r="G53" s="270"/>
      <c r="H53" s="270"/>
      <c r="I53" s="271"/>
      <c r="J53" s="322" t="s">
        <v>60</v>
      </c>
      <c r="L53" s="177"/>
      <c r="T53" s="209" t="s">
        <v>44</v>
      </c>
      <c r="U53" s="209" t="s">
        <v>44</v>
      </c>
      <c r="V53" s="209" t="s">
        <v>44</v>
      </c>
      <c r="W53" s="209" t="s">
        <v>44</v>
      </c>
      <c r="X53" s="209" t="s">
        <v>44</v>
      </c>
      <c r="Y53" s="209" t="s">
        <v>44</v>
      </c>
      <c r="Z53" s="247">
        <v>0</v>
      </c>
      <c r="AA53" s="247">
        <v>0</v>
      </c>
      <c r="AB53" s="247">
        <v>0</v>
      </c>
      <c r="AC53" s="247">
        <v>0</v>
      </c>
      <c r="AD53" s="247">
        <v>0</v>
      </c>
      <c r="AE53" s="247">
        <v>0</v>
      </c>
    </row>
    <row r="54" spans="1:31" ht="24.95" customHeight="1" x14ac:dyDescent="0.15">
      <c r="A54" s="445" t="s">
        <v>64</v>
      </c>
      <c r="B54" s="225" t="s">
        <v>62</v>
      </c>
      <c r="C54" s="229">
        <f>SUM(D54:I54)</f>
        <v>107</v>
      </c>
      <c r="D54" s="272">
        <v>29</v>
      </c>
      <c r="E54" s="273">
        <v>35</v>
      </c>
      <c r="F54" s="273">
        <v>43</v>
      </c>
      <c r="G54" s="273"/>
      <c r="H54" s="273"/>
      <c r="I54" s="274"/>
      <c r="J54" s="322" t="s">
        <v>60</v>
      </c>
      <c r="K54" s="243"/>
      <c r="L54" s="177"/>
      <c r="T54" s="226"/>
      <c r="U54" s="226"/>
      <c r="V54" s="226"/>
      <c r="W54" s="226"/>
      <c r="X54" s="226"/>
      <c r="Y54" s="226"/>
      <c r="Z54" s="174"/>
      <c r="AA54" s="174"/>
      <c r="AB54" s="174"/>
      <c r="AC54" s="174"/>
      <c r="AD54" s="174"/>
      <c r="AE54" s="174"/>
    </row>
    <row r="55" spans="1:31" ht="33" customHeight="1" x14ac:dyDescent="0.15">
      <c r="A55" s="446"/>
      <c r="B55" s="227" t="s">
        <v>63</v>
      </c>
      <c r="C55" s="275">
        <f>SUM(D55:I55)</f>
        <v>100</v>
      </c>
      <c r="D55" s="276">
        <v>35</v>
      </c>
      <c r="E55" s="277">
        <v>45</v>
      </c>
      <c r="F55" s="277">
        <v>20</v>
      </c>
      <c r="G55" s="277"/>
      <c r="H55" s="277"/>
      <c r="I55" s="278"/>
      <c r="J55" s="322" t="s">
        <v>65</v>
      </c>
      <c r="K55" s="243"/>
      <c r="L55" s="177"/>
      <c r="T55" s="226"/>
      <c r="U55" s="226"/>
      <c r="V55" s="226"/>
      <c r="W55" s="226"/>
      <c r="X55" s="226"/>
      <c r="Y55" s="226"/>
      <c r="Z55" s="174"/>
      <c r="AA55" s="174"/>
      <c r="AB55" s="174"/>
      <c r="AC55" s="174"/>
      <c r="AD55" s="174"/>
      <c r="AE55" s="174"/>
    </row>
    <row r="56" spans="1:31" ht="34.5" customHeight="1" x14ac:dyDescent="0.15">
      <c r="A56" s="447" t="s">
        <v>66</v>
      </c>
      <c r="B56" s="447"/>
      <c r="C56" s="447"/>
      <c r="D56" s="447"/>
      <c r="E56" s="447"/>
      <c r="F56" s="447"/>
      <c r="J56" s="177"/>
      <c r="X56" s="172"/>
    </row>
    <row r="57" spans="1:31" ht="11.25" x14ac:dyDescent="0.15">
      <c r="A57" s="372" t="s">
        <v>67</v>
      </c>
      <c r="B57" s="419" t="s">
        <v>68</v>
      </c>
      <c r="C57" s="420"/>
      <c r="D57" s="421" t="s">
        <v>69</v>
      </c>
      <c r="E57" s="422"/>
      <c r="F57" s="371"/>
      <c r="J57" s="177"/>
      <c r="X57" s="172"/>
    </row>
    <row r="58" spans="1:31" ht="21" x14ac:dyDescent="0.25">
      <c r="A58" s="172"/>
      <c r="B58" s="374" t="s">
        <v>70</v>
      </c>
      <c r="C58" s="374" t="s">
        <v>71</v>
      </c>
      <c r="D58" s="374" t="s">
        <v>70</v>
      </c>
      <c r="E58" s="373" t="s">
        <v>71</v>
      </c>
      <c r="F58" s="172"/>
      <c r="G58" s="239"/>
      <c r="H58" s="160"/>
      <c r="I58" s="160"/>
      <c r="J58" s="160"/>
      <c r="X58" s="172"/>
    </row>
    <row r="59" spans="1:31" ht="15" customHeight="1" x14ac:dyDescent="0.25">
      <c r="A59" s="229" t="s">
        <v>72</v>
      </c>
      <c r="B59" s="298">
        <v>2</v>
      </c>
      <c r="C59" s="299">
        <v>70</v>
      </c>
      <c r="D59" s="299">
        <v>2</v>
      </c>
      <c r="E59" s="299">
        <v>12</v>
      </c>
      <c r="F59" s="245"/>
      <c r="H59" s="160"/>
      <c r="I59" s="160"/>
      <c r="J59" s="160"/>
      <c r="T59" s="249"/>
      <c r="X59" s="172"/>
      <c r="Z59" s="249"/>
    </row>
    <row r="60" spans="1:31" ht="15" customHeight="1" x14ac:dyDescent="0.15">
      <c r="A60" s="231" t="s">
        <v>73</v>
      </c>
      <c r="B60" s="300"/>
      <c r="C60" s="301"/>
      <c r="D60" s="301"/>
      <c r="E60" s="301"/>
      <c r="J60" s="177"/>
      <c r="X60" s="172"/>
    </row>
    <row r="61" spans="1:31" ht="15" customHeight="1" x14ac:dyDescent="0.15">
      <c r="A61" s="231" t="s">
        <v>74</v>
      </c>
      <c r="B61" s="300"/>
      <c r="C61" s="301"/>
      <c r="D61" s="301"/>
      <c r="E61" s="301"/>
      <c r="J61" s="177"/>
      <c r="X61" s="172"/>
    </row>
    <row r="62" spans="1:31" ht="15" customHeight="1" x14ac:dyDescent="0.15">
      <c r="A62" s="231" t="s">
        <v>75</v>
      </c>
      <c r="B62" s="300"/>
      <c r="C62" s="301"/>
      <c r="D62" s="301"/>
      <c r="E62" s="301"/>
      <c r="J62" s="177"/>
      <c r="X62" s="172"/>
    </row>
    <row r="63" spans="1:31" ht="15" customHeight="1" x14ac:dyDescent="0.15">
      <c r="A63" s="231" t="s">
        <v>76</v>
      </c>
      <c r="B63" s="300">
        <v>7</v>
      </c>
      <c r="C63" s="301">
        <v>16</v>
      </c>
      <c r="D63" s="301">
        <v>2</v>
      </c>
      <c r="E63" s="301">
        <v>1</v>
      </c>
      <c r="J63" s="177"/>
      <c r="X63" s="172"/>
    </row>
    <row r="64" spans="1:31" ht="15" customHeight="1" x14ac:dyDescent="0.15">
      <c r="A64" s="231" t="s">
        <v>77</v>
      </c>
      <c r="B64" s="300"/>
      <c r="C64" s="301"/>
      <c r="D64" s="301"/>
      <c r="E64" s="301"/>
      <c r="J64" s="177"/>
      <c r="X64" s="172"/>
    </row>
    <row r="65" spans="1:27" ht="15" customHeight="1" x14ac:dyDescent="0.15">
      <c r="A65" s="231" t="s">
        <v>78</v>
      </c>
      <c r="B65" s="300">
        <v>6</v>
      </c>
      <c r="C65" s="301">
        <v>5</v>
      </c>
      <c r="D65" s="301">
        <v>3</v>
      </c>
      <c r="E65" s="301"/>
      <c r="J65" s="177"/>
      <c r="X65" s="172"/>
    </row>
    <row r="66" spans="1:27" ht="15" customHeight="1" x14ac:dyDescent="0.15">
      <c r="A66" s="231" t="s">
        <v>79</v>
      </c>
      <c r="B66" s="300"/>
      <c r="C66" s="301">
        <v>4</v>
      </c>
      <c r="D66" s="301"/>
      <c r="E66" s="301">
        <v>3</v>
      </c>
      <c r="J66" s="177"/>
      <c r="X66" s="172"/>
    </row>
    <row r="67" spans="1:27" ht="15" customHeight="1" x14ac:dyDescent="0.15">
      <c r="A67" s="231" t="s">
        <v>80</v>
      </c>
      <c r="B67" s="300"/>
      <c r="C67" s="301">
        <v>82</v>
      </c>
      <c r="D67" s="301"/>
      <c r="E67" s="301">
        <v>23</v>
      </c>
      <c r="J67" s="177"/>
      <c r="X67" s="172"/>
    </row>
    <row r="68" spans="1:27" ht="15" customHeight="1" x14ac:dyDescent="0.15">
      <c r="A68" s="231" t="s">
        <v>81</v>
      </c>
      <c r="B68" s="300"/>
      <c r="C68" s="301">
        <v>56</v>
      </c>
      <c r="D68" s="301"/>
      <c r="E68" s="301">
        <v>24</v>
      </c>
      <c r="J68" s="177"/>
      <c r="X68" s="172"/>
    </row>
    <row r="69" spans="1:27" ht="15" customHeight="1" x14ac:dyDescent="0.15">
      <c r="A69" s="231" t="s">
        <v>82</v>
      </c>
      <c r="B69" s="300">
        <v>4</v>
      </c>
      <c r="C69" s="301">
        <v>38</v>
      </c>
      <c r="D69" s="301"/>
      <c r="E69" s="301">
        <v>17</v>
      </c>
      <c r="J69" s="177"/>
      <c r="X69" s="172"/>
    </row>
    <row r="70" spans="1:27" ht="15" customHeight="1" x14ac:dyDescent="0.15">
      <c r="A70" s="231" t="s">
        <v>83</v>
      </c>
      <c r="B70" s="300"/>
      <c r="C70" s="301"/>
      <c r="D70" s="301"/>
      <c r="E70" s="301"/>
      <c r="J70" s="177"/>
      <c r="X70" s="172"/>
    </row>
    <row r="71" spans="1:27" ht="15" customHeight="1" x14ac:dyDescent="0.15">
      <c r="A71" s="206" t="s">
        <v>7</v>
      </c>
      <c r="B71" s="302">
        <f>SUM(B59:B70)</f>
        <v>19</v>
      </c>
      <c r="C71" s="302">
        <f>SUM(C59:C70)</f>
        <v>271</v>
      </c>
      <c r="D71" s="302">
        <f>SUM(D59:D70)</f>
        <v>7</v>
      </c>
      <c r="E71" s="302">
        <f>SUM(E59:E70)</f>
        <v>80</v>
      </c>
      <c r="J71" s="177"/>
      <c r="X71" s="172"/>
    </row>
    <row r="72" spans="1:27" ht="39" customHeight="1" x14ac:dyDescent="0.15">
      <c r="A72" s="447" t="s">
        <v>84</v>
      </c>
      <c r="B72" s="447"/>
      <c r="C72" s="447"/>
      <c r="D72" s="447"/>
      <c r="E72" s="447"/>
      <c r="F72" s="447"/>
      <c r="J72" s="177"/>
      <c r="X72" s="172"/>
    </row>
    <row r="73" spans="1:27" x14ac:dyDescent="0.15">
      <c r="A73" s="428" t="s">
        <v>67</v>
      </c>
      <c r="B73" s="448" t="s">
        <v>85</v>
      </c>
      <c r="C73" s="448"/>
      <c r="D73" s="448"/>
      <c r="E73" s="448"/>
      <c r="J73" s="177"/>
      <c r="X73" s="172"/>
    </row>
    <row r="74" spans="1:27" x14ac:dyDescent="0.15">
      <c r="A74" s="429"/>
      <c r="B74" s="448" t="s">
        <v>86</v>
      </c>
      <c r="C74" s="448"/>
      <c r="D74" s="448" t="s">
        <v>87</v>
      </c>
      <c r="E74" s="448"/>
      <c r="J74" s="177"/>
      <c r="X74" s="172"/>
    </row>
    <row r="75" spans="1:27" ht="21" x14ac:dyDescent="0.15">
      <c r="A75" s="430"/>
      <c r="B75" s="374" t="s">
        <v>70</v>
      </c>
      <c r="C75" s="374" t="s">
        <v>71</v>
      </c>
      <c r="D75" s="374" t="s">
        <v>70</v>
      </c>
      <c r="E75" s="373" t="s">
        <v>71</v>
      </c>
      <c r="G75" s="239"/>
      <c r="J75" s="177"/>
      <c r="X75" s="172"/>
    </row>
    <row r="76" spans="1:27" ht="15" customHeight="1" x14ac:dyDescent="0.15">
      <c r="A76" s="229" t="s">
        <v>72</v>
      </c>
      <c r="B76" s="254">
        <v>19</v>
      </c>
      <c r="C76" s="255">
        <v>118</v>
      </c>
      <c r="D76" s="255"/>
      <c r="E76" s="255">
        <v>6</v>
      </c>
      <c r="F76" s="246" t="str">
        <f>T76&amp;"      "&amp;U76</f>
        <v xml:space="preserve">      </v>
      </c>
      <c r="J76" s="177"/>
      <c r="T76" s="177" t="str">
        <f>IF($B76&lt;$D76,"Suspendidas en menores 15a no puede ser mayor que programadas","")</f>
        <v/>
      </c>
      <c r="U76" s="177" t="str">
        <f>IF($C76&lt;$E76,"Suspendidas en 15+a no puede ser mayor que programadas","")</f>
        <v/>
      </c>
      <c r="X76" s="172"/>
      <c r="Z76" s="177">
        <f>IF($B76&lt;$D76,1,0)</f>
        <v>0</v>
      </c>
      <c r="AA76" s="177">
        <f>IF($C76&lt;$E76,1,0)</f>
        <v>0</v>
      </c>
    </row>
    <row r="77" spans="1:27" ht="15" customHeight="1" x14ac:dyDescent="0.15">
      <c r="A77" s="230" t="s">
        <v>73</v>
      </c>
      <c r="B77" s="257"/>
      <c r="C77" s="258"/>
      <c r="D77" s="258"/>
      <c r="E77" s="258"/>
      <c r="F77" s="246" t="str">
        <f t="shared" ref="F77:F88" si="1">T77&amp;"      "&amp;U77</f>
        <v xml:space="preserve">      </v>
      </c>
      <c r="J77" s="177"/>
      <c r="T77" s="177" t="str">
        <f t="shared" ref="T77:T88" si="2">IF($B77&lt;$D77,"Suspendidas en menores 15a no puede ser mayor que programadas","")</f>
        <v/>
      </c>
      <c r="U77" s="177" t="str">
        <f t="shared" ref="U77:U88" si="3">IF($C77&lt;$E77,"Suspendidas en 15+a no puede ser mayor que programadas","")</f>
        <v/>
      </c>
      <c r="X77" s="172"/>
      <c r="Z77" s="177">
        <f t="shared" ref="Z77:Z88" si="4">IF($B77&lt;$D77,1,0)</f>
        <v>0</v>
      </c>
      <c r="AA77" s="177">
        <f t="shared" ref="AA77:AA88" si="5">IF($C77&lt;$E77,1,0)</f>
        <v>0</v>
      </c>
    </row>
    <row r="78" spans="1:27" ht="15" customHeight="1" x14ac:dyDescent="0.15">
      <c r="A78" s="231" t="s">
        <v>74</v>
      </c>
      <c r="B78" s="257"/>
      <c r="C78" s="258"/>
      <c r="D78" s="258"/>
      <c r="E78" s="258"/>
      <c r="F78" s="246" t="str">
        <f t="shared" si="1"/>
        <v xml:space="preserve">      </v>
      </c>
      <c r="J78" s="177"/>
      <c r="T78" s="177" t="str">
        <f t="shared" si="2"/>
        <v/>
      </c>
      <c r="U78" s="177" t="str">
        <f t="shared" si="3"/>
        <v/>
      </c>
      <c r="X78" s="172"/>
      <c r="Z78" s="177">
        <f t="shared" si="4"/>
        <v>0</v>
      </c>
      <c r="AA78" s="177">
        <f t="shared" si="5"/>
        <v>0</v>
      </c>
    </row>
    <row r="79" spans="1:27" ht="15" customHeight="1" x14ac:dyDescent="0.15">
      <c r="A79" s="231" t="s">
        <v>75</v>
      </c>
      <c r="B79" s="257"/>
      <c r="C79" s="258"/>
      <c r="D79" s="258"/>
      <c r="E79" s="258"/>
      <c r="F79" s="246" t="str">
        <f t="shared" si="1"/>
        <v xml:space="preserve">      </v>
      </c>
      <c r="J79" s="177"/>
      <c r="T79" s="177" t="str">
        <f t="shared" si="2"/>
        <v/>
      </c>
      <c r="U79" s="177" t="str">
        <f t="shared" si="3"/>
        <v/>
      </c>
      <c r="X79" s="172"/>
      <c r="Z79" s="177">
        <f t="shared" si="4"/>
        <v>0</v>
      </c>
      <c r="AA79" s="177">
        <f t="shared" si="5"/>
        <v>0</v>
      </c>
    </row>
    <row r="80" spans="1:27" ht="15" customHeight="1" x14ac:dyDescent="0.15">
      <c r="A80" s="231" t="s">
        <v>76</v>
      </c>
      <c r="B80" s="257">
        <v>8</v>
      </c>
      <c r="C80" s="258">
        <v>39</v>
      </c>
      <c r="D80" s="258"/>
      <c r="E80" s="258"/>
      <c r="F80" s="246" t="str">
        <f t="shared" si="1"/>
        <v xml:space="preserve">      </v>
      </c>
      <c r="J80" s="177"/>
      <c r="T80" s="177" t="str">
        <f t="shared" si="2"/>
        <v/>
      </c>
      <c r="U80" s="177" t="str">
        <f t="shared" si="3"/>
        <v/>
      </c>
      <c r="X80" s="172"/>
      <c r="Z80" s="177">
        <f t="shared" si="4"/>
        <v>0</v>
      </c>
      <c r="AA80" s="177">
        <f t="shared" si="5"/>
        <v>0</v>
      </c>
    </row>
    <row r="81" spans="1:27" ht="15" customHeight="1" x14ac:dyDescent="0.15">
      <c r="A81" s="231" t="s">
        <v>77</v>
      </c>
      <c r="B81" s="257"/>
      <c r="C81" s="258"/>
      <c r="D81" s="258"/>
      <c r="E81" s="258"/>
      <c r="F81" s="246" t="str">
        <f t="shared" si="1"/>
        <v xml:space="preserve">      </v>
      </c>
      <c r="J81" s="177"/>
      <c r="T81" s="177" t="str">
        <f t="shared" si="2"/>
        <v/>
      </c>
      <c r="U81" s="177" t="str">
        <f t="shared" si="3"/>
        <v/>
      </c>
      <c r="X81" s="172"/>
      <c r="Z81" s="177">
        <f t="shared" si="4"/>
        <v>0</v>
      </c>
      <c r="AA81" s="177">
        <f t="shared" si="5"/>
        <v>0</v>
      </c>
    </row>
    <row r="82" spans="1:27" ht="15" customHeight="1" x14ac:dyDescent="0.15">
      <c r="A82" s="231" t="s">
        <v>78</v>
      </c>
      <c r="B82" s="257">
        <v>3</v>
      </c>
      <c r="C82" s="258">
        <v>8</v>
      </c>
      <c r="D82" s="258"/>
      <c r="E82" s="258">
        <v>1</v>
      </c>
      <c r="F82" s="246" t="str">
        <f t="shared" si="1"/>
        <v xml:space="preserve">      </v>
      </c>
      <c r="J82" s="177"/>
      <c r="T82" s="177" t="str">
        <f t="shared" si="2"/>
        <v/>
      </c>
      <c r="U82" s="177" t="str">
        <f t="shared" si="3"/>
        <v/>
      </c>
      <c r="X82" s="172"/>
      <c r="Z82" s="177">
        <f t="shared" si="4"/>
        <v>0</v>
      </c>
      <c r="AA82" s="177">
        <f t="shared" si="5"/>
        <v>0</v>
      </c>
    </row>
    <row r="83" spans="1:27" ht="15" customHeight="1" x14ac:dyDescent="0.15">
      <c r="A83" s="231" t="s">
        <v>79</v>
      </c>
      <c r="B83" s="257"/>
      <c r="C83" s="258">
        <v>4</v>
      </c>
      <c r="D83" s="258"/>
      <c r="E83" s="258">
        <v>4</v>
      </c>
      <c r="F83" s="246" t="str">
        <f t="shared" si="1"/>
        <v xml:space="preserve">      </v>
      </c>
      <c r="J83" s="177"/>
      <c r="T83" s="177" t="str">
        <f t="shared" si="2"/>
        <v/>
      </c>
      <c r="U83" s="177" t="str">
        <f t="shared" si="3"/>
        <v/>
      </c>
      <c r="X83" s="172"/>
      <c r="Z83" s="177">
        <f t="shared" si="4"/>
        <v>0</v>
      </c>
      <c r="AA83" s="177">
        <f t="shared" si="5"/>
        <v>0</v>
      </c>
    </row>
    <row r="84" spans="1:27" ht="15" customHeight="1" x14ac:dyDescent="0.15">
      <c r="A84" s="231" t="s">
        <v>80</v>
      </c>
      <c r="B84" s="257"/>
      <c r="C84" s="258">
        <v>19</v>
      </c>
      <c r="D84" s="258"/>
      <c r="E84" s="258">
        <v>1</v>
      </c>
      <c r="F84" s="246" t="str">
        <f t="shared" si="1"/>
        <v xml:space="preserve">      </v>
      </c>
      <c r="J84" s="177"/>
      <c r="T84" s="177" t="str">
        <f t="shared" si="2"/>
        <v/>
      </c>
      <c r="U84" s="177" t="str">
        <f t="shared" si="3"/>
        <v/>
      </c>
      <c r="X84" s="172"/>
      <c r="Z84" s="177">
        <f t="shared" si="4"/>
        <v>0</v>
      </c>
      <c r="AA84" s="177">
        <f t="shared" si="5"/>
        <v>0</v>
      </c>
    </row>
    <row r="85" spans="1:27" ht="15" customHeight="1" x14ac:dyDescent="0.15">
      <c r="A85" s="231" t="s">
        <v>81</v>
      </c>
      <c r="B85" s="257"/>
      <c r="C85" s="258">
        <v>40</v>
      </c>
      <c r="D85" s="258"/>
      <c r="E85" s="258">
        <v>3</v>
      </c>
      <c r="F85" s="246" t="str">
        <f t="shared" si="1"/>
        <v xml:space="preserve">      </v>
      </c>
      <c r="J85" s="177"/>
      <c r="T85" s="177" t="str">
        <f t="shared" si="2"/>
        <v/>
      </c>
      <c r="U85" s="177" t="str">
        <f t="shared" si="3"/>
        <v/>
      </c>
      <c r="X85" s="172"/>
      <c r="Z85" s="177">
        <f t="shared" si="4"/>
        <v>0</v>
      </c>
      <c r="AA85" s="177">
        <f t="shared" si="5"/>
        <v>0</v>
      </c>
    </row>
    <row r="86" spans="1:27" ht="15" customHeight="1" x14ac:dyDescent="0.15">
      <c r="A86" s="231" t="s">
        <v>82</v>
      </c>
      <c r="B86" s="257"/>
      <c r="C86" s="258">
        <v>18</v>
      </c>
      <c r="D86" s="258"/>
      <c r="E86" s="258"/>
      <c r="F86" s="246" t="str">
        <f t="shared" si="1"/>
        <v xml:space="preserve">      </v>
      </c>
      <c r="J86" s="177"/>
      <c r="T86" s="177" t="str">
        <f t="shared" si="2"/>
        <v/>
      </c>
      <c r="U86" s="177" t="str">
        <f t="shared" si="3"/>
        <v/>
      </c>
      <c r="X86" s="172"/>
      <c r="Z86" s="177">
        <f t="shared" si="4"/>
        <v>0</v>
      </c>
      <c r="AA86" s="177">
        <f t="shared" si="5"/>
        <v>0</v>
      </c>
    </row>
    <row r="87" spans="1:27" ht="15" customHeight="1" x14ac:dyDescent="0.15">
      <c r="A87" s="232" t="s">
        <v>83</v>
      </c>
      <c r="B87" s="257"/>
      <c r="C87" s="258"/>
      <c r="D87" s="258"/>
      <c r="E87" s="258"/>
      <c r="F87" s="246" t="str">
        <f t="shared" si="1"/>
        <v xml:space="preserve">      </v>
      </c>
      <c r="J87" s="177"/>
      <c r="T87" s="177" t="str">
        <f t="shared" si="2"/>
        <v/>
      </c>
      <c r="U87" s="177" t="str">
        <f t="shared" si="3"/>
        <v/>
      </c>
      <c r="X87" s="172"/>
      <c r="Z87" s="177">
        <f t="shared" si="4"/>
        <v>0</v>
      </c>
      <c r="AA87" s="177">
        <f t="shared" si="5"/>
        <v>0</v>
      </c>
    </row>
    <row r="88" spans="1:27" ht="15" customHeight="1" x14ac:dyDescent="0.15">
      <c r="A88" s="232" t="s">
        <v>7</v>
      </c>
      <c r="B88" s="259">
        <f>SUM(B76:B87)</f>
        <v>30</v>
      </c>
      <c r="C88" s="259">
        <f>SUM(C76:C87)</f>
        <v>246</v>
      </c>
      <c r="D88" s="259">
        <f>SUM(D76:D87)</f>
        <v>0</v>
      </c>
      <c r="E88" s="259">
        <f>SUM(E76:E87)</f>
        <v>15</v>
      </c>
      <c r="F88" s="246" t="str">
        <f t="shared" si="1"/>
        <v xml:space="preserve">      </v>
      </c>
      <c r="J88" s="177"/>
      <c r="T88" s="177" t="str">
        <f t="shared" si="2"/>
        <v/>
      </c>
      <c r="U88" s="177" t="str">
        <f t="shared" si="3"/>
        <v/>
      </c>
      <c r="X88" s="172"/>
      <c r="Z88" s="177">
        <f t="shared" si="4"/>
        <v>0</v>
      </c>
      <c r="AA88" s="177">
        <f t="shared" si="5"/>
        <v>0</v>
      </c>
    </row>
    <row r="89" spans="1:27" ht="11.25" x14ac:dyDescent="0.15">
      <c r="F89" s="250"/>
      <c r="J89" s="177"/>
      <c r="X89" s="172"/>
    </row>
    <row r="90" spans="1:27" x14ac:dyDescent="0.15">
      <c r="J90" s="177"/>
      <c r="X90" s="172"/>
    </row>
    <row r="91" spans="1:27" x14ac:dyDescent="0.15">
      <c r="J91" s="177"/>
      <c r="X91" s="172"/>
    </row>
    <row r="92" spans="1:27" x14ac:dyDescent="0.15">
      <c r="J92" s="177"/>
      <c r="X92" s="172"/>
    </row>
    <row r="93" spans="1:27" x14ac:dyDescent="0.15">
      <c r="J93" s="177"/>
      <c r="X93" s="172"/>
    </row>
    <row r="94" spans="1:27" x14ac:dyDescent="0.15">
      <c r="J94" s="177"/>
      <c r="X94" s="172"/>
    </row>
    <row r="95" spans="1:27" x14ac:dyDescent="0.15">
      <c r="J95" s="177"/>
      <c r="X95" s="172"/>
    </row>
    <row r="96" spans="1:27" x14ac:dyDescent="0.15">
      <c r="J96" s="177"/>
      <c r="X96" s="172"/>
    </row>
    <row r="97" spans="10:24" x14ac:dyDescent="0.15">
      <c r="J97" s="177"/>
      <c r="X97" s="172"/>
    </row>
    <row r="98" spans="10:24" x14ac:dyDescent="0.15">
      <c r="J98" s="177"/>
      <c r="X98" s="172"/>
    </row>
    <row r="99" spans="10:24" x14ac:dyDescent="0.15">
      <c r="J99" s="177"/>
      <c r="X99" s="172"/>
    </row>
    <row r="100" spans="10:24" x14ac:dyDescent="0.15">
      <c r="J100" s="177"/>
      <c r="X100" s="172"/>
    </row>
    <row r="101" spans="10:24" x14ac:dyDescent="0.15">
      <c r="J101" s="177"/>
      <c r="X101" s="172"/>
    </row>
    <row r="102" spans="10:24" x14ac:dyDescent="0.15">
      <c r="J102" s="177"/>
      <c r="X102" s="172"/>
    </row>
    <row r="103" spans="10:24" x14ac:dyDescent="0.15">
      <c r="J103" s="177"/>
      <c r="X103" s="172"/>
    </row>
    <row r="104" spans="10:24" x14ac:dyDescent="0.15">
      <c r="J104" s="177"/>
      <c r="X104" s="172"/>
    </row>
    <row r="105" spans="10:24" x14ac:dyDescent="0.15">
      <c r="J105" s="177"/>
      <c r="X105" s="172"/>
    </row>
    <row r="106" spans="10:24" x14ac:dyDescent="0.15">
      <c r="J106" s="177"/>
      <c r="X106" s="172"/>
    </row>
    <row r="107" spans="10:24" x14ac:dyDescent="0.15">
      <c r="J107" s="177"/>
      <c r="X107" s="172"/>
    </row>
    <row r="108" spans="10:24" x14ac:dyDescent="0.15">
      <c r="J108" s="177"/>
      <c r="X108" s="172"/>
    </row>
    <row r="109" spans="10:24" x14ac:dyDescent="0.15">
      <c r="J109" s="177"/>
      <c r="X109" s="172"/>
    </row>
    <row r="110" spans="10:24" x14ac:dyDescent="0.15">
      <c r="J110" s="177"/>
      <c r="X110" s="172"/>
    </row>
    <row r="111" spans="10:24" x14ac:dyDescent="0.15">
      <c r="J111" s="177"/>
      <c r="X111" s="172"/>
    </row>
    <row r="112" spans="10:24" x14ac:dyDescent="0.15">
      <c r="J112" s="177"/>
      <c r="X112" s="172"/>
    </row>
    <row r="113" spans="10:24" x14ac:dyDescent="0.15">
      <c r="J113" s="177"/>
      <c r="X113" s="172"/>
    </row>
    <row r="114" spans="10:24" x14ac:dyDescent="0.15">
      <c r="J114" s="177"/>
      <c r="X114" s="172"/>
    </row>
    <row r="115" spans="10:24" x14ac:dyDescent="0.15">
      <c r="J115" s="177"/>
      <c r="X115" s="172"/>
    </row>
    <row r="116" spans="10:24" x14ac:dyDescent="0.15">
      <c r="J116" s="177"/>
      <c r="X116" s="172"/>
    </row>
    <row r="117" spans="10:24" x14ac:dyDescent="0.15">
      <c r="J117" s="177"/>
      <c r="X117" s="172"/>
    </row>
    <row r="118" spans="10:24" x14ac:dyDescent="0.15">
      <c r="J118" s="177"/>
      <c r="X118" s="172"/>
    </row>
    <row r="119" spans="10:24" x14ac:dyDescent="0.15">
      <c r="J119" s="177"/>
      <c r="X119" s="172"/>
    </row>
    <row r="120" spans="10:24" x14ac:dyDescent="0.15">
      <c r="J120" s="177"/>
      <c r="X120" s="172"/>
    </row>
    <row r="121" spans="10:24" x14ac:dyDescent="0.15">
      <c r="J121" s="177"/>
      <c r="X121" s="172"/>
    </row>
    <row r="122" spans="10:24" x14ac:dyDescent="0.15">
      <c r="J122" s="177"/>
      <c r="X122" s="172"/>
    </row>
    <row r="123" spans="10:24" x14ac:dyDescent="0.15">
      <c r="J123" s="177"/>
      <c r="X123" s="172"/>
    </row>
    <row r="124" spans="10:24" x14ac:dyDescent="0.15">
      <c r="J124" s="177"/>
      <c r="X124" s="172"/>
    </row>
    <row r="125" spans="10:24" x14ac:dyDescent="0.15">
      <c r="J125" s="177"/>
      <c r="X125" s="172"/>
    </row>
    <row r="126" spans="10:24" x14ac:dyDescent="0.15">
      <c r="J126" s="177"/>
      <c r="X126" s="172"/>
    </row>
    <row r="127" spans="10:24" x14ac:dyDescent="0.15">
      <c r="J127" s="177"/>
      <c r="X127" s="172"/>
    </row>
    <row r="128" spans="10:24" x14ac:dyDescent="0.15">
      <c r="J128" s="177"/>
      <c r="X128" s="172"/>
    </row>
    <row r="129" spans="10:24" x14ac:dyDescent="0.15">
      <c r="J129" s="177"/>
      <c r="X129" s="172"/>
    </row>
    <row r="130" spans="10:24" x14ac:dyDescent="0.15">
      <c r="J130" s="177"/>
      <c r="X130" s="172"/>
    </row>
    <row r="131" spans="10:24" x14ac:dyDescent="0.15">
      <c r="J131" s="177"/>
      <c r="X131" s="172"/>
    </row>
    <row r="132" spans="10:24" x14ac:dyDescent="0.15">
      <c r="J132" s="177"/>
      <c r="X132" s="172"/>
    </row>
    <row r="133" spans="10:24" x14ac:dyDescent="0.15">
      <c r="J133" s="177"/>
      <c r="X133" s="172"/>
    </row>
    <row r="134" spans="10:24" x14ac:dyDescent="0.15">
      <c r="X134" s="172"/>
    </row>
    <row r="135" spans="10:24" x14ac:dyDescent="0.15">
      <c r="X135" s="172"/>
    </row>
    <row r="136" spans="10:24" x14ac:dyDescent="0.15">
      <c r="X136" s="172"/>
    </row>
    <row r="137" spans="10:24" x14ac:dyDescent="0.15">
      <c r="X137" s="172"/>
    </row>
    <row r="138" spans="10:24" x14ac:dyDescent="0.15">
      <c r="X138" s="172"/>
    </row>
    <row r="139" spans="10:24" x14ac:dyDescent="0.15">
      <c r="X139" s="172"/>
    </row>
    <row r="140" spans="10:24" x14ac:dyDescent="0.15">
      <c r="X140" s="172"/>
    </row>
    <row r="141" spans="10:24" x14ac:dyDescent="0.15">
      <c r="X141" s="172"/>
    </row>
    <row r="142" spans="10:24" x14ac:dyDescent="0.15">
      <c r="X142" s="172"/>
    </row>
    <row r="143" spans="10:24" x14ac:dyDescent="0.15">
      <c r="X143" s="172"/>
    </row>
    <row r="144" spans="10:24" x14ac:dyDescent="0.15">
      <c r="X144" s="172"/>
    </row>
    <row r="145" spans="24:24" x14ac:dyDescent="0.15">
      <c r="X145" s="172"/>
    </row>
    <row r="146" spans="24:24" x14ac:dyDescent="0.15">
      <c r="X146" s="172"/>
    </row>
    <row r="147" spans="24:24" x14ac:dyDescent="0.15">
      <c r="X147" s="172"/>
    </row>
    <row r="148" spans="24:24" x14ac:dyDescent="0.15">
      <c r="X148" s="172"/>
    </row>
    <row r="149" spans="24:24" x14ac:dyDescent="0.15">
      <c r="X149" s="172"/>
    </row>
    <row r="150" spans="24:24" x14ac:dyDescent="0.15">
      <c r="X150" s="172"/>
    </row>
    <row r="151" spans="24:24" x14ac:dyDescent="0.15">
      <c r="X151" s="172"/>
    </row>
    <row r="152" spans="24:24" x14ac:dyDescent="0.15">
      <c r="X152" s="172"/>
    </row>
    <row r="153" spans="24:24" x14ac:dyDescent="0.15">
      <c r="X153" s="172"/>
    </row>
    <row r="154" spans="24:24" x14ac:dyDescent="0.15">
      <c r="X154" s="172"/>
    </row>
    <row r="155" spans="24:24" x14ac:dyDescent="0.15">
      <c r="X155" s="172"/>
    </row>
    <row r="156" spans="24:24" x14ac:dyDescent="0.15">
      <c r="X156" s="172"/>
    </row>
    <row r="157" spans="24:24" x14ac:dyDescent="0.15">
      <c r="X157" s="172"/>
    </row>
    <row r="158" spans="24:24" x14ac:dyDescent="0.15">
      <c r="X158" s="172"/>
    </row>
    <row r="159" spans="24:24" x14ac:dyDescent="0.15">
      <c r="X159" s="172"/>
    </row>
    <row r="160" spans="24:24" x14ac:dyDescent="0.15">
      <c r="X160" s="172"/>
    </row>
    <row r="161" spans="24:24" x14ac:dyDescent="0.15">
      <c r="X161" s="172"/>
    </row>
    <row r="162" spans="24:24" x14ac:dyDescent="0.15">
      <c r="X162" s="172"/>
    </row>
    <row r="163" spans="24:24" x14ac:dyDescent="0.15">
      <c r="X163" s="172"/>
    </row>
    <row r="164" spans="24:24" x14ac:dyDescent="0.15">
      <c r="X164" s="172"/>
    </row>
    <row r="165" spans="24:24" x14ac:dyDescent="0.15">
      <c r="X165" s="172"/>
    </row>
    <row r="166" spans="24:24" x14ac:dyDescent="0.15">
      <c r="X166" s="172"/>
    </row>
    <row r="167" spans="24:24" x14ac:dyDescent="0.15">
      <c r="X167" s="172"/>
    </row>
    <row r="168" spans="24:24" x14ac:dyDescent="0.15">
      <c r="X168" s="172"/>
    </row>
    <row r="169" spans="24:24" x14ac:dyDescent="0.15">
      <c r="X169" s="172"/>
    </row>
    <row r="170" spans="24:24" x14ac:dyDescent="0.15">
      <c r="X170" s="172"/>
    </row>
    <row r="171" spans="24:24" x14ac:dyDescent="0.15">
      <c r="X171" s="172"/>
    </row>
    <row r="172" spans="24:24" x14ac:dyDescent="0.15">
      <c r="X172" s="172"/>
    </row>
    <row r="173" spans="24:24" x14ac:dyDescent="0.15">
      <c r="X173" s="172"/>
    </row>
    <row r="174" spans="24:24" x14ac:dyDescent="0.15">
      <c r="X174" s="172"/>
    </row>
    <row r="175" spans="24:24" x14ac:dyDescent="0.15">
      <c r="X175" s="172"/>
    </row>
    <row r="176" spans="24:24" x14ac:dyDescent="0.15">
      <c r="X176" s="172"/>
    </row>
    <row r="177" spans="24:24" x14ac:dyDescent="0.15">
      <c r="X177" s="172"/>
    </row>
    <row r="178" spans="24:24" x14ac:dyDescent="0.15">
      <c r="X178" s="172"/>
    </row>
    <row r="179" spans="24:24" x14ac:dyDescent="0.15">
      <c r="X179" s="172"/>
    </row>
    <row r="180" spans="24:24" x14ac:dyDescent="0.15">
      <c r="X180" s="172"/>
    </row>
    <row r="181" spans="24:24" x14ac:dyDescent="0.15">
      <c r="X181" s="172"/>
    </row>
    <row r="182" spans="24:24" x14ac:dyDescent="0.15">
      <c r="X182" s="172"/>
    </row>
    <row r="183" spans="24:24" x14ac:dyDescent="0.15">
      <c r="X183" s="172"/>
    </row>
    <row r="184" spans="24:24" x14ac:dyDescent="0.15">
      <c r="X184" s="172"/>
    </row>
    <row r="185" spans="24:24" x14ac:dyDescent="0.15">
      <c r="X185" s="172"/>
    </row>
    <row r="186" spans="24:24" x14ac:dyDescent="0.15">
      <c r="X186" s="172"/>
    </row>
    <row r="187" spans="24:24" x14ac:dyDescent="0.15">
      <c r="X187" s="172"/>
    </row>
    <row r="188" spans="24:24" x14ac:dyDescent="0.15">
      <c r="X188" s="172"/>
    </row>
    <row r="189" spans="24:24" x14ac:dyDescent="0.15">
      <c r="X189" s="172"/>
    </row>
    <row r="190" spans="24:24" x14ac:dyDescent="0.15">
      <c r="X190" s="172"/>
    </row>
    <row r="191" spans="24:24" x14ac:dyDescent="0.15">
      <c r="X191" s="172"/>
    </row>
    <row r="192" spans="24:24" x14ac:dyDescent="0.15">
      <c r="X192" s="172"/>
    </row>
    <row r="193" spans="1:26" x14ac:dyDescent="0.15">
      <c r="X193" s="172"/>
    </row>
    <row r="194" spans="1:26" x14ac:dyDescent="0.15">
      <c r="X194" s="172"/>
    </row>
    <row r="195" spans="1:26" ht="13.5" hidden="1" customHeight="1" x14ac:dyDescent="0.15">
      <c r="X195" s="172"/>
    </row>
    <row r="196" spans="1:26" ht="13.5" hidden="1" customHeight="1" x14ac:dyDescent="0.15">
      <c r="A196" s="252">
        <f>SUM(A8:J88)</f>
        <v>20793</v>
      </c>
      <c r="X196" s="172"/>
      <c r="Z196" s="253">
        <v>0</v>
      </c>
    </row>
    <row r="197" spans="1:26" ht="13.5" hidden="1" customHeight="1" x14ac:dyDescent="0.15">
      <c r="X197" s="172"/>
    </row>
    <row r="198" spans="1:26" x14ac:dyDescent="0.15">
      <c r="X198" s="172"/>
    </row>
    <row r="199" spans="1:26" x14ac:dyDescent="0.15">
      <c r="X199" s="172"/>
    </row>
    <row r="200" spans="1:26" x14ac:dyDescent="0.15">
      <c r="X200" s="172"/>
    </row>
    <row r="201" spans="1:26" x14ac:dyDescent="0.15">
      <c r="X201" s="172"/>
    </row>
    <row r="202" spans="1:26" x14ac:dyDescent="0.15">
      <c r="X202" s="172"/>
    </row>
    <row r="203" spans="1:26" x14ac:dyDescent="0.15">
      <c r="X203" s="172"/>
    </row>
    <row r="204" spans="1:26" x14ac:dyDescent="0.15">
      <c r="X204" s="172"/>
    </row>
    <row r="205" spans="1:26" x14ac:dyDescent="0.15">
      <c r="X205" s="172"/>
    </row>
    <row r="206" spans="1:26" x14ac:dyDescent="0.15">
      <c r="X206" s="172"/>
    </row>
    <row r="207" spans="1:26" x14ac:dyDescent="0.15">
      <c r="X207" s="172"/>
    </row>
    <row r="208" spans="1:26" x14ac:dyDescent="0.15">
      <c r="X208" s="172"/>
    </row>
    <row r="209" spans="24:24" x14ac:dyDescent="0.15">
      <c r="X209" s="172"/>
    </row>
    <row r="210" spans="24:24" x14ac:dyDescent="0.15">
      <c r="X210" s="172"/>
    </row>
    <row r="211" spans="24:24" x14ac:dyDescent="0.15">
      <c r="X211" s="172"/>
    </row>
    <row r="212" spans="24:24" x14ac:dyDescent="0.15">
      <c r="X212" s="172"/>
    </row>
    <row r="213" spans="24:24" x14ac:dyDescent="0.15">
      <c r="X213" s="172"/>
    </row>
    <row r="214" spans="24:24" x14ac:dyDescent="0.15">
      <c r="X214" s="172"/>
    </row>
    <row r="215" spans="24:24" x14ac:dyDescent="0.15">
      <c r="X215" s="172"/>
    </row>
    <row r="216" spans="24:24" x14ac:dyDescent="0.15">
      <c r="X216" s="172"/>
    </row>
    <row r="217" spans="24:24" x14ac:dyDescent="0.15">
      <c r="X217" s="172"/>
    </row>
    <row r="218" spans="24:24" x14ac:dyDescent="0.15">
      <c r="X218" s="172"/>
    </row>
    <row r="219" spans="24:24" x14ac:dyDescent="0.15">
      <c r="X219" s="172"/>
    </row>
    <row r="220" spans="24:24" x14ac:dyDescent="0.15">
      <c r="X220" s="172"/>
    </row>
    <row r="221" spans="24:24" x14ac:dyDescent="0.15">
      <c r="X221" s="172"/>
    </row>
    <row r="222" spans="24:24" x14ac:dyDescent="0.15">
      <c r="X222" s="172"/>
    </row>
    <row r="223" spans="24:24" x14ac:dyDescent="0.15">
      <c r="X223" s="172"/>
    </row>
    <row r="224" spans="24:24" x14ac:dyDescent="0.15">
      <c r="X224" s="172"/>
    </row>
    <row r="225" spans="24:24" x14ac:dyDescent="0.15">
      <c r="X225" s="172"/>
    </row>
    <row r="226" spans="24:24" x14ac:dyDescent="0.15">
      <c r="X226" s="172"/>
    </row>
    <row r="227" spans="24:24" x14ac:dyDescent="0.15">
      <c r="X227" s="172"/>
    </row>
    <row r="228" spans="24:24" x14ac:dyDescent="0.15">
      <c r="X228" s="172"/>
    </row>
    <row r="229" spans="24:24" x14ac:dyDescent="0.15">
      <c r="X229" s="172"/>
    </row>
    <row r="230" spans="24:24" x14ac:dyDescent="0.15">
      <c r="X230" s="172"/>
    </row>
    <row r="231" spans="24:24" x14ac:dyDescent="0.15">
      <c r="X231" s="172"/>
    </row>
    <row r="232" spans="24:24" x14ac:dyDescent="0.15">
      <c r="X232" s="172"/>
    </row>
    <row r="233" spans="24:24" x14ac:dyDescent="0.15">
      <c r="X233" s="172"/>
    </row>
    <row r="234" spans="24:24" x14ac:dyDescent="0.15">
      <c r="X234" s="172"/>
    </row>
    <row r="235" spans="24:24" x14ac:dyDescent="0.15">
      <c r="X235" s="172"/>
    </row>
    <row r="236" spans="24:24" x14ac:dyDescent="0.15">
      <c r="X236" s="172"/>
    </row>
    <row r="237" spans="24:24" x14ac:dyDescent="0.15">
      <c r="X237" s="172"/>
    </row>
    <row r="238" spans="24:24" x14ac:dyDescent="0.15">
      <c r="X238" s="172"/>
    </row>
    <row r="239" spans="24:24" x14ac:dyDescent="0.15">
      <c r="X239" s="172"/>
    </row>
    <row r="240" spans="24:24" x14ac:dyDescent="0.15">
      <c r="X240" s="172"/>
    </row>
    <row r="241" spans="24:24" x14ac:dyDescent="0.15">
      <c r="X241" s="172"/>
    </row>
    <row r="242" spans="24:24" x14ac:dyDescent="0.15">
      <c r="X242" s="172"/>
    </row>
    <row r="243" spans="24:24" x14ac:dyDescent="0.15">
      <c r="X243" s="172"/>
    </row>
    <row r="244" spans="24:24" x14ac:dyDescent="0.15">
      <c r="X244" s="172"/>
    </row>
    <row r="245" spans="24:24" x14ac:dyDescent="0.15">
      <c r="X245" s="172"/>
    </row>
    <row r="246" spans="24:24" x14ac:dyDescent="0.15">
      <c r="X246" s="172"/>
    </row>
    <row r="247" spans="24:24" x14ac:dyDescent="0.15">
      <c r="X247" s="172"/>
    </row>
    <row r="248" spans="24:24" x14ac:dyDescent="0.15">
      <c r="X248" s="172"/>
    </row>
    <row r="249" spans="24:24" x14ac:dyDescent="0.15">
      <c r="X249" s="172"/>
    </row>
    <row r="250" spans="24:24" x14ac:dyDescent="0.15">
      <c r="X250" s="172"/>
    </row>
    <row r="251" spans="24:24" x14ac:dyDescent="0.15">
      <c r="X251" s="172"/>
    </row>
    <row r="252" spans="24:24" x14ac:dyDescent="0.15">
      <c r="X252" s="172"/>
    </row>
    <row r="253" spans="24:24" x14ac:dyDescent="0.15">
      <c r="X253" s="172"/>
    </row>
    <row r="254" spans="24:24" x14ac:dyDescent="0.15">
      <c r="X254" s="172"/>
    </row>
    <row r="255" spans="24:24" x14ac:dyDescent="0.15">
      <c r="X255" s="172"/>
    </row>
    <row r="256" spans="24:24" x14ac:dyDescent="0.15">
      <c r="X256" s="172"/>
    </row>
    <row r="257" spans="24:24" x14ac:dyDescent="0.15">
      <c r="X257" s="172"/>
    </row>
    <row r="258" spans="24:24" x14ac:dyDescent="0.15">
      <c r="X258" s="172"/>
    </row>
    <row r="259" spans="24:24" x14ac:dyDescent="0.15">
      <c r="X259" s="172"/>
    </row>
    <row r="260" spans="24:24" x14ac:dyDescent="0.15">
      <c r="X260" s="172"/>
    </row>
    <row r="261" spans="24:24" x14ac:dyDescent="0.15">
      <c r="X261" s="172"/>
    </row>
    <row r="262" spans="24:24" x14ac:dyDescent="0.15">
      <c r="X262" s="172"/>
    </row>
    <row r="263" spans="24:24" x14ac:dyDescent="0.15">
      <c r="X263" s="172"/>
    </row>
    <row r="264" spans="24:24" x14ac:dyDescent="0.15">
      <c r="X264" s="172"/>
    </row>
    <row r="265" spans="24:24" x14ac:dyDescent="0.15">
      <c r="X265" s="172"/>
    </row>
    <row r="266" spans="24:24" x14ac:dyDescent="0.15">
      <c r="X266" s="172"/>
    </row>
    <row r="267" spans="24:24" x14ac:dyDescent="0.15">
      <c r="X267" s="172"/>
    </row>
    <row r="268" spans="24:24" x14ac:dyDescent="0.15">
      <c r="X268" s="172"/>
    </row>
    <row r="269" spans="24:24" x14ac:dyDescent="0.15">
      <c r="X269" s="172"/>
    </row>
    <row r="270" spans="24:24" x14ac:dyDescent="0.15">
      <c r="X270" s="172"/>
    </row>
    <row r="271" spans="24:24" x14ac:dyDescent="0.15">
      <c r="X271" s="172"/>
    </row>
    <row r="272" spans="24:24" x14ac:dyDescent="0.15">
      <c r="X272" s="172"/>
    </row>
    <row r="273" spans="24:24" x14ac:dyDescent="0.15">
      <c r="X273" s="172"/>
    </row>
    <row r="274" spans="24:24" x14ac:dyDescent="0.15">
      <c r="X274" s="172"/>
    </row>
    <row r="275" spans="24:24" x14ac:dyDescent="0.15">
      <c r="X275" s="172"/>
    </row>
    <row r="276" spans="24:24" x14ac:dyDescent="0.15">
      <c r="X276" s="172"/>
    </row>
    <row r="277" spans="24:24" x14ac:dyDescent="0.15">
      <c r="X277" s="172"/>
    </row>
    <row r="278" spans="24:24" x14ac:dyDescent="0.15">
      <c r="X278" s="172"/>
    </row>
    <row r="279" spans="24:24" x14ac:dyDescent="0.15">
      <c r="X279" s="172"/>
    </row>
    <row r="280" spans="24:24" x14ac:dyDescent="0.15">
      <c r="X280" s="172"/>
    </row>
    <row r="281" spans="24:24" x14ac:dyDescent="0.15">
      <c r="X281" s="172"/>
    </row>
    <row r="282" spans="24:24" x14ac:dyDescent="0.15">
      <c r="X282" s="172"/>
    </row>
    <row r="283" spans="24:24" x14ac:dyDescent="0.15">
      <c r="X283" s="172"/>
    </row>
    <row r="284" spans="24:24" x14ac:dyDescent="0.15">
      <c r="X284" s="172"/>
    </row>
    <row r="285" spans="24:24" x14ac:dyDescent="0.15">
      <c r="X285" s="172"/>
    </row>
    <row r="286" spans="24:24" x14ac:dyDescent="0.15">
      <c r="X286" s="172"/>
    </row>
    <row r="287" spans="24:24" x14ac:dyDescent="0.15">
      <c r="X287" s="172"/>
    </row>
    <row r="288" spans="24:24" x14ac:dyDescent="0.15">
      <c r="X288" s="172"/>
    </row>
    <row r="289" spans="24:24" x14ac:dyDescent="0.15">
      <c r="X289" s="172"/>
    </row>
    <row r="290" spans="24:24" x14ac:dyDescent="0.15">
      <c r="X290" s="172"/>
    </row>
    <row r="291" spans="24:24" x14ac:dyDescent="0.15">
      <c r="X291" s="172"/>
    </row>
    <row r="292" spans="24:24" x14ac:dyDescent="0.15">
      <c r="X292" s="172"/>
    </row>
    <row r="293" spans="24:24" x14ac:dyDescent="0.15">
      <c r="X293" s="172"/>
    </row>
    <row r="294" spans="24:24" x14ac:dyDescent="0.15">
      <c r="X294" s="172"/>
    </row>
    <row r="295" spans="24:24" x14ac:dyDescent="0.15">
      <c r="X295" s="172"/>
    </row>
    <row r="296" spans="24:24" x14ac:dyDescent="0.15">
      <c r="X296" s="172"/>
    </row>
    <row r="297" spans="24:24" x14ac:dyDescent="0.15">
      <c r="X297" s="172"/>
    </row>
    <row r="298" spans="24:24" x14ac:dyDescent="0.15">
      <c r="X298" s="172"/>
    </row>
    <row r="299" spans="24:24" x14ac:dyDescent="0.15">
      <c r="X299" s="172"/>
    </row>
    <row r="300" spans="24:24" x14ac:dyDescent="0.15">
      <c r="X300" s="172"/>
    </row>
    <row r="301" spans="24:24" x14ac:dyDescent="0.15">
      <c r="X301" s="172"/>
    </row>
    <row r="302" spans="24:24" x14ac:dyDescent="0.15">
      <c r="X302" s="172"/>
    </row>
    <row r="303" spans="24:24" x14ac:dyDescent="0.15">
      <c r="X303" s="172"/>
    </row>
    <row r="304" spans="24:24" x14ac:dyDescent="0.15">
      <c r="X304" s="172"/>
    </row>
    <row r="305" spans="24:24" x14ac:dyDescent="0.15">
      <c r="X305" s="172"/>
    </row>
    <row r="306" spans="24:24" x14ac:dyDescent="0.15">
      <c r="X306" s="172"/>
    </row>
    <row r="307" spans="24:24" x14ac:dyDescent="0.15">
      <c r="X307" s="172"/>
    </row>
    <row r="308" spans="24:24" x14ac:dyDescent="0.15">
      <c r="X308" s="172"/>
    </row>
    <row r="309" spans="24:24" x14ac:dyDescent="0.15">
      <c r="X309" s="172"/>
    </row>
    <row r="310" spans="24:24" x14ac:dyDescent="0.15">
      <c r="X310" s="172"/>
    </row>
    <row r="311" spans="24:24" x14ac:dyDescent="0.15">
      <c r="X311" s="172"/>
    </row>
    <row r="312" spans="24:24" x14ac:dyDescent="0.15">
      <c r="X312" s="172"/>
    </row>
    <row r="313" spans="24:24" x14ac:dyDescent="0.15">
      <c r="X313" s="172"/>
    </row>
    <row r="314" spans="24:24" x14ac:dyDescent="0.15">
      <c r="X314" s="172"/>
    </row>
    <row r="315" spans="24:24" x14ac:dyDescent="0.15">
      <c r="X315" s="172"/>
    </row>
    <row r="316" spans="24:24" x14ac:dyDescent="0.15">
      <c r="X316" s="172"/>
    </row>
    <row r="317" spans="24:24" x14ac:dyDescent="0.15">
      <c r="X317" s="172"/>
    </row>
    <row r="318" spans="24:24" x14ac:dyDescent="0.15">
      <c r="X318" s="172"/>
    </row>
    <row r="319" spans="24:24" x14ac:dyDescent="0.15">
      <c r="X319" s="172"/>
    </row>
    <row r="320" spans="24:24" x14ac:dyDescent="0.15">
      <c r="X320" s="172"/>
    </row>
    <row r="321" spans="24:24" x14ac:dyDescent="0.15">
      <c r="X321" s="172"/>
    </row>
    <row r="322" spans="24:24" x14ac:dyDescent="0.15">
      <c r="X322" s="172"/>
    </row>
    <row r="323" spans="24:24" x14ac:dyDescent="0.15">
      <c r="X323" s="172"/>
    </row>
    <row r="324" spans="24:24" x14ac:dyDescent="0.15">
      <c r="X324" s="172"/>
    </row>
    <row r="325" spans="24:24" x14ac:dyDescent="0.15">
      <c r="X325" s="172"/>
    </row>
    <row r="326" spans="24:24" x14ac:dyDescent="0.15">
      <c r="X326" s="172"/>
    </row>
    <row r="327" spans="24:24" x14ac:dyDescent="0.15">
      <c r="X327" s="172"/>
    </row>
    <row r="328" spans="24:24" x14ac:dyDescent="0.15">
      <c r="X328" s="172"/>
    </row>
    <row r="329" spans="24:24" x14ac:dyDescent="0.15">
      <c r="X329" s="172"/>
    </row>
    <row r="330" spans="24:24" x14ac:dyDescent="0.15">
      <c r="X330" s="172"/>
    </row>
    <row r="331" spans="24:24" x14ac:dyDescent="0.15">
      <c r="X331" s="172"/>
    </row>
    <row r="332" spans="24:24" x14ac:dyDescent="0.15">
      <c r="X332" s="172"/>
    </row>
    <row r="333" spans="24:24" x14ac:dyDescent="0.15">
      <c r="X333" s="172"/>
    </row>
    <row r="334" spans="24:24" x14ac:dyDescent="0.15">
      <c r="X334" s="172"/>
    </row>
    <row r="335" spans="24:24" x14ac:dyDescent="0.15">
      <c r="X335" s="172"/>
    </row>
    <row r="336" spans="24:24" x14ac:dyDescent="0.15">
      <c r="X336" s="172"/>
    </row>
    <row r="337" spans="24:24" x14ac:dyDescent="0.15">
      <c r="X337" s="172"/>
    </row>
    <row r="338" spans="24:24" x14ac:dyDescent="0.15">
      <c r="X338" s="172"/>
    </row>
    <row r="339" spans="24:24" x14ac:dyDescent="0.15">
      <c r="X339" s="172"/>
    </row>
    <row r="340" spans="24:24" x14ac:dyDescent="0.15">
      <c r="X340" s="172"/>
    </row>
    <row r="341" spans="24:24" x14ac:dyDescent="0.15">
      <c r="X341" s="172"/>
    </row>
    <row r="342" spans="24:24" x14ac:dyDescent="0.15">
      <c r="X342" s="172"/>
    </row>
    <row r="343" spans="24:24" x14ac:dyDescent="0.15">
      <c r="X343" s="172"/>
    </row>
    <row r="344" spans="24:24" x14ac:dyDescent="0.15">
      <c r="X344" s="172"/>
    </row>
    <row r="345" spans="24:24" x14ac:dyDescent="0.15">
      <c r="X345" s="172"/>
    </row>
    <row r="346" spans="24:24" x14ac:dyDescent="0.15">
      <c r="X346" s="172"/>
    </row>
    <row r="347" spans="24:24" x14ac:dyDescent="0.15">
      <c r="X347" s="172"/>
    </row>
    <row r="348" spans="24:24" x14ac:dyDescent="0.15">
      <c r="X348" s="172"/>
    </row>
    <row r="349" spans="24:24" x14ac:dyDescent="0.15">
      <c r="X349" s="172"/>
    </row>
    <row r="350" spans="24:24" x14ac:dyDescent="0.15">
      <c r="X350" s="172"/>
    </row>
    <row r="351" spans="24:24" x14ac:dyDescent="0.15">
      <c r="X351" s="172"/>
    </row>
    <row r="352" spans="24:24" x14ac:dyDescent="0.15">
      <c r="X352" s="172"/>
    </row>
    <row r="353" spans="24:24" x14ac:dyDescent="0.15">
      <c r="X353" s="172"/>
    </row>
    <row r="354" spans="24:24" x14ac:dyDescent="0.15">
      <c r="X354" s="172"/>
    </row>
    <row r="355" spans="24:24" x14ac:dyDescent="0.15">
      <c r="X355" s="172"/>
    </row>
    <row r="356" spans="24:24" x14ac:dyDescent="0.15">
      <c r="X356" s="172"/>
    </row>
    <row r="357" spans="24:24" x14ac:dyDescent="0.15">
      <c r="X357" s="172"/>
    </row>
    <row r="358" spans="24:24" x14ac:dyDescent="0.15">
      <c r="X358" s="172"/>
    </row>
    <row r="359" spans="24:24" x14ac:dyDescent="0.15">
      <c r="X359" s="172"/>
    </row>
    <row r="360" spans="24:24" x14ac:dyDescent="0.15">
      <c r="X360" s="172"/>
    </row>
    <row r="361" spans="24:24" x14ac:dyDescent="0.15">
      <c r="X361" s="172"/>
    </row>
    <row r="362" spans="24:24" x14ac:dyDescent="0.15">
      <c r="X362" s="172"/>
    </row>
    <row r="363" spans="24:24" x14ac:dyDescent="0.15">
      <c r="X363" s="172"/>
    </row>
    <row r="364" spans="24:24" x14ac:dyDescent="0.15">
      <c r="X364" s="172"/>
    </row>
    <row r="365" spans="24:24" x14ac:dyDescent="0.15">
      <c r="X365" s="172"/>
    </row>
    <row r="366" spans="24:24" x14ac:dyDescent="0.15">
      <c r="X366" s="172"/>
    </row>
    <row r="367" spans="24:24" x14ac:dyDescent="0.15">
      <c r="X367" s="172"/>
    </row>
    <row r="368" spans="24:24" x14ac:dyDescent="0.15">
      <c r="X368" s="172"/>
    </row>
    <row r="369" spans="24:24" x14ac:dyDescent="0.15">
      <c r="X369" s="172"/>
    </row>
    <row r="370" spans="24:24" x14ac:dyDescent="0.15">
      <c r="X370" s="172"/>
    </row>
    <row r="371" spans="24:24" x14ac:dyDescent="0.15">
      <c r="X371" s="172"/>
    </row>
    <row r="372" spans="24:24" x14ac:dyDescent="0.15">
      <c r="X372" s="172"/>
    </row>
    <row r="373" spans="24:24" x14ac:dyDescent="0.15">
      <c r="X373" s="172"/>
    </row>
    <row r="374" spans="24:24" x14ac:dyDescent="0.15">
      <c r="X374" s="172"/>
    </row>
    <row r="375" spans="24:24" x14ac:dyDescent="0.15">
      <c r="X375" s="172"/>
    </row>
    <row r="376" spans="24:24" x14ac:dyDescent="0.15">
      <c r="X376" s="172"/>
    </row>
    <row r="377" spans="24:24" x14ac:dyDescent="0.15">
      <c r="X377" s="172"/>
    </row>
    <row r="378" spans="24:24" x14ac:dyDescent="0.15">
      <c r="X378" s="172"/>
    </row>
    <row r="379" spans="24:24" x14ac:dyDescent="0.15">
      <c r="X379" s="172"/>
    </row>
    <row r="380" spans="24:24" x14ac:dyDescent="0.15">
      <c r="X380" s="172"/>
    </row>
    <row r="381" spans="24:24" x14ac:dyDescent="0.15">
      <c r="X381" s="172"/>
    </row>
    <row r="382" spans="24:24" x14ac:dyDescent="0.15">
      <c r="X382" s="172"/>
    </row>
    <row r="383" spans="24:24" x14ac:dyDescent="0.15">
      <c r="X383" s="172"/>
    </row>
    <row r="384" spans="24:24" x14ac:dyDescent="0.15">
      <c r="X384" s="172"/>
    </row>
    <row r="385" spans="24:24" x14ac:dyDescent="0.15">
      <c r="X385" s="172"/>
    </row>
    <row r="386" spans="24:24" x14ac:dyDescent="0.15">
      <c r="X386" s="172"/>
    </row>
    <row r="387" spans="24:24" x14ac:dyDescent="0.15">
      <c r="X387" s="172"/>
    </row>
    <row r="388" spans="24:24" x14ac:dyDescent="0.15">
      <c r="X388" s="172"/>
    </row>
    <row r="389" spans="24:24" x14ac:dyDescent="0.15">
      <c r="X389" s="172"/>
    </row>
    <row r="390" spans="24:24" x14ac:dyDescent="0.15">
      <c r="X390" s="172"/>
    </row>
    <row r="391" spans="24:24" x14ac:dyDescent="0.15">
      <c r="X391" s="172"/>
    </row>
    <row r="392" spans="24:24" x14ac:dyDescent="0.15">
      <c r="X392" s="172"/>
    </row>
    <row r="393" spans="24:24" x14ac:dyDescent="0.15">
      <c r="X393" s="172"/>
    </row>
    <row r="394" spans="24:24" x14ac:dyDescent="0.15">
      <c r="X394" s="172"/>
    </row>
    <row r="395" spans="24:24" x14ac:dyDescent="0.15">
      <c r="X395" s="172"/>
    </row>
    <row r="396" spans="24:24" x14ac:dyDescent="0.15">
      <c r="X396" s="172"/>
    </row>
    <row r="397" spans="24:24" x14ac:dyDescent="0.15">
      <c r="X397" s="172"/>
    </row>
    <row r="398" spans="24:24" x14ac:dyDescent="0.15">
      <c r="X398" s="172"/>
    </row>
    <row r="399" spans="24:24" x14ac:dyDescent="0.15">
      <c r="X399" s="172"/>
    </row>
    <row r="400" spans="24:24" x14ac:dyDescent="0.15">
      <c r="X400" s="172"/>
    </row>
    <row r="401" spans="24:24" x14ac:dyDescent="0.15">
      <c r="X401" s="172"/>
    </row>
    <row r="402" spans="24:24" x14ac:dyDescent="0.15">
      <c r="X402" s="172"/>
    </row>
    <row r="403" spans="24:24" x14ac:dyDescent="0.15">
      <c r="X403" s="172"/>
    </row>
    <row r="404" spans="24:24" x14ac:dyDescent="0.15">
      <c r="X404" s="172"/>
    </row>
    <row r="405" spans="24:24" x14ac:dyDescent="0.15">
      <c r="X405" s="172"/>
    </row>
    <row r="406" spans="24:24" x14ac:dyDescent="0.15">
      <c r="X406" s="172"/>
    </row>
    <row r="407" spans="24:24" x14ac:dyDescent="0.15">
      <c r="X407" s="172"/>
    </row>
    <row r="408" spans="24:24" x14ac:dyDescent="0.15">
      <c r="X408" s="172"/>
    </row>
    <row r="409" spans="24:24" x14ac:dyDescent="0.15">
      <c r="X409" s="172"/>
    </row>
    <row r="410" spans="24:24" x14ac:dyDescent="0.15">
      <c r="X410" s="172"/>
    </row>
    <row r="411" spans="24:24" x14ac:dyDescent="0.15">
      <c r="X411" s="172"/>
    </row>
    <row r="412" spans="24:24" x14ac:dyDescent="0.15">
      <c r="X412" s="172"/>
    </row>
    <row r="413" spans="24:24" x14ac:dyDescent="0.15">
      <c r="X413" s="172"/>
    </row>
    <row r="414" spans="24:24" x14ac:dyDescent="0.15">
      <c r="X414" s="172"/>
    </row>
    <row r="415" spans="24:24" x14ac:dyDescent="0.15">
      <c r="X415" s="172"/>
    </row>
    <row r="416" spans="24:24" x14ac:dyDescent="0.15">
      <c r="X416" s="172"/>
    </row>
    <row r="417" spans="24:24" x14ac:dyDescent="0.15">
      <c r="X417" s="172"/>
    </row>
    <row r="418" spans="24:24" x14ac:dyDescent="0.15">
      <c r="X418" s="172"/>
    </row>
    <row r="419" spans="24:24" x14ac:dyDescent="0.15">
      <c r="X419" s="172"/>
    </row>
    <row r="420" spans="24:24" x14ac:dyDescent="0.15">
      <c r="X420" s="172"/>
    </row>
    <row r="421" spans="24:24" x14ac:dyDescent="0.15">
      <c r="X421" s="172"/>
    </row>
    <row r="422" spans="24:24" x14ac:dyDescent="0.15">
      <c r="X422" s="172"/>
    </row>
    <row r="423" spans="24:24" x14ac:dyDescent="0.15">
      <c r="X423" s="172"/>
    </row>
    <row r="424" spans="24:24" x14ac:dyDescent="0.15">
      <c r="X424" s="172"/>
    </row>
    <row r="425" spans="24:24" x14ac:dyDescent="0.15">
      <c r="X425" s="172"/>
    </row>
    <row r="426" spans="24:24" x14ac:dyDescent="0.15">
      <c r="X426" s="172"/>
    </row>
    <row r="427" spans="24:24" x14ac:dyDescent="0.15">
      <c r="X427" s="172"/>
    </row>
    <row r="428" spans="24:24" x14ac:dyDescent="0.15">
      <c r="X428" s="172"/>
    </row>
    <row r="429" spans="24:24" x14ac:dyDescent="0.15">
      <c r="X429" s="172"/>
    </row>
    <row r="430" spans="24:24" x14ac:dyDescent="0.15">
      <c r="X430" s="172"/>
    </row>
    <row r="431" spans="24:24" x14ac:dyDescent="0.15">
      <c r="X431" s="172"/>
    </row>
    <row r="432" spans="24:24" x14ac:dyDescent="0.15">
      <c r="X432" s="172"/>
    </row>
    <row r="433" spans="24:24" x14ac:dyDescent="0.15">
      <c r="X433" s="172"/>
    </row>
    <row r="434" spans="24:24" x14ac:dyDescent="0.15">
      <c r="X434" s="172"/>
    </row>
    <row r="435" spans="24:24" x14ac:dyDescent="0.15">
      <c r="X435" s="172"/>
    </row>
    <row r="436" spans="24:24" x14ac:dyDescent="0.15">
      <c r="X436" s="172"/>
    </row>
    <row r="437" spans="24:24" x14ac:dyDescent="0.15">
      <c r="X437" s="172"/>
    </row>
    <row r="438" spans="24:24" x14ac:dyDescent="0.15">
      <c r="X438" s="172"/>
    </row>
    <row r="439" spans="24:24" x14ac:dyDescent="0.15">
      <c r="X439" s="172"/>
    </row>
    <row r="440" spans="24:24" x14ac:dyDescent="0.15">
      <c r="X440" s="172"/>
    </row>
    <row r="441" spans="24:24" x14ac:dyDescent="0.15">
      <c r="X441" s="172"/>
    </row>
    <row r="442" spans="24:24" x14ac:dyDescent="0.15">
      <c r="X442" s="172"/>
    </row>
    <row r="443" spans="24:24" x14ac:dyDescent="0.15">
      <c r="X443" s="172"/>
    </row>
    <row r="444" spans="24:24" x14ac:dyDescent="0.15">
      <c r="X444" s="172"/>
    </row>
    <row r="445" spans="24:24" x14ac:dyDescent="0.15">
      <c r="X445" s="172"/>
    </row>
    <row r="446" spans="24:24" x14ac:dyDescent="0.15">
      <c r="X446" s="172"/>
    </row>
    <row r="447" spans="24:24" x14ac:dyDescent="0.15">
      <c r="X447" s="172"/>
    </row>
    <row r="448" spans="24:24" x14ac:dyDescent="0.15">
      <c r="X448" s="172"/>
    </row>
    <row r="449" spans="24:24" x14ac:dyDescent="0.15">
      <c r="X449" s="172"/>
    </row>
    <row r="450" spans="24:24" x14ac:dyDescent="0.15">
      <c r="X450" s="172"/>
    </row>
    <row r="451" spans="24:24" x14ac:dyDescent="0.15">
      <c r="X451" s="172"/>
    </row>
    <row r="452" spans="24:24" x14ac:dyDescent="0.15">
      <c r="X452" s="172"/>
    </row>
    <row r="453" spans="24:24" x14ac:dyDescent="0.15">
      <c r="X453" s="172"/>
    </row>
    <row r="454" spans="24:24" x14ac:dyDescent="0.15">
      <c r="X454" s="172"/>
    </row>
    <row r="455" spans="24:24" x14ac:dyDescent="0.15">
      <c r="X455" s="172"/>
    </row>
    <row r="456" spans="24:24" x14ac:dyDescent="0.15">
      <c r="X456" s="172"/>
    </row>
    <row r="457" spans="24:24" x14ac:dyDescent="0.15">
      <c r="X457" s="172"/>
    </row>
    <row r="458" spans="24:24" x14ac:dyDescent="0.15">
      <c r="X458" s="172"/>
    </row>
    <row r="459" spans="24:24" x14ac:dyDescent="0.15">
      <c r="X459" s="172"/>
    </row>
    <row r="460" spans="24:24" x14ac:dyDescent="0.15">
      <c r="X460" s="172"/>
    </row>
    <row r="461" spans="24:24" x14ac:dyDescent="0.15">
      <c r="X461" s="172"/>
    </row>
    <row r="462" spans="24:24" x14ac:dyDescent="0.15">
      <c r="X462" s="172"/>
    </row>
    <row r="463" spans="24:24" x14ac:dyDescent="0.15">
      <c r="X463" s="172"/>
    </row>
    <row r="464" spans="24:24" x14ac:dyDescent="0.15">
      <c r="X464" s="172"/>
    </row>
    <row r="465" spans="24:24" x14ac:dyDescent="0.15">
      <c r="X465" s="172"/>
    </row>
    <row r="466" spans="24:24" x14ac:dyDescent="0.15">
      <c r="X466" s="172"/>
    </row>
    <row r="467" spans="24:24" x14ac:dyDescent="0.15">
      <c r="X467" s="172"/>
    </row>
    <row r="468" spans="24:24" x14ac:dyDescent="0.15">
      <c r="X468" s="172"/>
    </row>
    <row r="469" spans="24:24" x14ac:dyDescent="0.15">
      <c r="X469" s="172"/>
    </row>
    <row r="470" spans="24:24" x14ac:dyDescent="0.15">
      <c r="X470" s="172"/>
    </row>
    <row r="471" spans="24:24" x14ac:dyDescent="0.15">
      <c r="X471" s="172"/>
    </row>
    <row r="472" spans="24:24" x14ac:dyDescent="0.15">
      <c r="X472" s="172"/>
    </row>
    <row r="473" spans="24:24" x14ac:dyDescent="0.15">
      <c r="X473" s="172"/>
    </row>
    <row r="474" spans="24:24" x14ac:dyDescent="0.15">
      <c r="X474" s="172"/>
    </row>
    <row r="475" spans="24:24" x14ac:dyDescent="0.15">
      <c r="X475" s="172"/>
    </row>
    <row r="476" spans="24:24" x14ac:dyDescent="0.15">
      <c r="X476" s="172"/>
    </row>
    <row r="477" spans="24:24" x14ac:dyDescent="0.15">
      <c r="X477" s="172"/>
    </row>
    <row r="478" spans="24:24" x14ac:dyDescent="0.15">
      <c r="X478" s="172"/>
    </row>
    <row r="479" spans="24:24" x14ac:dyDescent="0.15">
      <c r="X479" s="172"/>
    </row>
    <row r="480" spans="24:24" x14ac:dyDescent="0.15">
      <c r="X480" s="172"/>
    </row>
    <row r="481" spans="24:24" x14ac:dyDescent="0.15">
      <c r="X481" s="172"/>
    </row>
    <row r="482" spans="24:24" x14ac:dyDescent="0.15">
      <c r="X482" s="172"/>
    </row>
    <row r="483" spans="24:24" x14ac:dyDescent="0.15">
      <c r="X483" s="172"/>
    </row>
    <row r="484" spans="24:24" x14ac:dyDescent="0.15">
      <c r="X484" s="172"/>
    </row>
    <row r="485" spans="24:24" x14ac:dyDescent="0.15">
      <c r="X485" s="172"/>
    </row>
    <row r="486" spans="24:24" x14ac:dyDescent="0.15">
      <c r="X486" s="172"/>
    </row>
    <row r="487" spans="24:24" x14ac:dyDescent="0.15">
      <c r="X487" s="172"/>
    </row>
    <row r="488" spans="24:24" x14ac:dyDescent="0.15">
      <c r="X488" s="172"/>
    </row>
    <row r="489" spans="24:24" x14ac:dyDescent="0.15">
      <c r="X489" s="172"/>
    </row>
    <row r="490" spans="24:24" x14ac:dyDescent="0.15">
      <c r="X490" s="172"/>
    </row>
    <row r="491" spans="24:24" x14ac:dyDescent="0.15">
      <c r="X491" s="172"/>
    </row>
    <row r="492" spans="24:24" x14ac:dyDescent="0.15">
      <c r="X492" s="172"/>
    </row>
    <row r="493" spans="24:24" x14ac:dyDescent="0.15">
      <c r="X493" s="172"/>
    </row>
    <row r="494" spans="24:24" x14ac:dyDescent="0.15">
      <c r="X494" s="172"/>
    </row>
    <row r="495" spans="24:24" x14ac:dyDescent="0.15">
      <c r="X495" s="172"/>
    </row>
    <row r="496" spans="24:24" x14ac:dyDescent="0.15">
      <c r="X496" s="172"/>
    </row>
    <row r="497" spans="24:24" x14ac:dyDescent="0.15">
      <c r="X497" s="172"/>
    </row>
    <row r="498" spans="24:24" x14ac:dyDescent="0.15">
      <c r="X498" s="172"/>
    </row>
    <row r="499" spans="24:24" x14ac:dyDescent="0.15">
      <c r="X499" s="172"/>
    </row>
    <row r="500" spans="24:24" x14ac:dyDescent="0.15">
      <c r="X500" s="172"/>
    </row>
    <row r="501" spans="24:24" x14ac:dyDescent="0.15">
      <c r="X501" s="172"/>
    </row>
    <row r="502" spans="24:24" x14ac:dyDescent="0.15">
      <c r="X502" s="172"/>
    </row>
    <row r="503" spans="24:24" x14ac:dyDescent="0.15">
      <c r="X503" s="172"/>
    </row>
    <row r="504" spans="24:24" x14ac:dyDescent="0.15">
      <c r="X504" s="172"/>
    </row>
    <row r="505" spans="24:24" x14ac:dyDescent="0.15">
      <c r="X505" s="172"/>
    </row>
    <row r="506" spans="24:24" x14ac:dyDescent="0.15">
      <c r="X506" s="172"/>
    </row>
    <row r="507" spans="24:24" x14ac:dyDescent="0.15">
      <c r="X507" s="172"/>
    </row>
    <row r="508" spans="24:24" x14ac:dyDescent="0.15">
      <c r="X508" s="172"/>
    </row>
    <row r="509" spans="24:24" x14ac:dyDescent="0.15">
      <c r="X509" s="172"/>
    </row>
    <row r="510" spans="24:24" x14ac:dyDescent="0.15">
      <c r="X510" s="172"/>
    </row>
    <row r="511" spans="24:24" x14ac:dyDescent="0.15">
      <c r="X511" s="172"/>
    </row>
    <row r="512" spans="24:24" x14ac:dyDescent="0.15">
      <c r="X512" s="172"/>
    </row>
    <row r="513" spans="24:24" x14ac:dyDescent="0.15">
      <c r="X513" s="172"/>
    </row>
    <row r="514" spans="24:24" x14ac:dyDescent="0.15">
      <c r="X514" s="172"/>
    </row>
    <row r="515" spans="24:24" x14ac:dyDescent="0.15">
      <c r="X515" s="172"/>
    </row>
    <row r="516" spans="24:24" x14ac:dyDescent="0.15">
      <c r="X516" s="172"/>
    </row>
    <row r="517" spans="24:24" x14ac:dyDescent="0.15">
      <c r="X517" s="172"/>
    </row>
    <row r="518" spans="24:24" x14ac:dyDescent="0.15">
      <c r="X518" s="172"/>
    </row>
    <row r="519" spans="24:24" x14ac:dyDescent="0.15">
      <c r="X519" s="172"/>
    </row>
    <row r="520" spans="24:24" x14ac:dyDescent="0.15">
      <c r="X520" s="172"/>
    </row>
    <row r="521" spans="24:24" x14ac:dyDescent="0.15">
      <c r="X521" s="172"/>
    </row>
    <row r="522" spans="24:24" x14ac:dyDescent="0.15">
      <c r="X522" s="172"/>
    </row>
    <row r="523" spans="24:24" x14ac:dyDescent="0.15">
      <c r="X523" s="172"/>
    </row>
    <row r="524" spans="24:24" x14ac:dyDescent="0.15">
      <c r="X524" s="172"/>
    </row>
    <row r="525" spans="24:24" x14ac:dyDescent="0.15">
      <c r="X525" s="172"/>
    </row>
    <row r="526" spans="24:24" x14ac:dyDescent="0.15">
      <c r="X526" s="172"/>
    </row>
    <row r="527" spans="24:24" x14ac:dyDescent="0.15">
      <c r="X527" s="172"/>
    </row>
    <row r="528" spans="24:24" x14ac:dyDescent="0.15">
      <c r="X528" s="172"/>
    </row>
    <row r="529" spans="24:24" x14ac:dyDescent="0.15">
      <c r="X529" s="172"/>
    </row>
    <row r="530" spans="24:24" x14ac:dyDescent="0.15">
      <c r="X530" s="172"/>
    </row>
    <row r="531" spans="24:24" x14ac:dyDescent="0.15">
      <c r="X531" s="172"/>
    </row>
    <row r="532" spans="24:24" x14ac:dyDescent="0.15">
      <c r="X532" s="172"/>
    </row>
    <row r="533" spans="24:24" x14ac:dyDescent="0.15">
      <c r="X533" s="172"/>
    </row>
    <row r="534" spans="24:24" x14ac:dyDescent="0.15">
      <c r="X534" s="172"/>
    </row>
    <row r="535" spans="24:24" x14ac:dyDescent="0.15">
      <c r="X535" s="172"/>
    </row>
    <row r="536" spans="24:24" x14ac:dyDescent="0.15">
      <c r="X536" s="172"/>
    </row>
    <row r="537" spans="24:24" x14ac:dyDescent="0.15">
      <c r="X537" s="172"/>
    </row>
    <row r="538" spans="24:24" x14ac:dyDescent="0.15">
      <c r="X538" s="172"/>
    </row>
    <row r="539" spans="24:24" x14ac:dyDescent="0.15">
      <c r="X539" s="172"/>
    </row>
    <row r="540" spans="24:24" x14ac:dyDescent="0.15">
      <c r="X540" s="172"/>
    </row>
    <row r="541" spans="24:24" x14ac:dyDescent="0.15">
      <c r="X541" s="172"/>
    </row>
    <row r="542" spans="24:24" x14ac:dyDescent="0.15">
      <c r="X542" s="172"/>
    </row>
    <row r="543" spans="24:24" x14ac:dyDescent="0.15">
      <c r="X543" s="172"/>
    </row>
    <row r="544" spans="24:24" x14ac:dyDescent="0.15">
      <c r="X544" s="172"/>
    </row>
    <row r="545" spans="24:24" x14ac:dyDescent="0.15">
      <c r="X545" s="172"/>
    </row>
    <row r="546" spans="24:24" x14ac:dyDescent="0.15">
      <c r="X546" s="172"/>
    </row>
    <row r="547" spans="24:24" x14ac:dyDescent="0.15">
      <c r="X547" s="172"/>
    </row>
    <row r="548" spans="24:24" x14ac:dyDescent="0.15">
      <c r="X548" s="172"/>
    </row>
    <row r="549" spans="24:24" x14ac:dyDescent="0.15">
      <c r="X549" s="172"/>
    </row>
    <row r="550" spans="24:24" x14ac:dyDescent="0.15">
      <c r="X550" s="172"/>
    </row>
    <row r="551" spans="24:24" x14ac:dyDescent="0.15">
      <c r="X551" s="172"/>
    </row>
    <row r="552" spans="24:24" x14ac:dyDescent="0.15">
      <c r="X552" s="172"/>
    </row>
    <row r="553" spans="24:24" x14ac:dyDescent="0.15">
      <c r="X553" s="172"/>
    </row>
    <row r="554" spans="24:24" x14ac:dyDescent="0.15">
      <c r="X554" s="172"/>
    </row>
    <row r="555" spans="24:24" x14ac:dyDescent="0.15">
      <c r="X555" s="172"/>
    </row>
    <row r="556" spans="24:24" x14ac:dyDescent="0.15">
      <c r="X556" s="172"/>
    </row>
    <row r="557" spans="24:24" x14ac:dyDescent="0.15">
      <c r="X557" s="172"/>
    </row>
    <row r="558" spans="24:24" x14ac:dyDescent="0.15">
      <c r="X558" s="172"/>
    </row>
    <row r="559" spans="24:24" x14ac:dyDescent="0.15">
      <c r="X559" s="172"/>
    </row>
    <row r="560" spans="24:24" x14ac:dyDescent="0.15">
      <c r="X560" s="172"/>
    </row>
    <row r="561" spans="24:24" x14ac:dyDescent="0.15">
      <c r="X561" s="172"/>
    </row>
    <row r="562" spans="24:24" x14ac:dyDescent="0.15">
      <c r="X562" s="172"/>
    </row>
    <row r="563" spans="24:24" x14ac:dyDescent="0.15">
      <c r="X563" s="172"/>
    </row>
    <row r="564" spans="24:24" x14ac:dyDescent="0.15">
      <c r="X564" s="172"/>
    </row>
    <row r="565" spans="24:24" x14ac:dyDescent="0.15">
      <c r="X565" s="172"/>
    </row>
    <row r="566" spans="24:24" x14ac:dyDescent="0.15">
      <c r="X566" s="172"/>
    </row>
    <row r="567" spans="24:24" x14ac:dyDescent="0.15">
      <c r="X567" s="172"/>
    </row>
    <row r="568" spans="24:24" x14ac:dyDescent="0.15">
      <c r="X568" s="172"/>
    </row>
    <row r="569" spans="24:24" x14ac:dyDescent="0.15">
      <c r="X569" s="172"/>
    </row>
    <row r="570" spans="24:24" x14ac:dyDescent="0.15">
      <c r="X570" s="172"/>
    </row>
    <row r="571" spans="24:24" x14ac:dyDescent="0.15">
      <c r="X571" s="172"/>
    </row>
    <row r="572" spans="24:24" x14ac:dyDescent="0.15">
      <c r="X572" s="172"/>
    </row>
    <row r="573" spans="24:24" x14ac:dyDescent="0.15">
      <c r="X573" s="172"/>
    </row>
    <row r="574" spans="24:24" x14ac:dyDescent="0.15">
      <c r="X574" s="172"/>
    </row>
    <row r="575" spans="24:24" x14ac:dyDescent="0.15">
      <c r="X575" s="172"/>
    </row>
    <row r="576" spans="24:24" x14ac:dyDescent="0.15">
      <c r="X576" s="172"/>
    </row>
    <row r="577" spans="24:24" x14ac:dyDescent="0.15">
      <c r="X577" s="172"/>
    </row>
    <row r="578" spans="24:24" x14ac:dyDescent="0.15">
      <c r="X578" s="172"/>
    </row>
    <row r="579" spans="24:24" x14ac:dyDescent="0.15">
      <c r="X579" s="172"/>
    </row>
    <row r="580" spans="24:24" x14ac:dyDescent="0.15">
      <c r="X580" s="172"/>
    </row>
    <row r="581" spans="24:24" x14ac:dyDescent="0.15">
      <c r="X581" s="172"/>
    </row>
    <row r="582" spans="24:24" x14ac:dyDescent="0.15">
      <c r="X582" s="172"/>
    </row>
  </sheetData>
  <mergeCells count="21">
    <mergeCell ref="A6:I6"/>
    <mergeCell ref="A7:H7"/>
    <mergeCell ref="A9:A11"/>
    <mergeCell ref="B9:B11"/>
    <mergeCell ref="C9:C11"/>
    <mergeCell ref="H9:J10"/>
    <mergeCell ref="D9:E10"/>
    <mergeCell ref="A54:A55"/>
    <mergeCell ref="F9:F11"/>
    <mergeCell ref="G9:G11"/>
    <mergeCell ref="A52:A53"/>
    <mergeCell ref="A51:B51"/>
    <mergeCell ref="A49:E49"/>
    <mergeCell ref="D57:E57"/>
    <mergeCell ref="A56:F56"/>
    <mergeCell ref="B57:C57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2"/>
  <sheetViews>
    <sheetView workbookViewId="0">
      <selection activeCell="A6" sqref="A6:I6"/>
    </sheetView>
  </sheetViews>
  <sheetFormatPr baseColWidth="10" defaultColWidth="12.85546875" defaultRowHeight="10.5" x14ac:dyDescent="0.15"/>
  <cols>
    <col min="1" max="1" width="45.28515625" style="177" customWidth="1"/>
    <col min="2" max="9" width="13.7109375" style="177" customWidth="1"/>
    <col min="10" max="10" width="15.140625" style="172" customWidth="1"/>
    <col min="11" max="11" width="15.140625" style="242" customWidth="1"/>
    <col min="12" max="17" width="15.140625" style="172" customWidth="1"/>
    <col min="18" max="19" width="13.5703125" style="172" customWidth="1"/>
    <col min="20" max="21" width="13.5703125" style="172" hidden="1" customWidth="1"/>
    <col min="22" max="22" width="13.5703125" style="174" hidden="1" customWidth="1"/>
    <col min="23" max="23" width="13.5703125" style="172" hidden="1" customWidth="1"/>
    <col min="24" max="24" width="13.5703125" style="159" hidden="1" customWidth="1"/>
    <col min="25" max="26" width="12.42578125" style="172" hidden="1" customWidth="1"/>
    <col min="27" max="27" width="8" style="172" hidden="1" customWidth="1"/>
    <col min="28" max="28" width="7.28515625" style="172" hidden="1" customWidth="1"/>
    <col min="29" max="31" width="12.85546875" style="172" hidden="1" customWidth="1"/>
    <col min="32" max="32" width="12.85546875" style="172" customWidth="1"/>
    <col min="33" max="38" width="6.7109375" style="172" customWidth="1"/>
    <col min="39" max="47" width="5.85546875" style="172" customWidth="1"/>
    <col min="48" max="91" width="10.85546875" style="172" customWidth="1"/>
    <col min="92" max="256" width="12.85546875" style="172"/>
    <col min="257" max="257" width="45.28515625" style="172" customWidth="1"/>
    <col min="258" max="265" width="13.7109375" style="172" customWidth="1"/>
    <col min="266" max="273" width="15.140625" style="172" customWidth="1"/>
    <col min="274" max="275" width="13.5703125" style="172" customWidth="1"/>
    <col min="276" max="287" width="0" style="172" hidden="1" customWidth="1"/>
    <col min="288" max="288" width="12.85546875" style="172" customWidth="1"/>
    <col min="289" max="294" width="6.7109375" style="172" customWidth="1"/>
    <col min="295" max="303" width="5.85546875" style="172" customWidth="1"/>
    <col min="304" max="347" width="10.85546875" style="172" customWidth="1"/>
    <col min="348" max="512" width="12.85546875" style="172"/>
    <col min="513" max="513" width="45.28515625" style="172" customWidth="1"/>
    <col min="514" max="521" width="13.7109375" style="172" customWidth="1"/>
    <col min="522" max="529" width="15.140625" style="172" customWidth="1"/>
    <col min="530" max="531" width="13.5703125" style="172" customWidth="1"/>
    <col min="532" max="543" width="0" style="172" hidden="1" customWidth="1"/>
    <col min="544" max="544" width="12.85546875" style="172" customWidth="1"/>
    <col min="545" max="550" width="6.7109375" style="172" customWidth="1"/>
    <col min="551" max="559" width="5.85546875" style="172" customWidth="1"/>
    <col min="560" max="603" width="10.85546875" style="172" customWidth="1"/>
    <col min="604" max="768" width="12.85546875" style="172"/>
    <col min="769" max="769" width="45.28515625" style="172" customWidth="1"/>
    <col min="770" max="777" width="13.7109375" style="172" customWidth="1"/>
    <col min="778" max="785" width="15.140625" style="172" customWidth="1"/>
    <col min="786" max="787" width="13.5703125" style="172" customWidth="1"/>
    <col min="788" max="799" width="0" style="172" hidden="1" customWidth="1"/>
    <col min="800" max="800" width="12.85546875" style="172" customWidth="1"/>
    <col min="801" max="806" width="6.7109375" style="172" customWidth="1"/>
    <col min="807" max="815" width="5.85546875" style="172" customWidth="1"/>
    <col min="816" max="859" width="10.85546875" style="172" customWidth="1"/>
    <col min="860" max="1024" width="12.85546875" style="172"/>
    <col min="1025" max="1025" width="45.28515625" style="172" customWidth="1"/>
    <col min="1026" max="1033" width="13.7109375" style="172" customWidth="1"/>
    <col min="1034" max="1041" width="15.140625" style="172" customWidth="1"/>
    <col min="1042" max="1043" width="13.5703125" style="172" customWidth="1"/>
    <col min="1044" max="1055" width="0" style="172" hidden="1" customWidth="1"/>
    <col min="1056" max="1056" width="12.85546875" style="172" customWidth="1"/>
    <col min="1057" max="1062" width="6.7109375" style="172" customWidth="1"/>
    <col min="1063" max="1071" width="5.85546875" style="172" customWidth="1"/>
    <col min="1072" max="1115" width="10.85546875" style="172" customWidth="1"/>
    <col min="1116" max="1280" width="12.85546875" style="172"/>
    <col min="1281" max="1281" width="45.28515625" style="172" customWidth="1"/>
    <col min="1282" max="1289" width="13.7109375" style="172" customWidth="1"/>
    <col min="1290" max="1297" width="15.140625" style="172" customWidth="1"/>
    <col min="1298" max="1299" width="13.5703125" style="172" customWidth="1"/>
    <col min="1300" max="1311" width="0" style="172" hidden="1" customWidth="1"/>
    <col min="1312" max="1312" width="12.85546875" style="172" customWidth="1"/>
    <col min="1313" max="1318" width="6.7109375" style="172" customWidth="1"/>
    <col min="1319" max="1327" width="5.85546875" style="172" customWidth="1"/>
    <col min="1328" max="1371" width="10.85546875" style="172" customWidth="1"/>
    <col min="1372" max="1536" width="12.85546875" style="172"/>
    <col min="1537" max="1537" width="45.28515625" style="172" customWidth="1"/>
    <col min="1538" max="1545" width="13.7109375" style="172" customWidth="1"/>
    <col min="1546" max="1553" width="15.140625" style="172" customWidth="1"/>
    <col min="1554" max="1555" width="13.5703125" style="172" customWidth="1"/>
    <col min="1556" max="1567" width="0" style="172" hidden="1" customWidth="1"/>
    <col min="1568" max="1568" width="12.85546875" style="172" customWidth="1"/>
    <col min="1569" max="1574" width="6.7109375" style="172" customWidth="1"/>
    <col min="1575" max="1583" width="5.85546875" style="172" customWidth="1"/>
    <col min="1584" max="1627" width="10.85546875" style="172" customWidth="1"/>
    <col min="1628" max="1792" width="12.85546875" style="172"/>
    <col min="1793" max="1793" width="45.28515625" style="172" customWidth="1"/>
    <col min="1794" max="1801" width="13.7109375" style="172" customWidth="1"/>
    <col min="1802" max="1809" width="15.140625" style="172" customWidth="1"/>
    <col min="1810" max="1811" width="13.5703125" style="172" customWidth="1"/>
    <col min="1812" max="1823" width="0" style="172" hidden="1" customWidth="1"/>
    <col min="1824" max="1824" width="12.85546875" style="172" customWidth="1"/>
    <col min="1825" max="1830" width="6.7109375" style="172" customWidth="1"/>
    <col min="1831" max="1839" width="5.85546875" style="172" customWidth="1"/>
    <col min="1840" max="1883" width="10.85546875" style="172" customWidth="1"/>
    <col min="1884" max="2048" width="12.85546875" style="172"/>
    <col min="2049" max="2049" width="45.28515625" style="172" customWidth="1"/>
    <col min="2050" max="2057" width="13.7109375" style="172" customWidth="1"/>
    <col min="2058" max="2065" width="15.140625" style="172" customWidth="1"/>
    <col min="2066" max="2067" width="13.5703125" style="172" customWidth="1"/>
    <col min="2068" max="2079" width="0" style="172" hidden="1" customWidth="1"/>
    <col min="2080" max="2080" width="12.85546875" style="172" customWidth="1"/>
    <col min="2081" max="2086" width="6.7109375" style="172" customWidth="1"/>
    <col min="2087" max="2095" width="5.85546875" style="172" customWidth="1"/>
    <col min="2096" max="2139" width="10.85546875" style="172" customWidth="1"/>
    <col min="2140" max="2304" width="12.85546875" style="172"/>
    <col min="2305" max="2305" width="45.28515625" style="172" customWidth="1"/>
    <col min="2306" max="2313" width="13.7109375" style="172" customWidth="1"/>
    <col min="2314" max="2321" width="15.140625" style="172" customWidth="1"/>
    <col min="2322" max="2323" width="13.5703125" style="172" customWidth="1"/>
    <col min="2324" max="2335" width="0" style="172" hidden="1" customWidth="1"/>
    <col min="2336" max="2336" width="12.85546875" style="172" customWidth="1"/>
    <col min="2337" max="2342" width="6.7109375" style="172" customWidth="1"/>
    <col min="2343" max="2351" width="5.85546875" style="172" customWidth="1"/>
    <col min="2352" max="2395" width="10.85546875" style="172" customWidth="1"/>
    <col min="2396" max="2560" width="12.85546875" style="172"/>
    <col min="2561" max="2561" width="45.28515625" style="172" customWidth="1"/>
    <col min="2562" max="2569" width="13.7109375" style="172" customWidth="1"/>
    <col min="2570" max="2577" width="15.140625" style="172" customWidth="1"/>
    <col min="2578" max="2579" width="13.5703125" style="172" customWidth="1"/>
    <col min="2580" max="2591" width="0" style="172" hidden="1" customWidth="1"/>
    <col min="2592" max="2592" width="12.85546875" style="172" customWidth="1"/>
    <col min="2593" max="2598" width="6.7109375" style="172" customWidth="1"/>
    <col min="2599" max="2607" width="5.85546875" style="172" customWidth="1"/>
    <col min="2608" max="2651" width="10.85546875" style="172" customWidth="1"/>
    <col min="2652" max="2816" width="12.85546875" style="172"/>
    <col min="2817" max="2817" width="45.28515625" style="172" customWidth="1"/>
    <col min="2818" max="2825" width="13.7109375" style="172" customWidth="1"/>
    <col min="2826" max="2833" width="15.140625" style="172" customWidth="1"/>
    <col min="2834" max="2835" width="13.5703125" style="172" customWidth="1"/>
    <col min="2836" max="2847" width="0" style="172" hidden="1" customWidth="1"/>
    <col min="2848" max="2848" width="12.85546875" style="172" customWidth="1"/>
    <col min="2849" max="2854" width="6.7109375" style="172" customWidth="1"/>
    <col min="2855" max="2863" width="5.85546875" style="172" customWidth="1"/>
    <col min="2864" max="2907" width="10.85546875" style="172" customWidth="1"/>
    <col min="2908" max="3072" width="12.85546875" style="172"/>
    <col min="3073" max="3073" width="45.28515625" style="172" customWidth="1"/>
    <col min="3074" max="3081" width="13.7109375" style="172" customWidth="1"/>
    <col min="3082" max="3089" width="15.140625" style="172" customWidth="1"/>
    <col min="3090" max="3091" width="13.5703125" style="172" customWidth="1"/>
    <col min="3092" max="3103" width="0" style="172" hidden="1" customWidth="1"/>
    <col min="3104" max="3104" width="12.85546875" style="172" customWidth="1"/>
    <col min="3105" max="3110" width="6.7109375" style="172" customWidth="1"/>
    <col min="3111" max="3119" width="5.85546875" style="172" customWidth="1"/>
    <col min="3120" max="3163" width="10.85546875" style="172" customWidth="1"/>
    <col min="3164" max="3328" width="12.85546875" style="172"/>
    <col min="3329" max="3329" width="45.28515625" style="172" customWidth="1"/>
    <col min="3330" max="3337" width="13.7109375" style="172" customWidth="1"/>
    <col min="3338" max="3345" width="15.140625" style="172" customWidth="1"/>
    <col min="3346" max="3347" width="13.5703125" style="172" customWidth="1"/>
    <col min="3348" max="3359" width="0" style="172" hidden="1" customWidth="1"/>
    <col min="3360" max="3360" width="12.85546875" style="172" customWidth="1"/>
    <col min="3361" max="3366" width="6.7109375" style="172" customWidth="1"/>
    <col min="3367" max="3375" width="5.85546875" style="172" customWidth="1"/>
    <col min="3376" max="3419" width="10.85546875" style="172" customWidth="1"/>
    <col min="3420" max="3584" width="12.85546875" style="172"/>
    <col min="3585" max="3585" width="45.28515625" style="172" customWidth="1"/>
    <col min="3586" max="3593" width="13.7109375" style="172" customWidth="1"/>
    <col min="3594" max="3601" width="15.140625" style="172" customWidth="1"/>
    <col min="3602" max="3603" width="13.5703125" style="172" customWidth="1"/>
    <col min="3604" max="3615" width="0" style="172" hidden="1" customWidth="1"/>
    <col min="3616" max="3616" width="12.85546875" style="172" customWidth="1"/>
    <col min="3617" max="3622" width="6.7109375" style="172" customWidth="1"/>
    <col min="3623" max="3631" width="5.85546875" style="172" customWidth="1"/>
    <col min="3632" max="3675" width="10.85546875" style="172" customWidth="1"/>
    <col min="3676" max="3840" width="12.85546875" style="172"/>
    <col min="3841" max="3841" width="45.28515625" style="172" customWidth="1"/>
    <col min="3842" max="3849" width="13.7109375" style="172" customWidth="1"/>
    <col min="3850" max="3857" width="15.140625" style="172" customWidth="1"/>
    <col min="3858" max="3859" width="13.5703125" style="172" customWidth="1"/>
    <col min="3860" max="3871" width="0" style="172" hidden="1" customWidth="1"/>
    <col min="3872" max="3872" width="12.85546875" style="172" customWidth="1"/>
    <col min="3873" max="3878" width="6.7109375" style="172" customWidth="1"/>
    <col min="3879" max="3887" width="5.85546875" style="172" customWidth="1"/>
    <col min="3888" max="3931" width="10.85546875" style="172" customWidth="1"/>
    <col min="3932" max="4096" width="12.85546875" style="172"/>
    <col min="4097" max="4097" width="45.28515625" style="172" customWidth="1"/>
    <col min="4098" max="4105" width="13.7109375" style="172" customWidth="1"/>
    <col min="4106" max="4113" width="15.140625" style="172" customWidth="1"/>
    <col min="4114" max="4115" width="13.5703125" style="172" customWidth="1"/>
    <col min="4116" max="4127" width="0" style="172" hidden="1" customWidth="1"/>
    <col min="4128" max="4128" width="12.85546875" style="172" customWidth="1"/>
    <col min="4129" max="4134" width="6.7109375" style="172" customWidth="1"/>
    <col min="4135" max="4143" width="5.85546875" style="172" customWidth="1"/>
    <col min="4144" max="4187" width="10.85546875" style="172" customWidth="1"/>
    <col min="4188" max="4352" width="12.85546875" style="172"/>
    <col min="4353" max="4353" width="45.28515625" style="172" customWidth="1"/>
    <col min="4354" max="4361" width="13.7109375" style="172" customWidth="1"/>
    <col min="4362" max="4369" width="15.140625" style="172" customWidth="1"/>
    <col min="4370" max="4371" width="13.5703125" style="172" customWidth="1"/>
    <col min="4372" max="4383" width="0" style="172" hidden="1" customWidth="1"/>
    <col min="4384" max="4384" width="12.85546875" style="172" customWidth="1"/>
    <col min="4385" max="4390" width="6.7109375" style="172" customWidth="1"/>
    <col min="4391" max="4399" width="5.85546875" style="172" customWidth="1"/>
    <col min="4400" max="4443" width="10.85546875" style="172" customWidth="1"/>
    <col min="4444" max="4608" width="12.85546875" style="172"/>
    <col min="4609" max="4609" width="45.28515625" style="172" customWidth="1"/>
    <col min="4610" max="4617" width="13.7109375" style="172" customWidth="1"/>
    <col min="4618" max="4625" width="15.140625" style="172" customWidth="1"/>
    <col min="4626" max="4627" width="13.5703125" style="172" customWidth="1"/>
    <col min="4628" max="4639" width="0" style="172" hidden="1" customWidth="1"/>
    <col min="4640" max="4640" width="12.85546875" style="172" customWidth="1"/>
    <col min="4641" max="4646" width="6.7109375" style="172" customWidth="1"/>
    <col min="4647" max="4655" width="5.85546875" style="172" customWidth="1"/>
    <col min="4656" max="4699" width="10.85546875" style="172" customWidth="1"/>
    <col min="4700" max="4864" width="12.85546875" style="172"/>
    <col min="4865" max="4865" width="45.28515625" style="172" customWidth="1"/>
    <col min="4866" max="4873" width="13.7109375" style="172" customWidth="1"/>
    <col min="4874" max="4881" width="15.140625" style="172" customWidth="1"/>
    <col min="4882" max="4883" width="13.5703125" style="172" customWidth="1"/>
    <col min="4884" max="4895" width="0" style="172" hidden="1" customWidth="1"/>
    <col min="4896" max="4896" width="12.85546875" style="172" customWidth="1"/>
    <col min="4897" max="4902" width="6.7109375" style="172" customWidth="1"/>
    <col min="4903" max="4911" width="5.85546875" style="172" customWidth="1"/>
    <col min="4912" max="4955" width="10.85546875" style="172" customWidth="1"/>
    <col min="4956" max="5120" width="12.85546875" style="172"/>
    <col min="5121" max="5121" width="45.28515625" style="172" customWidth="1"/>
    <col min="5122" max="5129" width="13.7109375" style="172" customWidth="1"/>
    <col min="5130" max="5137" width="15.140625" style="172" customWidth="1"/>
    <col min="5138" max="5139" width="13.5703125" style="172" customWidth="1"/>
    <col min="5140" max="5151" width="0" style="172" hidden="1" customWidth="1"/>
    <col min="5152" max="5152" width="12.85546875" style="172" customWidth="1"/>
    <col min="5153" max="5158" width="6.7109375" style="172" customWidth="1"/>
    <col min="5159" max="5167" width="5.85546875" style="172" customWidth="1"/>
    <col min="5168" max="5211" width="10.85546875" style="172" customWidth="1"/>
    <col min="5212" max="5376" width="12.85546875" style="172"/>
    <col min="5377" max="5377" width="45.28515625" style="172" customWidth="1"/>
    <col min="5378" max="5385" width="13.7109375" style="172" customWidth="1"/>
    <col min="5386" max="5393" width="15.140625" style="172" customWidth="1"/>
    <col min="5394" max="5395" width="13.5703125" style="172" customWidth="1"/>
    <col min="5396" max="5407" width="0" style="172" hidden="1" customWidth="1"/>
    <col min="5408" max="5408" width="12.85546875" style="172" customWidth="1"/>
    <col min="5409" max="5414" width="6.7109375" style="172" customWidth="1"/>
    <col min="5415" max="5423" width="5.85546875" style="172" customWidth="1"/>
    <col min="5424" max="5467" width="10.85546875" style="172" customWidth="1"/>
    <col min="5468" max="5632" width="12.85546875" style="172"/>
    <col min="5633" max="5633" width="45.28515625" style="172" customWidth="1"/>
    <col min="5634" max="5641" width="13.7109375" style="172" customWidth="1"/>
    <col min="5642" max="5649" width="15.140625" style="172" customWidth="1"/>
    <col min="5650" max="5651" width="13.5703125" style="172" customWidth="1"/>
    <col min="5652" max="5663" width="0" style="172" hidden="1" customWidth="1"/>
    <col min="5664" max="5664" width="12.85546875" style="172" customWidth="1"/>
    <col min="5665" max="5670" width="6.7109375" style="172" customWidth="1"/>
    <col min="5671" max="5679" width="5.85546875" style="172" customWidth="1"/>
    <col min="5680" max="5723" width="10.85546875" style="172" customWidth="1"/>
    <col min="5724" max="5888" width="12.85546875" style="172"/>
    <col min="5889" max="5889" width="45.28515625" style="172" customWidth="1"/>
    <col min="5890" max="5897" width="13.7109375" style="172" customWidth="1"/>
    <col min="5898" max="5905" width="15.140625" style="172" customWidth="1"/>
    <col min="5906" max="5907" width="13.5703125" style="172" customWidth="1"/>
    <col min="5908" max="5919" width="0" style="172" hidden="1" customWidth="1"/>
    <col min="5920" max="5920" width="12.85546875" style="172" customWidth="1"/>
    <col min="5921" max="5926" width="6.7109375" style="172" customWidth="1"/>
    <col min="5927" max="5935" width="5.85546875" style="172" customWidth="1"/>
    <col min="5936" max="5979" width="10.85546875" style="172" customWidth="1"/>
    <col min="5980" max="6144" width="12.85546875" style="172"/>
    <col min="6145" max="6145" width="45.28515625" style="172" customWidth="1"/>
    <col min="6146" max="6153" width="13.7109375" style="172" customWidth="1"/>
    <col min="6154" max="6161" width="15.140625" style="172" customWidth="1"/>
    <col min="6162" max="6163" width="13.5703125" style="172" customWidth="1"/>
    <col min="6164" max="6175" width="0" style="172" hidden="1" customWidth="1"/>
    <col min="6176" max="6176" width="12.85546875" style="172" customWidth="1"/>
    <col min="6177" max="6182" width="6.7109375" style="172" customWidth="1"/>
    <col min="6183" max="6191" width="5.85546875" style="172" customWidth="1"/>
    <col min="6192" max="6235" width="10.85546875" style="172" customWidth="1"/>
    <col min="6236" max="6400" width="12.85546875" style="172"/>
    <col min="6401" max="6401" width="45.28515625" style="172" customWidth="1"/>
    <col min="6402" max="6409" width="13.7109375" style="172" customWidth="1"/>
    <col min="6410" max="6417" width="15.140625" style="172" customWidth="1"/>
    <col min="6418" max="6419" width="13.5703125" style="172" customWidth="1"/>
    <col min="6420" max="6431" width="0" style="172" hidden="1" customWidth="1"/>
    <col min="6432" max="6432" width="12.85546875" style="172" customWidth="1"/>
    <col min="6433" max="6438" width="6.7109375" style="172" customWidth="1"/>
    <col min="6439" max="6447" width="5.85546875" style="172" customWidth="1"/>
    <col min="6448" max="6491" width="10.85546875" style="172" customWidth="1"/>
    <col min="6492" max="6656" width="12.85546875" style="172"/>
    <col min="6657" max="6657" width="45.28515625" style="172" customWidth="1"/>
    <col min="6658" max="6665" width="13.7109375" style="172" customWidth="1"/>
    <col min="6666" max="6673" width="15.140625" style="172" customWidth="1"/>
    <col min="6674" max="6675" width="13.5703125" style="172" customWidth="1"/>
    <col min="6676" max="6687" width="0" style="172" hidden="1" customWidth="1"/>
    <col min="6688" max="6688" width="12.85546875" style="172" customWidth="1"/>
    <col min="6689" max="6694" width="6.7109375" style="172" customWidth="1"/>
    <col min="6695" max="6703" width="5.85546875" style="172" customWidth="1"/>
    <col min="6704" max="6747" width="10.85546875" style="172" customWidth="1"/>
    <col min="6748" max="6912" width="12.85546875" style="172"/>
    <col min="6913" max="6913" width="45.28515625" style="172" customWidth="1"/>
    <col min="6914" max="6921" width="13.7109375" style="172" customWidth="1"/>
    <col min="6922" max="6929" width="15.140625" style="172" customWidth="1"/>
    <col min="6930" max="6931" width="13.5703125" style="172" customWidth="1"/>
    <col min="6932" max="6943" width="0" style="172" hidden="1" customWidth="1"/>
    <col min="6944" max="6944" width="12.85546875" style="172" customWidth="1"/>
    <col min="6945" max="6950" width="6.7109375" style="172" customWidth="1"/>
    <col min="6951" max="6959" width="5.85546875" style="172" customWidth="1"/>
    <col min="6960" max="7003" width="10.85546875" style="172" customWidth="1"/>
    <col min="7004" max="7168" width="12.85546875" style="172"/>
    <col min="7169" max="7169" width="45.28515625" style="172" customWidth="1"/>
    <col min="7170" max="7177" width="13.7109375" style="172" customWidth="1"/>
    <col min="7178" max="7185" width="15.140625" style="172" customWidth="1"/>
    <col min="7186" max="7187" width="13.5703125" style="172" customWidth="1"/>
    <col min="7188" max="7199" width="0" style="172" hidden="1" customWidth="1"/>
    <col min="7200" max="7200" width="12.85546875" style="172" customWidth="1"/>
    <col min="7201" max="7206" width="6.7109375" style="172" customWidth="1"/>
    <col min="7207" max="7215" width="5.85546875" style="172" customWidth="1"/>
    <col min="7216" max="7259" width="10.85546875" style="172" customWidth="1"/>
    <col min="7260" max="7424" width="12.85546875" style="172"/>
    <col min="7425" max="7425" width="45.28515625" style="172" customWidth="1"/>
    <col min="7426" max="7433" width="13.7109375" style="172" customWidth="1"/>
    <col min="7434" max="7441" width="15.140625" style="172" customWidth="1"/>
    <col min="7442" max="7443" width="13.5703125" style="172" customWidth="1"/>
    <col min="7444" max="7455" width="0" style="172" hidden="1" customWidth="1"/>
    <col min="7456" max="7456" width="12.85546875" style="172" customWidth="1"/>
    <col min="7457" max="7462" width="6.7109375" style="172" customWidth="1"/>
    <col min="7463" max="7471" width="5.85546875" style="172" customWidth="1"/>
    <col min="7472" max="7515" width="10.85546875" style="172" customWidth="1"/>
    <col min="7516" max="7680" width="12.85546875" style="172"/>
    <col min="7681" max="7681" width="45.28515625" style="172" customWidth="1"/>
    <col min="7682" max="7689" width="13.7109375" style="172" customWidth="1"/>
    <col min="7690" max="7697" width="15.140625" style="172" customWidth="1"/>
    <col min="7698" max="7699" width="13.5703125" style="172" customWidth="1"/>
    <col min="7700" max="7711" width="0" style="172" hidden="1" customWidth="1"/>
    <col min="7712" max="7712" width="12.85546875" style="172" customWidth="1"/>
    <col min="7713" max="7718" width="6.7109375" style="172" customWidth="1"/>
    <col min="7719" max="7727" width="5.85546875" style="172" customWidth="1"/>
    <col min="7728" max="7771" width="10.85546875" style="172" customWidth="1"/>
    <col min="7772" max="7936" width="12.85546875" style="172"/>
    <col min="7937" max="7937" width="45.28515625" style="172" customWidth="1"/>
    <col min="7938" max="7945" width="13.7109375" style="172" customWidth="1"/>
    <col min="7946" max="7953" width="15.140625" style="172" customWidth="1"/>
    <col min="7954" max="7955" width="13.5703125" style="172" customWidth="1"/>
    <col min="7956" max="7967" width="0" style="172" hidden="1" customWidth="1"/>
    <col min="7968" max="7968" width="12.85546875" style="172" customWidth="1"/>
    <col min="7969" max="7974" width="6.7109375" style="172" customWidth="1"/>
    <col min="7975" max="7983" width="5.85546875" style="172" customWidth="1"/>
    <col min="7984" max="8027" width="10.85546875" style="172" customWidth="1"/>
    <col min="8028" max="8192" width="12.85546875" style="172"/>
    <col min="8193" max="8193" width="45.28515625" style="172" customWidth="1"/>
    <col min="8194" max="8201" width="13.7109375" style="172" customWidth="1"/>
    <col min="8202" max="8209" width="15.140625" style="172" customWidth="1"/>
    <col min="8210" max="8211" width="13.5703125" style="172" customWidth="1"/>
    <col min="8212" max="8223" width="0" style="172" hidden="1" customWidth="1"/>
    <col min="8224" max="8224" width="12.85546875" style="172" customWidth="1"/>
    <col min="8225" max="8230" width="6.7109375" style="172" customWidth="1"/>
    <col min="8231" max="8239" width="5.85546875" style="172" customWidth="1"/>
    <col min="8240" max="8283" width="10.85546875" style="172" customWidth="1"/>
    <col min="8284" max="8448" width="12.85546875" style="172"/>
    <col min="8449" max="8449" width="45.28515625" style="172" customWidth="1"/>
    <col min="8450" max="8457" width="13.7109375" style="172" customWidth="1"/>
    <col min="8458" max="8465" width="15.140625" style="172" customWidth="1"/>
    <col min="8466" max="8467" width="13.5703125" style="172" customWidth="1"/>
    <col min="8468" max="8479" width="0" style="172" hidden="1" customWidth="1"/>
    <col min="8480" max="8480" width="12.85546875" style="172" customWidth="1"/>
    <col min="8481" max="8486" width="6.7109375" style="172" customWidth="1"/>
    <col min="8487" max="8495" width="5.85546875" style="172" customWidth="1"/>
    <col min="8496" max="8539" width="10.85546875" style="172" customWidth="1"/>
    <col min="8540" max="8704" width="12.85546875" style="172"/>
    <col min="8705" max="8705" width="45.28515625" style="172" customWidth="1"/>
    <col min="8706" max="8713" width="13.7109375" style="172" customWidth="1"/>
    <col min="8714" max="8721" width="15.140625" style="172" customWidth="1"/>
    <col min="8722" max="8723" width="13.5703125" style="172" customWidth="1"/>
    <col min="8724" max="8735" width="0" style="172" hidden="1" customWidth="1"/>
    <col min="8736" max="8736" width="12.85546875" style="172" customWidth="1"/>
    <col min="8737" max="8742" width="6.7109375" style="172" customWidth="1"/>
    <col min="8743" max="8751" width="5.85546875" style="172" customWidth="1"/>
    <col min="8752" max="8795" width="10.85546875" style="172" customWidth="1"/>
    <col min="8796" max="8960" width="12.85546875" style="172"/>
    <col min="8961" max="8961" width="45.28515625" style="172" customWidth="1"/>
    <col min="8962" max="8969" width="13.7109375" style="172" customWidth="1"/>
    <col min="8970" max="8977" width="15.140625" style="172" customWidth="1"/>
    <col min="8978" max="8979" width="13.5703125" style="172" customWidth="1"/>
    <col min="8980" max="8991" width="0" style="172" hidden="1" customWidth="1"/>
    <col min="8992" max="8992" width="12.85546875" style="172" customWidth="1"/>
    <col min="8993" max="8998" width="6.7109375" style="172" customWidth="1"/>
    <col min="8999" max="9007" width="5.85546875" style="172" customWidth="1"/>
    <col min="9008" max="9051" width="10.85546875" style="172" customWidth="1"/>
    <col min="9052" max="9216" width="12.85546875" style="172"/>
    <col min="9217" max="9217" width="45.28515625" style="172" customWidth="1"/>
    <col min="9218" max="9225" width="13.7109375" style="172" customWidth="1"/>
    <col min="9226" max="9233" width="15.140625" style="172" customWidth="1"/>
    <col min="9234" max="9235" width="13.5703125" style="172" customWidth="1"/>
    <col min="9236" max="9247" width="0" style="172" hidden="1" customWidth="1"/>
    <col min="9248" max="9248" width="12.85546875" style="172" customWidth="1"/>
    <col min="9249" max="9254" width="6.7109375" style="172" customWidth="1"/>
    <col min="9255" max="9263" width="5.85546875" style="172" customWidth="1"/>
    <col min="9264" max="9307" width="10.85546875" style="172" customWidth="1"/>
    <col min="9308" max="9472" width="12.85546875" style="172"/>
    <col min="9473" max="9473" width="45.28515625" style="172" customWidth="1"/>
    <col min="9474" max="9481" width="13.7109375" style="172" customWidth="1"/>
    <col min="9482" max="9489" width="15.140625" style="172" customWidth="1"/>
    <col min="9490" max="9491" width="13.5703125" style="172" customWidth="1"/>
    <col min="9492" max="9503" width="0" style="172" hidden="1" customWidth="1"/>
    <col min="9504" max="9504" width="12.85546875" style="172" customWidth="1"/>
    <col min="9505" max="9510" width="6.7109375" style="172" customWidth="1"/>
    <col min="9511" max="9519" width="5.85546875" style="172" customWidth="1"/>
    <col min="9520" max="9563" width="10.85546875" style="172" customWidth="1"/>
    <col min="9564" max="9728" width="12.85546875" style="172"/>
    <col min="9729" max="9729" width="45.28515625" style="172" customWidth="1"/>
    <col min="9730" max="9737" width="13.7109375" style="172" customWidth="1"/>
    <col min="9738" max="9745" width="15.140625" style="172" customWidth="1"/>
    <col min="9746" max="9747" width="13.5703125" style="172" customWidth="1"/>
    <col min="9748" max="9759" width="0" style="172" hidden="1" customWidth="1"/>
    <col min="9760" max="9760" width="12.85546875" style="172" customWidth="1"/>
    <col min="9761" max="9766" width="6.7109375" style="172" customWidth="1"/>
    <col min="9767" max="9775" width="5.85546875" style="172" customWidth="1"/>
    <col min="9776" max="9819" width="10.85546875" style="172" customWidth="1"/>
    <col min="9820" max="9984" width="12.85546875" style="172"/>
    <col min="9985" max="9985" width="45.28515625" style="172" customWidth="1"/>
    <col min="9986" max="9993" width="13.7109375" style="172" customWidth="1"/>
    <col min="9994" max="10001" width="15.140625" style="172" customWidth="1"/>
    <col min="10002" max="10003" width="13.5703125" style="172" customWidth="1"/>
    <col min="10004" max="10015" width="0" style="172" hidden="1" customWidth="1"/>
    <col min="10016" max="10016" width="12.85546875" style="172" customWidth="1"/>
    <col min="10017" max="10022" width="6.7109375" style="172" customWidth="1"/>
    <col min="10023" max="10031" width="5.85546875" style="172" customWidth="1"/>
    <col min="10032" max="10075" width="10.85546875" style="172" customWidth="1"/>
    <col min="10076" max="10240" width="12.85546875" style="172"/>
    <col min="10241" max="10241" width="45.28515625" style="172" customWidth="1"/>
    <col min="10242" max="10249" width="13.7109375" style="172" customWidth="1"/>
    <col min="10250" max="10257" width="15.140625" style="172" customWidth="1"/>
    <col min="10258" max="10259" width="13.5703125" style="172" customWidth="1"/>
    <col min="10260" max="10271" width="0" style="172" hidden="1" customWidth="1"/>
    <col min="10272" max="10272" width="12.85546875" style="172" customWidth="1"/>
    <col min="10273" max="10278" width="6.7109375" style="172" customWidth="1"/>
    <col min="10279" max="10287" width="5.85546875" style="172" customWidth="1"/>
    <col min="10288" max="10331" width="10.85546875" style="172" customWidth="1"/>
    <col min="10332" max="10496" width="12.85546875" style="172"/>
    <col min="10497" max="10497" width="45.28515625" style="172" customWidth="1"/>
    <col min="10498" max="10505" width="13.7109375" style="172" customWidth="1"/>
    <col min="10506" max="10513" width="15.140625" style="172" customWidth="1"/>
    <col min="10514" max="10515" width="13.5703125" style="172" customWidth="1"/>
    <col min="10516" max="10527" width="0" style="172" hidden="1" customWidth="1"/>
    <col min="10528" max="10528" width="12.85546875" style="172" customWidth="1"/>
    <col min="10529" max="10534" width="6.7109375" style="172" customWidth="1"/>
    <col min="10535" max="10543" width="5.85546875" style="172" customWidth="1"/>
    <col min="10544" max="10587" width="10.85546875" style="172" customWidth="1"/>
    <col min="10588" max="10752" width="12.85546875" style="172"/>
    <col min="10753" max="10753" width="45.28515625" style="172" customWidth="1"/>
    <col min="10754" max="10761" width="13.7109375" style="172" customWidth="1"/>
    <col min="10762" max="10769" width="15.140625" style="172" customWidth="1"/>
    <col min="10770" max="10771" width="13.5703125" style="172" customWidth="1"/>
    <col min="10772" max="10783" width="0" style="172" hidden="1" customWidth="1"/>
    <col min="10784" max="10784" width="12.85546875" style="172" customWidth="1"/>
    <col min="10785" max="10790" width="6.7109375" style="172" customWidth="1"/>
    <col min="10791" max="10799" width="5.85546875" style="172" customWidth="1"/>
    <col min="10800" max="10843" width="10.85546875" style="172" customWidth="1"/>
    <col min="10844" max="11008" width="12.85546875" style="172"/>
    <col min="11009" max="11009" width="45.28515625" style="172" customWidth="1"/>
    <col min="11010" max="11017" width="13.7109375" style="172" customWidth="1"/>
    <col min="11018" max="11025" width="15.140625" style="172" customWidth="1"/>
    <col min="11026" max="11027" width="13.5703125" style="172" customWidth="1"/>
    <col min="11028" max="11039" width="0" style="172" hidden="1" customWidth="1"/>
    <col min="11040" max="11040" width="12.85546875" style="172" customWidth="1"/>
    <col min="11041" max="11046" width="6.7109375" style="172" customWidth="1"/>
    <col min="11047" max="11055" width="5.85546875" style="172" customWidth="1"/>
    <col min="11056" max="11099" width="10.85546875" style="172" customWidth="1"/>
    <col min="11100" max="11264" width="12.85546875" style="172"/>
    <col min="11265" max="11265" width="45.28515625" style="172" customWidth="1"/>
    <col min="11266" max="11273" width="13.7109375" style="172" customWidth="1"/>
    <col min="11274" max="11281" width="15.140625" style="172" customWidth="1"/>
    <col min="11282" max="11283" width="13.5703125" style="172" customWidth="1"/>
    <col min="11284" max="11295" width="0" style="172" hidden="1" customWidth="1"/>
    <col min="11296" max="11296" width="12.85546875" style="172" customWidth="1"/>
    <col min="11297" max="11302" width="6.7109375" style="172" customWidth="1"/>
    <col min="11303" max="11311" width="5.85546875" style="172" customWidth="1"/>
    <col min="11312" max="11355" width="10.85546875" style="172" customWidth="1"/>
    <col min="11356" max="11520" width="12.85546875" style="172"/>
    <col min="11521" max="11521" width="45.28515625" style="172" customWidth="1"/>
    <col min="11522" max="11529" width="13.7109375" style="172" customWidth="1"/>
    <col min="11530" max="11537" width="15.140625" style="172" customWidth="1"/>
    <col min="11538" max="11539" width="13.5703125" style="172" customWidth="1"/>
    <col min="11540" max="11551" width="0" style="172" hidden="1" customWidth="1"/>
    <col min="11552" max="11552" width="12.85546875" style="172" customWidth="1"/>
    <col min="11553" max="11558" width="6.7109375" style="172" customWidth="1"/>
    <col min="11559" max="11567" width="5.85546875" style="172" customWidth="1"/>
    <col min="11568" max="11611" width="10.85546875" style="172" customWidth="1"/>
    <col min="11612" max="11776" width="12.85546875" style="172"/>
    <col min="11777" max="11777" width="45.28515625" style="172" customWidth="1"/>
    <col min="11778" max="11785" width="13.7109375" style="172" customWidth="1"/>
    <col min="11786" max="11793" width="15.140625" style="172" customWidth="1"/>
    <col min="11794" max="11795" width="13.5703125" style="172" customWidth="1"/>
    <col min="11796" max="11807" width="0" style="172" hidden="1" customWidth="1"/>
    <col min="11808" max="11808" width="12.85546875" style="172" customWidth="1"/>
    <col min="11809" max="11814" width="6.7109375" style="172" customWidth="1"/>
    <col min="11815" max="11823" width="5.85546875" style="172" customWidth="1"/>
    <col min="11824" max="11867" width="10.85546875" style="172" customWidth="1"/>
    <col min="11868" max="12032" width="12.85546875" style="172"/>
    <col min="12033" max="12033" width="45.28515625" style="172" customWidth="1"/>
    <col min="12034" max="12041" width="13.7109375" style="172" customWidth="1"/>
    <col min="12042" max="12049" width="15.140625" style="172" customWidth="1"/>
    <col min="12050" max="12051" width="13.5703125" style="172" customWidth="1"/>
    <col min="12052" max="12063" width="0" style="172" hidden="1" customWidth="1"/>
    <col min="12064" max="12064" width="12.85546875" style="172" customWidth="1"/>
    <col min="12065" max="12070" width="6.7109375" style="172" customWidth="1"/>
    <col min="12071" max="12079" width="5.85546875" style="172" customWidth="1"/>
    <col min="12080" max="12123" width="10.85546875" style="172" customWidth="1"/>
    <col min="12124" max="12288" width="12.85546875" style="172"/>
    <col min="12289" max="12289" width="45.28515625" style="172" customWidth="1"/>
    <col min="12290" max="12297" width="13.7109375" style="172" customWidth="1"/>
    <col min="12298" max="12305" width="15.140625" style="172" customWidth="1"/>
    <col min="12306" max="12307" width="13.5703125" style="172" customWidth="1"/>
    <col min="12308" max="12319" width="0" style="172" hidden="1" customWidth="1"/>
    <col min="12320" max="12320" width="12.85546875" style="172" customWidth="1"/>
    <col min="12321" max="12326" width="6.7109375" style="172" customWidth="1"/>
    <col min="12327" max="12335" width="5.85546875" style="172" customWidth="1"/>
    <col min="12336" max="12379" width="10.85546875" style="172" customWidth="1"/>
    <col min="12380" max="12544" width="12.85546875" style="172"/>
    <col min="12545" max="12545" width="45.28515625" style="172" customWidth="1"/>
    <col min="12546" max="12553" width="13.7109375" style="172" customWidth="1"/>
    <col min="12554" max="12561" width="15.140625" style="172" customWidth="1"/>
    <col min="12562" max="12563" width="13.5703125" style="172" customWidth="1"/>
    <col min="12564" max="12575" width="0" style="172" hidden="1" customWidth="1"/>
    <col min="12576" max="12576" width="12.85546875" style="172" customWidth="1"/>
    <col min="12577" max="12582" width="6.7109375" style="172" customWidth="1"/>
    <col min="12583" max="12591" width="5.85546875" style="172" customWidth="1"/>
    <col min="12592" max="12635" width="10.85546875" style="172" customWidth="1"/>
    <col min="12636" max="12800" width="12.85546875" style="172"/>
    <col min="12801" max="12801" width="45.28515625" style="172" customWidth="1"/>
    <col min="12802" max="12809" width="13.7109375" style="172" customWidth="1"/>
    <col min="12810" max="12817" width="15.140625" style="172" customWidth="1"/>
    <col min="12818" max="12819" width="13.5703125" style="172" customWidth="1"/>
    <col min="12820" max="12831" width="0" style="172" hidden="1" customWidth="1"/>
    <col min="12832" max="12832" width="12.85546875" style="172" customWidth="1"/>
    <col min="12833" max="12838" width="6.7109375" style="172" customWidth="1"/>
    <col min="12839" max="12847" width="5.85546875" style="172" customWidth="1"/>
    <col min="12848" max="12891" width="10.85546875" style="172" customWidth="1"/>
    <col min="12892" max="13056" width="12.85546875" style="172"/>
    <col min="13057" max="13057" width="45.28515625" style="172" customWidth="1"/>
    <col min="13058" max="13065" width="13.7109375" style="172" customWidth="1"/>
    <col min="13066" max="13073" width="15.140625" style="172" customWidth="1"/>
    <col min="13074" max="13075" width="13.5703125" style="172" customWidth="1"/>
    <col min="13076" max="13087" width="0" style="172" hidden="1" customWidth="1"/>
    <col min="13088" max="13088" width="12.85546875" style="172" customWidth="1"/>
    <col min="13089" max="13094" width="6.7109375" style="172" customWidth="1"/>
    <col min="13095" max="13103" width="5.85546875" style="172" customWidth="1"/>
    <col min="13104" max="13147" width="10.85546875" style="172" customWidth="1"/>
    <col min="13148" max="13312" width="12.85546875" style="172"/>
    <col min="13313" max="13313" width="45.28515625" style="172" customWidth="1"/>
    <col min="13314" max="13321" width="13.7109375" style="172" customWidth="1"/>
    <col min="13322" max="13329" width="15.140625" style="172" customWidth="1"/>
    <col min="13330" max="13331" width="13.5703125" style="172" customWidth="1"/>
    <col min="13332" max="13343" width="0" style="172" hidden="1" customWidth="1"/>
    <col min="13344" max="13344" width="12.85546875" style="172" customWidth="1"/>
    <col min="13345" max="13350" width="6.7109375" style="172" customWidth="1"/>
    <col min="13351" max="13359" width="5.85546875" style="172" customWidth="1"/>
    <col min="13360" max="13403" width="10.85546875" style="172" customWidth="1"/>
    <col min="13404" max="13568" width="12.85546875" style="172"/>
    <col min="13569" max="13569" width="45.28515625" style="172" customWidth="1"/>
    <col min="13570" max="13577" width="13.7109375" style="172" customWidth="1"/>
    <col min="13578" max="13585" width="15.140625" style="172" customWidth="1"/>
    <col min="13586" max="13587" width="13.5703125" style="172" customWidth="1"/>
    <col min="13588" max="13599" width="0" style="172" hidden="1" customWidth="1"/>
    <col min="13600" max="13600" width="12.85546875" style="172" customWidth="1"/>
    <col min="13601" max="13606" width="6.7109375" style="172" customWidth="1"/>
    <col min="13607" max="13615" width="5.85546875" style="172" customWidth="1"/>
    <col min="13616" max="13659" width="10.85546875" style="172" customWidth="1"/>
    <col min="13660" max="13824" width="12.85546875" style="172"/>
    <col min="13825" max="13825" width="45.28515625" style="172" customWidth="1"/>
    <col min="13826" max="13833" width="13.7109375" style="172" customWidth="1"/>
    <col min="13834" max="13841" width="15.140625" style="172" customWidth="1"/>
    <col min="13842" max="13843" width="13.5703125" style="172" customWidth="1"/>
    <col min="13844" max="13855" width="0" style="172" hidden="1" customWidth="1"/>
    <col min="13856" max="13856" width="12.85546875" style="172" customWidth="1"/>
    <col min="13857" max="13862" width="6.7109375" style="172" customWidth="1"/>
    <col min="13863" max="13871" width="5.85546875" style="172" customWidth="1"/>
    <col min="13872" max="13915" width="10.85546875" style="172" customWidth="1"/>
    <col min="13916" max="14080" width="12.85546875" style="172"/>
    <col min="14081" max="14081" width="45.28515625" style="172" customWidth="1"/>
    <col min="14082" max="14089" width="13.7109375" style="172" customWidth="1"/>
    <col min="14090" max="14097" width="15.140625" style="172" customWidth="1"/>
    <col min="14098" max="14099" width="13.5703125" style="172" customWidth="1"/>
    <col min="14100" max="14111" width="0" style="172" hidden="1" customWidth="1"/>
    <col min="14112" max="14112" width="12.85546875" style="172" customWidth="1"/>
    <col min="14113" max="14118" width="6.7109375" style="172" customWidth="1"/>
    <col min="14119" max="14127" width="5.85546875" style="172" customWidth="1"/>
    <col min="14128" max="14171" width="10.85546875" style="172" customWidth="1"/>
    <col min="14172" max="14336" width="12.85546875" style="172"/>
    <col min="14337" max="14337" width="45.28515625" style="172" customWidth="1"/>
    <col min="14338" max="14345" width="13.7109375" style="172" customWidth="1"/>
    <col min="14346" max="14353" width="15.140625" style="172" customWidth="1"/>
    <col min="14354" max="14355" width="13.5703125" style="172" customWidth="1"/>
    <col min="14356" max="14367" width="0" style="172" hidden="1" customWidth="1"/>
    <col min="14368" max="14368" width="12.85546875" style="172" customWidth="1"/>
    <col min="14369" max="14374" width="6.7109375" style="172" customWidth="1"/>
    <col min="14375" max="14383" width="5.85546875" style="172" customWidth="1"/>
    <col min="14384" max="14427" width="10.85546875" style="172" customWidth="1"/>
    <col min="14428" max="14592" width="12.85546875" style="172"/>
    <col min="14593" max="14593" width="45.28515625" style="172" customWidth="1"/>
    <col min="14594" max="14601" width="13.7109375" style="172" customWidth="1"/>
    <col min="14602" max="14609" width="15.140625" style="172" customWidth="1"/>
    <col min="14610" max="14611" width="13.5703125" style="172" customWidth="1"/>
    <col min="14612" max="14623" width="0" style="172" hidden="1" customWidth="1"/>
    <col min="14624" max="14624" width="12.85546875" style="172" customWidth="1"/>
    <col min="14625" max="14630" width="6.7109375" style="172" customWidth="1"/>
    <col min="14631" max="14639" width="5.85546875" style="172" customWidth="1"/>
    <col min="14640" max="14683" width="10.85546875" style="172" customWidth="1"/>
    <col min="14684" max="14848" width="12.85546875" style="172"/>
    <col min="14849" max="14849" width="45.28515625" style="172" customWidth="1"/>
    <col min="14850" max="14857" width="13.7109375" style="172" customWidth="1"/>
    <col min="14858" max="14865" width="15.140625" style="172" customWidth="1"/>
    <col min="14866" max="14867" width="13.5703125" style="172" customWidth="1"/>
    <col min="14868" max="14879" width="0" style="172" hidden="1" customWidth="1"/>
    <col min="14880" max="14880" width="12.85546875" style="172" customWidth="1"/>
    <col min="14881" max="14886" width="6.7109375" style="172" customWidth="1"/>
    <col min="14887" max="14895" width="5.85546875" style="172" customWidth="1"/>
    <col min="14896" max="14939" width="10.85546875" style="172" customWidth="1"/>
    <col min="14940" max="15104" width="12.85546875" style="172"/>
    <col min="15105" max="15105" width="45.28515625" style="172" customWidth="1"/>
    <col min="15106" max="15113" width="13.7109375" style="172" customWidth="1"/>
    <col min="15114" max="15121" width="15.140625" style="172" customWidth="1"/>
    <col min="15122" max="15123" width="13.5703125" style="172" customWidth="1"/>
    <col min="15124" max="15135" width="0" style="172" hidden="1" customWidth="1"/>
    <col min="15136" max="15136" width="12.85546875" style="172" customWidth="1"/>
    <col min="15137" max="15142" width="6.7109375" style="172" customWidth="1"/>
    <col min="15143" max="15151" width="5.85546875" style="172" customWidth="1"/>
    <col min="15152" max="15195" width="10.85546875" style="172" customWidth="1"/>
    <col min="15196" max="15360" width="12.85546875" style="172"/>
    <col min="15361" max="15361" width="45.28515625" style="172" customWidth="1"/>
    <col min="15362" max="15369" width="13.7109375" style="172" customWidth="1"/>
    <col min="15370" max="15377" width="15.140625" style="172" customWidth="1"/>
    <col min="15378" max="15379" width="13.5703125" style="172" customWidth="1"/>
    <col min="15380" max="15391" width="0" style="172" hidden="1" customWidth="1"/>
    <col min="15392" max="15392" width="12.85546875" style="172" customWidth="1"/>
    <col min="15393" max="15398" width="6.7109375" style="172" customWidth="1"/>
    <col min="15399" max="15407" width="5.85546875" style="172" customWidth="1"/>
    <col min="15408" max="15451" width="10.85546875" style="172" customWidth="1"/>
    <col min="15452" max="15616" width="12.85546875" style="172"/>
    <col min="15617" max="15617" width="45.28515625" style="172" customWidth="1"/>
    <col min="15618" max="15625" width="13.7109375" style="172" customWidth="1"/>
    <col min="15626" max="15633" width="15.140625" style="172" customWidth="1"/>
    <col min="15634" max="15635" width="13.5703125" style="172" customWidth="1"/>
    <col min="15636" max="15647" width="0" style="172" hidden="1" customWidth="1"/>
    <col min="15648" max="15648" width="12.85546875" style="172" customWidth="1"/>
    <col min="15649" max="15654" width="6.7109375" style="172" customWidth="1"/>
    <col min="15655" max="15663" width="5.85546875" style="172" customWidth="1"/>
    <col min="15664" max="15707" width="10.85546875" style="172" customWidth="1"/>
    <col min="15708" max="15872" width="12.85546875" style="172"/>
    <col min="15873" max="15873" width="45.28515625" style="172" customWidth="1"/>
    <col min="15874" max="15881" width="13.7109375" style="172" customWidth="1"/>
    <col min="15882" max="15889" width="15.140625" style="172" customWidth="1"/>
    <col min="15890" max="15891" width="13.5703125" style="172" customWidth="1"/>
    <col min="15892" max="15903" width="0" style="172" hidden="1" customWidth="1"/>
    <col min="15904" max="15904" width="12.85546875" style="172" customWidth="1"/>
    <col min="15905" max="15910" width="6.7109375" style="172" customWidth="1"/>
    <col min="15911" max="15919" width="5.85546875" style="172" customWidth="1"/>
    <col min="15920" max="15963" width="10.85546875" style="172" customWidth="1"/>
    <col min="15964" max="16128" width="12.85546875" style="172"/>
    <col min="16129" max="16129" width="45.28515625" style="172" customWidth="1"/>
    <col min="16130" max="16137" width="13.7109375" style="172" customWidth="1"/>
    <col min="16138" max="16145" width="15.140625" style="172" customWidth="1"/>
    <col min="16146" max="16147" width="13.5703125" style="172" customWidth="1"/>
    <col min="16148" max="16159" width="0" style="172" hidden="1" customWidth="1"/>
    <col min="16160" max="16160" width="12.85546875" style="172" customWidth="1"/>
    <col min="16161" max="16166" width="6.7109375" style="172" customWidth="1"/>
    <col min="16167" max="16175" width="5.85546875" style="172" customWidth="1"/>
    <col min="16176" max="16219" width="10.85546875" style="172" customWidth="1"/>
    <col min="16220" max="16384" width="12.85546875" style="172"/>
  </cols>
  <sheetData>
    <row r="1" spans="1:27" s="166" customFormat="1" ht="11.1" customHeight="1" x14ac:dyDescent="0.15">
      <c r="A1" s="162" t="s">
        <v>0</v>
      </c>
      <c r="B1" s="163"/>
      <c r="C1" s="164"/>
      <c r="D1" s="164"/>
      <c r="E1" s="164"/>
      <c r="F1" s="164"/>
      <c r="G1" s="164"/>
      <c r="H1" s="164"/>
      <c r="I1" s="164"/>
      <c r="J1" s="165"/>
      <c r="K1" s="240"/>
      <c r="V1" s="167"/>
      <c r="W1" s="168"/>
      <c r="X1" s="168"/>
    </row>
    <row r="2" spans="1:27" s="166" customFormat="1" ht="11.1" customHeight="1" x14ac:dyDescent="0.15">
      <c r="A2" s="162" t="str">
        <f>CONCATENATE("COMUNA: ",[9]NOMBRE!B2," - ","( ",[9]NOMBRE!C2,[9]NOMBRE!D2,[9]NOMBRE!E2,[9]NOMBRE!F2,[9]NOMBRE!G2," )")</f>
        <v>COMUNA: Linares - ( 07401 )</v>
      </c>
      <c r="B2" s="163"/>
      <c r="C2" s="164"/>
      <c r="D2" s="164"/>
      <c r="E2" s="164"/>
      <c r="F2" s="164"/>
      <c r="G2" s="164"/>
      <c r="H2" s="164"/>
      <c r="I2" s="164"/>
      <c r="J2" s="165"/>
      <c r="K2" s="240"/>
      <c r="V2" s="167"/>
      <c r="W2" s="168"/>
      <c r="X2" s="168"/>
    </row>
    <row r="3" spans="1:27" s="166" customFormat="1" ht="11.1" customHeight="1" x14ac:dyDescent="0.2">
      <c r="A3" s="162" t="str">
        <f>CONCATENATE("ESTABLECIMIENTO/ESTRATEGIA: ",[9]NOMBRE!B3," - ","( ",[9]NOMBRE!C3,[9]NOMBRE!D3,[9]NOMBRE!E3,[9]NOMBRE!F3,[9]NOMBRE!G3,[9]NOMBRE!H3," )")</f>
        <v>ESTABLECIMIENTO/ESTRATEGIA: Hospital Presidente Carlos Ibáñez del Campo - ( 116108 )</v>
      </c>
      <c r="B3" s="163"/>
      <c r="C3" s="164"/>
      <c r="D3" s="169"/>
      <c r="E3" s="164"/>
      <c r="F3" s="164"/>
      <c r="G3" s="164"/>
      <c r="H3" s="164"/>
      <c r="I3" s="164"/>
      <c r="J3" s="165"/>
      <c r="K3" s="240"/>
      <c r="V3" s="167"/>
      <c r="W3" s="168"/>
      <c r="X3" s="168"/>
    </row>
    <row r="4" spans="1:27" s="166" customFormat="1" ht="11.1" customHeight="1" x14ac:dyDescent="0.15">
      <c r="A4" s="162" t="str">
        <f>CONCATENATE("MES: ",[9]NOMBRE!B6," - ","( ",[9]NOMBRE!C6,[9]NOMBRE!D6," )")</f>
        <v>MES: AGOSTO - ( 08 )</v>
      </c>
      <c r="B4" s="163"/>
      <c r="C4" s="164"/>
      <c r="D4" s="164"/>
      <c r="E4" s="164"/>
      <c r="F4" s="164"/>
      <c r="G4" s="164"/>
      <c r="H4" s="164"/>
      <c r="I4" s="164"/>
      <c r="J4" s="165"/>
      <c r="K4" s="240"/>
      <c r="V4" s="167"/>
      <c r="W4" s="168"/>
      <c r="X4" s="168"/>
    </row>
    <row r="5" spans="1:27" s="166" customFormat="1" ht="11.25" x14ac:dyDescent="0.15">
      <c r="A5" s="161" t="str">
        <f>CONCATENATE("AÑO: ",[9]NOMBRE!B7)</f>
        <v>AÑO: 2016</v>
      </c>
      <c r="B5" s="163"/>
      <c r="C5" s="164"/>
      <c r="D5" s="164"/>
      <c r="E5" s="164"/>
      <c r="F5" s="164"/>
      <c r="G5" s="164"/>
      <c r="H5" s="164"/>
      <c r="I5" s="164"/>
      <c r="J5" s="165"/>
      <c r="K5" s="240"/>
      <c r="V5" s="167"/>
      <c r="W5" s="168"/>
      <c r="X5" s="168"/>
    </row>
    <row r="6" spans="1:27" ht="44.1" customHeight="1" x14ac:dyDescent="0.15">
      <c r="A6" s="423"/>
      <c r="B6" s="423"/>
      <c r="C6" s="423"/>
      <c r="D6" s="423"/>
      <c r="E6" s="423"/>
      <c r="F6" s="423"/>
      <c r="G6" s="423"/>
      <c r="H6" s="423"/>
      <c r="I6" s="423"/>
      <c r="J6" s="170"/>
      <c r="K6" s="241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1"/>
      <c r="W6" s="170"/>
      <c r="X6" s="170"/>
      <c r="Y6" s="170"/>
      <c r="Z6" s="170"/>
      <c r="AA6" s="170"/>
    </row>
    <row r="7" spans="1:27" ht="21.95" customHeight="1" x14ac:dyDescent="0.15">
      <c r="A7" s="424" t="s">
        <v>1</v>
      </c>
      <c r="B7" s="424"/>
      <c r="C7" s="424"/>
      <c r="D7" s="424"/>
      <c r="E7" s="424"/>
      <c r="F7" s="424"/>
      <c r="G7" s="424"/>
      <c r="H7" s="424"/>
      <c r="I7" s="173"/>
      <c r="J7" s="173"/>
      <c r="X7" s="172"/>
    </row>
    <row r="8" spans="1:27" ht="36.75" customHeight="1" x14ac:dyDescent="0.2">
      <c r="A8" s="175" t="s">
        <v>88</v>
      </c>
      <c r="B8" s="176"/>
      <c r="C8" s="176"/>
      <c r="J8" s="177"/>
      <c r="X8" s="172"/>
    </row>
    <row r="9" spans="1:27" ht="15" customHeight="1" x14ac:dyDescent="0.15">
      <c r="A9" s="425" t="s">
        <v>89</v>
      </c>
      <c r="B9" s="428" t="s">
        <v>90</v>
      </c>
      <c r="C9" s="428" t="s">
        <v>91</v>
      </c>
      <c r="D9" s="433" t="s">
        <v>2</v>
      </c>
      <c r="E9" s="434"/>
      <c r="F9" s="428" t="s">
        <v>3</v>
      </c>
      <c r="G9" s="428" t="s">
        <v>4</v>
      </c>
      <c r="H9" s="425" t="s">
        <v>5</v>
      </c>
      <c r="I9" s="433"/>
      <c r="J9" s="437"/>
      <c r="K9" s="243"/>
      <c r="L9" s="177"/>
      <c r="X9" s="172"/>
    </row>
    <row r="10" spans="1:27" ht="10.5" customHeight="1" x14ac:dyDescent="0.15">
      <c r="A10" s="426"/>
      <c r="B10" s="429"/>
      <c r="C10" s="431"/>
      <c r="D10" s="435"/>
      <c r="E10" s="436"/>
      <c r="F10" s="429"/>
      <c r="G10" s="429"/>
      <c r="H10" s="427"/>
      <c r="I10" s="438"/>
      <c r="J10" s="439"/>
      <c r="K10" s="243"/>
      <c r="L10" s="177"/>
      <c r="X10" s="172"/>
    </row>
    <row r="11" spans="1:27" ht="40.5" customHeight="1" x14ac:dyDescent="0.15">
      <c r="A11" s="427"/>
      <c r="B11" s="430"/>
      <c r="C11" s="432"/>
      <c r="D11" s="181" t="s">
        <v>6</v>
      </c>
      <c r="E11" s="182" t="s">
        <v>92</v>
      </c>
      <c r="F11" s="430"/>
      <c r="G11" s="430"/>
      <c r="H11" s="183" t="s">
        <v>7</v>
      </c>
      <c r="I11" s="184" t="s">
        <v>8</v>
      </c>
      <c r="J11" s="384" t="s">
        <v>9</v>
      </c>
      <c r="K11" s="243"/>
      <c r="L11" s="177"/>
      <c r="X11" s="172"/>
    </row>
    <row r="12" spans="1:27" ht="15" customHeight="1" x14ac:dyDescent="0.2">
      <c r="A12" s="185" t="s">
        <v>93</v>
      </c>
      <c r="B12" s="326">
        <f>SUM(B13:B16)</f>
        <v>5</v>
      </c>
      <c r="C12" s="326">
        <f>SUM(C13:C16)</f>
        <v>5</v>
      </c>
      <c r="D12" s="318">
        <f t="shared" ref="D12:J12" si="0">SUM(D13:D16)</f>
        <v>1628</v>
      </c>
      <c r="E12" s="319">
        <f t="shared" si="0"/>
        <v>1422</v>
      </c>
      <c r="F12" s="320">
        <f t="shared" si="0"/>
        <v>225</v>
      </c>
      <c r="G12" s="320">
        <f t="shared" si="0"/>
        <v>820</v>
      </c>
      <c r="H12" s="318">
        <f>SUM(H13:H16)</f>
        <v>614</v>
      </c>
      <c r="I12" s="321">
        <f>SUM(I13:I16)</f>
        <v>592</v>
      </c>
      <c r="J12" s="319">
        <f t="shared" si="0"/>
        <v>22</v>
      </c>
      <c r="K12" s="244"/>
      <c r="L12" s="177"/>
      <c r="T12" s="235"/>
      <c r="X12" s="186"/>
    </row>
    <row r="13" spans="1:27" ht="15" customHeight="1" x14ac:dyDescent="0.2">
      <c r="A13" s="187" t="s">
        <v>10</v>
      </c>
      <c r="B13" s="327">
        <v>4</v>
      </c>
      <c r="C13" s="327">
        <v>4</v>
      </c>
      <c r="D13" s="303">
        <v>884</v>
      </c>
      <c r="E13" s="304">
        <v>678</v>
      </c>
      <c r="F13" s="305">
        <v>161</v>
      </c>
      <c r="G13" s="305">
        <v>595</v>
      </c>
      <c r="H13" s="303">
        <v>389</v>
      </c>
      <c r="I13" s="306">
        <v>367</v>
      </c>
      <c r="J13" s="307">
        <v>22</v>
      </c>
      <c r="K13" s="245" t="str">
        <f>T13&amp;" "&amp;U13</f>
        <v xml:space="preserve"> </v>
      </c>
      <c r="L13" s="177"/>
      <c r="T13" s="248" t="str">
        <f>IF($C13&gt;$B13,"El nº de quirófanos disponibles NO puede ser MAYOR al nº de quirófanos de dotación","")</f>
        <v/>
      </c>
      <c r="U13" s="248" t="str">
        <f>IF(AND($C13&gt;0,$D13=""),"Falta registrar horas disponibles",IF(AND($H13&gt;0,$G13=""),"Falta registrar total de horas mensuales ocupadas",IF(AND(SUM($D13:$J13)&gt;0,$B13=""),"Falta registrar número quierófanos",IF(($F13+$G13)&gt;$D13,"Las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4"/>
      <c r="X13" s="174"/>
      <c r="Y13" s="174"/>
      <c r="Z13" s="209">
        <v>0</v>
      </c>
      <c r="AA13" s="251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188" t="s">
        <v>11</v>
      </c>
      <c r="B14" s="328">
        <v>1</v>
      </c>
      <c r="C14" s="328">
        <v>1</v>
      </c>
      <c r="D14" s="308">
        <v>744</v>
      </c>
      <c r="E14" s="309">
        <v>744</v>
      </c>
      <c r="F14" s="310">
        <v>64</v>
      </c>
      <c r="G14" s="310">
        <v>225</v>
      </c>
      <c r="H14" s="308">
        <v>225</v>
      </c>
      <c r="I14" s="311">
        <v>225</v>
      </c>
      <c r="J14" s="312"/>
      <c r="K14" s="246" t="str">
        <f>T14&amp;" "&amp;U14</f>
        <v xml:space="preserve"> </v>
      </c>
      <c r="L14" s="177"/>
      <c r="T14" s="248" t="str">
        <f>IF($C14&gt;$B14,"El nº de quirófanos disponibles NO puede ser MAYOR al nº de quirófanos de dotación","")</f>
        <v/>
      </c>
      <c r="U14" s="248" t="str">
        <f>IF(AND($C14&gt;0,$D14=""),"Falta registrar horas disponibles",IF(AND($H14&gt;0,$G14=""),"Falta registrar total de horas mensuales ocupadas",IF(AND(SUM($D14:$J14)&gt;0,$B14=""),"Falta registrar número quirófanos",IF(($F14+$G14)&gt;$D14,"Las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4"/>
      <c r="X14" s="174"/>
      <c r="Y14" s="174"/>
      <c r="Z14" s="209">
        <v>0</v>
      </c>
      <c r="AA14" s="251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188" t="s">
        <v>12</v>
      </c>
      <c r="B15" s="328"/>
      <c r="C15" s="328"/>
      <c r="D15" s="308"/>
      <c r="E15" s="309"/>
      <c r="F15" s="310"/>
      <c r="G15" s="310"/>
      <c r="H15" s="308"/>
      <c r="I15" s="311"/>
      <c r="J15" s="312"/>
      <c r="K15" s="246" t="str">
        <f>T15&amp;" "&amp;U15</f>
        <v xml:space="preserve"> </v>
      </c>
      <c r="L15" s="177"/>
      <c r="T15" s="248" t="str">
        <f>IF($C15&gt;$B15,"El nº de quirófanos disponibles NO puede ser MAYOR al nº de quirófanos de dotación","")</f>
        <v/>
      </c>
      <c r="U15" s="248" t="str">
        <f>IF(AND($C15&gt;0,$D15=""),"Falta registrar horas disponibles",IF(AND($H15&gt;0,$G15=""),"Falta registrar total de horas mensuales ocupadas",IF(AND(SUM($D15:$J15)&gt;0,$B15=""),"Falta registrar número quirófanos",IF(($F15+$G15)&gt;$D15,"Las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4"/>
      <c r="X15" s="174"/>
      <c r="Y15" s="174"/>
      <c r="Z15" s="209">
        <v>0</v>
      </c>
      <c r="AA15" s="251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189" t="s">
        <v>13</v>
      </c>
      <c r="B16" s="329"/>
      <c r="C16" s="329"/>
      <c r="D16" s="313"/>
      <c r="E16" s="314"/>
      <c r="F16" s="315"/>
      <c r="G16" s="315"/>
      <c r="H16" s="313"/>
      <c r="I16" s="316"/>
      <c r="J16" s="317"/>
      <c r="K16" s="246" t="str">
        <f>T16&amp;" "&amp;U16</f>
        <v xml:space="preserve"> </v>
      </c>
      <c r="L16" s="177"/>
      <c r="T16" s="248" t="str">
        <f>IF($C16&gt;$B16,"El nº de quirófanos disponibles NO puede ser MAYOR al nº de quirófanos de dotación","")</f>
        <v/>
      </c>
      <c r="U16" s="248" t="str">
        <f>IF(AND($C16&gt;0,$D16=""),"Falta registrar horas disponibles",IF(AND($H16&gt;0,$G16=""),"Falta registrar total de horas mensuales ocupadas",IF(AND(SUM($D16:$J16)&gt;0,$B16=""),"Falta registrar número quirófanos",IF(($F16+$G16)&gt;$D16,"Las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4"/>
      <c r="X16" s="174"/>
      <c r="Y16" s="174"/>
      <c r="Z16" s="209">
        <v>0</v>
      </c>
      <c r="AA16" s="251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90" t="s">
        <v>14</v>
      </c>
      <c r="B17" s="191"/>
      <c r="C17" s="191"/>
      <c r="D17" s="191"/>
      <c r="E17" s="191"/>
      <c r="F17" s="191"/>
      <c r="G17" s="191"/>
      <c r="H17" s="191"/>
      <c r="I17" s="191"/>
      <c r="J17" s="177"/>
      <c r="X17" s="172"/>
    </row>
    <row r="18" spans="1:24" ht="42" customHeight="1" x14ac:dyDescent="0.15">
      <c r="A18" s="381" t="s">
        <v>15</v>
      </c>
      <c r="B18" s="382" t="s">
        <v>7</v>
      </c>
      <c r="C18" s="192" t="s">
        <v>16</v>
      </c>
      <c r="D18" s="193" t="s">
        <v>17</v>
      </c>
      <c r="E18" s="193" t="s">
        <v>18</v>
      </c>
      <c r="F18" s="193" t="s">
        <v>19</v>
      </c>
      <c r="G18" s="194" t="s">
        <v>20</v>
      </c>
      <c r="H18" s="195"/>
      <c r="I18" s="172"/>
      <c r="X18" s="172"/>
    </row>
    <row r="19" spans="1:24" ht="15" customHeight="1" x14ac:dyDescent="0.15">
      <c r="A19" s="196" t="s">
        <v>21</v>
      </c>
      <c r="B19" s="286">
        <f>SUM(C19:G19)</f>
        <v>6</v>
      </c>
      <c r="C19" s="287"/>
      <c r="D19" s="288"/>
      <c r="E19" s="288">
        <v>6</v>
      </c>
      <c r="F19" s="288"/>
      <c r="G19" s="289"/>
      <c r="H19" s="236"/>
      <c r="I19" s="172"/>
      <c r="X19" s="172"/>
    </row>
    <row r="20" spans="1:24" ht="15" customHeight="1" x14ac:dyDescent="0.15">
      <c r="A20" s="188" t="s">
        <v>22</v>
      </c>
      <c r="B20" s="290">
        <f>SUM(C20:G20)</f>
        <v>128</v>
      </c>
      <c r="C20" s="291"/>
      <c r="D20" s="292"/>
      <c r="E20" s="292">
        <v>128</v>
      </c>
      <c r="F20" s="292"/>
      <c r="G20" s="293"/>
      <c r="H20" s="236"/>
      <c r="I20" s="172"/>
      <c r="X20" s="172"/>
    </row>
    <row r="21" spans="1:24" ht="15" customHeight="1" x14ac:dyDescent="0.15">
      <c r="A21" s="188" t="s">
        <v>23</v>
      </c>
      <c r="B21" s="290">
        <f>SUM(C21:G21)</f>
        <v>128</v>
      </c>
      <c r="C21" s="291"/>
      <c r="D21" s="292"/>
      <c r="E21" s="292">
        <v>128</v>
      </c>
      <c r="F21" s="292"/>
      <c r="G21" s="293"/>
      <c r="H21" s="236"/>
      <c r="I21" s="172"/>
      <c r="X21" s="172"/>
    </row>
    <row r="22" spans="1:24" ht="15" customHeight="1" x14ac:dyDescent="0.15">
      <c r="A22" s="188" t="s">
        <v>24</v>
      </c>
      <c r="B22" s="290">
        <f>SUM(C22:G22)</f>
        <v>128</v>
      </c>
      <c r="C22" s="291"/>
      <c r="D22" s="292"/>
      <c r="E22" s="292">
        <v>128</v>
      </c>
      <c r="F22" s="292"/>
      <c r="G22" s="293"/>
      <c r="H22" s="236"/>
      <c r="I22" s="172"/>
      <c r="J22" s="177"/>
      <c r="X22" s="172"/>
    </row>
    <row r="23" spans="1:24" ht="15" customHeight="1" x14ac:dyDescent="0.15">
      <c r="A23" s="197" t="s">
        <v>25</v>
      </c>
      <c r="B23" s="294">
        <f>SUM(C23:G23)</f>
        <v>128</v>
      </c>
      <c r="C23" s="295"/>
      <c r="D23" s="296"/>
      <c r="E23" s="296">
        <v>128</v>
      </c>
      <c r="F23" s="296"/>
      <c r="G23" s="297"/>
      <c r="H23" s="236"/>
      <c r="I23" s="172"/>
      <c r="X23" s="172"/>
    </row>
    <row r="24" spans="1:24" s="177" customFormat="1" ht="27.75" customHeight="1" x14ac:dyDescent="0.2">
      <c r="A24" s="190" t="s">
        <v>26</v>
      </c>
      <c r="B24" s="198"/>
      <c r="C24" s="198"/>
      <c r="D24" s="198"/>
      <c r="E24" s="198"/>
      <c r="F24" s="198"/>
      <c r="G24" s="198"/>
      <c r="H24" s="198"/>
      <c r="K24" s="243"/>
      <c r="V24" s="199"/>
    </row>
    <row r="25" spans="1:24" s="177" customFormat="1" ht="21.75" customHeight="1" x14ac:dyDescent="0.15">
      <c r="A25" s="190" t="s">
        <v>27</v>
      </c>
      <c r="K25" s="243"/>
      <c r="V25" s="199"/>
    </row>
    <row r="26" spans="1:24" ht="29.25" customHeight="1" x14ac:dyDescent="0.15">
      <c r="A26" s="200" t="s">
        <v>15</v>
      </c>
      <c r="B26" s="200" t="s">
        <v>7</v>
      </c>
      <c r="C26" s="172"/>
      <c r="D26" s="172"/>
      <c r="E26" s="172"/>
      <c r="F26" s="172"/>
      <c r="G26" s="172"/>
      <c r="H26" s="172"/>
      <c r="I26" s="172"/>
      <c r="X26" s="172"/>
    </row>
    <row r="27" spans="1:24" ht="15" customHeight="1" x14ac:dyDescent="0.15">
      <c r="A27" s="187" t="s">
        <v>22</v>
      </c>
      <c r="B27" s="255">
        <v>33</v>
      </c>
      <c r="C27" s="237"/>
      <c r="D27" s="172"/>
      <c r="E27" s="172"/>
      <c r="F27" s="172"/>
      <c r="G27" s="172"/>
      <c r="H27" s="172"/>
      <c r="I27" s="172"/>
      <c r="X27" s="172"/>
    </row>
    <row r="28" spans="1:24" ht="15" customHeight="1" x14ac:dyDescent="0.15">
      <c r="A28" s="188" t="s">
        <v>23</v>
      </c>
      <c r="B28" s="255">
        <v>42</v>
      </c>
      <c r="C28" s="237"/>
      <c r="D28" s="172"/>
      <c r="E28" s="172"/>
      <c r="F28" s="172"/>
      <c r="G28" s="172"/>
      <c r="H28" s="172"/>
      <c r="I28" s="172"/>
      <c r="X28" s="172"/>
    </row>
    <row r="29" spans="1:24" ht="15" customHeight="1" x14ac:dyDescent="0.15">
      <c r="A29" s="187" t="s">
        <v>24</v>
      </c>
      <c r="B29" s="255">
        <v>280</v>
      </c>
      <c r="C29" s="237"/>
      <c r="D29" s="172"/>
      <c r="E29" s="172"/>
      <c r="F29" s="172"/>
      <c r="G29" s="172"/>
      <c r="H29" s="172"/>
      <c r="I29" s="172"/>
      <c r="X29" s="172"/>
    </row>
    <row r="30" spans="1:24" ht="15" customHeight="1" x14ac:dyDescent="0.15">
      <c r="A30" s="187" t="s">
        <v>25</v>
      </c>
      <c r="B30" s="255">
        <v>30</v>
      </c>
      <c r="C30" s="237"/>
      <c r="D30" s="172"/>
      <c r="E30" s="172"/>
      <c r="F30" s="172"/>
      <c r="G30" s="172"/>
      <c r="H30" s="172"/>
      <c r="I30" s="172"/>
      <c r="J30" s="177"/>
      <c r="X30" s="172"/>
    </row>
    <row r="31" spans="1:24" ht="15" customHeight="1" x14ac:dyDescent="0.15">
      <c r="A31" s="201" t="s">
        <v>28</v>
      </c>
      <c r="B31" s="255"/>
      <c r="C31" s="237"/>
      <c r="D31" s="172"/>
      <c r="E31" s="172"/>
      <c r="F31" s="172"/>
      <c r="G31" s="172"/>
      <c r="H31" s="172"/>
      <c r="I31" s="172"/>
      <c r="X31" s="172"/>
    </row>
    <row r="32" spans="1:24" ht="15" customHeight="1" x14ac:dyDescent="0.15">
      <c r="A32" s="189" t="s">
        <v>29</v>
      </c>
      <c r="B32" s="285">
        <v>3</v>
      </c>
      <c r="C32" s="237"/>
      <c r="D32" s="172"/>
      <c r="E32" s="172"/>
      <c r="F32" s="172"/>
      <c r="G32" s="172"/>
      <c r="H32" s="172"/>
      <c r="I32" s="172"/>
      <c r="X32" s="172"/>
    </row>
    <row r="33" spans="1:27" ht="33" customHeight="1" x14ac:dyDescent="0.15">
      <c r="A33" s="190" t="s">
        <v>30</v>
      </c>
      <c r="B33" s="202"/>
      <c r="C33" s="172"/>
      <c r="D33" s="172"/>
      <c r="E33" s="172"/>
      <c r="F33" s="172"/>
      <c r="G33" s="172"/>
      <c r="H33" s="172"/>
      <c r="I33" s="172"/>
      <c r="X33" s="172"/>
    </row>
    <row r="34" spans="1:27" ht="43.5" customHeight="1" x14ac:dyDescent="0.15">
      <c r="A34" s="200" t="s">
        <v>31</v>
      </c>
      <c r="B34" s="200" t="s">
        <v>7</v>
      </c>
      <c r="C34" s="203" t="s">
        <v>32</v>
      </c>
      <c r="D34" s="204" t="s">
        <v>33</v>
      </c>
      <c r="E34" s="204" t="s">
        <v>34</v>
      </c>
      <c r="F34" s="205" t="s">
        <v>35</v>
      </c>
      <c r="G34" s="172"/>
      <c r="H34" s="172"/>
      <c r="I34" s="172"/>
      <c r="X34" s="172"/>
    </row>
    <row r="35" spans="1:27" ht="24" customHeight="1" x14ac:dyDescent="0.15">
      <c r="A35" s="206" t="s">
        <v>36</v>
      </c>
      <c r="B35" s="284">
        <f>SUM(C35:F35)</f>
        <v>400</v>
      </c>
      <c r="C35" s="120">
        <v>45</v>
      </c>
      <c r="D35" s="121">
        <v>116</v>
      </c>
      <c r="E35" s="121">
        <v>35</v>
      </c>
      <c r="F35" s="122">
        <v>204</v>
      </c>
      <c r="G35" s="238"/>
      <c r="H35" s="172"/>
      <c r="I35" s="172"/>
      <c r="X35" s="172"/>
    </row>
    <row r="36" spans="1:27" ht="23.25" customHeight="1" x14ac:dyDescent="0.15">
      <c r="A36" s="190" t="s">
        <v>37</v>
      </c>
      <c r="X36" s="172"/>
    </row>
    <row r="37" spans="1:27" ht="21.75" customHeight="1" x14ac:dyDescent="0.15">
      <c r="A37" s="190" t="s">
        <v>38</v>
      </c>
      <c r="X37" s="172"/>
    </row>
    <row r="38" spans="1:27" ht="27" customHeight="1" x14ac:dyDescent="0.15">
      <c r="A38" s="381" t="s">
        <v>15</v>
      </c>
      <c r="B38" s="382" t="s">
        <v>39</v>
      </c>
      <c r="C38" s="383" t="s">
        <v>40</v>
      </c>
      <c r="D38" s="242"/>
      <c r="E38" s="172"/>
      <c r="F38" s="172"/>
      <c r="G38" s="172"/>
      <c r="H38" s="172"/>
      <c r="I38" s="172"/>
      <c r="X38" s="172"/>
    </row>
    <row r="39" spans="1:27" ht="15" customHeight="1" x14ac:dyDescent="0.15">
      <c r="A39" s="207" t="s">
        <v>41</v>
      </c>
      <c r="B39" s="279">
        <v>925</v>
      </c>
      <c r="C39" s="280">
        <v>2787</v>
      </c>
      <c r="D39" s="322"/>
      <c r="E39" s="172"/>
      <c r="F39" s="172"/>
      <c r="G39" s="172"/>
      <c r="H39" s="172"/>
      <c r="X39" s="172"/>
    </row>
    <row r="40" spans="1:27" ht="24" customHeight="1" x14ac:dyDescent="0.15">
      <c r="A40" s="208" t="s">
        <v>42</v>
      </c>
      <c r="B40" s="256">
        <v>266</v>
      </c>
      <c r="C40" s="281">
        <v>174</v>
      </c>
      <c r="D40" s="322" t="s">
        <v>43</v>
      </c>
      <c r="E40" s="172"/>
      <c r="F40" s="172"/>
      <c r="G40" s="172"/>
      <c r="H40" s="172"/>
      <c r="I40" s="172"/>
      <c r="T40" s="209" t="s">
        <v>44</v>
      </c>
      <c r="U40" s="209" t="s">
        <v>44</v>
      </c>
      <c r="W40" s="174"/>
      <c r="X40" s="174"/>
      <c r="Y40" s="174"/>
      <c r="Z40" s="247">
        <v>0</v>
      </c>
      <c r="AA40" s="247">
        <v>0</v>
      </c>
    </row>
    <row r="41" spans="1:27" ht="22.5" customHeight="1" x14ac:dyDescent="0.15">
      <c r="A41" s="208" t="s">
        <v>45</v>
      </c>
      <c r="B41" s="256">
        <v>173</v>
      </c>
      <c r="C41" s="281">
        <v>20</v>
      </c>
      <c r="D41" s="322" t="s">
        <v>43</v>
      </c>
      <c r="E41" s="172"/>
      <c r="F41" s="172"/>
      <c r="G41" s="172"/>
      <c r="H41" s="172"/>
      <c r="I41" s="172"/>
      <c r="T41" s="209" t="s">
        <v>44</v>
      </c>
      <c r="U41" s="209" t="s">
        <v>44</v>
      </c>
      <c r="W41" s="174"/>
      <c r="X41" s="174"/>
      <c r="Y41" s="174"/>
      <c r="Z41" s="247">
        <v>0</v>
      </c>
      <c r="AA41" s="247">
        <v>0</v>
      </c>
    </row>
    <row r="42" spans="1:27" ht="24.75" customHeight="1" x14ac:dyDescent="0.15">
      <c r="A42" s="210" t="s">
        <v>46</v>
      </c>
      <c r="B42" s="282">
        <v>170</v>
      </c>
      <c r="C42" s="283">
        <v>108</v>
      </c>
      <c r="D42" s="322" t="s">
        <v>43</v>
      </c>
      <c r="E42" s="172"/>
      <c r="F42" s="172"/>
      <c r="G42" s="172"/>
      <c r="H42" s="172"/>
      <c r="T42" s="209" t="s">
        <v>44</v>
      </c>
      <c r="U42" s="209" t="s">
        <v>44</v>
      </c>
      <c r="W42" s="174"/>
      <c r="X42" s="174"/>
      <c r="Y42" s="174"/>
      <c r="Z42" s="247">
        <v>0</v>
      </c>
      <c r="AA42" s="247">
        <v>0</v>
      </c>
    </row>
    <row r="43" spans="1:27" ht="24" customHeight="1" x14ac:dyDescent="0.15">
      <c r="A43" s="211" t="s">
        <v>47</v>
      </c>
      <c r="B43" s="212"/>
      <c r="C43" s="212"/>
      <c r="D43" s="323"/>
      <c r="E43" s="172"/>
      <c r="F43" s="172"/>
      <c r="G43" s="172"/>
      <c r="H43" s="172"/>
      <c r="I43" s="172"/>
      <c r="J43" s="177"/>
      <c r="W43" s="174"/>
      <c r="X43" s="174"/>
      <c r="Y43" s="174"/>
    </row>
    <row r="44" spans="1:27" ht="21.75" customHeight="1" x14ac:dyDescent="0.15">
      <c r="A44" s="190" t="s">
        <v>48</v>
      </c>
      <c r="D44" s="243"/>
      <c r="W44" s="174"/>
      <c r="X44" s="174"/>
      <c r="Y44" s="174"/>
    </row>
    <row r="45" spans="1:27" ht="24" customHeight="1" x14ac:dyDescent="0.15">
      <c r="A45" s="200" t="s">
        <v>49</v>
      </c>
      <c r="B45" s="213" t="s">
        <v>39</v>
      </c>
      <c r="C45" s="214" t="s">
        <v>40</v>
      </c>
      <c r="D45" s="324"/>
      <c r="E45" s="172"/>
      <c r="F45" s="172"/>
      <c r="G45" s="172"/>
      <c r="H45" s="172"/>
      <c r="W45" s="174"/>
      <c r="X45" s="174"/>
      <c r="Y45" s="174"/>
    </row>
    <row r="46" spans="1:27" ht="20.25" customHeight="1" x14ac:dyDescent="0.15">
      <c r="A46" s="215" t="s">
        <v>50</v>
      </c>
      <c r="B46" s="256">
        <v>219</v>
      </c>
      <c r="C46" s="281">
        <v>365</v>
      </c>
      <c r="D46" s="325"/>
      <c r="E46" s="172"/>
      <c r="F46" s="172"/>
      <c r="G46" s="172"/>
      <c r="H46" s="172"/>
      <c r="W46" s="174"/>
      <c r="X46" s="174"/>
      <c r="Y46" s="174"/>
    </row>
    <row r="47" spans="1:27" ht="24" customHeight="1" x14ac:dyDescent="0.15">
      <c r="A47" s="216" t="s">
        <v>51</v>
      </c>
      <c r="B47" s="282">
        <v>202</v>
      </c>
      <c r="C47" s="283">
        <v>213</v>
      </c>
      <c r="D47" s="322" t="s">
        <v>43</v>
      </c>
      <c r="E47" s="172"/>
      <c r="F47" s="172"/>
      <c r="G47" s="172"/>
      <c r="H47" s="172"/>
      <c r="T47" s="209" t="s">
        <v>44</v>
      </c>
      <c r="U47" s="209" t="s">
        <v>44</v>
      </c>
      <c r="W47" s="174"/>
      <c r="X47" s="174"/>
      <c r="Y47" s="174"/>
      <c r="Z47" s="247">
        <v>0</v>
      </c>
      <c r="AA47" s="247" t="s">
        <v>44</v>
      </c>
    </row>
    <row r="48" spans="1:27" ht="24" customHeight="1" x14ac:dyDescent="0.15">
      <c r="A48" s="217"/>
      <c r="B48" s="202"/>
      <c r="C48" s="202"/>
      <c r="D48" s="202"/>
      <c r="E48" s="172"/>
      <c r="F48" s="172"/>
      <c r="G48" s="172"/>
      <c r="H48" s="172"/>
      <c r="I48" s="172"/>
      <c r="J48" s="177"/>
      <c r="X48" s="172"/>
    </row>
    <row r="49" spans="1:31" ht="28.5" customHeight="1" x14ac:dyDescent="0.15">
      <c r="A49" s="440" t="s">
        <v>52</v>
      </c>
      <c r="B49" s="441"/>
      <c r="C49" s="441"/>
      <c r="D49" s="441"/>
      <c r="E49" s="441"/>
      <c r="J49" s="177"/>
      <c r="X49" s="172"/>
    </row>
    <row r="50" spans="1:31" ht="33.75" x14ac:dyDescent="0.15">
      <c r="A50" s="200" t="s">
        <v>49</v>
      </c>
      <c r="B50" s="380" t="s">
        <v>53</v>
      </c>
      <c r="C50" s="200" t="s">
        <v>7</v>
      </c>
      <c r="D50" s="219" t="s">
        <v>54</v>
      </c>
      <c r="E50" s="220" t="s">
        <v>55</v>
      </c>
      <c r="F50" s="221" t="s">
        <v>56</v>
      </c>
      <c r="G50" s="221" t="s">
        <v>57</v>
      </c>
      <c r="H50" s="221" t="s">
        <v>58</v>
      </c>
      <c r="I50" s="222" t="s">
        <v>59</v>
      </c>
      <c r="L50" s="177"/>
      <c r="X50" s="172"/>
    </row>
    <row r="51" spans="1:31" ht="15" customHeight="1" x14ac:dyDescent="0.15">
      <c r="A51" s="442" t="s">
        <v>50</v>
      </c>
      <c r="B51" s="443"/>
      <c r="C51" s="260">
        <f>SUM(D51:I51)</f>
        <v>286</v>
      </c>
      <c r="D51" s="261">
        <v>40</v>
      </c>
      <c r="E51" s="262">
        <v>47</v>
      </c>
      <c r="F51" s="262">
        <v>43</v>
      </c>
      <c r="G51" s="262">
        <v>50</v>
      </c>
      <c r="H51" s="262">
        <v>39</v>
      </c>
      <c r="I51" s="263">
        <v>67</v>
      </c>
      <c r="J51" s="322" t="s">
        <v>60</v>
      </c>
      <c r="L51" s="177"/>
      <c r="T51" s="209" t="s">
        <v>44</v>
      </c>
      <c r="U51" s="209" t="s">
        <v>44</v>
      </c>
      <c r="V51" s="209" t="s">
        <v>44</v>
      </c>
      <c r="W51" s="209" t="s">
        <v>44</v>
      </c>
      <c r="X51" s="209" t="s">
        <v>44</v>
      </c>
      <c r="Y51" s="209" t="s">
        <v>44</v>
      </c>
      <c r="Z51" s="247">
        <v>0</v>
      </c>
      <c r="AA51" s="247">
        <v>0</v>
      </c>
      <c r="AB51" s="247">
        <v>0</v>
      </c>
      <c r="AC51" s="247">
        <v>0</v>
      </c>
      <c r="AD51" s="247">
        <v>0</v>
      </c>
      <c r="AE51" s="247">
        <v>0</v>
      </c>
    </row>
    <row r="52" spans="1:31" ht="21" customHeight="1" x14ac:dyDescent="0.15">
      <c r="A52" s="444" t="s">
        <v>61</v>
      </c>
      <c r="B52" s="223" t="s">
        <v>62</v>
      </c>
      <c r="C52" s="264">
        <f>SUM(D52:I52)</f>
        <v>54</v>
      </c>
      <c r="D52" s="265">
        <v>14</v>
      </c>
      <c r="E52" s="266">
        <v>24</v>
      </c>
      <c r="F52" s="266">
        <v>16</v>
      </c>
      <c r="G52" s="266"/>
      <c r="H52" s="266"/>
      <c r="I52" s="267"/>
      <c r="J52" s="322" t="s">
        <v>60</v>
      </c>
      <c r="L52" s="177"/>
      <c r="T52" s="209" t="s">
        <v>44</v>
      </c>
      <c r="U52" s="209" t="s">
        <v>44</v>
      </c>
      <c r="V52" s="209" t="s">
        <v>44</v>
      </c>
      <c r="W52" s="209" t="s">
        <v>44</v>
      </c>
      <c r="X52" s="209" t="s">
        <v>44</v>
      </c>
      <c r="Y52" s="209" t="s">
        <v>44</v>
      </c>
      <c r="Z52" s="247">
        <v>0</v>
      </c>
      <c r="AA52" s="247">
        <v>0</v>
      </c>
      <c r="AB52" s="247">
        <v>0</v>
      </c>
      <c r="AC52" s="247">
        <v>0</v>
      </c>
      <c r="AD52" s="247">
        <v>0</v>
      </c>
      <c r="AE52" s="247">
        <v>0</v>
      </c>
    </row>
    <row r="53" spans="1:31" ht="31.5" x14ac:dyDescent="0.15">
      <c r="A53" s="444"/>
      <c r="B53" s="224" t="s">
        <v>63</v>
      </c>
      <c r="C53" s="268">
        <f>SUM(D53:I53)</f>
        <v>38</v>
      </c>
      <c r="D53" s="269">
        <v>15</v>
      </c>
      <c r="E53" s="270">
        <v>14</v>
      </c>
      <c r="F53" s="270">
        <v>9</v>
      </c>
      <c r="G53" s="270"/>
      <c r="H53" s="270"/>
      <c r="I53" s="271"/>
      <c r="J53" s="322" t="s">
        <v>60</v>
      </c>
      <c r="L53" s="177"/>
      <c r="T53" s="209" t="s">
        <v>44</v>
      </c>
      <c r="U53" s="209" t="s">
        <v>44</v>
      </c>
      <c r="V53" s="209" t="s">
        <v>44</v>
      </c>
      <c r="W53" s="209" t="s">
        <v>44</v>
      </c>
      <c r="X53" s="209" t="s">
        <v>44</v>
      </c>
      <c r="Y53" s="209" t="s">
        <v>44</v>
      </c>
      <c r="Z53" s="247">
        <v>0</v>
      </c>
      <c r="AA53" s="247">
        <v>0</v>
      </c>
      <c r="AB53" s="247">
        <v>0</v>
      </c>
      <c r="AC53" s="247">
        <v>0</v>
      </c>
      <c r="AD53" s="247">
        <v>0</v>
      </c>
      <c r="AE53" s="247">
        <v>0</v>
      </c>
    </row>
    <row r="54" spans="1:31" ht="24.95" customHeight="1" x14ac:dyDescent="0.15">
      <c r="A54" s="445" t="s">
        <v>64</v>
      </c>
      <c r="B54" s="225" t="s">
        <v>62</v>
      </c>
      <c r="C54" s="229">
        <f>SUM(D54:I54)</f>
        <v>98</v>
      </c>
      <c r="D54" s="272">
        <v>21</v>
      </c>
      <c r="E54" s="273">
        <v>49</v>
      </c>
      <c r="F54" s="273">
        <v>28</v>
      </c>
      <c r="G54" s="273"/>
      <c r="H54" s="273"/>
      <c r="I54" s="274"/>
      <c r="J54" s="322" t="s">
        <v>60</v>
      </c>
      <c r="K54" s="243"/>
      <c r="L54" s="177"/>
      <c r="T54" s="226"/>
      <c r="U54" s="226"/>
      <c r="V54" s="226"/>
      <c r="W54" s="226"/>
      <c r="X54" s="226"/>
      <c r="Y54" s="226"/>
      <c r="Z54" s="174"/>
      <c r="AA54" s="174"/>
      <c r="AB54" s="174"/>
      <c r="AC54" s="174"/>
      <c r="AD54" s="174"/>
      <c r="AE54" s="174"/>
    </row>
    <row r="55" spans="1:31" ht="33" customHeight="1" x14ac:dyDescent="0.15">
      <c r="A55" s="446"/>
      <c r="B55" s="227" t="s">
        <v>63</v>
      </c>
      <c r="C55" s="275">
        <f>SUM(D55:I55)</f>
        <v>86</v>
      </c>
      <c r="D55" s="276">
        <v>31</v>
      </c>
      <c r="E55" s="277">
        <v>41</v>
      </c>
      <c r="F55" s="277">
        <v>14</v>
      </c>
      <c r="G55" s="277"/>
      <c r="H55" s="277"/>
      <c r="I55" s="278"/>
      <c r="J55" s="322" t="s">
        <v>65</v>
      </c>
      <c r="K55" s="243"/>
      <c r="L55" s="177"/>
      <c r="T55" s="226"/>
      <c r="U55" s="226"/>
      <c r="V55" s="226"/>
      <c r="W55" s="226"/>
      <c r="X55" s="226"/>
      <c r="Y55" s="226"/>
      <c r="Z55" s="174"/>
      <c r="AA55" s="174"/>
      <c r="AB55" s="174"/>
      <c r="AC55" s="174"/>
      <c r="AD55" s="174"/>
      <c r="AE55" s="174"/>
    </row>
    <row r="56" spans="1:31" ht="34.5" customHeight="1" x14ac:dyDescent="0.15">
      <c r="A56" s="447" t="s">
        <v>66</v>
      </c>
      <c r="B56" s="447"/>
      <c r="C56" s="447"/>
      <c r="D56" s="447"/>
      <c r="E56" s="447"/>
      <c r="F56" s="447"/>
      <c r="J56" s="177"/>
      <c r="X56" s="172"/>
    </row>
    <row r="57" spans="1:31" ht="11.25" x14ac:dyDescent="0.15">
      <c r="A57" s="382" t="s">
        <v>67</v>
      </c>
      <c r="B57" s="419" t="s">
        <v>68</v>
      </c>
      <c r="C57" s="420"/>
      <c r="D57" s="421" t="s">
        <v>69</v>
      </c>
      <c r="E57" s="422"/>
      <c r="F57" s="385"/>
      <c r="J57" s="177"/>
      <c r="X57" s="172"/>
    </row>
    <row r="58" spans="1:31" ht="21" x14ac:dyDescent="0.25">
      <c r="A58" s="172"/>
      <c r="B58" s="379" t="s">
        <v>70</v>
      </c>
      <c r="C58" s="379" t="s">
        <v>71</v>
      </c>
      <c r="D58" s="379" t="s">
        <v>70</v>
      </c>
      <c r="E58" s="386" t="s">
        <v>71</v>
      </c>
      <c r="F58" s="172"/>
      <c r="G58" s="239"/>
      <c r="H58" s="160"/>
      <c r="I58" s="160"/>
      <c r="J58" s="160"/>
      <c r="X58" s="172"/>
    </row>
    <row r="59" spans="1:31" ht="15" customHeight="1" x14ac:dyDescent="0.25">
      <c r="A59" s="229" t="s">
        <v>72</v>
      </c>
      <c r="B59" s="298">
        <v>4</v>
      </c>
      <c r="C59" s="299">
        <v>86</v>
      </c>
      <c r="D59" s="299"/>
      <c r="E59" s="299">
        <v>23</v>
      </c>
      <c r="F59" s="245"/>
      <c r="H59" s="160"/>
      <c r="I59" s="160"/>
      <c r="J59" s="160"/>
      <c r="T59" s="249"/>
      <c r="X59" s="172"/>
      <c r="Z59" s="249"/>
    </row>
    <row r="60" spans="1:31" ht="15" customHeight="1" x14ac:dyDescent="0.15">
      <c r="A60" s="231" t="s">
        <v>73</v>
      </c>
      <c r="B60" s="300"/>
      <c r="C60" s="301"/>
      <c r="D60" s="301"/>
      <c r="E60" s="301"/>
      <c r="J60" s="177"/>
      <c r="X60" s="172"/>
    </row>
    <row r="61" spans="1:31" ht="15" customHeight="1" x14ac:dyDescent="0.15">
      <c r="A61" s="231" t="s">
        <v>74</v>
      </c>
      <c r="B61" s="300"/>
      <c r="C61" s="301">
        <v>1</v>
      </c>
      <c r="D61" s="301"/>
      <c r="E61" s="301"/>
      <c r="J61" s="177"/>
      <c r="X61" s="172"/>
    </row>
    <row r="62" spans="1:31" ht="15" customHeight="1" x14ac:dyDescent="0.15">
      <c r="A62" s="231" t="s">
        <v>75</v>
      </c>
      <c r="B62" s="300"/>
      <c r="C62" s="301"/>
      <c r="D62" s="301"/>
      <c r="E62" s="301"/>
      <c r="J62" s="177"/>
      <c r="X62" s="172"/>
    </row>
    <row r="63" spans="1:31" ht="15" customHeight="1" x14ac:dyDescent="0.15">
      <c r="A63" s="231" t="s">
        <v>76</v>
      </c>
      <c r="B63" s="300">
        <v>1</v>
      </c>
      <c r="C63" s="301">
        <v>22</v>
      </c>
      <c r="D63" s="301">
        <v>2</v>
      </c>
      <c r="E63" s="301">
        <v>4</v>
      </c>
      <c r="J63" s="177"/>
      <c r="X63" s="172"/>
    </row>
    <row r="64" spans="1:31" ht="15" customHeight="1" x14ac:dyDescent="0.15">
      <c r="A64" s="231" t="s">
        <v>77</v>
      </c>
      <c r="B64" s="300"/>
      <c r="C64" s="301"/>
      <c r="D64" s="301"/>
      <c r="E64" s="301"/>
      <c r="J64" s="177"/>
      <c r="X64" s="172"/>
    </row>
    <row r="65" spans="1:27" ht="15" customHeight="1" x14ac:dyDescent="0.15">
      <c r="A65" s="231" t="s">
        <v>78</v>
      </c>
      <c r="B65" s="300">
        <v>6</v>
      </c>
      <c r="C65" s="301">
        <v>11</v>
      </c>
      <c r="D65" s="301">
        <v>1</v>
      </c>
      <c r="E65" s="301"/>
      <c r="J65" s="177"/>
      <c r="X65" s="172"/>
    </row>
    <row r="66" spans="1:27" ht="15" customHeight="1" x14ac:dyDescent="0.15">
      <c r="A66" s="231" t="s">
        <v>79</v>
      </c>
      <c r="B66" s="300"/>
      <c r="C66" s="301">
        <v>1</v>
      </c>
      <c r="D66" s="301"/>
      <c r="E66" s="301"/>
      <c r="J66" s="177"/>
      <c r="X66" s="172"/>
    </row>
    <row r="67" spans="1:27" ht="15" customHeight="1" x14ac:dyDescent="0.15">
      <c r="A67" s="231" t="s">
        <v>80</v>
      </c>
      <c r="B67" s="300"/>
      <c r="C67" s="301">
        <v>61</v>
      </c>
      <c r="D67" s="301"/>
      <c r="E67" s="301">
        <v>16</v>
      </c>
      <c r="J67" s="177"/>
      <c r="X67" s="172"/>
    </row>
    <row r="68" spans="1:27" ht="15" customHeight="1" x14ac:dyDescent="0.15">
      <c r="A68" s="231" t="s">
        <v>81</v>
      </c>
      <c r="B68" s="300"/>
      <c r="C68" s="301">
        <v>61</v>
      </c>
      <c r="D68" s="301"/>
      <c r="E68" s="301">
        <v>24</v>
      </c>
      <c r="J68" s="177"/>
      <c r="X68" s="172"/>
    </row>
    <row r="69" spans="1:27" ht="15" customHeight="1" x14ac:dyDescent="0.15">
      <c r="A69" s="231" t="s">
        <v>82</v>
      </c>
      <c r="B69" s="300"/>
      <c r="C69" s="301">
        <v>38</v>
      </c>
      <c r="D69" s="301"/>
      <c r="E69" s="301">
        <v>16</v>
      </c>
      <c r="J69" s="177"/>
      <c r="X69" s="172"/>
    </row>
    <row r="70" spans="1:27" ht="15" customHeight="1" x14ac:dyDescent="0.15">
      <c r="A70" s="231" t="s">
        <v>83</v>
      </c>
      <c r="B70" s="300"/>
      <c r="C70" s="301"/>
      <c r="D70" s="301"/>
      <c r="E70" s="301"/>
      <c r="J70" s="177"/>
      <c r="X70" s="172"/>
    </row>
    <row r="71" spans="1:27" ht="15" customHeight="1" x14ac:dyDescent="0.15">
      <c r="A71" s="206" t="s">
        <v>7</v>
      </c>
      <c r="B71" s="302">
        <f>SUM(B59:B70)</f>
        <v>11</v>
      </c>
      <c r="C71" s="302">
        <f>SUM(C59:C70)</f>
        <v>281</v>
      </c>
      <c r="D71" s="302">
        <f>SUM(D59:D70)</f>
        <v>3</v>
      </c>
      <c r="E71" s="302">
        <f>SUM(E59:E70)</f>
        <v>83</v>
      </c>
      <c r="J71" s="177"/>
      <c r="X71" s="172"/>
    </row>
    <row r="72" spans="1:27" ht="39" customHeight="1" x14ac:dyDescent="0.15">
      <c r="A72" s="447" t="s">
        <v>84</v>
      </c>
      <c r="B72" s="447"/>
      <c r="C72" s="447"/>
      <c r="D72" s="447"/>
      <c r="E72" s="447"/>
      <c r="F72" s="447"/>
      <c r="J72" s="177"/>
      <c r="X72" s="172"/>
    </row>
    <row r="73" spans="1:27" x14ac:dyDescent="0.15">
      <c r="A73" s="428" t="s">
        <v>67</v>
      </c>
      <c r="B73" s="448" t="s">
        <v>85</v>
      </c>
      <c r="C73" s="448"/>
      <c r="D73" s="448"/>
      <c r="E73" s="448"/>
      <c r="J73" s="177"/>
      <c r="X73" s="172"/>
    </row>
    <row r="74" spans="1:27" x14ac:dyDescent="0.15">
      <c r="A74" s="429"/>
      <c r="B74" s="448" t="s">
        <v>86</v>
      </c>
      <c r="C74" s="448"/>
      <c r="D74" s="448" t="s">
        <v>87</v>
      </c>
      <c r="E74" s="448"/>
      <c r="J74" s="177"/>
      <c r="X74" s="172"/>
    </row>
    <row r="75" spans="1:27" ht="21" x14ac:dyDescent="0.15">
      <c r="A75" s="430"/>
      <c r="B75" s="379" t="s">
        <v>70</v>
      </c>
      <c r="C75" s="379" t="s">
        <v>71</v>
      </c>
      <c r="D75" s="379" t="s">
        <v>70</v>
      </c>
      <c r="E75" s="386" t="s">
        <v>71</v>
      </c>
      <c r="G75" s="239"/>
      <c r="J75" s="177"/>
      <c r="X75" s="172"/>
    </row>
    <row r="76" spans="1:27" ht="15" customHeight="1" x14ac:dyDescent="0.15">
      <c r="A76" s="229" t="s">
        <v>72</v>
      </c>
      <c r="B76" s="254">
        <v>3</v>
      </c>
      <c r="C76" s="255">
        <v>98</v>
      </c>
      <c r="D76" s="255">
        <v>3</v>
      </c>
      <c r="E76" s="255">
        <v>13</v>
      </c>
      <c r="F76" s="246" t="str">
        <f>T76&amp;"      "&amp;U76</f>
        <v xml:space="preserve">      </v>
      </c>
      <c r="J76" s="177"/>
      <c r="T76" s="177" t="str">
        <f>IF($B76&lt;$D76,"Suspendidas en menores 15a no puede ser mayor que programadas","")</f>
        <v/>
      </c>
      <c r="U76" s="177" t="str">
        <f>IF($C76&lt;$E76,"Suspendidas en 15+a no puede ser mayor que programadas","")</f>
        <v/>
      </c>
      <c r="X76" s="172"/>
      <c r="Z76" s="177">
        <f>IF($B76&lt;$D76,1,0)</f>
        <v>0</v>
      </c>
      <c r="AA76" s="177">
        <f>IF($C76&lt;$E76,1,0)</f>
        <v>0</v>
      </c>
    </row>
    <row r="77" spans="1:27" ht="15" customHeight="1" x14ac:dyDescent="0.15">
      <c r="A77" s="230" t="s">
        <v>73</v>
      </c>
      <c r="B77" s="257"/>
      <c r="C77" s="258"/>
      <c r="D77" s="258"/>
      <c r="E77" s="258"/>
      <c r="F77" s="246" t="str">
        <f t="shared" ref="F77:F88" si="1">T77&amp;"      "&amp;U77</f>
        <v xml:space="preserve">      </v>
      </c>
      <c r="J77" s="177"/>
      <c r="T77" s="177" t="str">
        <f t="shared" ref="T77:T88" si="2">IF($B77&lt;$D77,"Suspendidas en menores 15a no puede ser mayor que programadas","")</f>
        <v/>
      </c>
      <c r="U77" s="177" t="str">
        <f t="shared" ref="U77:U88" si="3">IF($C77&lt;$E77,"Suspendidas en 15+a no puede ser mayor que programadas","")</f>
        <v/>
      </c>
      <c r="X77" s="172"/>
      <c r="Z77" s="177">
        <f t="shared" ref="Z77:Z88" si="4">IF($B77&lt;$D77,1,0)</f>
        <v>0</v>
      </c>
      <c r="AA77" s="177">
        <f t="shared" ref="AA77:AA88" si="5">IF($C77&lt;$E77,1,0)</f>
        <v>0</v>
      </c>
    </row>
    <row r="78" spans="1:27" ht="15" customHeight="1" x14ac:dyDescent="0.15">
      <c r="A78" s="231" t="s">
        <v>74</v>
      </c>
      <c r="B78" s="257"/>
      <c r="C78" s="258"/>
      <c r="D78" s="258"/>
      <c r="E78" s="258"/>
      <c r="F78" s="246" t="str">
        <f t="shared" si="1"/>
        <v xml:space="preserve">      </v>
      </c>
      <c r="J78" s="177"/>
      <c r="T78" s="177" t="str">
        <f t="shared" si="2"/>
        <v/>
      </c>
      <c r="U78" s="177" t="str">
        <f t="shared" si="3"/>
        <v/>
      </c>
      <c r="X78" s="172"/>
      <c r="Z78" s="177">
        <f t="shared" si="4"/>
        <v>0</v>
      </c>
      <c r="AA78" s="177">
        <f t="shared" si="5"/>
        <v>0</v>
      </c>
    </row>
    <row r="79" spans="1:27" ht="15" customHeight="1" x14ac:dyDescent="0.15">
      <c r="A79" s="231" t="s">
        <v>75</v>
      </c>
      <c r="B79" s="257"/>
      <c r="C79" s="258"/>
      <c r="D79" s="258"/>
      <c r="E79" s="258"/>
      <c r="F79" s="246" t="str">
        <f t="shared" si="1"/>
        <v xml:space="preserve">      </v>
      </c>
      <c r="J79" s="177"/>
      <c r="T79" s="177" t="str">
        <f t="shared" si="2"/>
        <v/>
      </c>
      <c r="U79" s="177" t="str">
        <f t="shared" si="3"/>
        <v/>
      </c>
      <c r="X79" s="172"/>
      <c r="Z79" s="177">
        <f t="shared" si="4"/>
        <v>0</v>
      </c>
      <c r="AA79" s="177">
        <f t="shared" si="5"/>
        <v>0</v>
      </c>
    </row>
    <row r="80" spans="1:27" ht="15" customHeight="1" x14ac:dyDescent="0.15">
      <c r="A80" s="231" t="s">
        <v>76</v>
      </c>
      <c r="B80" s="257">
        <v>4</v>
      </c>
      <c r="C80" s="258">
        <v>47</v>
      </c>
      <c r="D80" s="258">
        <v>1</v>
      </c>
      <c r="E80" s="258">
        <v>5</v>
      </c>
      <c r="F80" s="246" t="str">
        <f t="shared" si="1"/>
        <v xml:space="preserve">      </v>
      </c>
      <c r="J80" s="177"/>
      <c r="T80" s="177" t="str">
        <f t="shared" si="2"/>
        <v/>
      </c>
      <c r="U80" s="177" t="str">
        <f t="shared" si="3"/>
        <v/>
      </c>
      <c r="X80" s="172"/>
      <c r="Z80" s="177">
        <f t="shared" si="4"/>
        <v>0</v>
      </c>
      <c r="AA80" s="177">
        <f t="shared" si="5"/>
        <v>0</v>
      </c>
    </row>
    <row r="81" spans="1:27" ht="15" customHeight="1" x14ac:dyDescent="0.15">
      <c r="A81" s="231" t="s">
        <v>77</v>
      </c>
      <c r="B81" s="257"/>
      <c r="C81" s="258"/>
      <c r="D81" s="258"/>
      <c r="E81" s="258"/>
      <c r="F81" s="246" t="str">
        <f t="shared" si="1"/>
        <v xml:space="preserve">      </v>
      </c>
      <c r="J81" s="177"/>
      <c r="T81" s="177" t="str">
        <f t="shared" si="2"/>
        <v/>
      </c>
      <c r="U81" s="177" t="str">
        <f t="shared" si="3"/>
        <v/>
      </c>
      <c r="X81" s="172"/>
      <c r="Z81" s="177">
        <f t="shared" si="4"/>
        <v>0</v>
      </c>
      <c r="AA81" s="177">
        <f t="shared" si="5"/>
        <v>0</v>
      </c>
    </row>
    <row r="82" spans="1:27" ht="15" customHeight="1" x14ac:dyDescent="0.15">
      <c r="A82" s="231" t="s">
        <v>78</v>
      </c>
      <c r="B82" s="257">
        <v>6</v>
      </c>
      <c r="C82" s="258">
        <v>18</v>
      </c>
      <c r="D82" s="258">
        <v>1</v>
      </c>
      <c r="E82" s="258">
        <v>4</v>
      </c>
      <c r="F82" s="246" t="str">
        <f t="shared" si="1"/>
        <v xml:space="preserve">      </v>
      </c>
      <c r="J82" s="177"/>
      <c r="T82" s="177" t="str">
        <f t="shared" si="2"/>
        <v/>
      </c>
      <c r="U82" s="177" t="str">
        <f t="shared" si="3"/>
        <v/>
      </c>
      <c r="X82" s="172"/>
      <c r="Z82" s="177">
        <f t="shared" si="4"/>
        <v>0</v>
      </c>
      <c r="AA82" s="177">
        <f t="shared" si="5"/>
        <v>0</v>
      </c>
    </row>
    <row r="83" spans="1:27" ht="15" customHeight="1" x14ac:dyDescent="0.15">
      <c r="A83" s="231" t="s">
        <v>79</v>
      </c>
      <c r="B83" s="257"/>
      <c r="C83" s="258">
        <v>4</v>
      </c>
      <c r="D83" s="258"/>
      <c r="E83" s="258">
        <v>4</v>
      </c>
      <c r="F83" s="246" t="str">
        <f t="shared" si="1"/>
        <v xml:space="preserve">      </v>
      </c>
      <c r="J83" s="177"/>
      <c r="T83" s="177" t="str">
        <f t="shared" si="2"/>
        <v/>
      </c>
      <c r="U83" s="177" t="str">
        <f t="shared" si="3"/>
        <v/>
      </c>
      <c r="X83" s="172"/>
      <c r="Z83" s="177">
        <f t="shared" si="4"/>
        <v>0</v>
      </c>
      <c r="AA83" s="177">
        <f t="shared" si="5"/>
        <v>0</v>
      </c>
    </row>
    <row r="84" spans="1:27" ht="15" customHeight="1" x14ac:dyDescent="0.15">
      <c r="A84" s="231" t="s">
        <v>80</v>
      </c>
      <c r="B84" s="257"/>
      <c r="C84" s="258">
        <v>12</v>
      </c>
      <c r="D84" s="258"/>
      <c r="E84" s="258"/>
      <c r="F84" s="246" t="str">
        <f t="shared" si="1"/>
        <v xml:space="preserve">      </v>
      </c>
      <c r="J84" s="177"/>
      <c r="T84" s="177" t="str">
        <f t="shared" si="2"/>
        <v/>
      </c>
      <c r="U84" s="177" t="str">
        <f t="shared" si="3"/>
        <v/>
      </c>
      <c r="X84" s="172"/>
      <c r="Z84" s="177">
        <f t="shared" si="4"/>
        <v>0</v>
      </c>
      <c r="AA84" s="177">
        <f t="shared" si="5"/>
        <v>0</v>
      </c>
    </row>
    <row r="85" spans="1:27" ht="15" customHeight="1" x14ac:dyDescent="0.15">
      <c r="A85" s="231" t="s">
        <v>81</v>
      </c>
      <c r="B85" s="257"/>
      <c r="C85" s="258">
        <v>43</v>
      </c>
      <c r="D85" s="258"/>
      <c r="E85" s="258">
        <v>2</v>
      </c>
      <c r="F85" s="246" t="str">
        <f t="shared" si="1"/>
        <v xml:space="preserve">      </v>
      </c>
      <c r="J85" s="177"/>
      <c r="T85" s="177" t="str">
        <f t="shared" si="2"/>
        <v/>
      </c>
      <c r="U85" s="177" t="str">
        <f t="shared" si="3"/>
        <v/>
      </c>
      <c r="X85" s="172"/>
      <c r="Z85" s="177">
        <f t="shared" si="4"/>
        <v>0</v>
      </c>
      <c r="AA85" s="177">
        <f t="shared" si="5"/>
        <v>0</v>
      </c>
    </row>
    <row r="86" spans="1:27" ht="15" customHeight="1" x14ac:dyDescent="0.15">
      <c r="A86" s="231" t="s">
        <v>82</v>
      </c>
      <c r="B86" s="257"/>
      <c r="C86" s="258">
        <v>32</v>
      </c>
      <c r="D86" s="258"/>
      <c r="E86" s="258">
        <v>5</v>
      </c>
      <c r="F86" s="246" t="str">
        <f t="shared" si="1"/>
        <v xml:space="preserve">      </v>
      </c>
      <c r="J86" s="177"/>
      <c r="T86" s="177" t="str">
        <f t="shared" si="2"/>
        <v/>
      </c>
      <c r="U86" s="177" t="str">
        <f t="shared" si="3"/>
        <v/>
      </c>
      <c r="X86" s="172"/>
      <c r="Z86" s="177">
        <f t="shared" si="4"/>
        <v>0</v>
      </c>
      <c r="AA86" s="177">
        <f t="shared" si="5"/>
        <v>0</v>
      </c>
    </row>
    <row r="87" spans="1:27" ht="15" customHeight="1" x14ac:dyDescent="0.15">
      <c r="A87" s="232" t="s">
        <v>83</v>
      </c>
      <c r="B87" s="257"/>
      <c r="C87" s="258"/>
      <c r="D87" s="258"/>
      <c r="E87" s="258"/>
      <c r="F87" s="246" t="str">
        <f t="shared" si="1"/>
        <v xml:space="preserve">      </v>
      </c>
      <c r="J87" s="177"/>
      <c r="T87" s="177" t="str">
        <f t="shared" si="2"/>
        <v/>
      </c>
      <c r="U87" s="177" t="str">
        <f t="shared" si="3"/>
        <v/>
      </c>
      <c r="X87" s="172"/>
      <c r="Z87" s="177">
        <f t="shared" si="4"/>
        <v>0</v>
      </c>
      <c r="AA87" s="177">
        <f t="shared" si="5"/>
        <v>0</v>
      </c>
    </row>
    <row r="88" spans="1:27" ht="15" customHeight="1" x14ac:dyDescent="0.15">
      <c r="A88" s="232" t="s">
        <v>7</v>
      </c>
      <c r="B88" s="259">
        <f>SUM(B76:B87)</f>
        <v>13</v>
      </c>
      <c r="C88" s="259">
        <f>SUM(C76:C87)</f>
        <v>254</v>
      </c>
      <c r="D88" s="259">
        <f>SUM(D76:D87)</f>
        <v>5</v>
      </c>
      <c r="E88" s="259">
        <f>SUM(E76:E87)</f>
        <v>33</v>
      </c>
      <c r="F88" s="246" t="str">
        <f t="shared" si="1"/>
        <v xml:space="preserve">      </v>
      </c>
      <c r="J88" s="177"/>
      <c r="T88" s="177" t="str">
        <f t="shared" si="2"/>
        <v/>
      </c>
      <c r="U88" s="177" t="str">
        <f t="shared" si="3"/>
        <v/>
      </c>
      <c r="X88" s="172"/>
      <c r="Z88" s="177">
        <f t="shared" si="4"/>
        <v>0</v>
      </c>
      <c r="AA88" s="177">
        <f t="shared" si="5"/>
        <v>0</v>
      </c>
    </row>
    <row r="89" spans="1:27" ht="11.25" x14ac:dyDescent="0.15">
      <c r="F89" s="250"/>
      <c r="J89" s="177"/>
      <c r="X89" s="172"/>
    </row>
    <row r="90" spans="1:27" x14ac:dyDescent="0.15">
      <c r="J90" s="177"/>
      <c r="X90" s="172"/>
    </row>
    <row r="91" spans="1:27" x14ac:dyDescent="0.15">
      <c r="J91" s="177"/>
      <c r="X91" s="172"/>
    </row>
    <row r="92" spans="1:27" x14ac:dyDescent="0.15">
      <c r="J92" s="177"/>
      <c r="X92" s="172"/>
    </row>
    <row r="93" spans="1:27" x14ac:dyDescent="0.15">
      <c r="J93" s="177"/>
      <c r="X93" s="172"/>
    </row>
    <row r="94" spans="1:27" x14ac:dyDescent="0.15">
      <c r="J94" s="177"/>
      <c r="X94" s="172"/>
    </row>
    <row r="95" spans="1:27" x14ac:dyDescent="0.15">
      <c r="J95" s="177"/>
      <c r="X95" s="172"/>
    </row>
    <row r="96" spans="1:27" x14ac:dyDescent="0.15">
      <c r="J96" s="177"/>
      <c r="X96" s="172"/>
    </row>
    <row r="97" spans="10:24" x14ac:dyDescent="0.15">
      <c r="J97" s="177"/>
      <c r="X97" s="172"/>
    </row>
    <row r="98" spans="10:24" x14ac:dyDescent="0.15">
      <c r="J98" s="177"/>
      <c r="X98" s="172"/>
    </row>
    <row r="99" spans="10:24" x14ac:dyDescent="0.15">
      <c r="J99" s="177"/>
      <c r="X99" s="172"/>
    </row>
    <row r="100" spans="10:24" x14ac:dyDescent="0.15">
      <c r="J100" s="177"/>
      <c r="X100" s="172"/>
    </row>
    <row r="101" spans="10:24" x14ac:dyDescent="0.15">
      <c r="J101" s="177"/>
      <c r="X101" s="172"/>
    </row>
    <row r="102" spans="10:24" x14ac:dyDescent="0.15">
      <c r="J102" s="177"/>
      <c r="X102" s="172"/>
    </row>
    <row r="103" spans="10:24" x14ac:dyDescent="0.15">
      <c r="J103" s="177"/>
      <c r="X103" s="172"/>
    </row>
    <row r="104" spans="10:24" x14ac:dyDescent="0.15">
      <c r="J104" s="177"/>
      <c r="X104" s="172"/>
    </row>
    <row r="105" spans="10:24" x14ac:dyDescent="0.15">
      <c r="J105" s="177"/>
      <c r="X105" s="172"/>
    </row>
    <row r="106" spans="10:24" x14ac:dyDescent="0.15">
      <c r="J106" s="177"/>
      <c r="X106" s="172"/>
    </row>
    <row r="107" spans="10:24" x14ac:dyDescent="0.15">
      <c r="J107" s="177"/>
      <c r="X107" s="172"/>
    </row>
    <row r="108" spans="10:24" x14ac:dyDescent="0.15">
      <c r="J108" s="177"/>
      <c r="X108" s="172"/>
    </row>
    <row r="109" spans="10:24" x14ac:dyDescent="0.15">
      <c r="J109" s="177"/>
      <c r="X109" s="172"/>
    </row>
    <row r="110" spans="10:24" x14ac:dyDescent="0.15">
      <c r="J110" s="177"/>
      <c r="X110" s="172"/>
    </row>
    <row r="111" spans="10:24" x14ac:dyDescent="0.15">
      <c r="J111" s="177"/>
      <c r="X111" s="172"/>
    </row>
    <row r="112" spans="10:24" x14ac:dyDescent="0.15">
      <c r="J112" s="177"/>
      <c r="X112" s="172"/>
    </row>
    <row r="113" spans="10:24" x14ac:dyDescent="0.15">
      <c r="J113" s="177"/>
      <c r="X113" s="172"/>
    </row>
    <row r="114" spans="10:24" x14ac:dyDescent="0.15">
      <c r="J114" s="177"/>
      <c r="X114" s="172"/>
    </row>
    <row r="115" spans="10:24" x14ac:dyDescent="0.15">
      <c r="J115" s="177"/>
      <c r="X115" s="172"/>
    </row>
    <row r="116" spans="10:24" x14ac:dyDescent="0.15">
      <c r="J116" s="177"/>
      <c r="X116" s="172"/>
    </row>
    <row r="117" spans="10:24" x14ac:dyDescent="0.15">
      <c r="J117" s="177"/>
      <c r="X117" s="172"/>
    </row>
    <row r="118" spans="10:24" x14ac:dyDescent="0.15">
      <c r="J118" s="177"/>
      <c r="X118" s="172"/>
    </row>
    <row r="119" spans="10:24" x14ac:dyDescent="0.15">
      <c r="J119" s="177"/>
      <c r="X119" s="172"/>
    </row>
    <row r="120" spans="10:24" x14ac:dyDescent="0.15">
      <c r="J120" s="177"/>
      <c r="X120" s="172"/>
    </row>
    <row r="121" spans="10:24" x14ac:dyDescent="0.15">
      <c r="J121" s="177"/>
      <c r="X121" s="172"/>
    </row>
    <row r="122" spans="10:24" x14ac:dyDescent="0.15">
      <c r="J122" s="177"/>
      <c r="X122" s="172"/>
    </row>
    <row r="123" spans="10:24" x14ac:dyDescent="0.15">
      <c r="J123" s="177"/>
      <c r="X123" s="172"/>
    </row>
    <row r="124" spans="10:24" x14ac:dyDescent="0.15">
      <c r="J124" s="177"/>
      <c r="X124" s="172"/>
    </row>
    <row r="125" spans="10:24" x14ac:dyDescent="0.15">
      <c r="J125" s="177"/>
      <c r="X125" s="172"/>
    </row>
    <row r="126" spans="10:24" x14ac:dyDescent="0.15">
      <c r="J126" s="177"/>
      <c r="X126" s="172"/>
    </row>
    <row r="127" spans="10:24" x14ac:dyDescent="0.15">
      <c r="J127" s="177"/>
      <c r="X127" s="172"/>
    </row>
    <row r="128" spans="10:24" x14ac:dyDescent="0.15">
      <c r="J128" s="177"/>
      <c r="X128" s="172"/>
    </row>
    <row r="129" spans="10:24" x14ac:dyDescent="0.15">
      <c r="J129" s="177"/>
      <c r="X129" s="172"/>
    </row>
    <row r="130" spans="10:24" x14ac:dyDescent="0.15">
      <c r="J130" s="177"/>
      <c r="X130" s="172"/>
    </row>
    <row r="131" spans="10:24" x14ac:dyDescent="0.15">
      <c r="J131" s="177"/>
      <c r="X131" s="172"/>
    </row>
    <row r="132" spans="10:24" x14ac:dyDescent="0.15">
      <c r="J132" s="177"/>
      <c r="X132" s="172"/>
    </row>
    <row r="133" spans="10:24" x14ac:dyDescent="0.15">
      <c r="J133" s="177"/>
      <c r="X133" s="172"/>
    </row>
    <row r="134" spans="10:24" x14ac:dyDescent="0.15">
      <c r="X134" s="172"/>
    </row>
    <row r="135" spans="10:24" x14ac:dyDescent="0.15">
      <c r="X135" s="172"/>
    </row>
    <row r="136" spans="10:24" x14ac:dyDescent="0.15">
      <c r="X136" s="172"/>
    </row>
    <row r="137" spans="10:24" x14ac:dyDescent="0.15">
      <c r="X137" s="172"/>
    </row>
    <row r="138" spans="10:24" x14ac:dyDescent="0.15">
      <c r="X138" s="172"/>
    </row>
    <row r="139" spans="10:24" x14ac:dyDescent="0.15">
      <c r="X139" s="172"/>
    </row>
    <row r="140" spans="10:24" x14ac:dyDescent="0.15">
      <c r="X140" s="172"/>
    </row>
    <row r="141" spans="10:24" x14ac:dyDescent="0.15">
      <c r="X141" s="172"/>
    </row>
    <row r="142" spans="10:24" x14ac:dyDescent="0.15">
      <c r="X142" s="172"/>
    </row>
    <row r="143" spans="10:24" x14ac:dyDescent="0.15">
      <c r="X143" s="172"/>
    </row>
    <row r="144" spans="10:24" x14ac:dyDescent="0.15">
      <c r="X144" s="172"/>
    </row>
    <row r="145" spans="24:24" x14ac:dyDescent="0.15">
      <c r="X145" s="172"/>
    </row>
    <row r="146" spans="24:24" x14ac:dyDescent="0.15">
      <c r="X146" s="172"/>
    </row>
    <row r="147" spans="24:24" x14ac:dyDescent="0.15">
      <c r="X147" s="172"/>
    </row>
    <row r="148" spans="24:24" x14ac:dyDescent="0.15">
      <c r="X148" s="172"/>
    </row>
    <row r="149" spans="24:24" x14ac:dyDescent="0.15">
      <c r="X149" s="172"/>
    </row>
    <row r="150" spans="24:24" x14ac:dyDescent="0.15">
      <c r="X150" s="172"/>
    </row>
    <row r="151" spans="24:24" x14ac:dyDescent="0.15">
      <c r="X151" s="172"/>
    </row>
    <row r="152" spans="24:24" x14ac:dyDescent="0.15">
      <c r="X152" s="172"/>
    </row>
    <row r="153" spans="24:24" x14ac:dyDescent="0.15">
      <c r="X153" s="172"/>
    </row>
    <row r="154" spans="24:24" x14ac:dyDescent="0.15">
      <c r="X154" s="172"/>
    </row>
    <row r="155" spans="24:24" x14ac:dyDescent="0.15">
      <c r="X155" s="172"/>
    </row>
    <row r="156" spans="24:24" x14ac:dyDescent="0.15">
      <c r="X156" s="172"/>
    </row>
    <row r="157" spans="24:24" x14ac:dyDescent="0.15">
      <c r="X157" s="172"/>
    </row>
    <row r="158" spans="24:24" x14ac:dyDescent="0.15">
      <c r="X158" s="172"/>
    </row>
    <row r="159" spans="24:24" x14ac:dyDescent="0.15">
      <c r="X159" s="172"/>
    </row>
    <row r="160" spans="24:24" x14ac:dyDescent="0.15">
      <c r="X160" s="172"/>
    </row>
    <row r="161" spans="24:24" x14ac:dyDescent="0.15">
      <c r="X161" s="172"/>
    </row>
    <row r="162" spans="24:24" x14ac:dyDescent="0.15">
      <c r="X162" s="172"/>
    </row>
    <row r="163" spans="24:24" x14ac:dyDescent="0.15">
      <c r="X163" s="172"/>
    </row>
    <row r="164" spans="24:24" x14ac:dyDescent="0.15">
      <c r="X164" s="172"/>
    </row>
    <row r="165" spans="24:24" x14ac:dyDescent="0.15">
      <c r="X165" s="172"/>
    </row>
    <row r="166" spans="24:24" x14ac:dyDescent="0.15">
      <c r="X166" s="172"/>
    </row>
    <row r="167" spans="24:24" x14ac:dyDescent="0.15">
      <c r="X167" s="172"/>
    </row>
    <row r="168" spans="24:24" x14ac:dyDescent="0.15">
      <c r="X168" s="172"/>
    </row>
    <row r="169" spans="24:24" x14ac:dyDescent="0.15">
      <c r="X169" s="172"/>
    </row>
    <row r="170" spans="24:24" x14ac:dyDescent="0.15">
      <c r="X170" s="172"/>
    </row>
    <row r="171" spans="24:24" x14ac:dyDescent="0.15">
      <c r="X171" s="172"/>
    </row>
    <row r="172" spans="24:24" x14ac:dyDescent="0.15">
      <c r="X172" s="172"/>
    </row>
    <row r="173" spans="24:24" x14ac:dyDescent="0.15">
      <c r="X173" s="172"/>
    </row>
    <row r="174" spans="24:24" x14ac:dyDescent="0.15">
      <c r="X174" s="172"/>
    </row>
    <row r="175" spans="24:24" x14ac:dyDescent="0.15">
      <c r="X175" s="172"/>
    </row>
    <row r="176" spans="24:24" x14ac:dyDescent="0.15">
      <c r="X176" s="172"/>
    </row>
    <row r="177" spans="24:24" x14ac:dyDescent="0.15">
      <c r="X177" s="172"/>
    </row>
    <row r="178" spans="24:24" x14ac:dyDescent="0.15">
      <c r="X178" s="172"/>
    </row>
    <row r="179" spans="24:24" x14ac:dyDescent="0.15">
      <c r="X179" s="172"/>
    </row>
    <row r="180" spans="24:24" x14ac:dyDescent="0.15">
      <c r="X180" s="172"/>
    </row>
    <row r="181" spans="24:24" x14ac:dyDescent="0.15">
      <c r="X181" s="172"/>
    </row>
    <row r="182" spans="24:24" x14ac:dyDescent="0.15">
      <c r="X182" s="172"/>
    </row>
    <row r="183" spans="24:24" x14ac:dyDescent="0.15">
      <c r="X183" s="172"/>
    </row>
    <row r="184" spans="24:24" x14ac:dyDescent="0.15">
      <c r="X184" s="172"/>
    </row>
    <row r="185" spans="24:24" x14ac:dyDescent="0.15">
      <c r="X185" s="172"/>
    </row>
    <row r="186" spans="24:24" x14ac:dyDescent="0.15">
      <c r="X186" s="172"/>
    </row>
    <row r="187" spans="24:24" x14ac:dyDescent="0.15">
      <c r="X187" s="172"/>
    </row>
    <row r="188" spans="24:24" x14ac:dyDescent="0.15">
      <c r="X188" s="172"/>
    </row>
    <row r="189" spans="24:24" x14ac:dyDescent="0.15">
      <c r="X189" s="172"/>
    </row>
    <row r="190" spans="24:24" x14ac:dyDescent="0.15">
      <c r="X190" s="172"/>
    </row>
    <row r="191" spans="24:24" x14ac:dyDescent="0.15">
      <c r="X191" s="172"/>
    </row>
    <row r="192" spans="24:24" x14ac:dyDescent="0.15">
      <c r="X192" s="172"/>
    </row>
    <row r="193" spans="1:26" x14ac:dyDescent="0.15">
      <c r="X193" s="172"/>
    </row>
    <row r="194" spans="1:26" x14ac:dyDescent="0.15">
      <c r="X194" s="172"/>
    </row>
    <row r="195" spans="1:26" ht="13.5" hidden="1" customHeight="1" x14ac:dyDescent="0.15">
      <c r="X195" s="172"/>
    </row>
    <row r="196" spans="1:26" ht="13.5" hidden="1" customHeight="1" x14ac:dyDescent="0.15">
      <c r="A196" s="252">
        <f>SUM(A8:J88)</f>
        <v>21002</v>
      </c>
      <c r="X196" s="172"/>
      <c r="Z196" s="253">
        <v>0</v>
      </c>
    </row>
    <row r="197" spans="1:26" ht="13.5" hidden="1" customHeight="1" x14ac:dyDescent="0.15">
      <c r="X197" s="172"/>
    </row>
    <row r="198" spans="1:26" x14ac:dyDescent="0.15">
      <c r="X198" s="172"/>
    </row>
    <row r="199" spans="1:26" x14ac:dyDescent="0.15">
      <c r="X199" s="172"/>
    </row>
    <row r="200" spans="1:26" x14ac:dyDescent="0.15">
      <c r="X200" s="172"/>
    </row>
    <row r="201" spans="1:26" x14ac:dyDescent="0.15">
      <c r="X201" s="172"/>
    </row>
    <row r="202" spans="1:26" x14ac:dyDescent="0.15">
      <c r="X202" s="172"/>
    </row>
    <row r="203" spans="1:26" x14ac:dyDescent="0.15">
      <c r="X203" s="172"/>
    </row>
    <row r="204" spans="1:26" x14ac:dyDescent="0.15">
      <c r="X204" s="172"/>
    </row>
    <row r="205" spans="1:26" x14ac:dyDescent="0.15">
      <c r="X205" s="172"/>
    </row>
    <row r="206" spans="1:26" x14ac:dyDescent="0.15">
      <c r="X206" s="172"/>
    </row>
    <row r="207" spans="1:26" x14ac:dyDescent="0.15">
      <c r="X207" s="172"/>
    </row>
    <row r="208" spans="1:26" x14ac:dyDescent="0.15">
      <c r="X208" s="172"/>
    </row>
    <row r="209" spans="24:24" x14ac:dyDescent="0.15">
      <c r="X209" s="172"/>
    </row>
    <row r="210" spans="24:24" x14ac:dyDescent="0.15">
      <c r="X210" s="172"/>
    </row>
    <row r="211" spans="24:24" x14ac:dyDescent="0.15">
      <c r="X211" s="172"/>
    </row>
    <row r="212" spans="24:24" x14ac:dyDescent="0.15">
      <c r="X212" s="172"/>
    </row>
    <row r="213" spans="24:24" x14ac:dyDescent="0.15">
      <c r="X213" s="172"/>
    </row>
    <row r="214" spans="24:24" x14ac:dyDescent="0.15">
      <c r="X214" s="172"/>
    </row>
    <row r="215" spans="24:24" x14ac:dyDescent="0.15">
      <c r="X215" s="172"/>
    </row>
    <row r="216" spans="24:24" x14ac:dyDescent="0.15">
      <c r="X216" s="172"/>
    </row>
    <row r="217" spans="24:24" x14ac:dyDescent="0.15">
      <c r="X217" s="172"/>
    </row>
    <row r="218" spans="24:24" x14ac:dyDescent="0.15">
      <c r="X218" s="172"/>
    </row>
    <row r="219" spans="24:24" x14ac:dyDescent="0.15">
      <c r="X219" s="172"/>
    </row>
    <row r="220" spans="24:24" x14ac:dyDescent="0.15">
      <c r="X220" s="172"/>
    </row>
    <row r="221" spans="24:24" x14ac:dyDescent="0.15">
      <c r="X221" s="172"/>
    </row>
    <row r="222" spans="24:24" x14ac:dyDescent="0.15">
      <c r="X222" s="172"/>
    </row>
    <row r="223" spans="24:24" x14ac:dyDescent="0.15">
      <c r="X223" s="172"/>
    </row>
    <row r="224" spans="24:24" x14ac:dyDescent="0.15">
      <c r="X224" s="172"/>
    </row>
    <row r="225" spans="24:24" x14ac:dyDescent="0.15">
      <c r="X225" s="172"/>
    </row>
    <row r="226" spans="24:24" x14ac:dyDescent="0.15">
      <c r="X226" s="172"/>
    </row>
    <row r="227" spans="24:24" x14ac:dyDescent="0.15">
      <c r="X227" s="172"/>
    </row>
    <row r="228" spans="24:24" x14ac:dyDescent="0.15">
      <c r="X228" s="172"/>
    </row>
    <row r="229" spans="24:24" x14ac:dyDescent="0.15">
      <c r="X229" s="172"/>
    </row>
    <row r="230" spans="24:24" x14ac:dyDescent="0.15">
      <c r="X230" s="172"/>
    </row>
    <row r="231" spans="24:24" x14ac:dyDescent="0.15">
      <c r="X231" s="172"/>
    </row>
    <row r="232" spans="24:24" x14ac:dyDescent="0.15">
      <c r="X232" s="172"/>
    </row>
    <row r="233" spans="24:24" x14ac:dyDescent="0.15">
      <c r="X233" s="172"/>
    </row>
    <row r="234" spans="24:24" x14ac:dyDescent="0.15">
      <c r="X234" s="172"/>
    </row>
    <row r="235" spans="24:24" x14ac:dyDescent="0.15">
      <c r="X235" s="172"/>
    </row>
    <row r="236" spans="24:24" x14ac:dyDescent="0.15">
      <c r="X236" s="172"/>
    </row>
    <row r="237" spans="24:24" x14ac:dyDescent="0.15">
      <c r="X237" s="172"/>
    </row>
    <row r="238" spans="24:24" x14ac:dyDescent="0.15">
      <c r="X238" s="172"/>
    </row>
    <row r="239" spans="24:24" x14ac:dyDescent="0.15">
      <c r="X239" s="172"/>
    </row>
    <row r="240" spans="24:24" x14ac:dyDescent="0.15">
      <c r="X240" s="172"/>
    </row>
    <row r="241" spans="24:24" x14ac:dyDescent="0.15">
      <c r="X241" s="172"/>
    </row>
    <row r="242" spans="24:24" x14ac:dyDescent="0.15">
      <c r="X242" s="172"/>
    </row>
    <row r="243" spans="24:24" x14ac:dyDescent="0.15">
      <c r="X243" s="172"/>
    </row>
    <row r="244" spans="24:24" x14ac:dyDescent="0.15">
      <c r="X244" s="172"/>
    </row>
    <row r="245" spans="24:24" x14ac:dyDescent="0.15">
      <c r="X245" s="172"/>
    </row>
    <row r="246" spans="24:24" x14ac:dyDescent="0.15">
      <c r="X246" s="172"/>
    </row>
    <row r="247" spans="24:24" x14ac:dyDescent="0.15">
      <c r="X247" s="172"/>
    </row>
    <row r="248" spans="24:24" x14ac:dyDescent="0.15">
      <c r="X248" s="172"/>
    </row>
    <row r="249" spans="24:24" x14ac:dyDescent="0.15">
      <c r="X249" s="172"/>
    </row>
    <row r="250" spans="24:24" x14ac:dyDescent="0.15">
      <c r="X250" s="172"/>
    </row>
    <row r="251" spans="24:24" x14ac:dyDescent="0.15">
      <c r="X251" s="172"/>
    </row>
    <row r="252" spans="24:24" x14ac:dyDescent="0.15">
      <c r="X252" s="172"/>
    </row>
    <row r="253" spans="24:24" x14ac:dyDescent="0.15">
      <c r="X253" s="172"/>
    </row>
    <row r="254" spans="24:24" x14ac:dyDescent="0.15">
      <c r="X254" s="172"/>
    </row>
    <row r="255" spans="24:24" x14ac:dyDescent="0.15">
      <c r="X255" s="172"/>
    </row>
    <row r="256" spans="24:24" x14ac:dyDescent="0.15">
      <c r="X256" s="172"/>
    </row>
    <row r="257" spans="24:24" x14ac:dyDescent="0.15">
      <c r="X257" s="172"/>
    </row>
    <row r="258" spans="24:24" x14ac:dyDescent="0.15">
      <c r="X258" s="172"/>
    </row>
    <row r="259" spans="24:24" x14ac:dyDescent="0.15">
      <c r="X259" s="172"/>
    </row>
    <row r="260" spans="24:24" x14ac:dyDescent="0.15">
      <c r="X260" s="172"/>
    </row>
    <row r="261" spans="24:24" x14ac:dyDescent="0.15">
      <c r="X261" s="172"/>
    </row>
    <row r="262" spans="24:24" x14ac:dyDescent="0.15">
      <c r="X262" s="172"/>
    </row>
    <row r="263" spans="24:24" x14ac:dyDescent="0.15">
      <c r="X263" s="172"/>
    </row>
    <row r="264" spans="24:24" x14ac:dyDescent="0.15">
      <c r="X264" s="172"/>
    </row>
    <row r="265" spans="24:24" x14ac:dyDescent="0.15">
      <c r="X265" s="172"/>
    </row>
    <row r="266" spans="24:24" x14ac:dyDescent="0.15">
      <c r="X266" s="172"/>
    </row>
    <row r="267" spans="24:24" x14ac:dyDescent="0.15">
      <c r="X267" s="172"/>
    </row>
    <row r="268" spans="24:24" x14ac:dyDescent="0.15">
      <c r="X268" s="172"/>
    </row>
    <row r="269" spans="24:24" x14ac:dyDescent="0.15">
      <c r="X269" s="172"/>
    </row>
    <row r="270" spans="24:24" x14ac:dyDescent="0.15">
      <c r="X270" s="172"/>
    </row>
    <row r="271" spans="24:24" x14ac:dyDescent="0.15">
      <c r="X271" s="172"/>
    </row>
    <row r="272" spans="24:24" x14ac:dyDescent="0.15">
      <c r="X272" s="172"/>
    </row>
    <row r="273" spans="24:24" x14ac:dyDescent="0.15">
      <c r="X273" s="172"/>
    </row>
    <row r="274" spans="24:24" x14ac:dyDescent="0.15">
      <c r="X274" s="172"/>
    </row>
    <row r="275" spans="24:24" x14ac:dyDescent="0.15">
      <c r="X275" s="172"/>
    </row>
    <row r="276" spans="24:24" x14ac:dyDescent="0.15">
      <c r="X276" s="172"/>
    </row>
    <row r="277" spans="24:24" x14ac:dyDescent="0.15">
      <c r="X277" s="172"/>
    </row>
    <row r="278" spans="24:24" x14ac:dyDescent="0.15">
      <c r="X278" s="172"/>
    </row>
    <row r="279" spans="24:24" x14ac:dyDescent="0.15">
      <c r="X279" s="172"/>
    </row>
    <row r="280" spans="24:24" x14ac:dyDescent="0.15">
      <c r="X280" s="172"/>
    </row>
    <row r="281" spans="24:24" x14ac:dyDescent="0.15">
      <c r="X281" s="172"/>
    </row>
    <row r="282" spans="24:24" x14ac:dyDescent="0.15">
      <c r="X282" s="172"/>
    </row>
    <row r="283" spans="24:24" x14ac:dyDescent="0.15">
      <c r="X283" s="172"/>
    </row>
    <row r="284" spans="24:24" x14ac:dyDescent="0.15">
      <c r="X284" s="172"/>
    </row>
    <row r="285" spans="24:24" x14ac:dyDescent="0.15">
      <c r="X285" s="172"/>
    </row>
    <row r="286" spans="24:24" x14ac:dyDescent="0.15">
      <c r="X286" s="172"/>
    </row>
    <row r="287" spans="24:24" x14ac:dyDescent="0.15">
      <c r="X287" s="172"/>
    </row>
    <row r="288" spans="24:24" x14ac:dyDescent="0.15">
      <c r="X288" s="172"/>
    </row>
    <row r="289" spans="24:24" x14ac:dyDescent="0.15">
      <c r="X289" s="172"/>
    </row>
    <row r="290" spans="24:24" x14ac:dyDescent="0.15">
      <c r="X290" s="172"/>
    </row>
    <row r="291" spans="24:24" x14ac:dyDescent="0.15">
      <c r="X291" s="172"/>
    </row>
    <row r="292" spans="24:24" x14ac:dyDescent="0.15">
      <c r="X292" s="172"/>
    </row>
    <row r="293" spans="24:24" x14ac:dyDescent="0.15">
      <c r="X293" s="172"/>
    </row>
    <row r="294" spans="24:24" x14ac:dyDescent="0.15">
      <c r="X294" s="172"/>
    </row>
    <row r="295" spans="24:24" x14ac:dyDescent="0.15">
      <c r="X295" s="172"/>
    </row>
    <row r="296" spans="24:24" x14ac:dyDescent="0.15">
      <c r="X296" s="172"/>
    </row>
    <row r="297" spans="24:24" x14ac:dyDescent="0.15">
      <c r="X297" s="172"/>
    </row>
    <row r="298" spans="24:24" x14ac:dyDescent="0.15">
      <c r="X298" s="172"/>
    </row>
    <row r="299" spans="24:24" x14ac:dyDescent="0.15">
      <c r="X299" s="172"/>
    </row>
    <row r="300" spans="24:24" x14ac:dyDescent="0.15">
      <c r="X300" s="172"/>
    </row>
    <row r="301" spans="24:24" x14ac:dyDescent="0.15">
      <c r="X301" s="172"/>
    </row>
    <row r="302" spans="24:24" x14ac:dyDescent="0.15">
      <c r="X302" s="172"/>
    </row>
    <row r="303" spans="24:24" x14ac:dyDescent="0.15">
      <c r="X303" s="172"/>
    </row>
    <row r="304" spans="24:24" x14ac:dyDescent="0.15">
      <c r="X304" s="172"/>
    </row>
    <row r="305" spans="24:24" x14ac:dyDescent="0.15">
      <c r="X305" s="172"/>
    </row>
    <row r="306" spans="24:24" x14ac:dyDescent="0.15">
      <c r="X306" s="172"/>
    </row>
    <row r="307" spans="24:24" x14ac:dyDescent="0.15">
      <c r="X307" s="172"/>
    </row>
    <row r="308" spans="24:24" x14ac:dyDescent="0.15">
      <c r="X308" s="172"/>
    </row>
    <row r="309" spans="24:24" x14ac:dyDescent="0.15">
      <c r="X309" s="172"/>
    </row>
    <row r="310" spans="24:24" x14ac:dyDescent="0.15">
      <c r="X310" s="172"/>
    </row>
    <row r="311" spans="24:24" x14ac:dyDescent="0.15">
      <c r="X311" s="172"/>
    </row>
    <row r="312" spans="24:24" x14ac:dyDescent="0.15">
      <c r="X312" s="172"/>
    </row>
    <row r="313" spans="24:24" x14ac:dyDescent="0.15">
      <c r="X313" s="172"/>
    </row>
    <row r="314" spans="24:24" x14ac:dyDescent="0.15">
      <c r="X314" s="172"/>
    </row>
    <row r="315" spans="24:24" x14ac:dyDescent="0.15">
      <c r="X315" s="172"/>
    </row>
    <row r="316" spans="24:24" x14ac:dyDescent="0.15">
      <c r="X316" s="172"/>
    </row>
    <row r="317" spans="24:24" x14ac:dyDescent="0.15">
      <c r="X317" s="172"/>
    </row>
    <row r="318" spans="24:24" x14ac:dyDescent="0.15">
      <c r="X318" s="172"/>
    </row>
    <row r="319" spans="24:24" x14ac:dyDescent="0.15">
      <c r="X319" s="172"/>
    </row>
    <row r="320" spans="24:24" x14ac:dyDescent="0.15">
      <c r="X320" s="172"/>
    </row>
    <row r="321" spans="24:24" x14ac:dyDescent="0.15">
      <c r="X321" s="172"/>
    </row>
    <row r="322" spans="24:24" x14ac:dyDescent="0.15">
      <c r="X322" s="172"/>
    </row>
    <row r="323" spans="24:24" x14ac:dyDescent="0.15">
      <c r="X323" s="172"/>
    </row>
    <row r="324" spans="24:24" x14ac:dyDescent="0.15">
      <c r="X324" s="172"/>
    </row>
    <row r="325" spans="24:24" x14ac:dyDescent="0.15">
      <c r="X325" s="172"/>
    </row>
    <row r="326" spans="24:24" x14ac:dyDescent="0.15">
      <c r="X326" s="172"/>
    </row>
    <row r="327" spans="24:24" x14ac:dyDescent="0.15">
      <c r="X327" s="172"/>
    </row>
    <row r="328" spans="24:24" x14ac:dyDescent="0.15">
      <c r="X328" s="172"/>
    </row>
    <row r="329" spans="24:24" x14ac:dyDescent="0.15">
      <c r="X329" s="172"/>
    </row>
    <row r="330" spans="24:24" x14ac:dyDescent="0.15">
      <c r="X330" s="172"/>
    </row>
    <row r="331" spans="24:24" x14ac:dyDescent="0.15">
      <c r="X331" s="172"/>
    </row>
    <row r="332" spans="24:24" x14ac:dyDescent="0.15">
      <c r="X332" s="172"/>
    </row>
    <row r="333" spans="24:24" x14ac:dyDescent="0.15">
      <c r="X333" s="172"/>
    </row>
    <row r="334" spans="24:24" x14ac:dyDescent="0.15">
      <c r="X334" s="172"/>
    </row>
    <row r="335" spans="24:24" x14ac:dyDescent="0.15">
      <c r="X335" s="172"/>
    </row>
    <row r="336" spans="24:24" x14ac:dyDescent="0.15">
      <c r="X336" s="172"/>
    </row>
    <row r="337" spans="24:24" x14ac:dyDescent="0.15">
      <c r="X337" s="172"/>
    </row>
    <row r="338" spans="24:24" x14ac:dyDescent="0.15">
      <c r="X338" s="172"/>
    </row>
    <row r="339" spans="24:24" x14ac:dyDescent="0.15">
      <c r="X339" s="172"/>
    </row>
    <row r="340" spans="24:24" x14ac:dyDescent="0.15">
      <c r="X340" s="172"/>
    </row>
    <row r="341" spans="24:24" x14ac:dyDescent="0.15">
      <c r="X341" s="172"/>
    </row>
    <row r="342" spans="24:24" x14ac:dyDescent="0.15">
      <c r="X342" s="172"/>
    </row>
    <row r="343" spans="24:24" x14ac:dyDescent="0.15">
      <c r="X343" s="172"/>
    </row>
    <row r="344" spans="24:24" x14ac:dyDescent="0.15">
      <c r="X344" s="172"/>
    </row>
    <row r="345" spans="24:24" x14ac:dyDescent="0.15">
      <c r="X345" s="172"/>
    </row>
    <row r="346" spans="24:24" x14ac:dyDescent="0.15">
      <c r="X346" s="172"/>
    </row>
    <row r="347" spans="24:24" x14ac:dyDescent="0.15">
      <c r="X347" s="172"/>
    </row>
    <row r="348" spans="24:24" x14ac:dyDescent="0.15">
      <c r="X348" s="172"/>
    </row>
    <row r="349" spans="24:24" x14ac:dyDescent="0.15">
      <c r="X349" s="172"/>
    </row>
    <row r="350" spans="24:24" x14ac:dyDescent="0.15">
      <c r="X350" s="172"/>
    </row>
    <row r="351" spans="24:24" x14ac:dyDescent="0.15">
      <c r="X351" s="172"/>
    </row>
    <row r="352" spans="24:24" x14ac:dyDescent="0.15">
      <c r="X352" s="172"/>
    </row>
    <row r="353" spans="24:24" x14ac:dyDescent="0.15">
      <c r="X353" s="172"/>
    </row>
    <row r="354" spans="24:24" x14ac:dyDescent="0.15">
      <c r="X354" s="172"/>
    </row>
    <row r="355" spans="24:24" x14ac:dyDescent="0.15">
      <c r="X355" s="172"/>
    </row>
    <row r="356" spans="24:24" x14ac:dyDescent="0.15">
      <c r="X356" s="172"/>
    </row>
    <row r="357" spans="24:24" x14ac:dyDescent="0.15">
      <c r="X357" s="172"/>
    </row>
    <row r="358" spans="24:24" x14ac:dyDescent="0.15">
      <c r="X358" s="172"/>
    </row>
    <row r="359" spans="24:24" x14ac:dyDescent="0.15">
      <c r="X359" s="172"/>
    </row>
    <row r="360" spans="24:24" x14ac:dyDescent="0.15">
      <c r="X360" s="172"/>
    </row>
    <row r="361" spans="24:24" x14ac:dyDescent="0.15">
      <c r="X361" s="172"/>
    </row>
    <row r="362" spans="24:24" x14ac:dyDescent="0.15">
      <c r="X362" s="172"/>
    </row>
    <row r="363" spans="24:24" x14ac:dyDescent="0.15">
      <c r="X363" s="172"/>
    </row>
    <row r="364" spans="24:24" x14ac:dyDescent="0.15">
      <c r="X364" s="172"/>
    </row>
    <row r="365" spans="24:24" x14ac:dyDescent="0.15">
      <c r="X365" s="172"/>
    </row>
    <row r="366" spans="24:24" x14ac:dyDescent="0.15">
      <c r="X366" s="172"/>
    </row>
    <row r="367" spans="24:24" x14ac:dyDescent="0.15">
      <c r="X367" s="172"/>
    </row>
    <row r="368" spans="24:24" x14ac:dyDescent="0.15">
      <c r="X368" s="172"/>
    </row>
    <row r="369" spans="24:24" x14ac:dyDescent="0.15">
      <c r="X369" s="172"/>
    </row>
    <row r="370" spans="24:24" x14ac:dyDescent="0.15">
      <c r="X370" s="172"/>
    </row>
    <row r="371" spans="24:24" x14ac:dyDescent="0.15">
      <c r="X371" s="172"/>
    </row>
    <row r="372" spans="24:24" x14ac:dyDescent="0.15">
      <c r="X372" s="172"/>
    </row>
    <row r="373" spans="24:24" x14ac:dyDescent="0.15">
      <c r="X373" s="172"/>
    </row>
    <row r="374" spans="24:24" x14ac:dyDescent="0.15">
      <c r="X374" s="172"/>
    </row>
    <row r="375" spans="24:24" x14ac:dyDescent="0.15">
      <c r="X375" s="172"/>
    </row>
    <row r="376" spans="24:24" x14ac:dyDescent="0.15">
      <c r="X376" s="172"/>
    </row>
    <row r="377" spans="24:24" x14ac:dyDescent="0.15">
      <c r="X377" s="172"/>
    </row>
    <row r="378" spans="24:24" x14ac:dyDescent="0.15">
      <c r="X378" s="172"/>
    </row>
    <row r="379" spans="24:24" x14ac:dyDescent="0.15">
      <c r="X379" s="172"/>
    </row>
    <row r="380" spans="24:24" x14ac:dyDescent="0.15">
      <c r="X380" s="172"/>
    </row>
    <row r="381" spans="24:24" x14ac:dyDescent="0.15">
      <c r="X381" s="172"/>
    </row>
    <row r="382" spans="24:24" x14ac:dyDescent="0.15">
      <c r="X382" s="172"/>
    </row>
    <row r="383" spans="24:24" x14ac:dyDescent="0.15">
      <c r="X383" s="172"/>
    </row>
    <row r="384" spans="24:24" x14ac:dyDescent="0.15">
      <c r="X384" s="172"/>
    </row>
    <row r="385" spans="24:24" x14ac:dyDescent="0.15">
      <c r="X385" s="172"/>
    </row>
    <row r="386" spans="24:24" x14ac:dyDescent="0.15">
      <c r="X386" s="172"/>
    </row>
    <row r="387" spans="24:24" x14ac:dyDescent="0.15">
      <c r="X387" s="172"/>
    </row>
    <row r="388" spans="24:24" x14ac:dyDescent="0.15">
      <c r="X388" s="172"/>
    </row>
    <row r="389" spans="24:24" x14ac:dyDescent="0.15">
      <c r="X389" s="172"/>
    </row>
    <row r="390" spans="24:24" x14ac:dyDescent="0.15">
      <c r="X390" s="172"/>
    </row>
    <row r="391" spans="24:24" x14ac:dyDescent="0.15">
      <c r="X391" s="172"/>
    </row>
    <row r="392" spans="24:24" x14ac:dyDescent="0.15">
      <c r="X392" s="172"/>
    </row>
    <row r="393" spans="24:24" x14ac:dyDescent="0.15">
      <c r="X393" s="172"/>
    </row>
    <row r="394" spans="24:24" x14ac:dyDescent="0.15">
      <c r="X394" s="172"/>
    </row>
    <row r="395" spans="24:24" x14ac:dyDescent="0.15">
      <c r="X395" s="172"/>
    </row>
    <row r="396" spans="24:24" x14ac:dyDescent="0.15">
      <c r="X396" s="172"/>
    </row>
    <row r="397" spans="24:24" x14ac:dyDescent="0.15">
      <c r="X397" s="172"/>
    </row>
    <row r="398" spans="24:24" x14ac:dyDescent="0.15">
      <c r="X398" s="172"/>
    </row>
    <row r="399" spans="24:24" x14ac:dyDescent="0.15">
      <c r="X399" s="172"/>
    </row>
    <row r="400" spans="24:24" x14ac:dyDescent="0.15">
      <c r="X400" s="172"/>
    </row>
    <row r="401" spans="24:24" x14ac:dyDescent="0.15">
      <c r="X401" s="172"/>
    </row>
    <row r="402" spans="24:24" x14ac:dyDescent="0.15">
      <c r="X402" s="172"/>
    </row>
    <row r="403" spans="24:24" x14ac:dyDescent="0.15">
      <c r="X403" s="172"/>
    </row>
    <row r="404" spans="24:24" x14ac:dyDescent="0.15">
      <c r="X404" s="172"/>
    </row>
    <row r="405" spans="24:24" x14ac:dyDescent="0.15">
      <c r="X405" s="172"/>
    </row>
    <row r="406" spans="24:24" x14ac:dyDescent="0.15">
      <c r="X406" s="172"/>
    </row>
    <row r="407" spans="24:24" x14ac:dyDescent="0.15">
      <c r="X407" s="172"/>
    </row>
    <row r="408" spans="24:24" x14ac:dyDescent="0.15">
      <c r="X408" s="172"/>
    </row>
    <row r="409" spans="24:24" x14ac:dyDescent="0.15">
      <c r="X409" s="172"/>
    </row>
    <row r="410" spans="24:24" x14ac:dyDescent="0.15">
      <c r="X410" s="172"/>
    </row>
    <row r="411" spans="24:24" x14ac:dyDescent="0.15">
      <c r="X411" s="172"/>
    </row>
    <row r="412" spans="24:24" x14ac:dyDescent="0.15">
      <c r="X412" s="172"/>
    </row>
    <row r="413" spans="24:24" x14ac:dyDescent="0.15">
      <c r="X413" s="172"/>
    </row>
    <row r="414" spans="24:24" x14ac:dyDescent="0.15">
      <c r="X414" s="172"/>
    </row>
    <row r="415" spans="24:24" x14ac:dyDescent="0.15">
      <c r="X415" s="172"/>
    </row>
    <row r="416" spans="24:24" x14ac:dyDescent="0.15">
      <c r="X416" s="172"/>
    </row>
    <row r="417" spans="24:24" x14ac:dyDescent="0.15">
      <c r="X417" s="172"/>
    </row>
    <row r="418" spans="24:24" x14ac:dyDescent="0.15">
      <c r="X418" s="172"/>
    </row>
    <row r="419" spans="24:24" x14ac:dyDescent="0.15">
      <c r="X419" s="172"/>
    </row>
    <row r="420" spans="24:24" x14ac:dyDescent="0.15">
      <c r="X420" s="172"/>
    </row>
    <row r="421" spans="24:24" x14ac:dyDescent="0.15">
      <c r="X421" s="172"/>
    </row>
    <row r="422" spans="24:24" x14ac:dyDescent="0.15">
      <c r="X422" s="172"/>
    </row>
    <row r="423" spans="24:24" x14ac:dyDescent="0.15">
      <c r="X423" s="172"/>
    </row>
    <row r="424" spans="24:24" x14ac:dyDescent="0.15">
      <c r="X424" s="172"/>
    </row>
    <row r="425" spans="24:24" x14ac:dyDescent="0.15">
      <c r="X425" s="172"/>
    </row>
    <row r="426" spans="24:24" x14ac:dyDescent="0.15">
      <c r="X426" s="172"/>
    </row>
    <row r="427" spans="24:24" x14ac:dyDescent="0.15">
      <c r="X427" s="172"/>
    </row>
    <row r="428" spans="24:24" x14ac:dyDescent="0.15">
      <c r="X428" s="172"/>
    </row>
    <row r="429" spans="24:24" x14ac:dyDescent="0.15">
      <c r="X429" s="172"/>
    </row>
    <row r="430" spans="24:24" x14ac:dyDescent="0.15">
      <c r="X430" s="172"/>
    </row>
    <row r="431" spans="24:24" x14ac:dyDescent="0.15">
      <c r="X431" s="172"/>
    </row>
    <row r="432" spans="24:24" x14ac:dyDescent="0.15">
      <c r="X432" s="172"/>
    </row>
    <row r="433" spans="24:24" x14ac:dyDescent="0.15">
      <c r="X433" s="172"/>
    </row>
    <row r="434" spans="24:24" x14ac:dyDescent="0.15">
      <c r="X434" s="172"/>
    </row>
    <row r="435" spans="24:24" x14ac:dyDescent="0.15">
      <c r="X435" s="172"/>
    </row>
    <row r="436" spans="24:24" x14ac:dyDescent="0.15">
      <c r="X436" s="172"/>
    </row>
    <row r="437" spans="24:24" x14ac:dyDescent="0.15">
      <c r="X437" s="172"/>
    </row>
    <row r="438" spans="24:24" x14ac:dyDescent="0.15">
      <c r="X438" s="172"/>
    </row>
    <row r="439" spans="24:24" x14ac:dyDescent="0.15">
      <c r="X439" s="172"/>
    </row>
    <row r="440" spans="24:24" x14ac:dyDescent="0.15">
      <c r="X440" s="172"/>
    </row>
    <row r="441" spans="24:24" x14ac:dyDescent="0.15">
      <c r="X441" s="172"/>
    </row>
    <row r="442" spans="24:24" x14ac:dyDescent="0.15">
      <c r="X442" s="172"/>
    </row>
    <row r="443" spans="24:24" x14ac:dyDescent="0.15">
      <c r="X443" s="172"/>
    </row>
    <row r="444" spans="24:24" x14ac:dyDescent="0.15">
      <c r="X444" s="172"/>
    </row>
    <row r="445" spans="24:24" x14ac:dyDescent="0.15">
      <c r="X445" s="172"/>
    </row>
    <row r="446" spans="24:24" x14ac:dyDescent="0.15">
      <c r="X446" s="172"/>
    </row>
    <row r="447" spans="24:24" x14ac:dyDescent="0.15">
      <c r="X447" s="172"/>
    </row>
    <row r="448" spans="24:24" x14ac:dyDescent="0.15">
      <c r="X448" s="172"/>
    </row>
    <row r="449" spans="24:24" x14ac:dyDescent="0.15">
      <c r="X449" s="172"/>
    </row>
    <row r="450" spans="24:24" x14ac:dyDescent="0.15">
      <c r="X450" s="172"/>
    </row>
    <row r="451" spans="24:24" x14ac:dyDescent="0.15">
      <c r="X451" s="172"/>
    </row>
    <row r="452" spans="24:24" x14ac:dyDescent="0.15">
      <c r="X452" s="172"/>
    </row>
    <row r="453" spans="24:24" x14ac:dyDescent="0.15">
      <c r="X453" s="172"/>
    </row>
    <row r="454" spans="24:24" x14ac:dyDescent="0.15">
      <c r="X454" s="172"/>
    </row>
    <row r="455" spans="24:24" x14ac:dyDescent="0.15">
      <c r="X455" s="172"/>
    </row>
    <row r="456" spans="24:24" x14ac:dyDescent="0.15">
      <c r="X456" s="172"/>
    </row>
    <row r="457" spans="24:24" x14ac:dyDescent="0.15">
      <c r="X457" s="172"/>
    </row>
    <row r="458" spans="24:24" x14ac:dyDescent="0.15">
      <c r="X458" s="172"/>
    </row>
    <row r="459" spans="24:24" x14ac:dyDescent="0.15">
      <c r="X459" s="172"/>
    </row>
    <row r="460" spans="24:24" x14ac:dyDescent="0.15">
      <c r="X460" s="172"/>
    </row>
    <row r="461" spans="24:24" x14ac:dyDescent="0.15">
      <c r="X461" s="172"/>
    </row>
    <row r="462" spans="24:24" x14ac:dyDescent="0.15">
      <c r="X462" s="172"/>
    </row>
    <row r="463" spans="24:24" x14ac:dyDescent="0.15">
      <c r="X463" s="172"/>
    </row>
    <row r="464" spans="24:24" x14ac:dyDescent="0.15">
      <c r="X464" s="172"/>
    </row>
    <row r="465" spans="24:24" x14ac:dyDescent="0.15">
      <c r="X465" s="172"/>
    </row>
    <row r="466" spans="24:24" x14ac:dyDescent="0.15">
      <c r="X466" s="172"/>
    </row>
    <row r="467" spans="24:24" x14ac:dyDescent="0.15">
      <c r="X467" s="172"/>
    </row>
    <row r="468" spans="24:24" x14ac:dyDescent="0.15">
      <c r="X468" s="172"/>
    </row>
    <row r="469" spans="24:24" x14ac:dyDescent="0.15">
      <c r="X469" s="172"/>
    </row>
    <row r="470" spans="24:24" x14ac:dyDescent="0.15">
      <c r="X470" s="172"/>
    </row>
    <row r="471" spans="24:24" x14ac:dyDescent="0.15">
      <c r="X471" s="172"/>
    </row>
    <row r="472" spans="24:24" x14ac:dyDescent="0.15">
      <c r="X472" s="172"/>
    </row>
    <row r="473" spans="24:24" x14ac:dyDescent="0.15">
      <c r="X473" s="172"/>
    </row>
    <row r="474" spans="24:24" x14ac:dyDescent="0.15">
      <c r="X474" s="172"/>
    </row>
    <row r="475" spans="24:24" x14ac:dyDescent="0.15">
      <c r="X475" s="172"/>
    </row>
    <row r="476" spans="24:24" x14ac:dyDescent="0.15">
      <c r="X476" s="172"/>
    </row>
    <row r="477" spans="24:24" x14ac:dyDescent="0.15">
      <c r="X477" s="172"/>
    </row>
    <row r="478" spans="24:24" x14ac:dyDescent="0.15">
      <c r="X478" s="172"/>
    </row>
    <row r="479" spans="24:24" x14ac:dyDescent="0.15">
      <c r="X479" s="172"/>
    </row>
    <row r="480" spans="24:24" x14ac:dyDescent="0.15">
      <c r="X480" s="172"/>
    </row>
    <row r="481" spans="24:24" x14ac:dyDescent="0.15">
      <c r="X481" s="172"/>
    </row>
    <row r="482" spans="24:24" x14ac:dyDescent="0.15">
      <c r="X482" s="172"/>
    </row>
    <row r="483" spans="24:24" x14ac:dyDescent="0.15">
      <c r="X483" s="172"/>
    </row>
    <row r="484" spans="24:24" x14ac:dyDescent="0.15">
      <c r="X484" s="172"/>
    </row>
    <row r="485" spans="24:24" x14ac:dyDescent="0.15">
      <c r="X485" s="172"/>
    </row>
    <row r="486" spans="24:24" x14ac:dyDescent="0.15">
      <c r="X486" s="172"/>
    </row>
    <row r="487" spans="24:24" x14ac:dyDescent="0.15">
      <c r="X487" s="172"/>
    </row>
    <row r="488" spans="24:24" x14ac:dyDescent="0.15">
      <c r="X488" s="172"/>
    </row>
    <row r="489" spans="24:24" x14ac:dyDescent="0.15">
      <c r="X489" s="172"/>
    </row>
    <row r="490" spans="24:24" x14ac:dyDescent="0.15">
      <c r="X490" s="172"/>
    </row>
    <row r="491" spans="24:24" x14ac:dyDescent="0.15">
      <c r="X491" s="172"/>
    </row>
    <row r="492" spans="24:24" x14ac:dyDescent="0.15">
      <c r="X492" s="172"/>
    </row>
    <row r="493" spans="24:24" x14ac:dyDescent="0.15">
      <c r="X493" s="172"/>
    </row>
    <row r="494" spans="24:24" x14ac:dyDescent="0.15">
      <c r="X494" s="172"/>
    </row>
    <row r="495" spans="24:24" x14ac:dyDescent="0.15">
      <c r="X495" s="172"/>
    </row>
    <row r="496" spans="24:24" x14ac:dyDescent="0.15">
      <c r="X496" s="172"/>
    </row>
    <row r="497" spans="24:24" x14ac:dyDescent="0.15">
      <c r="X497" s="172"/>
    </row>
    <row r="498" spans="24:24" x14ac:dyDescent="0.15">
      <c r="X498" s="172"/>
    </row>
    <row r="499" spans="24:24" x14ac:dyDescent="0.15">
      <c r="X499" s="172"/>
    </row>
    <row r="500" spans="24:24" x14ac:dyDescent="0.15">
      <c r="X500" s="172"/>
    </row>
    <row r="501" spans="24:24" x14ac:dyDescent="0.15">
      <c r="X501" s="172"/>
    </row>
    <row r="502" spans="24:24" x14ac:dyDescent="0.15">
      <c r="X502" s="172"/>
    </row>
    <row r="503" spans="24:24" x14ac:dyDescent="0.15">
      <c r="X503" s="172"/>
    </row>
    <row r="504" spans="24:24" x14ac:dyDescent="0.15">
      <c r="X504" s="172"/>
    </row>
    <row r="505" spans="24:24" x14ac:dyDescent="0.15">
      <c r="X505" s="172"/>
    </row>
    <row r="506" spans="24:24" x14ac:dyDescent="0.15">
      <c r="X506" s="172"/>
    </row>
    <row r="507" spans="24:24" x14ac:dyDescent="0.15">
      <c r="X507" s="172"/>
    </row>
    <row r="508" spans="24:24" x14ac:dyDescent="0.15">
      <c r="X508" s="172"/>
    </row>
    <row r="509" spans="24:24" x14ac:dyDescent="0.15">
      <c r="X509" s="172"/>
    </row>
    <row r="510" spans="24:24" x14ac:dyDescent="0.15">
      <c r="X510" s="172"/>
    </row>
    <row r="511" spans="24:24" x14ac:dyDescent="0.15">
      <c r="X511" s="172"/>
    </row>
    <row r="512" spans="24:24" x14ac:dyDescent="0.15">
      <c r="X512" s="172"/>
    </row>
    <row r="513" spans="24:24" x14ac:dyDescent="0.15">
      <c r="X513" s="172"/>
    </row>
    <row r="514" spans="24:24" x14ac:dyDescent="0.15">
      <c r="X514" s="172"/>
    </row>
    <row r="515" spans="24:24" x14ac:dyDescent="0.15">
      <c r="X515" s="172"/>
    </row>
    <row r="516" spans="24:24" x14ac:dyDescent="0.15">
      <c r="X516" s="172"/>
    </row>
    <row r="517" spans="24:24" x14ac:dyDescent="0.15">
      <c r="X517" s="172"/>
    </row>
    <row r="518" spans="24:24" x14ac:dyDescent="0.15">
      <c r="X518" s="172"/>
    </row>
    <row r="519" spans="24:24" x14ac:dyDescent="0.15">
      <c r="X519" s="172"/>
    </row>
    <row r="520" spans="24:24" x14ac:dyDescent="0.15">
      <c r="X520" s="172"/>
    </row>
    <row r="521" spans="24:24" x14ac:dyDescent="0.15">
      <c r="X521" s="172"/>
    </row>
    <row r="522" spans="24:24" x14ac:dyDescent="0.15">
      <c r="X522" s="172"/>
    </row>
    <row r="523" spans="24:24" x14ac:dyDescent="0.15">
      <c r="X523" s="172"/>
    </row>
    <row r="524" spans="24:24" x14ac:dyDescent="0.15">
      <c r="X524" s="172"/>
    </row>
    <row r="525" spans="24:24" x14ac:dyDescent="0.15">
      <c r="X525" s="172"/>
    </row>
    <row r="526" spans="24:24" x14ac:dyDescent="0.15">
      <c r="X526" s="172"/>
    </row>
    <row r="527" spans="24:24" x14ac:dyDescent="0.15">
      <c r="X527" s="172"/>
    </row>
    <row r="528" spans="24:24" x14ac:dyDescent="0.15">
      <c r="X528" s="172"/>
    </row>
    <row r="529" spans="24:24" x14ac:dyDescent="0.15">
      <c r="X529" s="172"/>
    </row>
    <row r="530" spans="24:24" x14ac:dyDescent="0.15">
      <c r="X530" s="172"/>
    </row>
    <row r="531" spans="24:24" x14ac:dyDescent="0.15">
      <c r="X531" s="172"/>
    </row>
    <row r="532" spans="24:24" x14ac:dyDescent="0.15">
      <c r="X532" s="172"/>
    </row>
    <row r="533" spans="24:24" x14ac:dyDescent="0.15">
      <c r="X533" s="172"/>
    </row>
    <row r="534" spans="24:24" x14ac:dyDescent="0.15">
      <c r="X534" s="172"/>
    </row>
    <row r="535" spans="24:24" x14ac:dyDescent="0.15">
      <c r="X535" s="172"/>
    </row>
    <row r="536" spans="24:24" x14ac:dyDescent="0.15">
      <c r="X536" s="172"/>
    </row>
    <row r="537" spans="24:24" x14ac:dyDescent="0.15">
      <c r="X537" s="172"/>
    </row>
    <row r="538" spans="24:24" x14ac:dyDescent="0.15">
      <c r="X538" s="172"/>
    </row>
    <row r="539" spans="24:24" x14ac:dyDescent="0.15">
      <c r="X539" s="172"/>
    </row>
    <row r="540" spans="24:24" x14ac:dyDescent="0.15">
      <c r="X540" s="172"/>
    </row>
    <row r="541" spans="24:24" x14ac:dyDescent="0.15">
      <c r="X541" s="172"/>
    </row>
    <row r="542" spans="24:24" x14ac:dyDescent="0.15">
      <c r="X542" s="172"/>
    </row>
    <row r="543" spans="24:24" x14ac:dyDescent="0.15">
      <c r="X543" s="172"/>
    </row>
    <row r="544" spans="24:24" x14ac:dyDescent="0.15">
      <c r="X544" s="172"/>
    </row>
    <row r="545" spans="24:24" x14ac:dyDescent="0.15">
      <c r="X545" s="172"/>
    </row>
    <row r="546" spans="24:24" x14ac:dyDescent="0.15">
      <c r="X546" s="172"/>
    </row>
    <row r="547" spans="24:24" x14ac:dyDescent="0.15">
      <c r="X547" s="172"/>
    </row>
    <row r="548" spans="24:24" x14ac:dyDescent="0.15">
      <c r="X548" s="172"/>
    </row>
    <row r="549" spans="24:24" x14ac:dyDescent="0.15">
      <c r="X549" s="172"/>
    </row>
    <row r="550" spans="24:24" x14ac:dyDescent="0.15">
      <c r="X550" s="172"/>
    </row>
    <row r="551" spans="24:24" x14ac:dyDescent="0.15">
      <c r="X551" s="172"/>
    </row>
    <row r="552" spans="24:24" x14ac:dyDescent="0.15">
      <c r="X552" s="172"/>
    </row>
    <row r="553" spans="24:24" x14ac:dyDescent="0.15">
      <c r="X553" s="172"/>
    </row>
    <row r="554" spans="24:24" x14ac:dyDescent="0.15">
      <c r="X554" s="172"/>
    </row>
    <row r="555" spans="24:24" x14ac:dyDescent="0.15">
      <c r="X555" s="172"/>
    </row>
    <row r="556" spans="24:24" x14ac:dyDescent="0.15">
      <c r="X556" s="172"/>
    </row>
    <row r="557" spans="24:24" x14ac:dyDescent="0.15">
      <c r="X557" s="172"/>
    </row>
    <row r="558" spans="24:24" x14ac:dyDescent="0.15">
      <c r="X558" s="172"/>
    </row>
    <row r="559" spans="24:24" x14ac:dyDescent="0.15">
      <c r="X559" s="172"/>
    </row>
    <row r="560" spans="24:24" x14ac:dyDescent="0.15">
      <c r="X560" s="172"/>
    </row>
    <row r="561" spans="24:24" x14ac:dyDescent="0.15">
      <c r="X561" s="172"/>
    </row>
    <row r="562" spans="24:24" x14ac:dyDescent="0.15">
      <c r="X562" s="172"/>
    </row>
    <row r="563" spans="24:24" x14ac:dyDescent="0.15">
      <c r="X563" s="172"/>
    </row>
    <row r="564" spans="24:24" x14ac:dyDescent="0.15">
      <c r="X564" s="172"/>
    </row>
    <row r="565" spans="24:24" x14ac:dyDescent="0.15">
      <c r="X565" s="172"/>
    </row>
    <row r="566" spans="24:24" x14ac:dyDescent="0.15">
      <c r="X566" s="172"/>
    </row>
    <row r="567" spans="24:24" x14ac:dyDescent="0.15">
      <c r="X567" s="172"/>
    </row>
    <row r="568" spans="24:24" x14ac:dyDescent="0.15">
      <c r="X568" s="172"/>
    </row>
    <row r="569" spans="24:24" x14ac:dyDescent="0.15">
      <c r="X569" s="172"/>
    </row>
    <row r="570" spans="24:24" x14ac:dyDescent="0.15">
      <c r="X570" s="172"/>
    </row>
    <row r="571" spans="24:24" x14ac:dyDescent="0.15">
      <c r="X571" s="172"/>
    </row>
    <row r="572" spans="24:24" x14ac:dyDescent="0.15">
      <c r="X572" s="172"/>
    </row>
    <row r="573" spans="24:24" x14ac:dyDescent="0.15">
      <c r="X573" s="172"/>
    </row>
    <row r="574" spans="24:24" x14ac:dyDescent="0.15">
      <c r="X574" s="172"/>
    </row>
    <row r="575" spans="24:24" x14ac:dyDescent="0.15">
      <c r="X575" s="172"/>
    </row>
    <row r="576" spans="24:24" x14ac:dyDescent="0.15">
      <c r="X576" s="172"/>
    </row>
    <row r="577" spans="24:24" x14ac:dyDescent="0.15">
      <c r="X577" s="172"/>
    </row>
    <row r="578" spans="24:24" x14ac:dyDescent="0.15">
      <c r="X578" s="172"/>
    </row>
    <row r="579" spans="24:24" x14ac:dyDescent="0.15">
      <c r="X579" s="172"/>
    </row>
    <row r="580" spans="24:24" x14ac:dyDescent="0.15">
      <c r="X580" s="172"/>
    </row>
    <row r="581" spans="24:24" x14ac:dyDescent="0.15">
      <c r="X581" s="172"/>
    </row>
    <row r="582" spans="24:24" x14ac:dyDescent="0.15">
      <c r="X582" s="172"/>
    </row>
  </sheetData>
  <mergeCells count="21">
    <mergeCell ref="D57:E57"/>
    <mergeCell ref="A56:F56"/>
    <mergeCell ref="B57:C57"/>
    <mergeCell ref="A72:F72"/>
    <mergeCell ref="A73:A75"/>
    <mergeCell ref="B73:E73"/>
    <mergeCell ref="B74:C74"/>
    <mergeCell ref="D74:E74"/>
    <mergeCell ref="A54:A55"/>
    <mergeCell ref="F9:F11"/>
    <mergeCell ref="G9:G11"/>
    <mergeCell ref="A52:A53"/>
    <mergeCell ref="A51:B51"/>
    <mergeCell ref="A49:E49"/>
    <mergeCell ref="A6:I6"/>
    <mergeCell ref="A7:H7"/>
    <mergeCell ref="A9:A11"/>
    <mergeCell ref="B9:B11"/>
    <mergeCell ref="C9:C11"/>
    <mergeCell ref="H9:J10"/>
    <mergeCell ref="D9:E10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2"/>
  <sheetViews>
    <sheetView workbookViewId="0">
      <selection activeCell="A9" sqref="A9:A11"/>
    </sheetView>
  </sheetViews>
  <sheetFormatPr baseColWidth="10" defaultColWidth="12.85546875" defaultRowHeight="10.5" x14ac:dyDescent="0.15"/>
  <cols>
    <col min="1" max="1" width="45.28515625" style="177" customWidth="1"/>
    <col min="2" max="9" width="13.7109375" style="177" customWidth="1"/>
    <col min="10" max="10" width="15.140625" style="172" customWidth="1"/>
    <col min="11" max="11" width="15.140625" style="242" customWidth="1"/>
    <col min="12" max="17" width="15.140625" style="172" customWidth="1"/>
    <col min="18" max="19" width="13.5703125" style="172" customWidth="1"/>
    <col min="20" max="21" width="13.5703125" style="172" hidden="1" customWidth="1"/>
    <col min="22" max="22" width="13.5703125" style="174" hidden="1" customWidth="1"/>
    <col min="23" max="23" width="13.5703125" style="172" hidden="1" customWidth="1"/>
    <col min="24" max="24" width="13.5703125" style="159" hidden="1" customWidth="1"/>
    <col min="25" max="26" width="12.42578125" style="172" hidden="1" customWidth="1"/>
    <col min="27" max="27" width="8" style="172" hidden="1" customWidth="1"/>
    <col min="28" max="28" width="7.28515625" style="172" hidden="1" customWidth="1"/>
    <col min="29" max="31" width="12.85546875" style="172" hidden="1" customWidth="1"/>
    <col min="32" max="32" width="12.85546875" style="172" customWidth="1"/>
    <col min="33" max="38" width="6.7109375" style="172" customWidth="1"/>
    <col min="39" max="47" width="5.85546875" style="172" customWidth="1"/>
    <col min="48" max="91" width="10.85546875" style="172" customWidth="1"/>
    <col min="92" max="256" width="12.85546875" style="172"/>
    <col min="257" max="257" width="45.28515625" style="172" customWidth="1"/>
    <col min="258" max="265" width="13.7109375" style="172" customWidth="1"/>
    <col min="266" max="273" width="15.140625" style="172" customWidth="1"/>
    <col min="274" max="275" width="13.5703125" style="172" customWidth="1"/>
    <col min="276" max="287" width="0" style="172" hidden="1" customWidth="1"/>
    <col min="288" max="288" width="12.85546875" style="172" customWidth="1"/>
    <col min="289" max="294" width="6.7109375" style="172" customWidth="1"/>
    <col min="295" max="303" width="5.85546875" style="172" customWidth="1"/>
    <col min="304" max="347" width="10.85546875" style="172" customWidth="1"/>
    <col min="348" max="512" width="12.85546875" style="172"/>
    <col min="513" max="513" width="45.28515625" style="172" customWidth="1"/>
    <col min="514" max="521" width="13.7109375" style="172" customWidth="1"/>
    <col min="522" max="529" width="15.140625" style="172" customWidth="1"/>
    <col min="530" max="531" width="13.5703125" style="172" customWidth="1"/>
    <col min="532" max="543" width="0" style="172" hidden="1" customWidth="1"/>
    <col min="544" max="544" width="12.85546875" style="172" customWidth="1"/>
    <col min="545" max="550" width="6.7109375" style="172" customWidth="1"/>
    <col min="551" max="559" width="5.85546875" style="172" customWidth="1"/>
    <col min="560" max="603" width="10.85546875" style="172" customWidth="1"/>
    <col min="604" max="768" width="12.85546875" style="172"/>
    <col min="769" max="769" width="45.28515625" style="172" customWidth="1"/>
    <col min="770" max="777" width="13.7109375" style="172" customWidth="1"/>
    <col min="778" max="785" width="15.140625" style="172" customWidth="1"/>
    <col min="786" max="787" width="13.5703125" style="172" customWidth="1"/>
    <col min="788" max="799" width="0" style="172" hidden="1" customWidth="1"/>
    <col min="800" max="800" width="12.85546875" style="172" customWidth="1"/>
    <col min="801" max="806" width="6.7109375" style="172" customWidth="1"/>
    <col min="807" max="815" width="5.85546875" style="172" customWidth="1"/>
    <col min="816" max="859" width="10.85546875" style="172" customWidth="1"/>
    <col min="860" max="1024" width="12.85546875" style="172"/>
    <col min="1025" max="1025" width="45.28515625" style="172" customWidth="1"/>
    <col min="1026" max="1033" width="13.7109375" style="172" customWidth="1"/>
    <col min="1034" max="1041" width="15.140625" style="172" customWidth="1"/>
    <col min="1042" max="1043" width="13.5703125" style="172" customWidth="1"/>
    <col min="1044" max="1055" width="0" style="172" hidden="1" customWidth="1"/>
    <col min="1056" max="1056" width="12.85546875" style="172" customWidth="1"/>
    <col min="1057" max="1062" width="6.7109375" style="172" customWidth="1"/>
    <col min="1063" max="1071" width="5.85546875" style="172" customWidth="1"/>
    <col min="1072" max="1115" width="10.85546875" style="172" customWidth="1"/>
    <col min="1116" max="1280" width="12.85546875" style="172"/>
    <col min="1281" max="1281" width="45.28515625" style="172" customWidth="1"/>
    <col min="1282" max="1289" width="13.7109375" style="172" customWidth="1"/>
    <col min="1290" max="1297" width="15.140625" style="172" customWidth="1"/>
    <col min="1298" max="1299" width="13.5703125" style="172" customWidth="1"/>
    <col min="1300" max="1311" width="0" style="172" hidden="1" customWidth="1"/>
    <col min="1312" max="1312" width="12.85546875" style="172" customWidth="1"/>
    <col min="1313" max="1318" width="6.7109375" style="172" customWidth="1"/>
    <col min="1319" max="1327" width="5.85546875" style="172" customWidth="1"/>
    <col min="1328" max="1371" width="10.85546875" style="172" customWidth="1"/>
    <col min="1372" max="1536" width="12.85546875" style="172"/>
    <col min="1537" max="1537" width="45.28515625" style="172" customWidth="1"/>
    <col min="1538" max="1545" width="13.7109375" style="172" customWidth="1"/>
    <col min="1546" max="1553" width="15.140625" style="172" customWidth="1"/>
    <col min="1554" max="1555" width="13.5703125" style="172" customWidth="1"/>
    <col min="1556" max="1567" width="0" style="172" hidden="1" customWidth="1"/>
    <col min="1568" max="1568" width="12.85546875" style="172" customWidth="1"/>
    <col min="1569" max="1574" width="6.7109375" style="172" customWidth="1"/>
    <col min="1575" max="1583" width="5.85546875" style="172" customWidth="1"/>
    <col min="1584" max="1627" width="10.85546875" style="172" customWidth="1"/>
    <col min="1628" max="1792" width="12.85546875" style="172"/>
    <col min="1793" max="1793" width="45.28515625" style="172" customWidth="1"/>
    <col min="1794" max="1801" width="13.7109375" style="172" customWidth="1"/>
    <col min="1802" max="1809" width="15.140625" style="172" customWidth="1"/>
    <col min="1810" max="1811" width="13.5703125" style="172" customWidth="1"/>
    <col min="1812" max="1823" width="0" style="172" hidden="1" customWidth="1"/>
    <col min="1824" max="1824" width="12.85546875" style="172" customWidth="1"/>
    <col min="1825" max="1830" width="6.7109375" style="172" customWidth="1"/>
    <col min="1831" max="1839" width="5.85546875" style="172" customWidth="1"/>
    <col min="1840" max="1883" width="10.85546875" style="172" customWidth="1"/>
    <col min="1884" max="2048" width="12.85546875" style="172"/>
    <col min="2049" max="2049" width="45.28515625" style="172" customWidth="1"/>
    <col min="2050" max="2057" width="13.7109375" style="172" customWidth="1"/>
    <col min="2058" max="2065" width="15.140625" style="172" customWidth="1"/>
    <col min="2066" max="2067" width="13.5703125" style="172" customWidth="1"/>
    <col min="2068" max="2079" width="0" style="172" hidden="1" customWidth="1"/>
    <col min="2080" max="2080" width="12.85546875" style="172" customWidth="1"/>
    <col min="2081" max="2086" width="6.7109375" style="172" customWidth="1"/>
    <col min="2087" max="2095" width="5.85546875" style="172" customWidth="1"/>
    <col min="2096" max="2139" width="10.85546875" style="172" customWidth="1"/>
    <col min="2140" max="2304" width="12.85546875" style="172"/>
    <col min="2305" max="2305" width="45.28515625" style="172" customWidth="1"/>
    <col min="2306" max="2313" width="13.7109375" style="172" customWidth="1"/>
    <col min="2314" max="2321" width="15.140625" style="172" customWidth="1"/>
    <col min="2322" max="2323" width="13.5703125" style="172" customWidth="1"/>
    <col min="2324" max="2335" width="0" style="172" hidden="1" customWidth="1"/>
    <col min="2336" max="2336" width="12.85546875" style="172" customWidth="1"/>
    <col min="2337" max="2342" width="6.7109375" style="172" customWidth="1"/>
    <col min="2343" max="2351" width="5.85546875" style="172" customWidth="1"/>
    <col min="2352" max="2395" width="10.85546875" style="172" customWidth="1"/>
    <col min="2396" max="2560" width="12.85546875" style="172"/>
    <col min="2561" max="2561" width="45.28515625" style="172" customWidth="1"/>
    <col min="2562" max="2569" width="13.7109375" style="172" customWidth="1"/>
    <col min="2570" max="2577" width="15.140625" style="172" customWidth="1"/>
    <col min="2578" max="2579" width="13.5703125" style="172" customWidth="1"/>
    <col min="2580" max="2591" width="0" style="172" hidden="1" customWidth="1"/>
    <col min="2592" max="2592" width="12.85546875" style="172" customWidth="1"/>
    <col min="2593" max="2598" width="6.7109375" style="172" customWidth="1"/>
    <col min="2599" max="2607" width="5.85546875" style="172" customWidth="1"/>
    <col min="2608" max="2651" width="10.85546875" style="172" customWidth="1"/>
    <col min="2652" max="2816" width="12.85546875" style="172"/>
    <col min="2817" max="2817" width="45.28515625" style="172" customWidth="1"/>
    <col min="2818" max="2825" width="13.7109375" style="172" customWidth="1"/>
    <col min="2826" max="2833" width="15.140625" style="172" customWidth="1"/>
    <col min="2834" max="2835" width="13.5703125" style="172" customWidth="1"/>
    <col min="2836" max="2847" width="0" style="172" hidden="1" customWidth="1"/>
    <col min="2848" max="2848" width="12.85546875" style="172" customWidth="1"/>
    <col min="2849" max="2854" width="6.7109375" style="172" customWidth="1"/>
    <col min="2855" max="2863" width="5.85546875" style="172" customWidth="1"/>
    <col min="2864" max="2907" width="10.85546875" style="172" customWidth="1"/>
    <col min="2908" max="3072" width="12.85546875" style="172"/>
    <col min="3073" max="3073" width="45.28515625" style="172" customWidth="1"/>
    <col min="3074" max="3081" width="13.7109375" style="172" customWidth="1"/>
    <col min="3082" max="3089" width="15.140625" style="172" customWidth="1"/>
    <col min="3090" max="3091" width="13.5703125" style="172" customWidth="1"/>
    <col min="3092" max="3103" width="0" style="172" hidden="1" customWidth="1"/>
    <col min="3104" max="3104" width="12.85546875" style="172" customWidth="1"/>
    <col min="3105" max="3110" width="6.7109375" style="172" customWidth="1"/>
    <col min="3111" max="3119" width="5.85546875" style="172" customWidth="1"/>
    <col min="3120" max="3163" width="10.85546875" style="172" customWidth="1"/>
    <col min="3164" max="3328" width="12.85546875" style="172"/>
    <col min="3329" max="3329" width="45.28515625" style="172" customWidth="1"/>
    <col min="3330" max="3337" width="13.7109375" style="172" customWidth="1"/>
    <col min="3338" max="3345" width="15.140625" style="172" customWidth="1"/>
    <col min="3346" max="3347" width="13.5703125" style="172" customWidth="1"/>
    <col min="3348" max="3359" width="0" style="172" hidden="1" customWidth="1"/>
    <col min="3360" max="3360" width="12.85546875" style="172" customWidth="1"/>
    <col min="3361" max="3366" width="6.7109375" style="172" customWidth="1"/>
    <col min="3367" max="3375" width="5.85546875" style="172" customWidth="1"/>
    <col min="3376" max="3419" width="10.85546875" style="172" customWidth="1"/>
    <col min="3420" max="3584" width="12.85546875" style="172"/>
    <col min="3585" max="3585" width="45.28515625" style="172" customWidth="1"/>
    <col min="3586" max="3593" width="13.7109375" style="172" customWidth="1"/>
    <col min="3594" max="3601" width="15.140625" style="172" customWidth="1"/>
    <col min="3602" max="3603" width="13.5703125" style="172" customWidth="1"/>
    <col min="3604" max="3615" width="0" style="172" hidden="1" customWidth="1"/>
    <col min="3616" max="3616" width="12.85546875" style="172" customWidth="1"/>
    <col min="3617" max="3622" width="6.7109375" style="172" customWidth="1"/>
    <col min="3623" max="3631" width="5.85546875" style="172" customWidth="1"/>
    <col min="3632" max="3675" width="10.85546875" style="172" customWidth="1"/>
    <col min="3676" max="3840" width="12.85546875" style="172"/>
    <col min="3841" max="3841" width="45.28515625" style="172" customWidth="1"/>
    <col min="3842" max="3849" width="13.7109375" style="172" customWidth="1"/>
    <col min="3850" max="3857" width="15.140625" style="172" customWidth="1"/>
    <col min="3858" max="3859" width="13.5703125" style="172" customWidth="1"/>
    <col min="3860" max="3871" width="0" style="172" hidden="1" customWidth="1"/>
    <col min="3872" max="3872" width="12.85546875" style="172" customWidth="1"/>
    <col min="3873" max="3878" width="6.7109375" style="172" customWidth="1"/>
    <col min="3879" max="3887" width="5.85546875" style="172" customWidth="1"/>
    <col min="3888" max="3931" width="10.85546875" style="172" customWidth="1"/>
    <col min="3932" max="4096" width="12.85546875" style="172"/>
    <col min="4097" max="4097" width="45.28515625" style="172" customWidth="1"/>
    <col min="4098" max="4105" width="13.7109375" style="172" customWidth="1"/>
    <col min="4106" max="4113" width="15.140625" style="172" customWidth="1"/>
    <col min="4114" max="4115" width="13.5703125" style="172" customWidth="1"/>
    <col min="4116" max="4127" width="0" style="172" hidden="1" customWidth="1"/>
    <col min="4128" max="4128" width="12.85546875" style="172" customWidth="1"/>
    <col min="4129" max="4134" width="6.7109375" style="172" customWidth="1"/>
    <col min="4135" max="4143" width="5.85546875" style="172" customWidth="1"/>
    <col min="4144" max="4187" width="10.85546875" style="172" customWidth="1"/>
    <col min="4188" max="4352" width="12.85546875" style="172"/>
    <col min="4353" max="4353" width="45.28515625" style="172" customWidth="1"/>
    <col min="4354" max="4361" width="13.7109375" style="172" customWidth="1"/>
    <col min="4362" max="4369" width="15.140625" style="172" customWidth="1"/>
    <col min="4370" max="4371" width="13.5703125" style="172" customWidth="1"/>
    <col min="4372" max="4383" width="0" style="172" hidden="1" customWidth="1"/>
    <col min="4384" max="4384" width="12.85546875" style="172" customWidth="1"/>
    <col min="4385" max="4390" width="6.7109375" style="172" customWidth="1"/>
    <col min="4391" max="4399" width="5.85546875" style="172" customWidth="1"/>
    <col min="4400" max="4443" width="10.85546875" style="172" customWidth="1"/>
    <col min="4444" max="4608" width="12.85546875" style="172"/>
    <col min="4609" max="4609" width="45.28515625" style="172" customWidth="1"/>
    <col min="4610" max="4617" width="13.7109375" style="172" customWidth="1"/>
    <col min="4618" max="4625" width="15.140625" style="172" customWidth="1"/>
    <col min="4626" max="4627" width="13.5703125" style="172" customWidth="1"/>
    <col min="4628" max="4639" width="0" style="172" hidden="1" customWidth="1"/>
    <col min="4640" max="4640" width="12.85546875" style="172" customWidth="1"/>
    <col min="4641" max="4646" width="6.7109375" style="172" customWidth="1"/>
    <col min="4647" max="4655" width="5.85546875" style="172" customWidth="1"/>
    <col min="4656" max="4699" width="10.85546875" style="172" customWidth="1"/>
    <col min="4700" max="4864" width="12.85546875" style="172"/>
    <col min="4865" max="4865" width="45.28515625" style="172" customWidth="1"/>
    <col min="4866" max="4873" width="13.7109375" style="172" customWidth="1"/>
    <col min="4874" max="4881" width="15.140625" style="172" customWidth="1"/>
    <col min="4882" max="4883" width="13.5703125" style="172" customWidth="1"/>
    <col min="4884" max="4895" width="0" style="172" hidden="1" customWidth="1"/>
    <col min="4896" max="4896" width="12.85546875" style="172" customWidth="1"/>
    <col min="4897" max="4902" width="6.7109375" style="172" customWidth="1"/>
    <col min="4903" max="4911" width="5.85546875" style="172" customWidth="1"/>
    <col min="4912" max="4955" width="10.85546875" style="172" customWidth="1"/>
    <col min="4956" max="5120" width="12.85546875" style="172"/>
    <col min="5121" max="5121" width="45.28515625" style="172" customWidth="1"/>
    <col min="5122" max="5129" width="13.7109375" style="172" customWidth="1"/>
    <col min="5130" max="5137" width="15.140625" style="172" customWidth="1"/>
    <col min="5138" max="5139" width="13.5703125" style="172" customWidth="1"/>
    <col min="5140" max="5151" width="0" style="172" hidden="1" customWidth="1"/>
    <col min="5152" max="5152" width="12.85546875" style="172" customWidth="1"/>
    <col min="5153" max="5158" width="6.7109375" style="172" customWidth="1"/>
    <col min="5159" max="5167" width="5.85546875" style="172" customWidth="1"/>
    <col min="5168" max="5211" width="10.85546875" style="172" customWidth="1"/>
    <col min="5212" max="5376" width="12.85546875" style="172"/>
    <col min="5377" max="5377" width="45.28515625" style="172" customWidth="1"/>
    <col min="5378" max="5385" width="13.7109375" style="172" customWidth="1"/>
    <col min="5386" max="5393" width="15.140625" style="172" customWidth="1"/>
    <col min="5394" max="5395" width="13.5703125" style="172" customWidth="1"/>
    <col min="5396" max="5407" width="0" style="172" hidden="1" customWidth="1"/>
    <col min="5408" max="5408" width="12.85546875" style="172" customWidth="1"/>
    <col min="5409" max="5414" width="6.7109375" style="172" customWidth="1"/>
    <col min="5415" max="5423" width="5.85546875" style="172" customWidth="1"/>
    <col min="5424" max="5467" width="10.85546875" style="172" customWidth="1"/>
    <col min="5468" max="5632" width="12.85546875" style="172"/>
    <col min="5633" max="5633" width="45.28515625" style="172" customWidth="1"/>
    <col min="5634" max="5641" width="13.7109375" style="172" customWidth="1"/>
    <col min="5642" max="5649" width="15.140625" style="172" customWidth="1"/>
    <col min="5650" max="5651" width="13.5703125" style="172" customWidth="1"/>
    <col min="5652" max="5663" width="0" style="172" hidden="1" customWidth="1"/>
    <col min="5664" max="5664" width="12.85546875" style="172" customWidth="1"/>
    <col min="5665" max="5670" width="6.7109375" style="172" customWidth="1"/>
    <col min="5671" max="5679" width="5.85546875" style="172" customWidth="1"/>
    <col min="5680" max="5723" width="10.85546875" style="172" customWidth="1"/>
    <col min="5724" max="5888" width="12.85546875" style="172"/>
    <col min="5889" max="5889" width="45.28515625" style="172" customWidth="1"/>
    <col min="5890" max="5897" width="13.7109375" style="172" customWidth="1"/>
    <col min="5898" max="5905" width="15.140625" style="172" customWidth="1"/>
    <col min="5906" max="5907" width="13.5703125" style="172" customWidth="1"/>
    <col min="5908" max="5919" width="0" style="172" hidden="1" customWidth="1"/>
    <col min="5920" max="5920" width="12.85546875" style="172" customWidth="1"/>
    <col min="5921" max="5926" width="6.7109375" style="172" customWidth="1"/>
    <col min="5927" max="5935" width="5.85546875" style="172" customWidth="1"/>
    <col min="5936" max="5979" width="10.85546875" style="172" customWidth="1"/>
    <col min="5980" max="6144" width="12.85546875" style="172"/>
    <col min="6145" max="6145" width="45.28515625" style="172" customWidth="1"/>
    <col min="6146" max="6153" width="13.7109375" style="172" customWidth="1"/>
    <col min="6154" max="6161" width="15.140625" style="172" customWidth="1"/>
    <col min="6162" max="6163" width="13.5703125" style="172" customWidth="1"/>
    <col min="6164" max="6175" width="0" style="172" hidden="1" customWidth="1"/>
    <col min="6176" max="6176" width="12.85546875" style="172" customWidth="1"/>
    <col min="6177" max="6182" width="6.7109375" style="172" customWidth="1"/>
    <col min="6183" max="6191" width="5.85546875" style="172" customWidth="1"/>
    <col min="6192" max="6235" width="10.85546875" style="172" customWidth="1"/>
    <col min="6236" max="6400" width="12.85546875" style="172"/>
    <col min="6401" max="6401" width="45.28515625" style="172" customWidth="1"/>
    <col min="6402" max="6409" width="13.7109375" style="172" customWidth="1"/>
    <col min="6410" max="6417" width="15.140625" style="172" customWidth="1"/>
    <col min="6418" max="6419" width="13.5703125" style="172" customWidth="1"/>
    <col min="6420" max="6431" width="0" style="172" hidden="1" customWidth="1"/>
    <col min="6432" max="6432" width="12.85546875" style="172" customWidth="1"/>
    <col min="6433" max="6438" width="6.7109375" style="172" customWidth="1"/>
    <col min="6439" max="6447" width="5.85546875" style="172" customWidth="1"/>
    <col min="6448" max="6491" width="10.85546875" style="172" customWidth="1"/>
    <col min="6492" max="6656" width="12.85546875" style="172"/>
    <col min="6657" max="6657" width="45.28515625" style="172" customWidth="1"/>
    <col min="6658" max="6665" width="13.7109375" style="172" customWidth="1"/>
    <col min="6666" max="6673" width="15.140625" style="172" customWidth="1"/>
    <col min="6674" max="6675" width="13.5703125" style="172" customWidth="1"/>
    <col min="6676" max="6687" width="0" style="172" hidden="1" customWidth="1"/>
    <col min="6688" max="6688" width="12.85546875" style="172" customWidth="1"/>
    <col min="6689" max="6694" width="6.7109375" style="172" customWidth="1"/>
    <col min="6695" max="6703" width="5.85546875" style="172" customWidth="1"/>
    <col min="6704" max="6747" width="10.85546875" style="172" customWidth="1"/>
    <col min="6748" max="6912" width="12.85546875" style="172"/>
    <col min="6913" max="6913" width="45.28515625" style="172" customWidth="1"/>
    <col min="6914" max="6921" width="13.7109375" style="172" customWidth="1"/>
    <col min="6922" max="6929" width="15.140625" style="172" customWidth="1"/>
    <col min="6930" max="6931" width="13.5703125" style="172" customWidth="1"/>
    <col min="6932" max="6943" width="0" style="172" hidden="1" customWidth="1"/>
    <col min="6944" max="6944" width="12.85546875" style="172" customWidth="1"/>
    <col min="6945" max="6950" width="6.7109375" style="172" customWidth="1"/>
    <col min="6951" max="6959" width="5.85546875" style="172" customWidth="1"/>
    <col min="6960" max="7003" width="10.85546875" style="172" customWidth="1"/>
    <col min="7004" max="7168" width="12.85546875" style="172"/>
    <col min="7169" max="7169" width="45.28515625" style="172" customWidth="1"/>
    <col min="7170" max="7177" width="13.7109375" style="172" customWidth="1"/>
    <col min="7178" max="7185" width="15.140625" style="172" customWidth="1"/>
    <col min="7186" max="7187" width="13.5703125" style="172" customWidth="1"/>
    <col min="7188" max="7199" width="0" style="172" hidden="1" customWidth="1"/>
    <col min="7200" max="7200" width="12.85546875" style="172" customWidth="1"/>
    <col min="7201" max="7206" width="6.7109375" style="172" customWidth="1"/>
    <col min="7207" max="7215" width="5.85546875" style="172" customWidth="1"/>
    <col min="7216" max="7259" width="10.85546875" style="172" customWidth="1"/>
    <col min="7260" max="7424" width="12.85546875" style="172"/>
    <col min="7425" max="7425" width="45.28515625" style="172" customWidth="1"/>
    <col min="7426" max="7433" width="13.7109375" style="172" customWidth="1"/>
    <col min="7434" max="7441" width="15.140625" style="172" customWidth="1"/>
    <col min="7442" max="7443" width="13.5703125" style="172" customWidth="1"/>
    <col min="7444" max="7455" width="0" style="172" hidden="1" customWidth="1"/>
    <col min="7456" max="7456" width="12.85546875" style="172" customWidth="1"/>
    <col min="7457" max="7462" width="6.7109375" style="172" customWidth="1"/>
    <col min="7463" max="7471" width="5.85546875" style="172" customWidth="1"/>
    <col min="7472" max="7515" width="10.85546875" style="172" customWidth="1"/>
    <col min="7516" max="7680" width="12.85546875" style="172"/>
    <col min="7681" max="7681" width="45.28515625" style="172" customWidth="1"/>
    <col min="7682" max="7689" width="13.7109375" style="172" customWidth="1"/>
    <col min="7690" max="7697" width="15.140625" style="172" customWidth="1"/>
    <col min="7698" max="7699" width="13.5703125" style="172" customWidth="1"/>
    <col min="7700" max="7711" width="0" style="172" hidden="1" customWidth="1"/>
    <col min="7712" max="7712" width="12.85546875" style="172" customWidth="1"/>
    <col min="7713" max="7718" width="6.7109375" style="172" customWidth="1"/>
    <col min="7719" max="7727" width="5.85546875" style="172" customWidth="1"/>
    <col min="7728" max="7771" width="10.85546875" style="172" customWidth="1"/>
    <col min="7772" max="7936" width="12.85546875" style="172"/>
    <col min="7937" max="7937" width="45.28515625" style="172" customWidth="1"/>
    <col min="7938" max="7945" width="13.7109375" style="172" customWidth="1"/>
    <col min="7946" max="7953" width="15.140625" style="172" customWidth="1"/>
    <col min="7954" max="7955" width="13.5703125" style="172" customWidth="1"/>
    <col min="7956" max="7967" width="0" style="172" hidden="1" customWidth="1"/>
    <col min="7968" max="7968" width="12.85546875" style="172" customWidth="1"/>
    <col min="7969" max="7974" width="6.7109375" style="172" customWidth="1"/>
    <col min="7975" max="7983" width="5.85546875" style="172" customWidth="1"/>
    <col min="7984" max="8027" width="10.85546875" style="172" customWidth="1"/>
    <col min="8028" max="8192" width="12.85546875" style="172"/>
    <col min="8193" max="8193" width="45.28515625" style="172" customWidth="1"/>
    <col min="8194" max="8201" width="13.7109375" style="172" customWidth="1"/>
    <col min="8202" max="8209" width="15.140625" style="172" customWidth="1"/>
    <col min="8210" max="8211" width="13.5703125" style="172" customWidth="1"/>
    <col min="8212" max="8223" width="0" style="172" hidden="1" customWidth="1"/>
    <col min="8224" max="8224" width="12.85546875" style="172" customWidth="1"/>
    <col min="8225" max="8230" width="6.7109375" style="172" customWidth="1"/>
    <col min="8231" max="8239" width="5.85546875" style="172" customWidth="1"/>
    <col min="8240" max="8283" width="10.85546875" style="172" customWidth="1"/>
    <col min="8284" max="8448" width="12.85546875" style="172"/>
    <col min="8449" max="8449" width="45.28515625" style="172" customWidth="1"/>
    <col min="8450" max="8457" width="13.7109375" style="172" customWidth="1"/>
    <col min="8458" max="8465" width="15.140625" style="172" customWidth="1"/>
    <col min="8466" max="8467" width="13.5703125" style="172" customWidth="1"/>
    <col min="8468" max="8479" width="0" style="172" hidden="1" customWidth="1"/>
    <col min="8480" max="8480" width="12.85546875" style="172" customWidth="1"/>
    <col min="8481" max="8486" width="6.7109375" style="172" customWidth="1"/>
    <col min="8487" max="8495" width="5.85546875" style="172" customWidth="1"/>
    <col min="8496" max="8539" width="10.85546875" style="172" customWidth="1"/>
    <col min="8540" max="8704" width="12.85546875" style="172"/>
    <col min="8705" max="8705" width="45.28515625" style="172" customWidth="1"/>
    <col min="8706" max="8713" width="13.7109375" style="172" customWidth="1"/>
    <col min="8714" max="8721" width="15.140625" style="172" customWidth="1"/>
    <col min="8722" max="8723" width="13.5703125" style="172" customWidth="1"/>
    <col min="8724" max="8735" width="0" style="172" hidden="1" customWidth="1"/>
    <col min="8736" max="8736" width="12.85546875" style="172" customWidth="1"/>
    <col min="8737" max="8742" width="6.7109375" style="172" customWidth="1"/>
    <col min="8743" max="8751" width="5.85546875" style="172" customWidth="1"/>
    <col min="8752" max="8795" width="10.85546875" style="172" customWidth="1"/>
    <col min="8796" max="8960" width="12.85546875" style="172"/>
    <col min="8961" max="8961" width="45.28515625" style="172" customWidth="1"/>
    <col min="8962" max="8969" width="13.7109375" style="172" customWidth="1"/>
    <col min="8970" max="8977" width="15.140625" style="172" customWidth="1"/>
    <col min="8978" max="8979" width="13.5703125" style="172" customWidth="1"/>
    <col min="8980" max="8991" width="0" style="172" hidden="1" customWidth="1"/>
    <col min="8992" max="8992" width="12.85546875" style="172" customWidth="1"/>
    <col min="8993" max="8998" width="6.7109375" style="172" customWidth="1"/>
    <col min="8999" max="9007" width="5.85546875" style="172" customWidth="1"/>
    <col min="9008" max="9051" width="10.85546875" style="172" customWidth="1"/>
    <col min="9052" max="9216" width="12.85546875" style="172"/>
    <col min="9217" max="9217" width="45.28515625" style="172" customWidth="1"/>
    <col min="9218" max="9225" width="13.7109375" style="172" customWidth="1"/>
    <col min="9226" max="9233" width="15.140625" style="172" customWidth="1"/>
    <col min="9234" max="9235" width="13.5703125" style="172" customWidth="1"/>
    <col min="9236" max="9247" width="0" style="172" hidden="1" customWidth="1"/>
    <col min="9248" max="9248" width="12.85546875" style="172" customWidth="1"/>
    <col min="9249" max="9254" width="6.7109375" style="172" customWidth="1"/>
    <col min="9255" max="9263" width="5.85546875" style="172" customWidth="1"/>
    <col min="9264" max="9307" width="10.85546875" style="172" customWidth="1"/>
    <col min="9308" max="9472" width="12.85546875" style="172"/>
    <col min="9473" max="9473" width="45.28515625" style="172" customWidth="1"/>
    <col min="9474" max="9481" width="13.7109375" style="172" customWidth="1"/>
    <col min="9482" max="9489" width="15.140625" style="172" customWidth="1"/>
    <col min="9490" max="9491" width="13.5703125" style="172" customWidth="1"/>
    <col min="9492" max="9503" width="0" style="172" hidden="1" customWidth="1"/>
    <col min="9504" max="9504" width="12.85546875" style="172" customWidth="1"/>
    <col min="9505" max="9510" width="6.7109375" style="172" customWidth="1"/>
    <col min="9511" max="9519" width="5.85546875" style="172" customWidth="1"/>
    <col min="9520" max="9563" width="10.85546875" style="172" customWidth="1"/>
    <col min="9564" max="9728" width="12.85546875" style="172"/>
    <col min="9729" max="9729" width="45.28515625" style="172" customWidth="1"/>
    <col min="9730" max="9737" width="13.7109375" style="172" customWidth="1"/>
    <col min="9738" max="9745" width="15.140625" style="172" customWidth="1"/>
    <col min="9746" max="9747" width="13.5703125" style="172" customWidth="1"/>
    <col min="9748" max="9759" width="0" style="172" hidden="1" customWidth="1"/>
    <col min="9760" max="9760" width="12.85546875" style="172" customWidth="1"/>
    <col min="9761" max="9766" width="6.7109375" style="172" customWidth="1"/>
    <col min="9767" max="9775" width="5.85546875" style="172" customWidth="1"/>
    <col min="9776" max="9819" width="10.85546875" style="172" customWidth="1"/>
    <col min="9820" max="9984" width="12.85546875" style="172"/>
    <col min="9985" max="9985" width="45.28515625" style="172" customWidth="1"/>
    <col min="9986" max="9993" width="13.7109375" style="172" customWidth="1"/>
    <col min="9994" max="10001" width="15.140625" style="172" customWidth="1"/>
    <col min="10002" max="10003" width="13.5703125" style="172" customWidth="1"/>
    <col min="10004" max="10015" width="0" style="172" hidden="1" customWidth="1"/>
    <col min="10016" max="10016" width="12.85546875" style="172" customWidth="1"/>
    <col min="10017" max="10022" width="6.7109375" style="172" customWidth="1"/>
    <col min="10023" max="10031" width="5.85546875" style="172" customWidth="1"/>
    <col min="10032" max="10075" width="10.85546875" style="172" customWidth="1"/>
    <col min="10076" max="10240" width="12.85546875" style="172"/>
    <col min="10241" max="10241" width="45.28515625" style="172" customWidth="1"/>
    <col min="10242" max="10249" width="13.7109375" style="172" customWidth="1"/>
    <col min="10250" max="10257" width="15.140625" style="172" customWidth="1"/>
    <col min="10258" max="10259" width="13.5703125" style="172" customWidth="1"/>
    <col min="10260" max="10271" width="0" style="172" hidden="1" customWidth="1"/>
    <col min="10272" max="10272" width="12.85546875" style="172" customWidth="1"/>
    <col min="10273" max="10278" width="6.7109375" style="172" customWidth="1"/>
    <col min="10279" max="10287" width="5.85546875" style="172" customWidth="1"/>
    <col min="10288" max="10331" width="10.85546875" style="172" customWidth="1"/>
    <col min="10332" max="10496" width="12.85546875" style="172"/>
    <col min="10497" max="10497" width="45.28515625" style="172" customWidth="1"/>
    <col min="10498" max="10505" width="13.7109375" style="172" customWidth="1"/>
    <col min="10506" max="10513" width="15.140625" style="172" customWidth="1"/>
    <col min="10514" max="10515" width="13.5703125" style="172" customWidth="1"/>
    <col min="10516" max="10527" width="0" style="172" hidden="1" customWidth="1"/>
    <col min="10528" max="10528" width="12.85546875" style="172" customWidth="1"/>
    <col min="10529" max="10534" width="6.7109375" style="172" customWidth="1"/>
    <col min="10535" max="10543" width="5.85546875" style="172" customWidth="1"/>
    <col min="10544" max="10587" width="10.85546875" style="172" customWidth="1"/>
    <col min="10588" max="10752" width="12.85546875" style="172"/>
    <col min="10753" max="10753" width="45.28515625" style="172" customWidth="1"/>
    <col min="10754" max="10761" width="13.7109375" style="172" customWidth="1"/>
    <col min="10762" max="10769" width="15.140625" style="172" customWidth="1"/>
    <col min="10770" max="10771" width="13.5703125" style="172" customWidth="1"/>
    <col min="10772" max="10783" width="0" style="172" hidden="1" customWidth="1"/>
    <col min="10784" max="10784" width="12.85546875" style="172" customWidth="1"/>
    <col min="10785" max="10790" width="6.7109375" style="172" customWidth="1"/>
    <col min="10791" max="10799" width="5.85546875" style="172" customWidth="1"/>
    <col min="10800" max="10843" width="10.85546875" style="172" customWidth="1"/>
    <col min="10844" max="11008" width="12.85546875" style="172"/>
    <col min="11009" max="11009" width="45.28515625" style="172" customWidth="1"/>
    <col min="11010" max="11017" width="13.7109375" style="172" customWidth="1"/>
    <col min="11018" max="11025" width="15.140625" style="172" customWidth="1"/>
    <col min="11026" max="11027" width="13.5703125" style="172" customWidth="1"/>
    <col min="11028" max="11039" width="0" style="172" hidden="1" customWidth="1"/>
    <col min="11040" max="11040" width="12.85546875" style="172" customWidth="1"/>
    <col min="11041" max="11046" width="6.7109375" style="172" customWidth="1"/>
    <col min="11047" max="11055" width="5.85546875" style="172" customWidth="1"/>
    <col min="11056" max="11099" width="10.85546875" style="172" customWidth="1"/>
    <col min="11100" max="11264" width="12.85546875" style="172"/>
    <col min="11265" max="11265" width="45.28515625" style="172" customWidth="1"/>
    <col min="11266" max="11273" width="13.7109375" style="172" customWidth="1"/>
    <col min="11274" max="11281" width="15.140625" style="172" customWidth="1"/>
    <col min="11282" max="11283" width="13.5703125" style="172" customWidth="1"/>
    <col min="11284" max="11295" width="0" style="172" hidden="1" customWidth="1"/>
    <col min="11296" max="11296" width="12.85546875" style="172" customWidth="1"/>
    <col min="11297" max="11302" width="6.7109375" style="172" customWidth="1"/>
    <col min="11303" max="11311" width="5.85546875" style="172" customWidth="1"/>
    <col min="11312" max="11355" width="10.85546875" style="172" customWidth="1"/>
    <col min="11356" max="11520" width="12.85546875" style="172"/>
    <col min="11521" max="11521" width="45.28515625" style="172" customWidth="1"/>
    <col min="11522" max="11529" width="13.7109375" style="172" customWidth="1"/>
    <col min="11530" max="11537" width="15.140625" style="172" customWidth="1"/>
    <col min="11538" max="11539" width="13.5703125" style="172" customWidth="1"/>
    <col min="11540" max="11551" width="0" style="172" hidden="1" customWidth="1"/>
    <col min="11552" max="11552" width="12.85546875" style="172" customWidth="1"/>
    <col min="11553" max="11558" width="6.7109375" style="172" customWidth="1"/>
    <col min="11559" max="11567" width="5.85546875" style="172" customWidth="1"/>
    <col min="11568" max="11611" width="10.85546875" style="172" customWidth="1"/>
    <col min="11612" max="11776" width="12.85546875" style="172"/>
    <col min="11777" max="11777" width="45.28515625" style="172" customWidth="1"/>
    <col min="11778" max="11785" width="13.7109375" style="172" customWidth="1"/>
    <col min="11786" max="11793" width="15.140625" style="172" customWidth="1"/>
    <col min="11794" max="11795" width="13.5703125" style="172" customWidth="1"/>
    <col min="11796" max="11807" width="0" style="172" hidden="1" customWidth="1"/>
    <col min="11808" max="11808" width="12.85546875" style="172" customWidth="1"/>
    <col min="11809" max="11814" width="6.7109375" style="172" customWidth="1"/>
    <col min="11815" max="11823" width="5.85546875" style="172" customWidth="1"/>
    <col min="11824" max="11867" width="10.85546875" style="172" customWidth="1"/>
    <col min="11868" max="12032" width="12.85546875" style="172"/>
    <col min="12033" max="12033" width="45.28515625" style="172" customWidth="1"/>
    <col min="12034" max="12041" width="13.7109375" style="172" customWidth="1"/>
    <col min="12042" max="12049" width="15.140625" style="172" customWidth="1"/>
    <col min="12050" max="12051" width="13.5703125" style="172" customWidth="1"/>
    <col min="12052" max="12063" width="0" style="172" hidden="1" customWidth="1"/>
    <col min="12064" max="12064" width="12.85546875" style="172" customWidth="1"/>
    <col min="12065" max="12070" width="6.7109375" style="172" customWidth="1"/>
    <col min="12071" max="12079" width="5.85546875" style="172" customWidth="1"/>
    <col min="12080" max="12123" width="10.85546875" style="172" customWidth="1"/>
    <col min="12124" max="12288" width="12.85546875" style="172"/>
    <col min="12289" max="12289" width="45.28515625" style="172" customWidth="1"/>
    <col min="12290" max="12297" width="13.7109375" style="172" customWidth="1"/>
    <col min="12298" max="12305" width="15.140625" style="172" customWidth="1"/>
    <col min="12306" max="12307" width="13.5703125" style="172" customWidth="1"/>
    <col min="12308" max="12319" width="0" style="172" hidden="1" customWidth="1"/>
    <col min="12320" max="12320" width="12.85546875" style="172" customWidth="1"/>
    <col min="12321" max="12326" width="6.7109375" style="172" customWidth="1"/>
    <col min="12327" max="12335" width="5.85546875" style="172" customWidth="1"/>
    <col min="12336" max="12379" width="10.85546875" style="172" customWidth="1"/>
    <col min="12380" max="12544" width="12.85546875" style="172"/>
    <col min="12545" max="12545" width="45.28515625" style="172" customWidth="1"/>
    <col min="12546" max="12553" width="13.7109375" style="172" customWidth="1"/>
    <col min="12554" max="12561" width="15.140625" style="172" customWidth="1"/>
    <col min="12562" max="12563" width="13.5703125" style="172" customWidth="1"/>
    <col min="12564" max="12575" width="0" style="172" hidden="1" customWidth="1"/>
    <col min="12576" max="12576" width="12.85546875" style="172" customWidth="1"/>
    <col min="12577" max="12582" width="6.7109375" style="172" customWidth="1"/>
    <col min="12583" max="12591" width="5.85546875" style="172" customWidth="1"/>
    <col min="12592" max="12635" width="10.85546875" style="172" customWidth="1"/>
    <col min="12636" max="12800" width="12.85546875" style="172"/>
    <col min="12801" max="12801" width="45.28515625" style="172" customWidth="1"/>
    <col min="12802" max="12809" width="13.7109375" style="172" customWidth="1"/>
    <col min="12810" max="12817" width="15.140625" style="172" customWidth="1"/>
    <col min="12818" max="12819" width="13.5703125" style="172" customWidth="1"/>
    <col min="12820" max="12831" width="0" style="172" hidden="1" customWidth="1"/>
    <col min="12832" max="12832" width="12.85546875" style="172" customWidth="1"/>
    <col min="12833" max="12838" width="6.7109375" style="172" customWidth="1"/>
    <col min="12839" max="12847" width="5.85546875" style="172" customWidth="1"/>
    <col min="12848" max="12891" width="10.85546875" style="172" customWidth="1"/>
    <col min="12892" max="13056" width="12.85546875" style="172"/>
    <col min="13057" max="13057" width="45.28515625" style="172" customWidth="1"/>
    <col min="13058" max="13065" width="13.7109375" style="172" customWidth="1"/>
    <col min="13066" max="13073" width="15.140625" style="172" customWidth="1"/>
    <col min="13074" max="13075" width="13.5703125" style="172" customWidth="1"/>
    <col min="13076" max="13087" width="0" style="172" hidden="1" customWidth="1"/>
    <col min="13088" max="13088" width="12.85546875" style="172" customWidth="1"/>
    <col min="13089" max="13094" width="6.7109375" style="172" customWidth="1"/>
    <col min="13095" max="13103" width="5.85546875" style="172" customWidth="1"/>
    <col min="13104" max="13147" width="10.85546875" style="172" customWidth="1"/>
    <col min="13148" max="13312" width="12.85546875" style="172"/>
    <col min="13313" max="13313" width="45.28515625" style="172" customWidth="1"/>
    <col min="13314" max="13321" width="13.7109375" style="172" customWidth="1"/>
    <col min="13322" max="13329" width="15.140625" style="172" customWidth="1"/>
    <col min="13330" max="13331" width="13.5703125" style="172" customWidth="1"/>
    <col min="13332" max="13343" width="0" style="172" hidden="1" customWidth="1"/>
    <col min="13344" max="13344" width="12.85546875" style="172" customWidth="1"/>
    <col min="13345" max="13350" width="6.7109375" style="172" customWidth="1"/>
    <col min="13351" max="13359" width="5.85546875" style="172" customWidth="1"/>
    <col min="13360" max="13403" width="10.85546875" style="172" customWidth="1"/>
    <col min="13404" max="13568" width="12.85546875" style="172"/>
    <col min="13569" max="13569" width="45.28515625" style="172" customWidth="1"/>
    <col min="13570" max="13577" width="13.7109375" style="172" customWidth="1"/>
    <col min="13578" max="13585" width="15.140625" style="172" customWidth="1"/>
    <col min="13586" max="13587" width="13.5703125" style="172" customWidth="1"/>
    <col min="13588" max="13599" width="0" style="172" hidden="1" customWidth="1"/>
    <col min="13600" max="13600" width="12.85546875" style="172" customWidth="1"/>
    <col min="13601" max="13606" width="6.7109375" style="172" customWidth="1"/>
    <col min="13607" max="13615" width="5.85546875" style="172" customWidth="1"/>
    <col min="13616" max="13659" width="10.85546875" style="172" customWidth="1"/>
    <col min="13660" max="13824" width="12.85546875" style="172"/>
    <col min="13825" max="13825" width="45.28515625" style="172" customWidth="1"/>
    <col min="13826" max="13833" width="13.7109375" style="172" customWidth="1"/>
    <col min="13834" max="13841" width="15.140625" style="172" customWidth="1"/>
    <col min="13842" max="13843" width="13.5703125" style="172" customWidth="1"/>
    <col min="13844" max="13855" width="0" style="172" hidden="1" customWidth="1"/>
    <col min="13856" max="13856" width="12.85546875" style="172" customWidth="1"/>
    <col min="13857" max="13862" width="6.7109375" style="172" customWidth="1"/>
    <col min="13863" max="13871" width="5.85546875" style="172" customWidth="1"/>
    <col min="13872" max="13915" width="10.85546875" style="172" customWidth="1"/>
    <col min="13916" max="14080" width="12.85546875" style="172"/>
    <col min="14081" max="14081" width="45.28515625" style="172" customWidth="1"/>
    <col min="14082" max="14089" width="13.7109375" style="172" customWidth="1"/>
    <col min="14090" max="14097" width="15.140625" style="172" customWidth="1"/>
    <col min="14098" max="14099" width="13.5703125" style="172" customWidth="1"/>
    <col min="14100" max="14111" width="0" style="172" hidden="1" customWidth="1"/>
    <col min="14112" max="14112" width="12.85546875" style="172" customWidth="1"/>
    <col min="14113" max="14118" width="6.7109375" style="172" customWidth="1"/>
    <col min="14119" max="14127" width="5.85546875" style="172" customWidth="1"/>
    <col min="14128" max="14171" width="10.85546875" style="172" customWidth="1"/>
    <col min="14172" max="14336" width="12.85546875" style="172"/>
    <col min="14337" max="14337" width="45.28515625" style="172" customWidth="1"/>
    <col min="14338" max="14345" width="13.7109375" style="172" customWidth="1"/>
    <col min="14346" max="14353" width="15.140625" style="172" customWidth="1"/>
    <col min="14354" max="14355" width="13.5703125" style="172" customWidth="1"/>
    <col min="14356" max="14367" width="0" style="172" hidden="1" customWidth="1"/>
    <col min="14368" max="14368" width="12.85546875" style="172" customWidth="1"/>
    <col min="14369" max="14374" width="6.7109375" style="172" customWidth="1"/>
    <col min="14375" max="14383" width="5.85546875" style="172" customWidth="1"/>
    <col min="14384" max="14427" width="10.85546875" style="172" customWidth="1"/>
    <col min="14428" max="14592" width="12.85546875" style="172"/>
    <col min="14593" max="14593" width="45.28515625" style="172" customWidth="1"/>
    <col min="14594" max="14601" width="13.7109375" style="172" customWidth="1"/>
    <col min="14602" max="14609" width="15.140625" style="172" customWidth="1"/>
    <col min="14610" max="14611" width="13.5703125" style="172" customWidth="1"/>
    <col min="14612" max="14623" width="0" style="172" hidden="1" customWidth="1"/>
    <col min="14624" max="14624" width="12.85546875" style="172" customWidth="1"/>
    <col min="14625" max="14630" width="6.7109375" style="172" customWidth="1"/>
    <col min="14631" max="14639" width="5.85546875" style="172" customWidth="1"/>
    <col min="14640" max="14683" width="10.85546875" style="172" customWidth="1"/>
    <col min="14684" max="14848" width="12.85546875" style="172"/>
    <col min="14849" max="14849" width="45.28515625" style="172" customWidth="1"/>
    <col min="14850" max="14857" width="13.7109375" style="172" customWidth="1"/>
    <col min="14858" max="14865" width="15.140625" style="172" customWidth="1"/>
    <col min="14866" max="14867" width="13.5703125" style="172" customWidth="1"/>
    <col min="14868" max="14879" width="0" style="172" hidden="1" customWidth="1"/>
    <col min="14880" max="14880" width="12.85546875" style="172" customWidth="1"/>
    <col min="14881" max="14886" width="6.7109375" style="172" customWidth="1"/>
    <col min="14887" max="14895" width="5.85546875" style="172" customWidth="1"/>
    <col min="14896" max="14939" width="10.85546875" style="172" customWidth="1"/>
    <col min="14940" max="15104" width="12.85546875" style="172"/>
    <col min="15105" max="15105" width="45.28515625" style="172" customWidth="1"/>
    <col min="15106" max="15113" width="13.7109375" style="172" customWidth="1"/>
    <col min="15114" max="15121" width="15.140625" style="172" customWidth="1"/>
    <col min="15122" max="15123" width="13.5703125" style="172" customWidth="1"/>
    <col min="15124" max="15135" width="0" style="172" hidden="1" customWidth="1"/>
    <col min="15136" max="15136" width="12.85546875" style="172" customWidth="1"/>
    <col min="15137" max="15142" width="6.7109375" style="172" customWidth="1"/>
    <col min="15143" max="15151" width="5.85546875" style="172" customWidth="1"/>
    <col min="15152" max="15195" width="10.85546875" style="172" customWidth="1"/>
    <col min="15196" max="15360" width="12.85546875" style="172"/>
    <col min="15361" max="15361" width="45.28515625" style="172" customWidth="1"/>
    <col min="15362" max="15369" width="13.7109375" style="172" customWidth="1"/>
    <col min="15370" max="15377" width="15.140625" style="172" customWidth="1"/>
    <col min="15378" max="15379" width="13.5703125" style="172" customWidth="1"/>
    <col min="15380" max="15391" width="0" style="172" hidden="1" customWidth="1"/>
    <col min="15392" max="15392" width="12.85546875" style="172" customWidth="1"/>
    <col min="15393" max="15398" width="6.7109375" style="172" customWidth="1"/>
    <col min="15399" max="15407" width="5.85546875" style="172" customWidth="1"/>
    <col min="15408" max="15451" width="10.85546875" style="172" customWidth="1"/>
    <col min="15452" max="15616" width="12.85546875" style="172"/>
    <col min="15617" max="15617" width="45.28515625" style="172" customWidth="1"/>
    <col min="15618" max="15625" width="13.7109375" style="172" customWidth="1"/>
    <col min="15626" max="15633" width="15.140625" style="172" customWidth="1"/>
    <col min="15634" max="15635" width="13.5703125" style="172" customWidth="1"/>
    <col min="15636" max="15647" width="0" style="172" hidden="1" customWidth="1"/>
    <col min="15648" max="15648" width="12.85546875" style="172" customWidth="1"/>
    <col min="15649" max="15654" width="6.7109375" style="172" customWidth="1"/>
    <col min="15655" max="15663" width="5.85546875" style="172" customWidth="1"/>
    <col min="15664" max="15707" width="10.85546875" style="172" customWidth="1"/>
    <col min="15708" max="15872" width="12.85546875" style="172"/>
    <col min="15873" max="15873" width="45.28515625" style="172" customWidth="1"/>
    <col min="15874" max="15881" width="13.7109375" style="172" customWidth="1"/>
    <col min="15882" max="15889" width="15.140625" style="172" customWidth="1"/>
    <col min="15890" max="15891" width="13.5703125" style="172" customWidth="1"/>
    <col min="15892" max="15903" width="0" style="172" hidden="1" customWidth="1"/>
    <col min="15904" max="15904" width="12.85546875" style="172" customWidth="1"/>
    <col min="15905" max="15910" width="6.7109375" style="172" customWidth="1"/>
    <col min="15911" max="15919" width="5.85546875" style="172" customWidth="1"/>
    <col min="15920" max="15963" width="10.85546875" style="172" customWidth="1"/>
    <col min="15964" max="16128" width="12.85546875" style="172"/>
    <col min="16129" max="16129" width="45.28515625" style="172" customWidth="1"/>
    <col min="16130" max="16137" width="13.7109375" style="172" customWidth="1"/>
    <col min="16138" max="16145" width="15.140625" style="172" customWidth="1"/>
    <col min="16146" max="16147" width="13.5703125" style="172" customWidth="1"/>
    <col min="16148" max="16159" width="0" style="172" hidden="1" customWidth="1"/>
    <col min="16160" max="16160" width="12.85546875" style="172" customWidth="1"/>
    <col min="16161" max="16166" width="6.7109375" style="172" customWidth="1"/>
    <col min="16167" max="16175" width="5.85546875" style="172" customWidth="1"/>
    <col min="16176" max="16219" width="10.85546875" style="172" customWidth="1"/>
    <col min="16220" max="16384" width="12.85546875" style="172"/>
  </cols>
  <sheetData>
    <row r="1" spans="1:27" s="166" customFormat="1" ht="11.1" customHeight="1" x14ac:dyDescent="0.15">
      <c r="A1" s="162" t="s">
        <v>0</v>
      </c>
      <c r="B1" s="163"/>
      <c r="C1" s="164"/>
      <c r="D1" s="164"/>
      <c r="E1" s="164"/>
      <c r="F1" s="164"/>
      <c r="G1" s="164"/>
      <c r="H1" s="164"/>
      <c r="I1" s="164"/>
      <c r="J1" s="165"/>
      <c r="K1" s="240"/>
      <c r="V1" s="167"/>
      <c r="W1" s="168"/>
      <c r="X1" s="168"/>
    </row>
    <row r="2" spans="1:27" s="166" customFormat="1" ht="11.1" customHeight="1" x14ac:dyDescent="0.15">
      <c r="A2" s="162" t="str">
        <f>CONCATENATE("COMUNA: ",[10]NOMBRE!B2," - ","( ",[10]NOMBRE!C2,[10]NOMBRE!D2,[10]NOMBRE!E2,[10]NOMBRE!F2,[10]NOMBRE!G2," )")</f>
        <v>COMUNA: Linares - ( 07401 )</v>
      </c>
      <c r="B2" s="163"/>
      <c r="C2" s="164"/>
      <c r="D2" s="164"/>
      <c r="E2" s="164"/>
      <c r="F2" s="164"/>
      <c r="G2" s="164"/>
      <c r="H2" s="164"/>
      <c r="I2" s="164"/>
      <c r="J2" s="165"/>
      <c r="K2" s="240"/>
      <c r="V2" s="167"/>
      <c r="W2" s="168"/>
      <c r="X2" s="168"/>
    </row>
    <row r="3" spans="1:27" s="166" customFormat="1" ht="11.1" customHeight="1" x14ac:dyDescent="0.2">
      <c r="A3" s="162" t="str">
        <f>CONCATENATE("ESTABLECIMIENTO/ESTRATEGIA: ",[10]NOMBRE!B3," - ","( ",[10]NOMBRE!C3,[10]NOMBRE!D3,[10]NOMBRE!E3,[10]NOMBRE!F3,[10]NOMBRE!G3,[10]NOMBRE!H3," )")</f>
        <v>ESTABLECIMIENTO/ESTRATEGIA: Hospital Presidente Carlos Ibáñez del Campo - ( 116108 )</v>
      </c>
      <c r="B3" s="163"/>
      <c r="C3" s="164"/>
      <c r="D3" s="169"/>
      <c r="E3" s="164"/>
      <c r="F3" s="164"/>
      <c r="G3" s="164"/>
      <c r="H3" s="164"/>
      <c r="I3" s="164"/>
      <c r="J3" s="165"/>
      <c r="K3" s="240"/>
      <c r="V3" s="167"/>
      <c r="W3" s="168"/>
      <c r="X3" s="168"/>
    </row>
    <row r="4" spans="1:27" s="166" customFormat="1" ht="11.1" customHeight="1" x14ac:dyDescent="0.15">
      <c r="A4" s="162" t="str">
        <f>CONCATENATE("MES: ",[10]NOMBRE!B6," - ","( ",[10]NOMBRE!C6,[10]NOMBRE!D6," )")</f>
        <v>MES: SEPTIEMBRE - ( 09 )</v>
      </c>
      <c r="B4" s="163"/>
      <c r="C4" s="164"/>
      <c r="D4" s="164"/>
      <c r="E4" s="164"/>
      <c r="F4" s="164"/>
      <c r="G4" s="164"/>
      <c r="H4" s="164"/>
      <c r="I4" s="164"/>
      <c r="J4" s="165"/>
      <c r="K4" s="240"/>
      <c r="V4" s="167"/>
      <c r="W4" s="168"/>
      <c r="X4" s="168"/>
    </row>
    <row r="5" spans="1:27" s="166" customFormat="1" ht="11.25" x14ac:dyDescent="0.15">
      <c r="A5" s="161" t="str">
        <f>CONCATENATE("AÑO: ",[10]NOMBRE!B7)</f>
        <v>AÑO: 2016</v>
      </c>
      <c r="B5" s="163"/>
      <c r="C5" s="164"/>
      <c r="D5" s="164"/>
      <c r="E5" s="164"/>
      <c r="F5" s="164"/>
      <c r="G5" s="164"/>
      <c r="H5" s="164"/>
      <c r="I5" s="164"/>
      <c r="J5" s="165"/>
      <c r="K5" s="240"/>
      <c r="V5" s="167"/>
      <c r="W5" s="168"/>
      <c r="X5" s="168"/>
    </row>
    <row r="6" spans="1:27" ht="44.1" customHeight="1" x14ac:dyDescent="0.15">
      <c r="A6" s="423"/>
      <c r="B6" s="423"/>
      <c r="C6" s="423"/>
      <c r="D6" s="423"/>
      <c r="E6" s="423"/>
      <c r="F6" s="423"/>
      <c r="G6" s="423"/>
      <c r="H6" s="423"/>
      <c r="I6" s="423"/>
      <c r="J6" s="170"/>
      <c r="K6" s="241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1"/>
      <c r="W6" s="170"/>
      <c r="X6" s="170"/>
      <c r="Y6" s="170"/>
      <c r="Z6" s="170"/>
      <c r="AA6" s="170"/>
    </row>
    <row r="7" spans="1:27" ht="21.95" customHeight="1" x14ac:dyDescent="0.15">
      <c r="A7" s="424" t="s">
        <v>1</v>
      </c>
      <c r="B7" s="424"/>
      <c r="C7" s="424"/>
      <c r="D7" s="424"/>
      <c r="E7" s="424"/>
      <c r="F7" s="424"/>
      <c r="G7" s="424"/>
      <c r="H7" s="424"/>
      <c r="I7" s="173"/>
      <c r="J7" s="173"/>
      <c r="X7" s="172"/>
    </row>
    <row r="8" spans="1:27" ht="36.75" customHeight="1" x14ac:dyDescent="0.2">
      <c r="A8" s="175" t="s">
        <v>88</v>
      </c>
      <c r="B8" s="176"/>
      <c r="C8" s="176"/>
      <c r="J8" s="177"/>
      <c r="X8" s="172"/>
    </row>
    <row r="9" spans="1:27" ht="15" customHeight="1" x14ac:dyDescent="0.15">
      <c r="A9" s="425" t="s">
        <v>89</v>
      </c>
      <c r="B9" s="428" t="s">
        <v>90</v>
      </c>
      <c r="C9" s="428" t="s">
        <v>91</v>
      </c>
      <c r="D9" s="433" t="s">
        <v>2</v>
      </c>
      <c r="E9" s="434"/>
      <c r="F9" s="428" t="s">
        <v>3</v>
      </c>
      <c r="G9" s="428" t="s">
        <v>4</v>
      </c>
      <c r="H9" s="425" t="s">
        <v>5</v>
      </c>
      <c r="I9" s="433"/>
      <c r="J9" s="437"/>
      <c r="K9" s="243"/>
      <c r="L9" s="177"/>
      <c r="X9" s="172"/>
    </row>
    <row r="10" spans="1:27" ht="10.5" customHeight="1" x14ac:dyDescent="0.15">
      <c r="A10" s="426"/>
      <c r="B10" s="429"/>
      <c r="C10" s="431"/>
      <c r="D10" s="435"/>
      <c r="E10" s="436"/>
      <c r="F10" s="429"/>
      <c r="G10" s="429"/>
      <c r="H10" s="427"/>
      <c r="I10" s="438"/>
      <c r="J10" s="439"/>
      <c r="K10" s="243"/>
      <c r="L10" s="177"/>
      <c r="X10" s="172"/>
    </row>
    <row r="11" spans="1:27" ht="40.5" customHeight="1" x14ac:dyDescent="0.15">
      <c r="A11" s="427"/>
      <c r="B11" s="430"/>
      <c r="C11" s="432"/>
      <c r="D11" s="181" t="s">
        <v>6</v>
      </c>
      <c r="E11" s="182" t="s">
        <v>92</v>
      </c>
      <c r="F11" s="430"/>
      <c r="G11" s="430"/>
      <c r="H11" s="183" t="s">
        <v>7</v>
      </c>
      <c r="I11" s="184" t="s">
        <v>8</v>
      </c>
      <c r="J11" s="394" t="s">
        <v>9</v>
      </c>
      <c r="K11" s="243"/>
      <c r="L11" s="177"/>
      <c r="X11" s="172"/>
    </row>
    <row r="12" spans="1:27" ht="15" customHeight="1" x14ac:dyDescent="0.2">
      <c r="A12" s="185" t="s">
        <v>93</v>
      </c>
      <c r="B12" s="326">
        <f>SUM(B13:B16)</f>
        <v>5</v>
      </c>
      <c r="C12" s="326">
        <f>SUM(C13:C16)</f>
        <v>5</v>
      </c>
      <c r="D12" s="318">
        <f t="shared" ref="D12:J12" si="0">SUM(D13:D16)</f>
        <v>1508</v>
      </c>
      <c r="E12" s="319">
        <f t="shared" si="0"/>
        <v>1300</v>
      </c>
      <c r="F12" s="320">
        <f t="shared" si="0"/>
        <v>195</v>
      </c>
      <c r="G12" s="320">
        <f t="shared" si="0"/>
        <v>560</v>
      </c>
      <c r="H12" s="318">
        <f>SUM(H13:H16)</f>
        <v>560</v>
      </c>
      <c r="I12" s="321">
        <f>SUM(I13:I16)</f>
        <v>0</v>
      </c>
      <c r="J12" s="319">
        <f t="shared" si="0"/>
        <v>1</v>
      </c>
      <c r="K12" s="244"/>
      <c r="L12" s="177"/>
      <c r="T12" s="235"/>
      <c r="X12" s="186"/>
    </row>
    <row r="13" spans="1:27" ht="15" customHeight="1" x14ac:dyDescent="0.2">
      <c r="A13" s="187" t="s">
        <v>10</v>
      </c>
      <c r="B13" s="327">
        <v>4</v>
      </c>
      <c r="C13" s="327">
        <v>4</v>
      </c>
      <c r="D13" s="303">
        <v>788</v>
      </c>
      <c r="E13" s="304">
        <v>580</v>
      </c>
      <c r="F13" s="305">
        <v>137</v>
      </c>
      <c r="G13" s="305">
        <v>386</v>
      </c>
      <c r="H13" s="303">
        <v>386</v>
      </c>
      <c r="I13" s="306"/>
      <c r="J13" s="307">
        <v>1</v>
      </c>
      <c r="K13" s="245" t="str">
        <f>T13&amp;" "&amp;U13</f>
        <v xml:space="preserve"> </v>
      </c>
      <c r="L13" s="177"/>
      <c r="T13" s="248" t="str">
        <f>IF($C13&gt;$B13,"El nº de quirófanos disponibles NO puede ser MAYOR al nº de quirófanos de dotación","")</f>
        <v/>
      </c>
      <c r="U13" s="248" t="str">
        <f>IF(AND($C13&gt;0,$D13=""),"Falta registrar horas disponibles",IF(AND($H13&gt;0,$G13=""),"Falta registrar total de horas mensuales ocupadas",IF(AND(SUM($D13:$J13)&gt;0,$B13=""),"Falta registrar número quierófanos",IF(($F13+$G13)&gt;$D13,"Las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4"/>
      <c r="X13" s="174"/>
      <c r="Y13" s="174"/>
      <c r="Z13" s="209">
        <v>0</v>
      </c>
      <c r="AA13" s="251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188" t="s">
        <v>11</v>
      </c>
      <c r="B14" s="328">
        <v>1</v>
      </c>
      <c r="C14" s="328">
        <v>1</v>
      </c>
      <c r="D14" s="308">
        <v>720</v>
      </c>
      <c r="E14" s="309">
        <v>720</v>
      </c>
      <c r="F14" s="310">
        <v>58</v>
      </c>
      <c r="G14" s="310">
        <v>174</v>
      </c>
      <c r="H14" s="308">
        <v>174</v>
      </c>
      <c r="I14" s="311"/>
      <c r="J14" s="312"/>
      <c r="K14" s="246" t="str">
        <f>T14&amp;" "&amp;U14</f>
        <v xml:space="preserve"> </v>
      </c>
      <c r="L14" s="177"/>
      <c r="T14" s="248" t="str">
        <f>IF($C14&gt;$B14,"El nº de quirófanos disponibles NO puede ser MAYOR al nº de quirófanos de dotación","")</f>
        <v/>
      </c>
      <c r="U14" s="248" t="str">
        <f>IF(AND($C14&gt;0,$D14=""),"Falta registrar horas disponibles",IF(AND($H14&gt;0,$G14=""),"Falta registrar total de horas mensuales ocupadas",IF(AND(SUM($D14:$J14)&gt;0,$B14=""),"Falta registrar número quirófanos",IF(($F14+$G14)&gt;$D14,"Las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4"/>
      <c r="X14" s="174"/>
      <c r="Y14" s="174"/>
      <c r="Z14" s="209">
        <v>0</v>
      </c>
      <c r="AA14" s="251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188" t="s">
        <v>12</v>
      </c>
      <c r="B15" s="328"/>
      <c r="C15" s="328"/>
      <c r="D15" s="308"/>
      <c r="E15" s="309"/>
      <c r="F15" s="310"/>
      <c r="G15" s="310"/>
      <c r="H15" s="308"/>
      <c r="I15" s="311"/>
      <c r="J15" s="312"/>
      <c r="K15" s="246" t="str">
        <f>T15&amp;" "&amp;U15</f>
        <v xml:space="preserve"> </v>
      </c>
      <c r="L15" s="177"/>
      <c r="T15" s="248" t="str">
        <f>IF($C15&gt;$B15,"El nº de quirófanos disponibles NO puede ser MAYOR al nº de quirófanos de dotación","")</f>
        <v/>
      </c>
      <c r="U15" s="248" t="str">
        <f>IF(AND($C15&gt;0,$D15=""),"Falta registrar horas disponibles",IF(AND($H15&gt;0,$G15=""),"Falta registrar total de horas mensuales ocupadas",IF(AND(SUM($D15:$J15)&gt;0,$B15=""),"Falta registrar número quirófanos",IF(($F15+$G15)&gt;$D15,"Las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4"/>
      <c r="X15" s="174"/>
      <c r="Y15" s="174"/>
      <c r="Z15" s="209">
        <v>0</v>
      </c>
      <c r="AA15" s="251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189" t="s">
        <v>13</v>
      </c>
      <c r="B16" s="329"/>
      <c r="C16" s="329"/>
      <c r="D16" s="313"/>
      <c r="E16" s="314"/>
      <c r="F16" s="315"/>
      <c r="G16" s="315"/>
      <c r="H16" s="313"/>
      <c r="I16" s="316"/>
      <c r="J16" s="317"/>
      <c r="K16" s="246" t="str">
        <f>T16&amp;" "&amp;U16</f>
        <v xml:space="preserve"> </v>
      </c>
      <c r="L16" s="177"/>
      <c r="T16" s="248" t="str">
        <f>IF($C16&gt;$B16,"El nº de quirófanos disponibles NO puede ser MAYOR al nº de quirófanos de dotación","")</f>
        <v/>
      </c>
      <c r="U16" s="248" t="str">
        <f>IF(AND($C16&gt;0,$D16=""),"Falta registrar horas disponibles",IF(AND($H16&gt;0,$G16=""),"Falta registrar total de horas mensuales ocupadas",IF(AND(SUM($D16:$J16)&gt;0,$B16=""),"Falta registrar número quirófanos",IF(($F16+$G16)&gt;$D16,"Las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4"/>
      <c r="X16" s="174"/>
      <c r="Y16" s="174"/>
      <c r="Z16" s="209">
        <v>0</v>
      </c>
      <c r="AA16" s="251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90" t="s">
        <v>14</v>
      </c>
      <c r="B17" s="191"/>
      <c r="C17" s="191"/>
      <c r="D17" s="191"/>
      <c r="E17" s="191"/>
      <c r="F17" s="191"/>
      <c r="G17" s="191"/>
      <c r="H17" s="191"/>
      <c r="I17" s="191"/>
      <c r="J17" s="177"/>
      <c r="X17" s="172"/>
    </row>
    <row r="18" spans="1:24" ht="42" customHeight="1" x14ac:dyDescent="0.15">
      <c r="A18" s="392" t="s">
        <v>15</v>
      </c>
      <c r="B18" s="388" t="s">
        <v>7</v>
      </c>
      <c r="C18" s="192" t="s">
        <v>16</v>
      </c>
      <c r="D18" s="193" t="s">
        <v>17</v>
      </c>
      <c r="E18" s="193" t="s">
        <v>18</v>
      </c>
      <c r="F18" s="193" t="s">
        <v>19</v>
      </c>
      <c r="G18" s="194" t="s">
        <v>20</v>
      </c>
      <c r="H18" s="195"/>
      <c r="I18" s="172"/>
      <c r="X18" s="172"/>
    </row>
    <row r="19" spans="1:24" ht="15" customHeight="1" x14ac:dyDescent="0.15">
      <c r="A19" s="196" t="s">
        <v>21</v>
      </c>
      <c r="B19" s="286">
        <f>SUM(C19:G19)</f>
        <v>6</v>
      </c>
      <c r="C19" s="287"/>
      <c r="D19" s="288"/>
      <c r="E19" s="288">
        <v>6</v>
      </c>
      <c r="F19" s="288"/>
      <c r="G19" s="289"/>
      <c r="H19" s="236"/>
      <c r="I19" s="172"/>
      <c r="X19" s="172"/>
    </row>
    <row r="20" spans="1:24" ht="15" customHeight="1" x14ac:dyDescent="0.15">
      <c r="A20" s="188" t="s">
        <v>22</v>
      </c>
      <c r="B20" s="290">
        <f>SUM(C20:G20)</f>
        <v>93</v>
      </c>
      <c r="C20" s="291"/>
      <c r="D20" s="292"/>
      <c r="E20" s="292">
        <v>93</v>
      </c>
      <c r="F20" s="292"/>
      <c r="G20" s="293"/>
      <c r="H20" s="236"/>
      <c r="I20" s="172"/>
      <c r="X20" s="172"/>
    </row>
    <row r="21" spans="1:24" ht="15" customHeight="1" x14ac:dyDescent="0.15">
      <c r="A21" s="188" t="s">
        <v>23</v>
      </c>
      <c r="B21" s="290">
        <f>SUM(C21:G21)</f>
        <v>93</v>
      </c>
      <c r="C21" s="291"/>
      <c r="D21" s="292"/>
      <c r="E21" s="292">
        <v>93</v>
      </c>
      <c r="F21" s="292"/>
      <c r="G21" s="293"/>
      <c r="H21" s="236"/>
      <c r="I21" s="172"/>
      <c r="X21" s="172"/>
    </row>
    <row r="22" spans="1:24" ht="15" customHeight="1" x14ac:dyDescent="0.15">
      <c r="A22" s="188" t="s">
        <v>24</v>
      </c>
      <c r="B22" s="290">
        <f>SUM(C22:G22)</f>
        <v>93</v>
      </c>
      <c r="C22" s="291"/>
      <c r="D22" s="292"/>
      <c r="E22" s="292">
        <v>93</v>
      </c>
      <c r="F22" s="292"/>
      <c r="G22" s="293"/>
      <c r="H22" s="236"/>
      <c r="I22" s="172"/>
      <c r="J22" s="177"/>
      <c r="X22" s="172"/>
    </row>
    <row r="23" spans="1:24" ht="15" customHeight="1" x14ac:dyDescent="0.15">
      <c r="A23" s="197" t="s">
        <v>25</v>
      </c>
      <c r="B23" s="294">
        <f>SUM(C23:G23)</f>
        <v>93</v>
      </c>
      <c r="C23" s="295"/>
      <c r="D23" s="296"/>
      <c r="E23" s="296">
        <v>93</v>
      </c>
      <c r="F23" s="296"/>
      <c r="G23" s="297"/>
      <c r="H23" s="236"/>
      <c r="I23" s="172"/>
      <c r="X23" s="172"/>
    </row>
    <row r="24" spans="1:24" s="177" customFormat="1" ht="27.75" customHeight="1" x14ac:dyDescent="0.2">
      <c r="A24" s="190" t="s">
        <v>26</v>
      </c>
      <c r="B24" s="198"/>
      <c r="C24" s="198"/>
      <c r="D24" s="198"/>
      <c r="E24" s="198"/>
      <c r="F24" s="198"/>
      <c r="G24" s="198"/>
      <c r="H24" s="198"/>
      <c r="K24" s="243"/>
      <c r="V24" s="199"/>
    </row>
    <row r="25" spans="1:24" s="177" customFormat="1" ht="21.75" customHeight="1" x14ac:dyDescent="0.15">
      <c r="A25" s="190" t="s">
        <v>27</v>
      </c>
      <c r="K25" s="243"/>
      <c r="V25" s="199"/>
    </row>
    <row r="26" spans="1:24" ht="29.25" customHeight="1" x14ac:dyDescent="0.15">
      <c r="A26" s="200" t="s">
        <v>15</v>
      </c>
      <c r="B26" s="200" t="s">
        <v>7</v>
      </c>
      <c r="C26" s="172"/>
      <c r="D26" s="172"/>
      <c r="E26" s="172"/>
      <c r="F26" s="172"/>
      <c r="G26" s="172"/>
      <c r="H26" s="172"/>
      <c r="I26" s="172"/>
      <c r="X26" s="172"/>
    </row>
    <row r="27" spans="1:24" ht="15" customHeight="1" x14ac:dyDescent="0.15">
      <c r="A27" s="187" t="s">
        <v>22</v>
      </c>
      <c r="B27" s="255">
        <v>24</v>
      </c>
      <c r="C27" s="237"/>
      <c r="D27" s="172"/>
      <c r="E27" s="172"/>
      <c r="F27" s="172"/>
      <c r="G27" s="172"/>
      <c r="H27" s="172"/>
      <c r="I27" s="172"/>
      <c r="X27" s="172"/>
    </row>
    <row r="28" spans="1:24" ht="15" customHeight="1" x14ac:dyDescent="0.15">
      <c r="A28" s="188" t="s">
        <v>23</v>
      </c>
      <c r="B28" s="255">
        <v>33</v>
      </c>
      <c r="C28" s="237"/>
      <c r="D28" s="172"/>
      <c r="E28" s="172"/>
      <c r="F28" s="172"/>
      <c r="G28" s="172"/>
      <c r="H28" s="172"/>
      <c r="I28" s="172"/>
      <c r="X28" s="172"/>
    </row>
    <row r="29" spans="1:24" ht="15" customHeight="1" x14ac:dyDescent="0.15">
      <c r="A29" s="187" t="s">
        <v>24</v>
      </c>
      <c r="B29" s="255">
        <v>196</v>
      </c>
      <c r="C29" s="237"/>
      <c r="D29" s="172"/>
      <c r="E29" s="172"/>
      <c r="F29" s="172"/>
      <c r="G29" s="172"/>
      <c r="H29" s="172"/>
      <c r="I29" s="172"/>
      <c r="X29" s="172"/>
    </row>
    <row r="30" spans="1:24" ht="15" customHeight="1" x14ac:dyDescent="0.15">
      <c r="A30" s="187" t="s">
        <v>25</v>
      </c>
      <c r="B30" s="255">
        <v>23</v>
      </c>
      <c r="C30" s="237"/>
      <c r="D30" s="172"/>
      <c r="E30" s="172"/>
      <c r="F30" s="172"/>
      <c r="G30" s="172"/>
      <c r="H30" s="172"/>
      <c r="I30" s="172"/>
      <c r="J30" s="177"/>
      <c r="X30" s="172"/>
    </row>
    <row r="31" spans="1:24" ht="15" customHeight="1" x14ac:dyDescent="0.15">
      <c r="A31" s="201" t="s">
        <v>28</v>
      </c>
      <c r="B31" s="255"/>
      <c r="C31" s="237"/>
      <c r="D31" s="172"/>
      <c r="E31" s="172"/>
      <c r="F31" s="172"/>
      <c r="G31" s="172"/>
      <c r="H31" s="172"/>
      <c r="I31" s="172"/>
      <c r="X31" s="172"/>
    </row>
    <row r="32" spans="1:24" ht="15" customHeight="1" x14ac:dyDescent="0.15">
      <c r="A32" s="189" t="s">
        <v>29</v>
      </c>
      <c r="B32" s="285">
        <v>3</v>
      </c>
      <c r="C32" s="237"/>
      <c r="D32" s="172"/>
      <c r="E32" s="172"/>
      <c r="F32" s="172"/>
      <c r="G32" s="172"/>
      <c r="H32" s="172"/>
      <c r="I32" s="172"/>
      <c r="X32" s="172"/>
    </row>
    <row r="33" spans="1:27" ht="33" customHeight="1" x14ac:dyDescent="0.15">
      <c r="A33" s="190" t="s">
        <v>30</v>
      </c>
      <c r="B33" s="202"/>
      <c r="C33" s="172"/>
      <c r="D33" s="172"/>
      <c r="E33" s="172"/>
      <c r="F33" s="172"/>
      <c r="G33" s="172"/>
      <c r="H33" s="172"/>
      <c r="I33" s="172"/>
      <c r="X33" s="172"/>
    </row>
    <row r="34" spans="1:27" ht="43.5" customHeight="1" x14ac:dyDescent="0.15">
      <c r="A34" s="200" t="s">
        <v>31</v>
      </c>
      <c r="B34" s="200" t="s">
        <v>7</v>
      </c>
      <c r="C34" s="203" t="s">
        <v>32</v>
      </c>
      <c r="D34" s="204" t="s">
        <v>33</v>
      </c>
      <c r="E34" s="204" t="s">
        <v>34</v>
      </c>
      <c r="F34" s="205" t="s">
        <v>35</v>
      </c>
      <c r="G34" s="172"/>
      <c r="H34" s="172"/>
      <c r="I34" s="172"/>
      <c r="X34" s="172"/>
    </row>
    <row r="35" spans="1:27" ht="24" customHeight="1" x14ac:dyDescent="0.15">
      <c r="A35" s="206" t="s">
        <v>36</v>
      </c>
      <c r="B35" s="284">
        <f>SUM(C35:F35)</f>
        <v>277</v>
      </c>
      <c r="C35" s="120">
        <v>5</v>
      </c>
      <c r="D35" s="121">
        <v>76</v>
      </c>
      <c r="E35" s="121">
        <v>22</v>
      </c>
      <c r="F35" s="122">
        <v>174</v>
      </c>
      <c r="G35" s="238"/>
      <c r="H35" s="172"/>
      <c r="I35" s="172"/>
      <c r="X35" s="172"/>
    </row>
    <row r="36" spans="1:27" ht="23.25" customHeight="1" x14ac:dyDescent="0.15">
      <c r="A36" s="190" t="s">
        <v>37</v>
      </c>
      <c r="X36" s="172"/>
    </row>
    <row r="37" spans="1:27" ht="21.75" customHeight="1" x14ac:dyDescent="0.15">
      <c r="A37" s="190" t="s">
        <v>38</v>
      </c>
      <c r="X37" s="172"/>
    </row>
    <row r="38" spans="1:27" ht="27" customHeight="1" x14ac:dyDescent="0.15">
      <c r="A38" s="392" t="s">
        <v>15</v>
      </c>
      <c r="B38" s="388" t="s">
        <v>39</v>
      </c>
      <c r="C38" s="393" t="s">
        <v>40</v>
      </c>
      <c r="D38" s="242"/>
      <c r="E38" s="172"/>
      <c r="F38" s="172"/>
      <c r="G38" s="172"/>
      <c r="H38" s="172"/>
      <c r="I38" s="172"/>
      <c r="X38" s="172"/>
    </row>
    <row r="39" spans="1:27" ht="15" customHeight="1" x14ac:dyDescent="0.15">
      <c r="A39" s="207" t="s">
        <v>41</v>
      </c>
      <c r="B39" s="279">
        <v>892</v>
      </c>
      <c r="C39" s="280">
        <v>2442</v>
      </c>
      <c r="D39" s="322"/>
      <c r="E39" s="172"/>
      <c r="F39" s="172"/>
      <c r="G39" s="172"/>
      <c r="H39" s="172"/>
      <c r="X39" s="172"/>
    </row>
    <row r="40" spans="1:27" ht="24" customHeight="1" x14ac:dyDescent="0.15">
      <c r="A40" s="208" t="s">
        <v>42</v>
      </c>
      <c r="B40" s="256">
        <v>192</v>
      </c>
      <c r="C40" s="281">
        <v>92</v>
      </c>
      <c r="D40" s="322" t="s">
        <v>43</v>
      </c>
      <c r="E40" s="172"/>
      <c r="F40" s="172"/>
      <c r="G40" s="172"/>
      <c r="H40" s="172"/>
      <c r="I40" s="172"/>
      <c r="T40" s="209" t="s">
        <v>44</v>
      </c>
      <c r="U40" s="209" t="s">
        <v>44</v>
      </c>
      <c r="W40" s="174"/>
      <c r="X40" s="174"/>
      <c r="Y40" s="174"/>
      <c r="Z40" s="247">
        <v>0</v>
      </c>
      <c r="AA40" s="247">
        <v>0</v>
      </c>
    </row>
    <row r="41" spans="1:27" ht="22.5" customHeight="1" x14ac:dyDescent="0.15">
      <c r="A41" s="208" t="s">
        <v>45</v>
      </c>
      <c r="B41" s="256">
        <v>120</v>
      </c>
      <c r="C41" s="281">
        <v>25</v>
      </c>
      <c r="D41" s="322" t="s">
        <v>43</v>
      </c>
      <c r="E41" s="172"/>
      <c r="F41" s="172"/>
      <c r="G41" s="172"/>
      <c r="H41" s="172"/>
      <c r="I41" s="172"/>
      <c r="T41" s="209" t="s">
        <v>44</v>
      </c>
      <c r="U41" s="209" t="s">
        <v>44</v>
      </c>
      <c r="W41" s="174"/>
      <c r="X41" s="174"/>
      <c r="Y41" s="174"/>
      <c r="Z41" s="247">
        <v>0</v>
      </c>
      <c r="AA41" s="247">
        <v>0</v>
      </c>
    </row>
    <row r="42" spans="1:27" ht="24.75" customHeight="1" x14ac:dyDescent="0.15">
      <c r="A42" s="210" t="s">
        <v>46</v>
      </c>
      <c r="B42" s="282">
        <v>150</v>
      </c>
      <c r="C42" s="283">
        <v>138</v>
      </c>
      <c r="D42" s="322" t="s">
        <v>43</v>
      </c>
      <c r="E42" s="172"/>
      <c r="F42" s="172"/>
      <c r="G42" s="172"/>
      <c r="H42" s="172"/>
      <c r="T42" s="209" t="s">
        <v>44</v>
      </c>
      <c r="U42" s="209" t="s">
        <v>44</v>
      </c>
      <c r="W42" s="174"/>
      <c r="X42" s="174"/>
      <c r="Y42" s="174"/>
      <c r="Z42" s="247">
        <v>0</v>
      </c>
      <c r="AA42" s="247">
        <v>0</v>
      </c>
    </row>
    <row r="43" spans="1:27" ht="24" customHeight="1" x14ac:dyDescent="0.15">
      <c r="A43" s="211" t="s">
        <v>47</v>
      </c>
      <c r="B43" s="212"/>
      <c r="C43" s="212"/>
      <c r="D43" s="323"/>
      <c r="E43" s="172"/>
      <c r="F43" s="172"/>
      <c r="G43" s="172"/>
      <c r="H43" s="172"/>
      <c r="I43" s="172"/>
      <c r="J43" s="177"/>
      <c r="W43" s="174"/>
      <c r="X43" s="174"/>
      <c r="Y43" s="174"/>
    </row>
    <row r="44" spans="1:27" ht="21.75" customHeight="1" x14ac:dyDescent="0.15">
      <c r="A44" s="190" t="s">
        <v>48</v>
      </c>
      <c r="D44" s="243"/>
      <c r="W44" s="174"/>
      <c r="X44" s="174"/>
      <c r="Y44" s="174"/>
    </row>
    <row r="45" spans="1:27" ht="24" customHeight="1" x14ac:dyDescent="0.15">
      <c r="A45" s="200" t="s">
        <v>49</v>
      </c>
      <c r="B45" s="213" t="s">
        <v>39</v>
      </c>
      <c r="C45" s="214" t="s">
        <v>40</v>
      </c>
      <c r="D45" s="324"/>
      <c r="E45" s="172"/>
      <c r="F45" s="172"/>
      <c r="G45" s="172"/>
      <c r="H45" s="172"/>
      <c r="W45" s="174"/>
      <c r="X45" s="174"/>
      <c r="Y45" s="174"/>
    </row>
    <row r="46" spans="1:27" ht="20.25" customHeight="1" x14ac:dyDescent="0.15">
      <c r="A46" s="215" t="s">
        <v>50</v>
      </c>
      <c r="B46" s="256">
        <v>189</v>
      </c>
      <c r="C46" s="281">
        <v>354</v>
      </c>
      <c r="D46" s="325"/>
      <c r="E46" s="172"/>
      <c r="F46" s="172"/>
      <c r="G46" s="172"/>
      <c r="H46" s="172"/>
      <c r="W46" s="174"/>
      <c r="X46" s="174"/>
      <c r="Y46" s="174"/>
    </row>
    <row r="47" spans="1:27" ht="24" customHeight="1" x14ac:dyDescent="0.15">
      <c r="A47" s="216" t="s">
        <v>51</v>
      </c>
      <c r="B47" s="282">
        <v>166</v>
      </c>
      <c r="C47" s="283">
        <v>354</v>
      </c>
      <c r="D47" s="322" t="s">
        <v>43</v>
      </c>
      <c r="E47" s="172"/>
      <c r="F47" s="172"/>
      <c r="G47" s="172"/>
      <c r="H47" s="172"/>
      <c r="T47" s="209" t="s">
        <v>44</v>
      </c>
      <c r="U47" s="209" t="s">
        <v>44</v>
      </c>
      <c r="W47" s="174"/>
      <c r="X47" s="174"/>
      <c r="Y47" s="174"/>
      <c r="Z47" s="247">
        <v>0</v>
      </c>
      <c r="AA47" s="247" t="s">
        <v>44</v>
      </c>
    </row>
    <row r="48" spans="1:27" ht="24" customHeight="1" x14ac:dyDescent="0.15">
      <c r="A48" s="217"/>
      <c r="B48" s="202"/>
      <c r="C48" s="202"/>
      <c r="D48" s="202"/>
      <c r="E48" s="172"/>
      <c r="F48" s="172"/>
      <c r="G48" s="172"/>
      <c r="H48" s="172"/>
      <c r="I48" s="172"/>
      <c r="J48" s="177"/>
      <c r="X48" s="172"/>
    </row>
    <row r="49" spans="1:31" ht="28.5" customHeight="1" x14ac:dyDescent="0.15">
      <c r="A49" s="440" t="s">
        <v>52</v>
      </c>
      <c r="B49" s="441"/>
      <c r="C49" s="441"/>
      <c r="D49" s="441"/>
      <c r="E49" s="441"/>
      <c r="J49" s="177"/>
      <c r="X49" s="172"/>
    </row>
    <row r="50" spans="1:31" ht="33.75" x14ac:dyDescent="0.15">
      <c r="A50" s="200" t="s">
        <v>49</v>
      </c>
      <c r="B50" s="391" t="s">
        <v>53</v>
      </c>
      <c r="C50" s="200" t="s">
        <v>7</v>
      </c>
      <c r="D50" s="219" t="s">
        <v>54</v>
      </c>
      <c r="E50" s="220" t="s">
        <v>55</v>
      </c>
      <c r="F50" s="221" t="s">
        <v>56</v>
      </c>
      <c r="G50" s="221" t="s">
        <v>57</v>
      </c>
      <c r="H50" s="221" t="s">
        <v>58</v>
      </c>
      <c r="I50" s="222" t="s">
        <v>59</v>
      </c>
      <c r="L50" s="177"/>
      <c r="X50" s="172"/>
    </row>
    <row r="51" spans="1:31" ht="15" customHeight="1" x14ac:dyDescent="0.15">
      <c r="A51" s="442" t="s">
        <v>50</v>
      </c>
      <c r="B51" s="443"/>
      <c r="C51" s="260">
        <f>SUM(D51:I51)</f>
        <v>245</v>
      </c>
      <c r="D51" s="261">
        <v>45</v>
      </c>
      <c r="E51" s="262">
        <v>31</v>
      </c>
      <c r="F51" s="262">
        <v>46</v>
      </c>
      <c r="G51" s="262">
        <v>36</v>
      </c>
      <c r="H51" s="262">
        <v>31</v>
      </c>
      <c r="I51" s="263">
        <v>56</v>
      </c>
      <c r="J51" s="322" t="s">
        <v>60</v>
      </c>
      <c r="L51" s="177"/>
      <c r="T51" s="209" t="s">
        <v>44</v>
      </c>
      <c r="U51" s="209" t="s">
        <v>44</v>
      </c>
      <c r="V51" s="209" t="s">
        <v>44</v>
      </c>
      <c r="W51" s="209" t="s">
        <v>44</v>
      </c>
      <c r="X51" s="209" t="s">
        <v>44</v>
      </c>
      <c r="Y51" s="209" t="s">
        <v>44</v>
      </c>
      <c r="Z51" s="247">
        <v>0</v>
      </c>
      <c r="AA51" s="247">
        <v>0</v>
      </c>
      <c r="AB51" s="247">
        <v>0</v>
      </c>
      <c r="AC51" s="247">
        <v>0</v>
      </c>
      <c r="AD51" s="247">
        <v>0</v>
      </c>
      <c r="AE51" s="247">
        <v>0</v>
      </c>
    </row>
    <row r="52" spans="1:31" ht="21" customHeight="1" x14ac:dyDescent="0.15">
      <c r="A52" s="444" t="s">
        <v>61</v>
      </c>
      <c r="B52" s="223" t="s">
        <v>62</v>
      </c>
      <c r="C52" s="264">
        <f>SUM(D52:I52)</f>
        <v>46</v>
      </c>
      <c r="D52" s="265">
        <v>11</v>
      </c>
      <c r="E52" s="266">
        <v>15</v>
      </c>
      <c r="F52" s="266">
        <v>20</v>
      </c>
      <c r="G52" s="266"/>
      <c r="H52" s="266"/>
      <c r="I52" s="267"/>
      <c r="J52" s="322" t="s">
        <v>60</v>
      </c>
      <c r="L52" s="177"/>
      <c r="T52" s="209" t="s">
        <v>44</v>
      </c>
      <c r="U52" s="209" t="s">
        <v>44</v>
      </c>
      <c r="V52" s="209" t="s">
        <v>44</v>
      </c>
      <c r="W52" s="209" t="s">
        <v>44</v>
      </c>
      <c r="X52" s="209" t="s">
        <v>44</v>
      </c>
      <c r="Y52" s="209" t="s">
        <v>44</v>
      </c>
      <c r="Z52" s="247">
        <v>0</v>
      </c>
      <c r="AA52" s="247">
        <v>0</v>
      </c>
      <c r="AB52" s="247">
        <v>0</v>
      </c>
      <c r="AC52" s="247">
        <v>0</v>
      </c>
      <c r="AD52" s="247">
        <v>0</v>
      </c>
      <c r="AE52" s="247">
        <v>0</v>
      </c>
    </row>
    <row r="53" spans="1:31" ht="31.5" x14ac:dyDescent="0.15">
      <c r="A53" s="444"/>
      <c r="B53" s="224" t="s">
        <v>63</v>
      </c>
      <c r="C53" s="268">
        <f>SUM(D53:I53)</f>
        <v>46</v>
      </c>
      <c r="D53" s="269">
        <v>20</v>
      </c>
      <c r="E53" s="270">
        <v>13</v>
      </c>
      <c r="F53" s="270">
        <v>13</v>
      </c>
      <c r="G53" s="270"/>
      <c r="H53" s="270"/>
      <c r="I53" s="271"/>
      <c r="J53" s="322" t="s">
        <v>60</v>
      </c>
      <c r="L53" s="177"/>
      <c r="T53" s="209" t="s">
        <v>44</v>
      </c>
      <c r="U53" s="209" t="s">
        <v>44</v>
      </c>
      <c r="V53" s="209" t="s">
        <v>44</v>
      </c>
      <c r="W53" s="209" t="s">
        <v>44</v>
      </c>
      <c r="X53" s="209" t="s">
        <v>44</v>
      </c>
      <c r="Y53" s="209" t="s">
        <v>44</v>
      </c>
      <c r="Z53" s="247">
        <v>0</v>
      </c>
      <c r="AA53" s="247">
        <v>0</v>
      </c>
      <c r="AB53" s="247">
        <v>0</v>
      </c>
      <c r="AC53" s="247">
        <v>0</v>
      </c>
      <c r="AD53" s="247">
        <v>0</v>
      </c>
      <c r="AE53" s="247">
        <v>0</v>
      </c>
    </row>
    <row r="54" spans="1:31" ht="24.95" customHeight="1" x14ac:dyDescent="0.15">
      <c r="A54" s="445" t="s">
        <v>64</v>
      </c>
      <c r="B54" s="225" t="s">
        <v>62</v>
      </c>
      <c r="C54" s="229">
        <f>SUM(D54:I54)</f>
        <v>85</v>
      </c>
      <c r="D54" s="272">
        <v>36</v>
      </c>
      <c r="E54" s="273">
        <v>20</v>
      </c>
      <c r="F54" s="273">
        <v>29</v>
      </c>
      <c r="G54" s="273"/>
      <c r="H54" s="273"/>
      <c r="I54" s="274"/>
      <c r="J54" s="322" t="s">
        <v>60</v>
      </c>
      <c r="K54" s="243"/>
      <c r="L54" s="177"/>
      <c r="T54" s="226"/>
      <c r="U54" s="226"/>
      <c r="V54" s="226"/>
      <c r="W54" s="226"/>
      <c r="X54" s="226"/>
      <c r="Y54" s="226"/>
      <c r="Z54" s="174"/>
      <c r="AA54" s="174"/>
      <c r="AB54" s="174"/>
      <c r="AC54" s="174"/>
      <c r="AD54" s="174"/>
      <c r="AE54" s="174"/>
    </row>
    <row r="55" spans="1:31" ht="33" customHeight="1" x14ac:dyDescent="0.15">
      <c r="A55" s="446"/>
      <c r="B55" s="227" t="s">
        <v>63</v>
      </c>
      <c r="C55" s="275">
        <f>SUM(D55:I55)</f>
        <v>73</v>
      </c>
      <c r="D55" s="276">
        <v>39</v>
      </c>
      <c r="E55" s="277">
        <v>17</v>
      </c>
      <c r="F55" s="277">
        <v>17</v>
      </c>
      <c r="G55" s="277"/>
      <c r="H55" s="277"/>
      <c r="I55" s="278"/>
      <c r="J55" s="322" t="s">
        <v>65</v>
      </c>
      <c r="K55" s="243"/>
      <c r="L55" s="177"/>
      <c r="T55" s="226"/>
      <c r="U55" s="226"/>
      <c r="V55" s="226"/>
      <c r="W55" s="226"/>
      <c r="X55" s="226"/>
      <c r="Y55" s="226"/>
      <c r="Z55" s="174"/>
      <c r="AA55" s="174"/>
      <c r="AB55" s="174"/>
      <c r="AC55" s="174"/>
      <c r="AD55" s="174"/>
      <c r="AE55" s="174"/>
    </row>
    <row r="56" spans="1:31" ht="34.5" customHeight="1" x14ac:dyDescent="0.15">
      <c r="A56" s="447" t="s">
        <v>66</v>
      </c>
      <c r="B56" s="447"/>
      <c r="C56" s="447"/>
      <c r="D56" s="447"/>
      <c r="E56" s="447"/>
      <c r="F56" s="447"/>
      <c r="J56" s="177"/>
      <c r="X56" s="172"/>
    </row>
    <row r="57" spans="1:31" ht="11.25" x14ac:dyDescent="0.15">
      <c r="A57" s="388" t="s">
        <v>67</v>
      </c>
      <c r="B57" s="419" t="s">
        <v>68</v>
      </c>
      <c r="C57" s="420"/>
      <c r="D57" s="421" t="s">
        <v>69</v>
      </c>
      <c r="E57" s="422"/>
      <c r="F57" s="387"/>
      <c r="J57" s="177"/>
      <c r="X57" s="172"/>
    </row>
    <row r="58" spans="1:31" ht="21" x14ac:dyDescent="0.25">
      <c r="A58" s="172"/>
      <c r="B58" s="390" t="s">
        <v>70</v>
      </c>
      <c r="C58" s="390" t="s">
        <v>71</v>
      </c>
      <c r="D58" s="390" t="s">
        <v>70</v>
      </c>
      <c r="E58" s="389" t="s">
        <v>71</v>
      </c>
      <c r="F58" s="172"/>
      <c r="G58" s="239"/>
      <c r="H58" s="160"/>
      <c r="I58" s="160"/>
      <c r="J58" s="160"/>
      <c r="X58" s="172"/>
    </row>
    <row r="59" spans="1:31" ht="15" customHeight="1" x14ac:dyDescent="0.25">
      <c r="A59" s="229" t="s">
        <v>72</v>
      </c>
      <c r="B59" s="298">
        <v>3</v>
      </c>
      <c r="C59" s="299">
        <v>62</v>
      </c>
      <c r="D59" s="299">
        <v>1</v>
      </c>
      <c r="E59" s="299">
        <v>22</v>
      </c>
      <c r="F59" s="245"/>
      <c r="H59" s="160"/>
      <c r="I59" s="160"/>
      <c r="J59" s="160"/>
      <c r="T59" s="249"/>
      <c r="X59" s="172"/>
      <c r="Z59" s="249"/>
    </row>
    <row r="60" spans="1:31" ht="15" customHeight="1" x14ac:dyDescent="0.15">
      <c r="A60" s="231" t="s">
        <v>73</v>
      </c>
      <c r="B60" s="300"/>
      <c r="C60" s="301"/>
      <c r="D60" s="301"/>
      <c r="E60" s="301"/>
      <c r="J60" s="177"/>
      <c r="X60" s="172"/>
    </row>
    <row r="61" spans="1:31" ht="15" customHeight="1" x14ac:dyDescent="0.15">
      <c r="A61" s="231" t="s">
        <v>74</v>
      </c>
      <c r="B61" s="300"/>
      <c r="C61" s="301"/>
      <c r="D61" s="301"/>
      <c r="E61" s="301"/>
      <c r="J61" s="177"/>
      <c r="X61" s="172"/>
    </row>
    <row r="62" spans="1:31" ht="15" customHeight="1" x14ac:dyDescent="0.15">
      <c r="A62" s="231" t="s">
        <v>75</v>
      </c>
      <c r="B62" s="300"/>
      <c r="C62" s="301"/>
      <c r="D62" s="301"/>
      <c r="E62" s="301"/>
      <c r="J62" s="177"/>
      <c r="X62" s="172"/>
    </row>
    <row r="63" spans="1:31" ht="15" customHeight="1" x14ac:dyDescent="0.15">
      <c r="A63" s="231" t="s">
        <v>76</v>
      </c>
      <c r="B63" s="300">
        <v>5</v>
      </c>
      <c r="C63" s="301">
        <v>14</v>
      </c>
      <c r="D63" s="301"/>
      <c r="E63" s="301">
        <v>8</v>
      </c>
      <c r="J63" s="177"/>
      <c r="X63" s="172"/>
    </row>
    <row r="64" spans="1:31" ht="15" customHeight="1" x14ac:dyDescent="0.15">
      <c r="A64" s="231" t="s">
        <v>77</v>
      </c>
      <c r="B64" s="300"/>
      <c r="C64" s="301"/>
      <c r="D64" s="301"/>
      <c r="E64" s="301"/>
      <c r="J64" s="177"/>
      <c r="X64" s="172"/>
    </row>
    <row r="65" spans="1:27" ht="15" customHeight="1" x14ac:dyDescent="0.15">
      <c r="A65" s="231" t="s">
        <v>78</v>
      </c>
      <c r="B65" s="300">
        <v>3</v>
      </c>
      <c r="C65" s="301">
        <v>10</v>
      </c>
      <c r="D65" s="301"/>
      <c r="E65" s="301">
        <v>2</v>
      </c>
      <c r="J65" s="177"/>
      <c r="X65" s="172"/>
    </row>
    <row r="66" spans="1:27" ht="15" customHeight="1" x14ac:dyDescent="0.15">
      <c r="A66" s="231" t="s">
        <v>79</v>
      </c>
      <c r="B66" s="300"/>
      <c r="C66" s="301">
        <v>2</v>
      </c>
      <c r="D66" s="301"/>
      <c r="E66" s="301"/>
      <c r="J66" s="177"/>
      <c r="X66" s="172"/>
    </row>
    <row r="67" spans="1:27" ht="15" customHeight="1" x14ac:dyDescent="0.15">
      <c r="A67" s="231" t="s">
        <v>80</v>
      </c>
      <c r="B67" s="300"/>
      <c r="C67" s="301">
        <v>92</v>
      </c>
      <c r="D67" s="301"/>
      <c r="E67" s="301">
        <v>28</v>
      </c>
      <c r="J67" s="177"/>
      <c r="X67" s="172"/>
    </row>
    <row r="68" spans="1:27" ht="15" customHeight="1" x14ac:dyDescent="0.15">
      <c r="A68" s="231" t="s">
        <v>81</v>
      </c>
      <c r="B68" s="300"/>
      <c r="C68" s="301">
        <v>45</v>
      </c>
      <c r="D68" s="301"/>
      <c r="E68" s="301">
        <v>16</v>
      </c>
      <c r="J68" s="177"/>
      <c r="X68" s="172"/>
    </row>
    <row r="69" spans="1:27" ht="15" customHeight="1" x14ac:dyDescent="0.15">
      <c r="A69" s="231" t="s">
        <v>82</v>
      </c>
      <c r="B69" s="300">
        <v>1</v>
      </c>
      <c r="C69" s="301">
        <v>25</v>
      </c>
      <c r="D69" s="301"/>
      <c r="E69" s="301">
        <v>13</v>
      </c>
      <c r="J69" s="177"/>
      <c r="X69" s="172"/>
    </row>
    <row r="70" spans="1:27" ht="15" customHeight="1" x14ac:dyDescent="0.15">
      <c r="A70" s="231" t="s">
        <v>83</v>
      </c>
      <c r="B70" s="300"/>
      <c r="C70" s="301"/>
      <c r="D70" s="301"/>
      <c r="E70" s="301"/>
      <c r="J70" s="177"/>
      <c r="X70" s="172"/>
    </row>
    <row r="71" spans="1:27" ht="15" customHeight="1" x14ac:dyDescent="0.15">
      <c r="A71" s="206" t="s">
        <v>7</v>
      </c>
      <c r="B71" s="302">
        <f>SUM(B59:B70)</f>
        <v>12</v>
      </c>
      <c r="C71" s="302">
        <f>SUM(C59:C70)</f>
        <v>250</v>
      </c>
      <c r="D71" s="302">
        <f>SUM(D59:D70)</f>
        <v>1</v>
      </c>
      <c r="E71" s="302">
        <f>SUM(E59:E70)</f>
        <v>89</v>
      </c>
      <c r="J71" s="177"/>
      <c r="X71" s="172"/>
    </row>
    <row r="72" spans="1:27" ht="39" customHeight="1" x14ac:dyDescent="0.15">
      <c r="A72" s="447" t="s">
        <v>84</v>
      </c>
      <c r="B72" s="447"/>
      <c r="C72" s="447"/>
      <c r="D72" s="447"/>
      <c r="E72" s="447"/>
      <c r="F72" s="447"/>
      <c r="J72" s="177"/>
      <c r="X72" s="172"/>
    </row>
    <row r="73" spans="1:27" x14ac:dyDescent="0.15">
      <c r="A73" s="428" t="s">
        <v>67</v>
      </c>
      <c r="B73" s="448" t="s">
        <v>85</v>
      </c>
      <c r="C73" s="448"/>
      <c r="D73" s="448"/>
      <c r="E73" s="448"/>
      <c r="J73" s="177"/>
      <c r="X73" s="172"/>
    </row>
    <row r="74" spans="1:27" x14ac:dyDescent="0.15">
      <c r="A74" s="429"/>
      <c r="B74" s="448" t="s">
        <v>86</v>
      </c>
      <c r="C74" s="448"/>
      <c r="D74" s="448" t="s">
        <v>87</v>
      </c>
      <c r="E74" s="448"/>
      <c r="J74" s="177"/>
      <c r="X74" s="172"/>
    </row>
    <row r="75" spans="1:27" ht="21" x14ac:dyDescent="0.15">
      <c r="A75" s="430"/>
      <c r="B75" s="390" t="s">
        <v>70</v>
      </c>
      <c r="C75" s="390" t="s">
        <v>71</v>
      </c>
      <c r="D75" s="390" t="s">
        <v>70</v>
      </c>
      <c r="E75" s="389" t="s">
        <v>71</v>
      </c>
      <c r="G75" s="239"/>
      <c r="J75" s="177"/>
      <c r="X75" s="172"/>
    </row>
    <row r="76" spans="1:27" ht="15" customHeight="1" x14ac:dyDescent="0.15">
      <c r="A76" s="229" t="s">
        <v>72</v>
      </c>
      <c r="B76" s="254"/>
      <c r="C76" s="255">
        <v>88</v>
      </c>
      <c r="D76" s="255"/>
      <c r="E76" s="255">
        <v>8</v>
      </c>
      <c r="F76" s="246" t="str">
        <f>T76&amp;"      "&amp;U76</f>
        <v xml:space="preserve">      </v>
      </c>
      <c r="J76" s="177"/>
      <c r="T76" s="177" t="str">
        <f>IF($B76&lt;$D76,"Suspendidas en menores 15a no puede ser mayor que programadas","")</f>
        <v/>
      </c>
      <c r="U76" s="177" t="str">
        <f>IF($C76&lt;$E76,"Suspendidas en 15+a no puede ser mayor que programadas","")</f>
        <v/>
      </c>
      <c r="X76" s="172"/>
      <c r="Z76" s="177">
        <f>IF($B76&lt;$D76,1,0)</f>
        <v>0</v>
      </c>
      <c r="AA76" s="177">
        <f>IF($C76&lt;$E76,1,0)</f>
        <v>0</v>
      </c>
    </row>
    <row r="77" spans="1:27" ht="15" customHeight="1" x14ac:dyDescent="0.15">
      <c r="A77" s="230" t="s">
        <v>73</v>
      </c>
      <c r="B77" s="257"/>
      <c r="C77" s="258"/>
      <c r="D77" s="258"/>
      <c r="E77" s="258"/>
      <c r="F77" s="246" t="str">
        <f t="shared" ref="F77:F88" si="1">T77&amp;"      "&amp;U77</f>
        <v xml:space="preserve">      </v>
      </c>
      <c r="J77" s="177"/>
      <c r="T77" s="177" t="str">
        <f t="shared" ref="T77:T88" si="2">IF($B77&lt;$D77,"Suspendidas en menores 15a no puede ser mayor que programadas","")</f>
        <v/>
      </c>
      <c r="U77" s="177" t="str">
        <f t="shared" ref="U77:U88" si="3">IF($C77&lt;$E77,"Suspendidas en 15+a no puede ser mayor que programadas","")</f>
        <v/>
      </c>
      <c r="X77" s="172"/>
      <c r="Z77" s="177">
        <f t="shared" ref="Z77:Z88" si="4">IF($B77&lt;$D77,1,0)</f>
        <v>0</v>
      </c>
      <c r="AA77" s="177">
        <f t="shared" ref="AA77:AA88" si="5">IF($C77&lt;$E77,1,0)</f>
        <v>0</v>
      </c>
    </row>
    <row r="78" spans="1:27" ht="15" customHeight="1" x14ac:dyDescent="0.15">
      <c r="A78" s="231" t="s">
        <v>74</v>
      </c>
      <c r="B78" s="257"/>
      <c r="C78" s="258"/>
      <c r="D78" s="258"/>
      <c r="E78" s="258"/>
      <c r="F78" s="246" t="str">
        <f t="shared" si="1"/>
        <v xml:space="preserve">      </v>
      </c>
      <c r="J78" s="177"/>
      <c r="T78" s="177" t="str">
        <f t="shared" si="2"/>
        <v/>
      </c>
      <c r="U78" s="177" t="str">
        <f t="shared" si="3"/>
        <v/>
      </c>
      <c r="X78" s="172"/>
      <c r="Z78" s="177">
        <f t="shared" si="4"/>
        <v>0</v>
      </c>
      <c r="AA78" s="177">
        <f t="shared" si="5"/>
        <v>0</v>
      </c>
    </row>
    <row r="79" spans="1:27" ht="15" customHeight="1" x14ac:dyDescent="0.15">
      <c r="A79" s="231" t="s">
        <v>75</v>
      </c>
      <c r="B79" s="257"/>
      <c r="C79" s="258"/>
      <c r="D79" s="258"/>
      <c r="E79" s="258"/>
      <c r="F79" s="246" t="str">
        <f t="shared" si="1"/>
        <v xml:space="preserve">      </v>
      </c>
      <c r="J79" s="177"/>
      <c r="T79" s="177" t="str">
        <f t="shared" si="2"/>
        <v/>
      </c>
      <c r="U79" s="177" t="str">
        <f t="shared" si="3"/>
        <v/>
      </c>
      <c r="X79" s="172"/>
      <c r="Z79" s="177">
        <f t="shared" si="4"/>
        <v>0</v>
      </c>
      <c r="AA79" s="177">
        <f t="shared" si="5"/>
        <v>0</v>
      </c>
    </row>
    <row r="80" spans="1:27" ht="15" customHeight="1" x14ac:dyDescent="0.15">
      <c r="A80" s="231" t="s">
        <v>76</v>
      </c>
      <c r="B80" s="257">
        <v>15</v>
      </c>
      <c r="C80" s="258">
        <v>50</v>
      </c>
      <c r="D80" s="258"/>
      <c r="E80" s="258">
        <v>8</v>
      </c>
      <c r="F80" s="246" t="str">
        <f t="shared" si="1"/>
        <v xml:space="preserve">      </v>
      </c>
      <c r="J80" s="177"/>
      <c r="T80" s="177" t="str">
        <f t="shared" si="2"/>
        <v/>
      </c>
      <c r="U80" s="177" t="str">
        <f t="shared" si="3"/>
        <v/>
      </c>
      <c r="X80" s="172"/>
      <c r="Z80" s="177">
        <f t="shared" si="4"/>
        <v>0</v>
      </c>
      <c r="AA80" s="177">
        <f t="shared" si="5"/>
        <v>0</v>
      </c>
    </row>
    <row r="81" spans="1:27" ht="15" customHeight="1" x14ac:dyDescent="0.15">
      <c r="A81" s="231" t="s">
        <v>77</v>
      </c>
      <c r="B81" s="257"/>
      <c r="C81" s="258"/>
      <c r="D81" s="258"/>
      <c r="E81" s="258"/>
      <c r="F81" s="246" t="str">
        <f t="shared" si="1"/>
        <v xml:space="preserve">      </v>
      </c>
      <c r="J81" s="177"/>
      <c r="T81" s="177" t="str">
        <f t="shared" si="2"/>
        <v/>
      </c>
      <c r="U81" s="177" t="str">
        <f t="shared" si="3"/>
        <v/>
      </c>
      <c r="X81" s="172"/>
      <c r="Z81" s="177">
        <f t="shared" si="4"/>
        <v>0</v>
      </c>
      <c r="AA81" s="177">
        <f t="shared" si="5"/>
        <v>0</v>
      </c>
    </row>
    <row r="82" spans="1:27" ht="15" customHeight="1" x14ac:dyDescent="0.15">
      <c r="A82" s="231" t="s">
        <v>78</v>
      </c>
      <c r="B82" s="257">
        <v>1</v>
      </c>
      <c r="C82" s="258">
        <v>13</v>
      </c>
      <c r="D82" s="258"/>
      <c r="E82" s="258"/>
      <c r="F82" s="246" t="str">
        <f t="shared" si="1"/>
        <v xml:space="preserve">      </v>
      </c>
      <c r="J82" s="177"/>
      <c r="T82" s="177" t="str">
        <f t="shared" si="2"/>
        <v/>
      </c>
      <c r="U82" s="177" t="str">
        <f t="shared" si="3"/>
        <v/>
      </c>
      <c r="X82" s="172"/>
      <c r="Z82" s="177">
        <f t="shared" si="4"/>
        <v>0</v>
      </c>
      <c r="AA82" s="177">
        <f t="shared" si="5"/>
        <v>0</v>
      </c>
    </row>
    <row r="83" spans="1:27" ht="15" customHeight="1" x14ac:dyDescent="0.15">
      <c r="A83" s="231" t="s">
        <v>79</v>
      </c>
      <c r="B83" s="257"/>
      <c r="C83" s="258">
        <v>40</v>
      </c>
      <c r="D83" s="258"/>
      <c r="E83" s="258"/>
      <c r="F83" s="246" t="str">
        <f t="shared" si="1"/>
        <v xml:space="preserve">      </v>
      </c>
      <c r="J83" s="177"/>
      <c r="T83" s="177" t="str">
        <f t="shared" si="2"/>
        <v/>
      </c>
      <c r="U83" s="177" t="str">
        <f t="shared" si="3"/>
        <v/>
      </c>
      <c r="X83" s="172"/>
      <c r="Z83" s="177">
        <f t="shared" si="4"/>
        <v>0</v>
      </c>
      <c r="AA83" s="177">
        <f t="shared" si="5"/>
        <v>0</v>
      </c>
    </row>
    <row r="84" spans="1:27" ht="15" customHeight="1" x14ac:dyDescent="0.15">
      <c r="A84" s="231" t="s">
        <v>80</v>
      </c>
      <c r="B84" s="257"/>
      <c r="C84" s="258">
        <v>16</v>
      </c>
      <c r="D84" s="258"/>
      <c r="E84" s="258">
        <v>1</v>
      </c>
      <c r="F84" s="246" t="str">
        <f t="shared" si="1"/>
        <v xml:space="preserve">      </v>
      </c>
      <c r="J84" s="177"/>
      <c r="T84" s="177" t="str">
        <f t="shared" si="2"/>
        <v/>
      </c>
      <c r="U84" s="177" t="str">
        <f t="shared" si="3"/>
        <v/>
      </c>
      <c r="X84" s="172"/>
      <c r="Z84" s="177">
        <f t="shared" si="4"/>
        <v>0</v>
      </c>
      <c r="AA84" s="177">
        <f t="shared" si="5"/>
        <v>0</v>
      </c>
    </row>
    <row r="85" spans="1:27" ht="15" customHeight="1" x14ac:dyDescent="0.15">
      <c r="A85" s="231" t="s">
        <v>81</v>
      </c>
      <c r="B85" s="257"/>
      <c r="C85" s="258">
        <v>33</v>
      </c>
      <c r="D85" s="258"/>
      <c r="E85" s="258">
        <v>4</v>
      </c>
      <c r="F85" s="246" t="str">
        <f t="shared" si="1"/>
        <v xml:space="preserve">      </v>
      </c>
      <c r="J85" s="177"/>
      <c r="T85" s="177" t="str">
        <f t="shared" si="2"/>
        <v/>
      </c>
      <c r="U85" s="177" t="str">
        <f t="shared" si="3"/>
        <v/>
      </c>
      <c r="X85" s="172"/>
      <c r="Z85" s="177">
        <f t="shared" si="4"/>
        <v>0</v>
      </c>
      <c r="AA85" s="177">
        <f t="shared" si="5"/>
        <v>0</v>
      </c>
    </row>
    <row r="86" spans="1:27" ht="15" customHeight="1" x14ac:dyDescent="0.15">
      <c r="A86" s="231" t="s">
        <v>82</v>
      </c>
      <c r="B86" s="257"/>
      <c r="C86" s="258">
        <v>19</v>
      </c>
      <c r="D86" s="258"/>
      <c r="E86" s="258">
        <v>3</v>
      </c>
      <c r="F86" s="246" t="str">
        <f t="shared" si="1"/>
        <v xml:space="preserve">      </v>
      </c>
      <c r="J86" s="177"/>
      <c r="T86" s="177" t="str">
        <f t="shared" si="2"/>
        <v/>
      </c>
      <c r="U86" s="177" t="str">
        <f t="shared" si="3"/>
        <v/>
      </c>
      <c r="X86" s="172"/>
      <c r="Z86" s="177">
        <f t="shared" si="4"/>
        <v>0</v>
      </c>
      <c r="AA86" s="177">
        <f t="shared" si="5"/>
        <v>0</v>
      </c>
    </row>
    <row r="87" spans="1:27" ht="15" customHeight="1" x14ac:dyDescent="0.15">
      <c r="A87" s="232" t="s">
        <v>83</v>
      </c>
      <c r="B87" s="257"/>
      <c r="C87" s="258"/>
      <c r="D87" s="258"/>
      <c r="E87" s="258"/>
      <c r="F87" s="246" t="str">
        <f t="shared" si="1"/>
        <v xml:space="preserve">      </v>
      </c>
      <c r="J87" s="177"/>
      <c r="T87" s="177" t="str">
        <f t="shared" si="2"/>
        <v/>
      </c>
      <c r="U87" s="177" t="str">
        <f t="shared" si="3"/>
        <v/>
      </c>
      <c r="X87" s="172"/>
      <c r="Z87" s="177">
        <f t="shared" si="4"/>
        <v>0</v>
      </c>
      <c r="AA87" s="177">
        <f t="shared" si="5"/>
        <v>0</v>
      </c>
    </row>
    <row r="88" spans="1:27" ht="15" customHeight="1" x14ac:dyDescent="0.15">
      <c r="A88" s="232" t="s">
        <v>7</v>
      </c>
      <c r="B88" s="259">
        <f>SUM(B76:B87)</f>
        <v>16</v>
      </c>
      <c r="C88" s="259">
        <f>SUM(C76:C87)</f>
        <v>259</v>
      </c>
      <c r="D88" s="259">
        <f>SUM(D76:D87)</f>
        <v>0</v>
      </c>
      <c r="E88" s="259">
        <f>SUM(E76:E87)</f>
        <v>24</v>
      </c>
      <c r="F88" s="246" t="str">
        <f t="shared" si="1"/>
        <v xml:space="preserve">      </v>
      </c>
      <c r="J88" s="177"/>
      <c r="T88" s="177" t="str">
        <f t="shared" si="2"/>
        <v/>
      </c>
      <c r="U88" s="177" t="str">
        <f t="shared" si="3"/>
        <v/>
      </c>
      <c r="X88" s="172"/>
      <c r="Z88" s="177">
        <f t="shared" si="4"/>
        <v>0</v>
      </c>
      <c r="AA88" s="177">
        <f t="shared" si="5"/>
        <v>0</v>
      </c>
    </row>
    <row r="89" spans="1:27" ht="11.25" x14ac:dyDescent="0.15">
      <c r="F89" s="250"/>
      <c r="J89" s="177"/>
      <c r="X89" s="172"/>
    </row>
    <row r="90" spans="1:27" x14ac:dyDescent="0.15">
      <c r="J90" s="177"/>
      <c r="X90" s="172"/>
    </row>
    <row r="91" spans="1:27" x14ac:dyDescent="0.15">
      <c r="J91" s="177"/>
      <c r="X91" s="172"/>
    </row>
    <row r="92" spans="1:27" x14ac:dyDescent="0.15">
      <c r="J92" s="177"/>
      <c r="X92" s="172"/>
    </row>
    <row r="93" spans="1:27" x14ac:dyDescent="0.15">
      <c r="J93" s="177"/>
      <c r="X93" s="172"/>
    </row>
    <row r="94" spans="1:27" x14ac:dyDescent="0.15">
      <c r="J94" s="177"/>
      <c r="X94" s="172"/>
    </row>
    <row r="95" spans="1:27" x14ac:dyDescent="0.15">
      <c r="J95" s="177"/>
      <c r="X95" s="172"/>
    </row>
    <row r="96" spans="1:27" x14ac:dyDescent="0.15">
      <c r="J96" s="177"/>
      <c r="X96" s="172"/>
    </row>
    <row r="97" spans="10:24" x14ac:dyDescent="0.15">
      <c r="J97" s="177"/>
      <c r="X97" s="172"/>
    </row>
    <row r="98" spans="10:24" x14ac:dyDescent="0.15">
      <c r="J98" s="177"/>
      <c r="X98" s="172"/>
    </row>
    <row r="99" spans="10:24" x14ac:dyDescent="0.15">
      <c r="J99" s="177"/>
      <c r="X99" s="172"/>
    </row>
    <row r="100" spans="10:24" x14ac:dyDescent="0.15">
      <c r="J100" s="177"/>
      <c r="X100" s="172"/>
    </row>
    <row r="101" spans="10:24" x14ac:dyDescent="0.15">
      <c r="J101" s="177"/>
      <c r="X101" s="172"/>
    </row>
    <row r="102" spans="10:24" x14ac:dyDescent="0.15">
      <c r="J102" s="177"/>
      <c r="X102" s="172"/>
    </row>
    <row r="103" spans="10:24" x14ac:dyDescent="0.15">
      <c r="J103" s="177"/>
      <c r="X103" s="172"/>
    </row>
    <row r="104" spans="10:24" x14ac:dyDescent="0.15">
      <c r="J104" s="177"/>
      <c r="X104" s="172"/>
    </row>
    <row r="105" spans="10:24" x14ac:dyDescent="0.15">
      <c r="J105" s="177"/>
      <c r="X105" s="172"/>
    </row>
    <row r="106" spans="10:24" x14ac:dyDescent="0.15">
      <c r="J106" s="177"/>
      <c r="X106" s="172"/>
    </row>
    <row r="107" spans="10:24" x14ac:dyDescent="0.15">
      <c r="J107" s="177"/>
      <c r="X107" s="172"/>
    </row>
    <row r="108" spans="10:24" x14ac:dyDescent="0.15">
      <c r="J108" s="177"/>
      <c r="X108" s="172"/>
    </row>
    <row r="109" spans="10:24" x14ac:dyDescent="0.15">
      <c r="J109" s="177"/>
      <c r="X109" s="172"/>
    </row>
    <row r="110" spans="10:24" x14ac:dyDescent="0.15">
      <c r="J110" s="177"/>
      <c r="X110" s="172"/>
    </row>
    <row r="111" spans="10:24" x14ac:dyDescent="0.15">
      <c r="J111" s="177"/>
      <c r="X111" s="172"/>
    </row>
    <row r="112" spans="10:24" x14ac:dyDescent="0.15">
      <c r="J112" s="177"/>
      <c r="X112" s="172"/>
    </row>
    <row r="113" spans="10:24" x14ac:dyDescent="0.15">
      <c r="J113" s="177"/>
      <c r="X113" s="172"/>
    </row>
    <row r="114" spans="10:24" x14ac:dyDescent="0.15">
      <c r="J114" s="177"/>
      <c r="X114" s="172"/>
    </row>
    <row r="115" spans="10:24" x14ac:dyDescent="0.15">
      <c r="J115" s="177"/>
      <c r="X115" s="172"/>
    </row>
    <row r="116" spans="10:24" x14ac:dyDescent="0.15">
      <c r="J116" s="177"/>
      <c r="X116" s="172"/>
    </row>
    <row r="117" spans="10:24" x14ac:dyDescent="0.15">
      <c r="J117" s="177"/>
      <c r="X117" s="172"/>
    </row>
    <row r="118" spans="10:24" x14ac:dyDescent="0.15">
      <c r="J118" s="177"/>
      <c r="X118" s="172"/>
    </row>
    <row r="119" spans="10:24" x14ac:dyDescent="0.15">
      <c r="J119" s="177"/>
      <c r="X119" s="172"/>
    </row>
    <row r="120" spans="10:24" x14ac:dyDescent="0.15">
      <c r="J120" s="177"/>
      <c r="X120" s="172"/>
    </row>
    <row r="121" spans="10:24" x14ac:dyDescent="0.15">
      <c r="J121" s="177"/>
      <c r="X121" s="172"/>
    </row>
    <row r="122" spans="10:24" x14ac:dyDescent="0.15">
      <c r="J122" s="177"/>
      <c r="X122" s="172"/>
    </row>
    <row r="123" spans="10:24" x14ac:dyDescent="0.15">
      <c r="J123" s="177"/>
      <c r="X123" s="172"/>
    </row>
    <row r="124" spans="10:24" x14ac:dyDescent="0.15">
      <c r="J124" s="177"/>
      <c r="X124" s="172"/>
    </row>
    <row r="125" spans="10:24" x14ac:dyDescent="0.15">
      <c r="J125" s="177"/>
      <c r="X125" s="172"/>
    </row>
    <row r="126" spans="10:24" x14ac:dyDescent="0.15">
      <c r="J126" s="177"/>
      <c r="X126" s="172"/>
    </row>
    <row r="127" spans="10:24" x14ac:dyDescent="0.15">
      <c r="J127" s="177"/>
      <c r="X127" s="172"/>
    </row>
    <row r="128" spans="10:24" x14ac:dyDescent="0.15">
      <c r="J128" s="177"/>
      <c r="X128" s="172"/>
    </row>
    <row r="129" spans="10:24" x14ac:dyDescent="0.15">
      <c r="J129" s="177"/>
      <c r="X129" s="172"/>
    </row>
    <row r="130" spans="10:24" x14ac:dyDescent="0.15">
      <c r="J130" s="177"/>
      <c r="X130" s="172"/>
    </row>
    <row r="131" spans="10:24" x14ac:dyDescent="0.15">
      <c r="J131" s="177"/>
      <c r="X131" s="172"/>
    </row>
    <row r="132" spans="10:24" x14ac:dyDescent="0.15">
      <c r="J132" s="177"/>
      <c r="X132" s="172"/>
    </row>
    <row r="133" spans="10:24" x14ac:dyDescent="0.15">
      <c r="J133" s="177"/>
      <c r="X133" s="172"/>
    </row>
    <row r="134" spans="10:24" x14ac:dyDescent="0.15">
      <c r="X134" s="172"/>
    </row>
    <row r="135" spans="10:24" x14ac:dyDescent="0.15">
      <c r="X135" s="172"/>
    </row>
    <row r="136" spans="10:24" x14ac:dyDescent="0.15">
      <c r="X136" s="172"/>
    </row>
    <row r="137" spans="10:24" x14ac:dyDescent="0.15">
      <c r="X137" s="172"/>
    </row>
    <row r="138" spans="10:24" x14ac:dyDescent="0.15">
      <c r="X138" s="172"/>
    </row>
    <row r="139" spans="10:24" x14ac:dyDescent="0.15">
      <c r="X139" s="172"/>
    </row>
    <row r="140" spans="10:24" x14ac:dyDescent="0.15">
      <c r="X140" s="172"/>
    </row>
    <row r="141" spans="10:24" x14ac:dyDescent="0.15">
      <c r="X141" s="172"/>
    </row>
    <row r="142" spans="10:24" x14ac:dyDescent="0.15">
      <c r="X142" s="172"/>
    </row>
    <row r="143" spans="10:24" x14ac:dyDescent="0.15">
      <c r="X143" s="172"/>
    </row>
    <row r="144" spans="10:24" x14ac:dyDescent="0.15">
      <c r="X144" s="172"/>
    </row>
    <row r="145" spans="24:24" x14ac:dyDescent="0.15">
      <c r="X145" s="172"/>
    </row>
    <row r="146" spans="24:24" x14ac:dyDescent="0.15">
      <c r="X146" s="172"/>
    </row>
    <row r="147" spans="24:24" x14ac:dyDescent="0.15">
      <c r="X147" s="172"/>
    </row>
    <row r="148" spans="24:24" x14ac:dyDescent="0.15">
      <c r="X148" s="172"/>
    </row>
    <row r="149" spans="24:24" x14ac:dyDescent="0.15">
      <c r="X149" s="172"/>
    </row>
    <row r="150" spans="24:24" x14ac:dyDescent="0.15">
      <c r="X150" s="172"/>
    </row>
    <row r="151" spans="24:24" x14ac:dyDescent="0.15">
      <c r="X151" s="172"/>
    </row>
    <row r="152" spans="24:24" x14ac:dyDescent="0.15">
      <c r="X152" s="172"/>
    </row>
    <row r="153" spans="24:24" x14ac:dyDescent="0.15">
      <c r="X153" s="172"/>
    </row>
    <row r="154" spans="24:24" x14ac:dyDescent="0.15">
      <c r="X154" s="172"/>
    </row>
    <row r="155" spans="24:24" x14ac:dyDescent="0.15">
      <c r="X155" s="172"/>
    </row>
    <row r="156" spans="24:24" x14ac:dyDescent="0.15">
      <c r="X156" s="172"/>
    </row>
    <row r="157" spans="24:24" x14ac:dyDescent="0.15">
      <c r="X157" s="172"/>
    </row>
    <row r="158" spans="24:24" x14ac:dyDescent="0.15">
      <c r="X158" s="172"/>
    </row>
    <row r="159" spans="24:24" x14ac:dyDescent="0.15">
      <c r="X159" s="172"/>
    </row>
    <row r="160" spans="24:24" x14ac:dyDescent="0.15">
      <c r="X160" s="172"/>
    </row>
    <row r="161" spans="24:24" x14ac:dyDescent="0.15">
      <c r="X161" s="172"/>
    </row>
    <row r="162" spans="24:24" x14ac:dyDescent="0.15">
      <c r="X162" s="172"/>
    </row>
    <row r="163" spans="24:24" x14ac:dyDescent="0.15">
      <c r="X163" s="172"/>
    </row>
    <row r="164" spans="24:24" x14ac:dyDescent="0.15">
      <c r="X164" s="172"/>
    </row>
    <row r="165" spans="24:24" x14ac:dyDescent="0.15">
      <c r="X165" s="172"/>
    </row>
    <row r="166" spans="24:24" x14ac:dyDescent="0.15">
      <c r="X166" s="172"/>
    </row>
    <row r="167" spans="24:24" x14ac:dyDescent="0.15">
      <c r="X167" s="172"/>
    </row>
    <row r="168" spans="24:24" x14ac:dyDescent="0.15">
      <c r="X168" s="172"/>
    </row>
    <row r="169" spans="24:24" x14ac:dyDescent="0.15">
      <c r="X169" s="172"/>
    </row>
    <row r="170" spans="24:24" x14ac:dyDescent="0.15">
      <c r="X170" s="172"/>
    </row>
    <row r="171" spans="24:24" x14ac:dyDescent="0.15">
      <c r="X171" s="172"/>
    </row>
    <row r="172" spans="24:24" x14ac:dyDescent="0.15">
      <c r="X172" s="172"/>
    </row>
    <row r="173" spans="24:24" x14ac:dyDescent="0.15">
      <c r="X173" s="172"/>
    </row>
    <row r="174" spans="24:24" x14ac:dyDescent="0.15">
      <c r="X174" s="172"/>
    </row>
    <row r="175" spans="24:24" x14ac:dyDescent="0.15">
      <c r="X175" s="172"/>
    </row>
    <row r="176" spans="24:24" x14ac:dyDescent="0.15">
      <c r="X176" s="172"/>
    </row>
    <row r="177" spans="24:24" x14ac:dyDescent="0.15">
      <c r="X177" s="172"/>
    </row>
    <row r="178" spans="24:24" x14ac:dyDescent="0.15">
      <c r="X178" s="172"/>
    </row>
    <row r="179" spans="24:24" x14ac:dyDescent="0.15">
      <c r="X179" s="172"/>
    </row>
    <row r="180" spans="24:24" x14ac:dyDescent="0.15">
      <c r="X180" s="172"/>
    </row>
    <row r="181" spans="24:24" x14ac:dyDescent="0.15">
      <c r="X181" s="172"/>
    </row>
    <row r="182" spans="24:24" x14ac:dyDescent="0.15">
      <c r="X182" s="172"/>
    </row>
    <row r="183" spans="24:24" x14ac:dyDescent="0.15">
      <c r="X183" s="172"/>
    </row>
    <row r="184" spans="24:24" x14ac:dyDescent="0.15">
      <c r="X184" s="172"/>
    </row>
    <row r="185" spans="24:24" x14ac:dyDescent="0.15">
      <c r="X185" s="172"/>
    </row>
    <row r="186" spans="24:24" x14ac:dyDescent="0.15">
      <c r="X186" s="172"/>
    </row>
    <row r="187" spans="24:24" x14ac:dyDescent="0.15">
      <c r="X187" s="172"/>
    </row>
    <row r="188" spans="24:24" x14ac:dyDescent="0.15">
      <c r="X188" s="172"/>
    </row>
    <row r="189" spans="24:24" x14ac:dyDescent="0.15">
      <c r="X189" s="172"/>
    </row>
    <row r="190" spans="24:24" x14ac:dyDescent="0.15">
      <c r="X190" s="172"/>
    </row>
    <row r="191" spans="24:24" x14ac:dyDescent="0.15">
      <c r="X191" s="172"/>
    </row>
    <row r="192" spans="24:24" x14ac:dyDescent="0.15">
      <c r="X192" s="172"/>
    </row>
    <row r="193" spans="1:26" x14ac:dyDescent="0.15">
      <c r="X193" s="172"/>
    </row>
    <row r="194" spans="1:26" x14ac:dyDescent="0.15">
      <c r="X194" s="172"/>
    </row>
    <row r="195" spans="1:26" ht="13.5" hidden="1" customHeight="1" x14ac:dyDescent="0.15">
      <c r="X195" s="172"/>
    </row>
    <row r="196" spans="1:26" ht="13.5" hidden="1" customHeight="1" x14ac:dyDescent="0.15">
      <c r="A196" s="252">
        <f>SUM(A8:J88)</f>
        <v>17263</v>
      </c>
      <c r="X196" s="172"/>
      <c r="Z196" s="253">
        <v>0</v>
      </c>
    </row>
    <row r="197" spans="1:26" ht="13.5" hidden="1" customHeight="1" x14ac:dyDescent="0.15">
      <c r="X197" s="172"/>
    </row>
    <row r="198" spans="1:26" x14ac:dyDescent="0.15">
      <c r="X198" s="172"/>
    </row>
    <row r="199" spans="1:26" x14ac:dyDescent="0.15">
      <c r="X199" s="172"/>
    </row>
    <row r="200" spans="1:26" x14ac:dyDescent="0.15">
      <c r="X200" s="172"/>
    </row>
    <row r="201" spans="1:26" x14ac:dyDescent="0.15">
      <c r="X201" s="172"/>
    </row>
    <row r="202" spans="1:26" x14ac:dyDescent="0.15">
      <c r="X202" s="172"/>
    </row>
    <row r="203" spans="1:26" x14ac:dyDescent="0.15">
      <c r="X203" s="172"/>
    </row>
    <row r="204" spans="1:26" x14ac:dyDescent="0.15">
      <c r="X204" s="172"/>
    </row>
    <row r="205" spans="1:26" x14ac:dyDescent="0.15">
      <c r="X205" s="172"/>
    </row>
    <row r="206" spans="1:26" x14ac:dyDescent="0.15">
      <c r="X206" s="172"/>
    </row>
    <row r="207" spans="1:26" x14ac:dyDescent="0.15">
      <c r="X207" s="172"/>
    </row>
    <row r="208" spans="1:26" x14ac:dyDescent="0.15">
      <c r="X208" s="172"/>
    </row>
    <row r="209" spans="24:24" x14ac:dyDescent="0.15">
      <c r="X209" s="172"/>
    </row>
    <row r="210" spans="24:24" x14ac:dyDescent="0.15">
      <c r="X210" s="172"/>
    </row>
    <row r="211" spans="24:24" x14ac:dyDescent="0.15">
      <c r="X211" s="172"/>
    </row>
    <row r="212" spans="24:24" x14ac:dyDescent="0.15">
      <c r="X212" s="172"/>
    </row>
    <row r="213" spans="24:24" x14ac:dyDescent="0.15">
      <c r="X213" s="172"/>
    </row>
    <row r="214" spans="24:24" x14ac:dyDescent="0.15">
      <c r="X214" s="172"/>
    </row>
    <row r="215" spans="24:24" x14ac:dyDescent="0.15">
      <c r="X215" s="172"/>
    </row>
    <row r="216" spans="24:24" x14ac:dyDescent="0.15">
      <c r="X216" s="172"/>
    </row>
    <row r="217" spans="24:24" x14ac:dyDescent="0.15">
      <c r="X217" s="172"/>
    </row>
    <row r="218" spans="24:24" x14ac:dyDescent="0.15">
      <c r="X218" s="172"/>
    </row>
    <row r="219" spans="24:24" x14ac:dyDescent="0.15">
      <c r="X219" s="172"/>
    </row>
    <row r="220" spans="24:24" x14ac:dyDescent="0.15">
      <c r="X220" s="172"/>
    </row>
    <row r="221" spans="24:24" x14ac:dyDescent="0.15">
      <c r="X221" s="172"/>
    </row>
    <row r="222" spans="24:24" x14ac:dyDescent="0.15">
      <c r="X222" s="172"/>
    </row>
    <row r="223" spans="24:24" x14ac:dyDescent="0.15">
      <c r="X223" s="172"/>
    </row>
    <row r="224" spans="24:24" x14ac:dyDescent="0.15">
      <c r="X224" s="172"/>
    </row>
    <row r="225" spans="24:24" x14ac:dyDescent="0.15">
      <c r="X225" s="172"/>
    </row>
    <row r="226" spans="24:24" x14ac:dyDescent="0.15">
      <c r="X226" s="172"/>
    </row>
    <row r="227" spans="24:24" x14ac:dyDescent="0.15">
      <c r="X227" s="172"/>
    </row>
    <row r="228" spans="24:24" x14ac:dyDescent="0.15">
      <c r="X228" s="172"/>
    </row>
    <row r="229" spans="24:24" x14ac:dyDescent="0.15">
      <c r="X229" s="172"/>
    </row>
    <row r="230" spans="24:24" x14ac:dyDescent="0.15">
      <c r="X230" s="172"/>
    </row>
    <row r="231" spans="24:24" x14ac:dyDescent="0.15">
      <c r="X231" s="172"/>
    </row>
    <row r="232" spans="24:24" x14ac:dyDescent="0.15">
      <c r="X232" s="172"/>
    </row>
    <row r="233" spans="24:24" x14ac:dyDescent="0.15">
      <c r="X233" s="172"/>
    </row>
    <row r="234" spans="24:24" x14ac:dyDescent="0.15">
      <c r="X234" s="172"/>
    </row>
    <row r="235" spans="24:24" x14ac:dyDescent="0.15">
      <c r="X235" s="172"/>
    </row>
    <row r="236" spans="24:24" x14ac:dyDescent="0.15">
      <c r="X236" s="172"/>
    </row>
    <row r="237" spans="24:24" x14ac:dyDescent="0.15">
      <c r="X237" s="172"/>
    </row>
    <row r="238" spans="24:24" x14ac:dyDescent="0.15">
      <c r="X238" s="172"/>
    </row>
    <row r="239" spans="24:24" x14ac:dyDescent="0.15">
      <c r="X239" s="172"/>
    </row>
    <row r="240" spans="24:24" x14ac:dyDescent="0.15">
      <c r="X240" s="172"/>
    </row>
    <row r="241" spans="24:24" x14ac:dyDescent="0.15">
      <c r="X241" s="172"/>
    </row>
    <row r="242" spans="24:24" x14ac:dyDescent="0.15">
      <c r="X242" s="172"/>
    </row>
    <row r="243" spans="24:24" x14ac:dyDescent="0.15">
      <c r="X243" s="172"/>
    </row>
    <row r="244" spans="24:24" x14ac:dyDescent="0.15">
      <c r="X244" s="172"/>
    </row>
    <row r="245" spans="24:24" x14ac:dyDescent="0.15">
      <c r="X245" s="172"/>
    </row>
    <row r="246" spans="24:24" x14ac:dyDescent="0.15">
      <c r="X246" s="172"/>
    </row>
    <row r="247" spans="24:24" x14ac:dyDescent="0.15">
      <c r="X247" s="172"/>
    </row>
    <row r="248" spans="24:24" x14ac:dyDescent="0.15">
      <c r="X248" s="172"/>
    </row>
    <row r="249" spans="24:24" x14ac:dyDescent="0.15">
      <c r="X249" s="172"/>
    </row>
    <row r="250" spans="24:24" x14ac:dyDescent="0.15">
      <c r="X250" s="172"/>
    </row>
    <row r="251" spans="24:24" x14ac:dyDescent="0.15">
      <c r="X251" s="172"/>
    </row>
    <row r="252" spans="24:24" x14ac:dyDescent="0.15">
      <c r="X252" s="172"/>
    </row>
    <row r="253" spans="24:24" x14ac:dyDescent="0.15">
      <c r="X253" s="172"/>
    </row>
    <row r="254" spans="24:24" x14ac:dyDescent="0.15">
      <c r="X254" s="172"/>
    </row>
    <row r="255" spans="24:24" x14ac:dyDescent="0.15">
      <c r="X255" s="172"/>
    </row>
    <row r="256" spans="24:24" x14ac:dyDescent="0.15">
      <c r="X256" s="172"/>
    </row>
    <row r="257" spans="24:24" x14ac:dyDescent="0.15">
      <c r="X257" s="172"/>
    </row>
    <row r="258" spans="24:24" x14ac:dyDescent="0.15">
      <c r="X258" s="172"/>
    </row>
    <row r="259" spans="24:24" x14ac:dyDescent="0.15">
      <c r="X259" s="172"/>
    </row>
    <row r="260" spans="24:24" x14ac:dyDescent="0.15">
      <c r="X260" s="172"/>
    </row>
    <row r="261" spans="24:24" x14ac:dyDescent="0.15">
      <c r="X261" s="172"/>
    </row>
    <row r="262" spans="24:24" x14ac:dyDescent="0.15">
      <c r="X262" s="172"/>
    </row>
    <row r="263" spans="24:24" x14ac:dyDescent="0.15">
      <c r="X263" s="172"/>
    </row>
    <row r="264" spans="24:24" x14ac:dyDescent="0.15">
      <c r="X264" s="172"/>
    </row>
    <row r="265" spans="24:24" x14ac:dyDescent="0.15">
      <c r="X265" s="172"/>
    </row>
    <row r="266" spans="24:24" x14ac:dyDescent="0.15">
      <c r="X266" s="172"/>
    </row>
    <row r="267" spans="24:24" x14ac:dyDescent="0.15">
      <c r="X267" s="172"/>
    </row>
    <row r="268" spans="24:24" x14ac:dyDescent="0.15">
      <c r="X268" s="172"/>
    </row>
    <row r="269" spans="24:24" x14ac:dyDescent="0.15">
      <c r="X269" s="172"/>
    </row>
    <row r="270" spans="24:24" x14ac:dyDescent="0.15">
      <c r="X270" s="172"/>
    </row>
    <row r="271" spans="24:24" x14ac:dyDescent="0.15">
      <c r="X271" s="172"/>
    </row>
    <row r="272" spans="24:24" x14ac:dyDescent="0.15">
      <c r="X272" s="172"/>
    </row>
    <row r="273" spans="24:24" x14ac:dyDescent="0.15">
      <c r="X273" s="172"/>
    </row>
    <row r="274" spans="24:24" x14ac:dyDescent="0.15">
      <c r="X274" s="172"/>
    </row>
    <row r="275" spans="24:24" x14ac:dyDescent="0.15">
      <c r="X275" s="172"/>
    </row>
    <row r="276" spans="24:24" x14ac:dyDescent="0.15">
      <c r="X276" s="172"/>
    </row>
    <row r="277" spans="24:24" x14ac:dyDescent="0.15">
      <c r="X277" s="172"/>
    </row>
    <row r="278" spans="24:24" x14ac:dyDescent="0.15">
      <c r="X278" s="172"/>
    </row>
    <row r="279" spans="24:24" x14ac:dyDescent="0.15">
      <c r="X279" s="172"/>
    </row>
    <row r="280" spans="24:24" x14ac:dyDescent="0.15">
      <c r="X280" s="172"/>
    </row>
    <row r="281" spans="24:24" x14ac:dyDescent="0.15">
      <c r="X281" s="172"/>
    </row>
    <row r="282" spans="24:24" x14ac:dyDescent="0.15">
      <c r="X282" s="172"/>
    </row>
    <row r="283" spans="24:24" x14ac:dyDescent="0.15">
      <c r="X283" s="172"/>
    </row>
    <row r="284" spans="24:24" x14ac:dyDescent="0.15">
      <c r="X284" s="172"/>
    </row>
    <row r="285" spans="24:24" x14ac:dyDescent="0.15">
      <c r="X285" s="172"/>
    </row>
    <row r="286" spans="24:24" x14ac:dyDescent="0.15">
      <c r="X286" s="172"/>
    </row>
    <row r="287" spans="24:24" x14ac:dyDescent="0.15">
      <c r="X287" s="172"/>
    </row>
    <row r="288" spans="24:24" x14ac:dyDescent="0.15">
      <c r="X288" s="172"/>
    </row>
    <row r="289" spans="24:24" x14ac:dyDescent="0.15">
      <c r="X289" s="172"/>
    </row>
    <row r="290" spans="24:24" x14ac:dyDescent="0.15">
      <c r="X290" s="172"/>
    </row>
    <row r="291" spans="24:24" x14ac:dyDescent="0.15">
      <c r="X291" s="172"/>
    </row>
    <row r="292" spans="24:24" x14ac:dyDescent="0.15">
      <c r="X292" s="172"/>
    </row>
    <row r="293" spans="24:24" x14ac:dyDescent="0.15">
      <c r="X293" s="172"/>
    </row>
    <row r="294" spans="24:24" x14ac:dyDescent="0.15">
      <c r="X294" s="172"/>
    </row>
    <row r="295" spans="24:24" x14ac:dyDescent="0.15">
      <c r="X295" s="172"/>
    </row>
    <row r="296" spans="24:24" x14ac:dyDescent="0.15">
      <c r="X296" s="172"/>
    </row>
    <row r="297" spans="24:24" x14ac:dyDescent="0.15">
      <c r="X297" s="172"/>
    </row>
    <row r="298" spans="24:24" x14ac:dyDescent="0.15">
      <c r="X298" s="172"/>
    </row>
    <row r="299" spans="24:24" x14ac:dyDescent="0.15">
      <c r="X299" s="172"/>
    </row>
    <row r="300" spans="24:24" x14ac:dyDescent="0.15">
      <c r="X300" s="172"/>
    </row>
    <row r="301" spans="24:24" x14ac:dyDescent="0.15">
      <c r="X301" s="172"/>
    </row>
    <row r="302" spans="24:24" x14ac:dyDescent="0.15">
      <c r="X302" s="172"/>
    </row>
    <row r="303" spans="24:24" x14ac:dyDescent="0.15">
      <c r="X303" s="172"/>
    </row>
    <row r="304" spans="24:24" x14ac:dyDescent="0.15">
      <c r="X304" s="172"/>
    </row>
    <row r="305" spans="24:24" x14ac:dyDescent="0.15">
      <c r="X305" s="172"/>
    </row>
    <row r="306" spans="24:24" x14ac:dyDescent="0.15">
      <c r="X306" s="172"/>
    </row>
    <row r="307" spans="24:24" x14ac:dyDescent="0.15">
      <c r="X307" s="172"/>
    </row>
    <row r="308" spans="24:24" x14ac:dyDescent="0.15">
      <c r="X308" s="172"/>
    </row>
    <row r="309" spans="24:24" x14ac:dyDescent="0.15">
      <c r="X309" s="172"/>
    </row>
    <row r="310" spans="24:24" x14ac:dyDescent="0.15">
      <c r="X310" s="172"/>
    </row>
    <row r="311" spans="24:24" x14ac:dyDescent="0.15">
      <c r="X311" s="172"/>
    </row>
    <row r="312" spans="24:24" x14ac:dyDescent="0.15">
      <c r="X312" s="172"/>
    </row>
    <row r="313" spans="24:24" x14ac:dyDescent="0.15">
      <c r="X313" s="172"/>
    </row>
    <row r="314" spans="24:24" x14ac:dyDescent="0.15">
      <c r="X314" s="172"/>
    </row>
    <row r="315" spans="24:24" x14ac:dyDescent="0.15">
      <c r="X315" s="172"/>
    </row>
    <row r="316" spans="24:24" x14ac:dyDescent="0.15">
      <c r="X316" s="172"/>
    </row>
    <row r="317" spans="24:24" x14ac:dyDescent="0.15">
      <c r="X317" s="172"/>
    </row>
    <row r="318" spans="24:24" x14ac:dyDescent="0.15">
      <c r="X318" s="172"/>
    </row>
    <row r="319" spans="24:24" x14ac:dyDescent="0.15">
      <c r="X319" s="172"/>
    </row>
    <row r="320" spans="24:24" x14ac:dyDescent="0.15">
      <c r="X320" s="172"/>
    </row>
    <row r="321" spans="24:24" x14ac:dyDescent="0.15">
      <c r="X321" s="172"/>
    </row>
    <row r="322" spans="24:24" x14ac:dyDescent="0.15">
      <c r="X322" s="172"/>
    </row>
    <row r="323" spans="24:24" x14ac:dyDescent="0.15">
      <c r="X323" s="172"/>
    </row>
    <row r="324" spans="24:24" x14ac:dyDescent="0.15">
      <c r="X324" s="172"/>
    </row>
    <row r="325" spans="24:24" x14ac:dyDescent="0.15">
      <c r="X325" s="172"/>
    </row>
    <row r="326" spans="24:24" x14ac:dyDescent="0.15">
      <c r="X326" s="172"/>
    </row>
    <row r="327" spans="24:24" x14ac:dyDescent="0.15">
      <c r="X327" s="172"/>
    </row>
    <row r="328" spans="24:24" x14ac:dyDescent="0.15">
      <c r="X328" s="172"/>
    </row>
    <row r="329" spans="24:24" x14ac:dyDescent="0.15">
      <c r="X329" s="172"/>
    </row>
    <row r="330" spans="24:24" x14ac:dyDescent="0.15">
      <c r="X330" s="172"/>
    </row>
    <row r="331" spans="24:24" x14ac:dyDescent="0.15">
      <c r="X331" s="172"/>
    </row>
    <row r="332" spans="24:24" x14ac:dyDescent="0.15">
      <c r="X332" s="172"/>
    </row>
    <row r="333" spans="24:24" x14ac:dyDescent="0.15">
      <c r="X333" s="172"/>
    </row>
    <row r="334" spans="24:24" x14ac:dyDescent="0.15">
      <c r="X334" s="172"/>
    </row>
    <row r="335" spans="24:24" x14ac:dyDescent="0.15">
      <c r="X335" s="172"/>
    </row>
    <row r="336" spans="24:24" x14ac:dyDescent="0.15">
      <c r="X336" s="172"/>
    </row>
    <row r="337" spans="24:24" x14ac:dyDescent="0.15">
      <c r="X337" s="172"/>
    </row>
    <row r="338" spans="24:24" x14ac:dyDescent="0.15">
      <c r="X338" s="172"/>
    </row>
    <row r="339" spans="24:24" x14ac:dyDescent="0.15">
      <c r="X339" s="172"/>
    </row>
    <row r="340" spans="24:24" x14ac:dyDescent="0.15">
      <c r="X340" s="172"/>
    </row>
    <row r="341" spans="24:24" x14ac:dyDescent="0.15">
      <c r="X341" s="172"/>
    </row>
    <row r="342" spans="24:24" x14ac:dyDescent="0.15">
      <c r="X342" s="172"/>
    </row>
    <row r="343" spans="24:24" x14ac:dyDescent="0.15">
      <c r="X343" s="172"/>
    </row>
    <row r="344" spans="24:24" x14ac:dyDescent="0.15">
      <c r="X344" s="172"/>
    </row>
    <row r="345" spans="24:24" x14ac:dyDescent="0.15">
      <c r="X345" s="172"/>
    </row>
    <row r="346" spans="24:24" x14ac:dyDescent="0.15">
      <c r="X346" s="172"/>
    </row>
    <row r="347" spans="24:24" x14ac:dyDescent="0.15">
      <c r="X347" s="172"/>
    </row>
    <row r="348" spans="24:24" x14ac:dyDescent="0.15">
      <c r="X348" s="172"/>
    </row>
    <row r="349" spans="24:24" x14ac:dyDescent="0.15">
      <c r="X349" s="172"/>
    </row>
    <row r="350" spans="24:24" x14ac:dyDescent="0.15">
      <c r="X350" s="172"/>
    </row>
    <row r="351" spans="24:24" x14ac:dyDescent="0.15">
      <c r="X351" s="172"/>
    </row>
    <row r="352" spans="24:24" x14ac:dyDescent="0.15">
      <c r="X352" s="172"/>
    </row>
    <row r="353" spans="24:24" x14ac:dyDescent="0.15">
      <c r="X353" s="172"/>
    </row>
    <row r="354" spans="24:24" x14ac:dyDescent="0.15">
      <c r="X354" s="172"/>
    </row>
    <row r="355" spans="24:24" x14ac:dyDescent="0.15">
      <c r="X355" s="172"/>
    </row>
    <row r="356" spans="24:24" x14ac:dyDescent="0.15">
      <c r="X356" s="172"/>
    </row>
    <row r="357" spans="24:24" x14ac:dyDescent="0.15">
      <c r="X357" s="172"/>
    </row>
    <row r="358" spans="24:24" x14ac:dyDescent="0.15">
      <c r="X358" s="172"/>
    </row>
    <row r="359" spans="24:24" x14ac:dyDescent="0.15">
      <c r="X359" s="172"/>
    </row>
    <row r="360" spans="24:24" x14ac:dyDescent="0.15">
      <c r="X360" s="172"/>
    </row>
    <row r="361" spans="24:24" x14ac:dyDescent="0.15">
      <c r="X361" s="172"/>
    </row>
    <row r="362" spans="24:24" x14ac:dyDescent="0.15">
      <c r="X362" s="172"/>
    </row>
    <row r="363" spans="24:24" x14ac:dyDescent="0.15">
      <c r="X363" s="172"/>
    </row>
    <row r="364" spans="24:24" x14ac:dyDescent="0.15">
      <c r="X364" s="172"/>
    </row>
    <row r="365" spans="24:24" x14ac:dyDescent="0.15">
      <c r="X365" s="172"/>
    </row>
    <row r="366" spans="24:24" x14ac:dyDescent="0.15">
      <c r="X366" s="172"/>
    </row>
    <row r="367" spans="24:24" x14ac:dyDescent="0.15">
      <c r="X367" s="172"/>
    </row>
    <row r="368" spans="24:24" x14ac:dyDescent="0.15">
      <c r="X368" s="172"/>
    </row>
    <row r="369" spans="24:24" x14ac:dyDescent="0.15">
      <c r="X369" s="172"/>
    </row>
    <row r="370" spans="24:24" x14ac:dyDescent="0.15">
      <c r="X370" s="172"/>
    </row>
    <row r="371" spans="24:24" x14ac:dyDescent="0.15">
      <c r="X371" s="172"/>
    </row>
    <row r="372" spans="24:24" x14ac:dyDescent="0.15">
      <c r="X372" s="172"/>
    </row>
    <row r="373" spans="24:24" x14ac:dyDescent="0.15">
      <c r="X373" s="172"/>
    </row>
    <row r="374" spans="24:24" x14ac:dyDescent="0.15">
      <c r="X374" s="172"/>
    </row>
    <row r="375" spans="24:24" x14ac:dyDescent="0.15">
      <c r="X375" s="172"/>
    </row>
    <row r="376" spans="24:24" x14ac:dyDescent="0.15">
      <c r="X376" s="172"/>
    </row>
    <row r="377" spans="24:24" x14ac:dyDescent="0.15">
      <c r="X377" s="172"/>
    </row>
    <row r="378" spans="24:24" x14ac:dyDescent="0.15">
      <c r="X378" s="172"/>
    </row>
    <row r="379" spans="24:24" x14ac:dyDescent="0.15">
      <c r="X379" s="172"/>
    </row>
    <row r="380" spans="24:24" x14ac:dyDescent="0.15">
      <c r="X380" s="172"/>
    </row>
    <row r="381" spans="24:24" x14ac:dyDescent="0.15">
      <c r="X381" s="172"/>
    </row>
    <row r="382" spans="24:24" x14ac:dyDescent="0.15">
      <c r="X382" s="172"/>
    </row>
    <row r="383" spans="24:24" x14ac:dyDescent="0.15">
      <c r="X383" s="172"/>
    </row>
    <row r="384" spans="24:24" x14ac:dyDescent="0.15">
      <c r="X384" s="172"/>
    </row>
    <row r="385" spans="24:24" x14ac:dyDescent="0.15">
      <c r="X385" s="172"/>
    </row>
    <row r="386" spans="24:24" x14ac:dyDescent="0.15">
      <c r="X386" s="172"/>
    </row>
    <row r="387" spans="24:24" x14ac:dyDescent="0.15">
      <c r="X387" s="172"/>
    </row>
    <row r="388" spans="24:24" x14ac:dyDescent="0.15">
      <c r="X388" s="172"/>
    </row>
    <row r="389" spans="24:24" x14ac:dyDescent="0.15">
      <c r="X389" s="172"/>
    </row>
    <row r="390" spans="24:24" x14ac:dyDescent="0.15">
      <c r="X390" s="172"/>
    </row>
    <row r="391" spans="24:24" x14ac:dyDescent="0.15">
      <c r="X391" s="172"/>
    </row>
    <row r="392" spans="24:24" x14ac:dyDescent="0.15">
      <c r="X392" s="172"/>
    </row>
    <row r="393" spans="24:24" x14ac:dyDescent="0.15">
      <c r="X393" s="172"/>
    </row>
    <row r="394" spans="24:24" x14ac:dyDescent="0.15">
      <c r="X394" s="172"/>
    </row>
    <row r="395" spans="24:24" x14ac:dyDescent="0.15">
      <c r="X395" s="172"/>
    </row>
    <row r="396" spans="24:24" x14ac:dyDescent="0.15">
      <c r="X396" s="172"/>
    </row>
    <row r="397" spans="24:24" x14ac:dyDescent="0.15">
      <c r="X397" s="172"/>
    </row>
    <row r="398" spans="24:24" x14ac:dyDescent="0.15">
      <c r="X398" s="172"/>
    </row>
    <row r="399" spans="24:24" x14ac:dyDescent="0.15">
      <c r="X399" s="172"/>
    </row>
    <row r="400" spans="24:24" x14ac:dyDescent="0.15">
      <c r="X400" s="172"/>
    </row>
    <row r="401" spans="24:24" x14ac:dyDescent="0.15">
      <c r="X401" s="172"/>
    </row>
    <row r="402" spans="24:24" x14ac:dyDescent="0.15">
      <c r="X402" s="172"/>
    </row>
    <row r="403" spans="24:24" x14ac:dyDescent="0.15">
      <c r="X403" s="172"/>
    </row>
    <row r="404" spans="24:24" x14ac:dyDescent="0.15">
      <c r="X404" s="172"/>
    </row>
    <row r="405" spans="24:24" x14ac:dyDescent="0.15">
      <c r="X405" s="172"/>
    </row>
    <row r="406" spans="24:24" x14ac:dyDescent="0.15">
      <c r="X406" s="172"/>
    </row>
    <row r="407" spans="24:24" x14ac:dyDescent="0.15">
      <c r="X407" s="172"/>
    </row>
    <row r="408" spans="24:24" x14ac:dyDescent="0.15">
      <c r="X408" s="172"/>
    </row>
    <row r="409" spans="24:24" x14ac:dyDescent="0.15">
      <c r="X409" s="172"/>
    </row>
    <row r="410" spans="24:24" x14ac:dyDescent="0.15">
      <c r="X410" s="172"/>
    </row>
    <row r="411" spans="24:24" x14ac:dyDescent="0.15">
      <c r="X411" s="172"/>
    </row>
    <row r="412" spans="24:24" x14ac:dyDescent="0.15">
      <c r="X412" s="172"/>
    </row>
    <row r="413" spans="24:24" x14ac:dyDescent="0.15">
      <c r="X413" s="172"/>
    </row>
    <row r="414" spans="24:24" x14ac:dyDescent="0.15">
      <c r="X414" s="172"/>
    </row>
    <row r="415" spans="24:24" x14ac:dyDescent="0.15">
      <c r="X415" s="172"/>
    </row>
    <row r="416" spans="24:24" x14ac:dyDescent="0.15">
      <c r="X416" s="172"/>
    </row>
    <row r="417" spans="24:24" x14ac:dyDescent="0.15">
      <c r="X417" s="172"/>
    </row>
    <row r="418" spans="24:24" x14ac:dyDescent="0.15">
      <c r="X418" s="172"/>
    </row>
    <row r="419" spans="24:24" x14ac:dyDescent="0.15">
      <c r="X419" s="172"/>
    </row>
    <row r="420" spans="24:24" x14ac:dyDescent="0.15">
      <c r="X420" s="172"/>
    </row>
    <row r="421" spans="24:24" x14ac:dyDescent="0.15">
      <c r="X421" s="172"/>
    </row>
    <row r="422" spans="24:24" x14ac:dyDescent="0.15">
      <c r="X422" s="172"/>
    </row>
    <row r="423" spans="24:24" x14ac:dyDescent="0.15">
      <c r="X423" s="172"/>
    </row>
    <row r="424" spans="24:24" x14ac:dyDescent="0.15">
      <c r="X424" s="172"/>
    </row>
    <row r="425" spans="24:24" x14ac:dyDescent="0.15">
      <c r="X425" s="172"/>
    </row>
    <row r="426" spans="24:24" x14ac:dyDescent="0.15">
      <c r="X426" s="172"/>
    </row>
    <row r="427" spans="24:24" x14ac:dyDescent="0.15">
      <c r="X427" s="172"/>
    </row>
    <row r="428" spans="24:24" x14ac:dyDescent="0.15">
      <c r="X428" s="172"/>
    </row>
    <row r="429" spans="24:24" x14ac:dyDescent="0.15">
      <c r="X429" s="172"/>
    </row>
    <row r="430" spans="24:24" x14ac:dyDescent="0.15">
      <c r="X430" s="172"/>
    </row>
    <row r="431" spans="24:24" x14ac:dyDescent="0.15">
      <c r="X431" s="172"/>
    </row>
    <row r="432" spans="24:24" x14ac:dyDescent="0.15">
      <c r="X432" s="172"/>
    </row>
    <row r="433" spans="24:24" x14ac:dyDescent="0.15">
      <c r="X433" s="172"/>
    </row>
    <row r="434" spans="24:24" x14ac:dyDescent="0.15">
      <c r="X434" s="172"/>
    </row>
    <row r="435" spans="24:24" x14ac:dyDescent="0.15">
      <c r="X435" s="172"/>
    </row>
    <row r="436" spans="24:24" x14ac:dyDescent="0.15">
      <c r="X436" s="172"/>
    </row>
    <row r="437" spans="24:24" x14ac:dyDescent="0.15">
      <c r="X437" s="172"/>
    </row>
    <row r="438" spans="24:24" x14ac:dyDescent="0.15">
      <c r="X438" s="172"/>
    </row>
    <row r="439" spans="24:24" x14ac:dyDescent="0.15">
      <c r="X439" s="172"/>
    </row>
    <row r="440" spans="24:24" x14ac:dyDescent="0.15">
      <c r="X440" s="172"/>
    </row>
    <row r="441" spans="24:24" x14ac:dyDescent="0.15">
      <c r="X441" s="172"/>
    </row>
    <row r="442" spans="24:24" x14ac:dyDescent="0.15">
      <c r="X442" s="172"/>
    </row>
    <row r="443" spans="24:24" x14ac:dyDescent="0.15">
      <c r="X443" s="172"/>
    </row>
    <row r="444" spans="24:24" x14ac:dyDescent="0.15">
      <c r="X444" s="172"/>
    </row>
    <row r="445" spans="24:24" x14ac:dyDescent="0.15">
      <c r="X445" s="172"/>
    </row>
    <row r="446" spans="24:24" x14ac:dyDescent="0.15">
      <c r="X446" s="172"/>
    </row>
    <row r="447" spans="24:24" x14ac:dyDescent="0.15">
      <c r="X447" s="172"/>
    </row>
    <row r="448" spans="24:24" x14ac:dyDescent="0.15">
      <c r="X448" s="172"/>
    </row>
    <row r="449" spans="24:24" x14ac:dyDescent="0.15">
      <c r="X449" s="172"/>
    </row>
    <row r="450" spans="24:24" x14ac:dyDescent="0.15">
      <c r="X450" s="172"/>
    </row>
    <row r="451" spans="24:24" x14ac:dyDescent="0.15">
      <c r="X451" s="172"/>
    </row>
    <row r="452" spans="24:24" x14ac:dyDescent="0.15">
      <c r="X452" s="172"/>
    </row>
    <row r="453" spans="24:24" x14ac:dyDescent="0.15">
      <c r="X453" s="172"/>
    </row>
    <row r="454" spans="24:24" x14ac:dyDescent="0.15">
      <c r="X454" s="172"/>
    </row>
    <row r="455" spans="24:24" x14ac:dyDescent="0.15">
      <c r="X455" s="172"/>
    </row>
    <row r="456" spans="24:24" x14ac:dyDescent="0.15">
      <c r="X456" s="172"/>
    </row>
    <row r="457" spans="24:24" x14ac:dyDescent="0.15">
      <c r="X457" s="172"/>
    </row>
    <row r="458" spans="24:24" x14ac:dyDescent="0.15">
      <c r="X458" s="172"/>
    </row>
    <row r="459" spans="24:24" x14ac:dyDescent="0.15">
      <c r="X459" s="172"/>
    </row>
    <row r="460" spans="24:24" x14ac:dyDescent="0.15">
      <c r="X460" s="172"/>
    </row>
    <row r="461" spans="24:24" x14ac:dyDescent="0.15">
      <c r="X461" s="172"/>
    </row>
    <row r="462" spans="24:24" x14ac:dyDescent="0.15">
      <c r="X462" s="172"/>
    </row>
    <row r="463" spans="24:24" x14ac:dyDescent="0.15">
      <c r="X463" s="172"/>
    </row>
    <row r="464" spans="24:24" x14ac:dyDescent="0.15">
      <c r="X464" s="172"/>
    </row>
    <row r="465" spans="24:24" x14ac:dyDescent="0.15">
      <c r="X465" s="172"/>
    </row>
    <row r="466" spans="24:24" x14ac:dyDescent="0.15">
      <c r="X466" s="172"/>
    </row>
    <row r="467" spans="24:24" x14ac:dyDescent="0.15">
      <c r="X467" s="172"/>
    </row>
    <row r="468" spans="24:24" x14ac:dyDescent="0.15">
      <c r="X468" s="172"/>
    </row>
    <row r="469" spans="24:24" x14ac:dyDescent="0.15">
      <c r="X469" s="172"/>
    </row>
    <row r="470" spans="24:24" x14ac:dyDescent="0.15">
      <c r="X470" s="172"/>
    </row>
    <row r="471" spans="24:24" x14ac:dyDescent="0.15">
      <c r="X471" s="172"/>
    </row>
    <row r="472" spans="24:24" x14ac:dyDescent="0.15">
      <c r="X472" s="172"/>
    </row>
    <row r="473" spans="24:24" x14ac:dyDescent="0.15">
      <c r="X473" s="172"/>
    </row>
    <row r="474" spans="24:24" x14ac:dyDescent="0.15">
      <c r="X474" s="172"/>
    </row>
    <row r="475" spans="24:24" x14ac:dyDescent="0.15">
      <c r="X475" s="172"/>
    </row>
    <row r="476" spans="24:24" x14ac:dyDescent="0.15">
      <c r="X476" s="172"/>
    </row>
    <row r="477" spans="24:24" x14ac:dyDescent="0.15">
      <c r="X477" s="172"/>
    </row>
    <row r="478" spans="24:24" x14ac:dyDescent="0.15">
      <c r="X478" s="172"/>
    </row>
    <row r="479" spans="24:24" x14ac:dyDescent="0.15">
      <c r="X479" s="172"/>
    </row>
    <row r="480" spans="24:24" x14ac:dyDescent="0.15">
      <c r="X480" s="172"/>
    </row>
    <row r="481" spans="24:24" x14ac:dyDescent="0.15">
      <c r="X481" s="172"/>
    </row>
    <row r="482" spans="24:24" x14ac:dyDescent="0.15">
      <c r="X482" s="172"/>
    </row>
    <row r="483" spans="24:24" x14ac:dyDescent="0.15">
      <c r="X483" s="172"/>
    </row>
    <row r="484" spans="24:24" x14ac:dyDescent="0.15">
      <c r="X484" s="172"/>
    </row>
    <row r="485" spans="24:24" x14ac:dyDescent="0.15">
      <c r="X485" s="172"/>
    </row>
    <row r="486" spans="24:24" x14ac:dyDescent="0.15">
      <c r="X486" s="172"/>
    </row>
    <row r="487" spans="24:24" x14ac:dyDescent="0.15">
      <c r="X487" s="172"/>
    </row>
    <row r="488" spans="24:24" x14ac:dyDescent="0.15">
      <c r="X488" s="172"/>
    </row>
    <row r="489" spans="24:24" x14ac:dyDescent="0.15">
      <c r="X489" s="172"/>
    </row>
    <row r="490" spans="24:24" x14ac:dyDescent="0.15">
      <c r="X490" s="172"/>
    </row>
    <row r="491" spans="24:24" x14ac:dyDescent="0.15">
      <c r="X491" s="172"/>
    </row>
    <row r="492" spans="24:24" x14ac:dyDescent="0.15">
      <c r="X492" s="172"/>
    </row>
    <row r="493" spans="24:24" x14ac:dyDescent="0.15">
      <c r="X493" s="172"/>
    </row>
    <row r="494" spans="24:24" x14ac:dyDescent="0.15">
      <c r="X494" s="172"/>
    </row>
    <row r="495" spans="24:24" x14ac:dyDescent="0.15">
      <c r="X495" s="172"/>
    </row>
    <row r="496" spans="24:24" x14ac:dyDescent="0.15">
      <c r="X496" s="172"/>
    </row>
    <row r="497" spans="24:24" x14ac:dyDescent="0.15">
      <c r="X497" s="172"/>
    </row>
    <row r="498" spans="24:24" x14ac:dyDescent="0.15">
      <c r="X498" s="172"/>
    </row>
    <row r="499" spans="24:24" x14ac:dyDescent="0.15">
      <c r="X499" s="172"/>
    </row>
    <row r="500" spans="24:24" x14ac:dyDescent="0.15">
      <c r="X500" s="172"/>
    </row>
    <row r="501" spans="24:24" x14ac:dyDescent="0.15">
      <c r="X501" s="172"/>
    </row>
    <row r="502" spans="24:24" x14ac:dyDescent="0.15">
      <c r="X502" s="172"/>
    </row>
    <row r="503" spans="24:24" x14ac:dyDescent="0.15">
      <c r="X503" s="172"/>
    </row>
    <row r="504" spans="24:24" x14ac:dyDescent="0.15">
      <c r="X504" s="172"/>
    </row>
    <row r="505" spans="24:24" x14ac:dyDescent="0.15">
      <c r="X505" s="172"/>
    </row>
    <row r="506" spans="24:24" x14ac:dyDescent="0.15">
      <c r="X506" s="172"/>
    </row>
    <row r="507" spans="24:24" x14ac:dyDescent="0.15">
      <c r="X507" s="172"/>
    </row>
    <row r="508" spans="24:24" x14ac:dyDescent="0.15">
      <c r="X508" s="172"/>
    </row>
    <row r="509" spans="24:24" x14ac:dyDescent="0.15">
      <c r="X509" s="172"/>
    </row>
    <row r="510" spans="24:24" x14ac:dyDescent="0.15">
      <c r="X510" s="172"/>
    </row>
    <row r="511" spans="24:24" x14ac:dyDescent="0.15">
      <c r="X511" s="172"/>
    </row>
    <row r="512" spans="24:24" x14ac:dyDescent="0.15">
      <c r="X512" s="172"/>
    </row>
    <row r="513" spans="24:24" x14ac:dyDescent="0.15">
      <c r="X513" s="172"/>
    </row>
    <row r="514" spans="24:24" x14ac:dyDescent="0.15">
      <c r="X514" s="172"/>
    </row>
    <row r="515" spans="24:24" x14ac:dyDescent="0.15">
      <c r="X515" s="172"/>
    </row>
    <row r="516" spans="24:24" x14ac:dyDescent="0.15">
      <c r="X516" s="172"/>
    </row>
    <row r="517" spans="24:24" x14ac:dyDescent="0.15">
      <c r="X517" s="172"/>
    </row>
    <row r="518" spans="24:24" x14ac:dyDescent="0.15">
      <c r="X518" s="172"/>
    </row>
    <row r="519" spans="24:24" x14ac:dyDescent="0.15">
      <c r="X519" s="172"/>
    </row>
    <row r="520" spans="24:24" x14ac:dyDescent="0.15">
      <c r="X520" s="172"/>
    </row>
    <row r="521" spans="24:24" x14ac:dyDescent="0.15">
      <c r="X521" s="172"/>
    </row>
    <row r="522" spans="24:24" x14ac:dyDescent="0.15">
      <c r="X522" s="172"/>
    </row>
    <row r="523" spans="24:24" x14ac:dyDescent="0.15">
      <c r="X523" s="172"/>
    </row>
    <row r="524" spans="24:24" x14ac:dyDescent="0.15">
      <c r="X524" s="172"/>
    </row>
    <row r="525" spans="24:24" x14ac:dyDescent="0.15">
      <c r="X525" s="172"/>
    </row>
    <row r="526" spans="24:24" x14ac:dyDescent="0.15">
      <c r="X526" s="172"/>
    </row>
    <row r="527" spans="24:24" x14ac:dyDescent="0.15">
      <c r="X527" s="172"/>
    </row>
    <row r="528" spans="24:24" x14ac:dyDescent="0.15">
      <c r="X528" s="172"/>
    </row>
    <row r="529" spans="24:24" x14ac:dyDescent="0.15">
      <c r="X529" s="172"/>
    </row>
    <row r="530" spans="24:24" x14ac:dyDescent="0.15">
      <c r="X530" s="172"/>
    </row>
    <row r="531" spans="24:24" x14ac:dyDescent="0.15">
      <c r="X531" s="172"/>
    </row>
    <row r="532" spans="24:24" x14ac:dyDescent="0.15">
      <c r="X532" s="172"/>
    </row>
    <row r="533" spans="24:24" x14ac:dyDescent="0.15">
      <c r="X533" s="172"/>
    </row>
    <row r="534" spans="24:24" x14ac:dyDescent="0.15">
      <c r="X534" s="172"/>
    </row>
    <row r="535" spans="24:24" x14ac:dyDescent="0.15">
      <c r="X535" s="172"/>
    </row>
    <row r="536" spans="24:24" x14ac:dyDescent="0.15">
      <c r="X536" s="172"/>
    </row>
    <row r="537" spans="24:24" x14ac:dyDescent="0.15">
      <c r="X537" s="172"/>
    </row>
    <row r="538" spans="24:24" x14ac:dyDescent="0.15">
      <c r="X538" s="172"/>
    </row>
    <row r="539" spans="24:24" x14ac:dyDescent="0.15">
      <c r="X539" s="172"/>
    </row>
    <row r="540" spans="24:24" x14ac:dyDescent="0.15">
      <c r="X540" s="172"/>
    </row>
    <row r="541" spans="24:24" x14ac:dyDescent="0.15">
      <c r="X541" s="172"/>
    </row>
    <row r="542" spans="24:24" x14ac:dyDescent="0.15">
      <c r="X542" s="172"/>
    </row>
    <row r="543" spans="24:24" x14ac:dyDescent="0.15">
      <c r="X543" s="172"/>
    </row>
    <row r="544" spans="24:24" x14ac:dyDescent="0.15">
      <c r="X544" s="172"/>
    </row>
    <row r="545" spans="24:24" x14ac:dyDescent="0.15">
      <c r="X545" s="172"/>
    </row>
    <row r="546" spans="24:24" x14ac:dyDescent="0.15">
      <c r="X546" s="172"/>
    </row>
    <row r="547" spans="24:24" x14ac:dyDescent="0.15">
      <c r="X547" s="172"/>
    </row>
    <row r="548" spans="24:24" x14ac:dyDescent="0.15">
      <c r="X548" s="172"/>
    </row>
    <row r="549" spans="24:24" x14ac:dyDescent="0.15">
      <c r="X549" s="172"/>
    </row>
    <row r="550" spans="24:24" x14ac:dyDescent="0.15">
      <c r="X550" s="172"/>
    </row>
    <row r="551" spans="24:24" x14ac:dyDescent="0.15">
      <c r="X551" s="172"/>
    </row>
    <row r="552" spans="24:24" x14ac:dyDescent="0.15">
      <c r="X552" s="172"/>
    </row>
    <row r="553" spans="24:24" x14ac:dyDescent="0.15">
      <c r="X553" s="172"/>
    </row>
    <row r="554" spans="24:24" x14ac:dyDescent="0.15">
      <c r="X554" s="172"/>
    </row>
    <row r="555" spans="24:24" x14ac:dyDescent="0.15">
      <c r="X555" s="172"/>
    </row>
    <row r="556" spans="24:24" x14ac:dyDescent="0.15">
      <c r="X556" s="172"/>
    </row>
    <row r="557" spans="24:24" x14ac:dyDescent="0.15">
      <c r="X557" s="172"/>
    </row>
    <row r="558" spans="24:24" x14ac:dyDescent="0.15">
      <c r="X558" s="172"/>
    </row>
    <row r="559" spans="24:24" x14ac:dyDescent="0.15">
      <c r="X559" s="172"/>
    </row>
    <row r="560" spans="24:24" x14ac:dyDescent="0.15">
      <c r="X560" s="172"/>
    </row>
    <row r="561" spans="24:24" x14ac:dyDescent="0.15">
      <c r="X561" s="172"/>
    </row>
    <row r="562" spans="24:24" x14ac:dyDescent="0.15">
      <c r="X562" s="172"/>
    </row>
    <row r="563" spans="24:24" x14ac:dyDescent="0.15">
      <c r="X563" s="172"/>
    </row>
    <row r="564" spans="24:24" x14ac:dyDescent="0.15">
      <c r="X564" s="172"/>
    </row>
    <row r="565" spans="24:24" x14ac:dyDescent="0.15">
      <c r="X565" s="172"/>
    </row>
    <row r="566" spans="24:24" x14ac:dyDescent="0.15">
      <c r="X566" s="172"/>
    </row>
    <row r="567" spans="24:24" x14ac:dyDescent="0.15">
      <c r="X567" s="172"/>
    </row>
    <row r="568" spans="24:24" x14ac:dyDescent="0.15">
      <c r="X568" s="172"/>
    </row>
    <row r="569" spans="24:24" x14ac:dyDescent="0.15">
      <c r="X569" s="172"/>
    </row>
    <row r="570" spans="24:24" x14ac:dyDescent="0.15">
      <c r="X570" s="172"/>
    </row>
    <row r="571" spans="24:24" x14ac:dyDescent="0.15">
      <c r="X571" s="172"/>
    </row>
    <row r="572" spans="24:24" x14ac:dyDescent="0.15">
      <c r="X572" s="172"/>
    </row>
    <row r="573" spans="24:24" x14ac:dyDescent="0.15">
      <c r="X573" s="172"/>
    </row>
    <row r="574" spans="24:24" x14ac:dyDescent="0.15">
      <c r="X574" s="172"/>
    </row>
    <row r="575" spans="24:24" x14ac:dyDescent="0.15">
      <c r="X575" s="172"/>
    </row>
    <row r="576" spans="24:24" x14ac:dyDescent="0.15">
      <c r="X576" s="172"/>
    </row>
    <row r="577" spans="24:24" x14ac:dyDescent="0.15">
      <c r="X577" s="172"/>
    </row>
    <row r="578" spans="24:24" x14ac:dyDescent="0.15">
      <c r="X578" s="172"/>
    </row>
    <row r="579" spans="24:24" x14ac:dyDescent="0.15">
      <c r="X579" s="172"/>
    </row>
    <row r="580" spans="24:24" x14ac:dyDescent="0.15">
      <c r="X580" s="172"/>
    </row>
    <row r="581" spans="24:24" x14ac:dyDescent="0.15">
      <c r="X581" s="172"/>
    </row>
    <row r="582" spans="24:24" x14ac:dyDescent="0.15">
      <c r="X582" s="172"/>
    </row>
  </sheetData>
  <mergeCells count="21">
    <mergeCell ref="A6:I6"/>
    <mergeCell ref="A7:H7"/>
    <mergeCell ref="A9:A11"/>
    <mergeCell ref="B9:B11"/>
    <mergeCell ref="C9:C11"/>
    <mergeCell ref="H9:J10"/>
    <mergeCell ref="D9:E10"/>
    <mergeCell ref="F9:F11"/>
    <mergeCell ref="G9:G11"/>
    <mergeCell ref="A54:A55"/>
    <mergeCell ref="A52:A53"/>
    <mergeCell ref="A51:B51"/>
    <mergeCell ref="A49:E49"/>
    <mergeCell ref="D57:E57"/>
    <mergeCell ref="A56:F56"/>
    <mergeCell ref="B57:C57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2"/>
  <sheetViews>
    <sheetView workbookViewId="0">
      <selection activeCell="A6" sqref="A6:I6"/>
    </sheetView>
  </sheetViews>
  <sheetFormatPr baseColWidth="10" defaultColWidth="12.85546875" defaultRowHeight="10.5" x14ac:dyDescent="0.15"/>
  <cols>
    <col min="1" max="1" width="45.28515625" style="177" customWidth="1"/>
    <col min="2" max="9" width="13.7109375" style="177" customWidth="1"/>
    <col min="10" max="10" width="15.140625" style="172" customWidth="1"/>
    <col min="11" max="11" width="15.140625" style="242" customWidth="1"/>
    <col min="12" max="17" width="15.140625" style="172" customWidth="1"/>
    <col min="18" max="19" width="13.5703125" style="172" customWidth="1"/>
    <col min="20" max="21" width="13.5703125" style="172" hidden="1" customWidth="1"/>
    <col min="22" max="22" width="13.5703125" style="174" hidden="1" customWidth="1"/>
    <col min="23" max="23" width="13.5703125" style="172" hidden="1" customWidth="1"/>
    <col min="24" max="24" width="13.5703125" style="159" hidden="1" customWidth="1"/>
    <col min="25" max="26" width="12.42578125" style="172" hidden="1" customWidth="1"/>
    <col min="27" max="27" width="8" style="172" hidden="1" customWidth="1"/>
    <col min="28" max="28" width="7.28515625" style="172" hidden="1" customWidth="1"/>
    <col min="29" max="31" width="12.85546875" style="172" hidden="1" customWidth="1"/>
    <col min="32" max="32" width="12.85546875" style="172" customWidth="1"/>
    <col min="33" max="38" width="6.7109375" style="172" customWidth="1"/>
    <col min="39" max="47" width="5.85546875" style="172" customWidth="1"/>
    <col min="48" max="91" width="10.85546875" style="172" customWidth="1"/>
    <col min="92" max="256" width="12.85546875" style="172"/>
    <col min="257" max="257" width="45.28515625" style="172" customWidth="1"/>
    <col min="258" max="265" width="13.7109375" style="172" customWidth="1"/>
    <col min="266" max="273" width="15.140625" style="172" customWidth="1"/>
    <col min="274" max="275" width="13.5703125" style="172" customWidth="1"/>
    <col min="276" max="287" width="0" style="172" hidden="1" customWidth="1"/>
    <col min="288" max="288" width="12.85546875" style="172" customWidth="1"/>
    <col min="289" max="294" width="6.7109375" style="172" customWidth="1"/>
    <col min="295" max="303" width="5.85546875" style="172" customWidth="1"/>
    <col min="304" max="347" width="10.85546875" style="172" customWidth="1"/>
    <col min="348" max="512" width="12.85546875" style="172"/>
    <col min="513" max="513" width="45.28515625" style="172" customWidth="1"/>
    <col min="514" max="521" width="13.7109375" style="172" customWidth="1"/>
    <col min="522" max="529" width="15.140625" style="172" customWidth="1"/>
    <col min="530" max="531" width="13.5703125" style="172" customWidth="1"/>
    <col min="532" max="543" width="0" style="172" hidden="1" customWidth="1"/>
    <col min="544" max="544" width="12.85546875" style="172" customWidth="1"/>
    <col min="545" max="550" width="6.7109375" style="172" customWidth="1"/>
    <col min="551" max="559" width="5.85546875" style="172" customWidth="1"/>
    <col min="560" max="603" width="10.85546875" style="172" customWidth="1"/>
    <col min="604" max="768" width="12.85546875" style="172"/>
    <col min="769" max="769" width="45.28515625" style="172" customWidth="1"/>
    <col min="770" max="777" width="13.7109375" style="172" customWidth="1"/>
    <col min="778" max="785" width="15.140625" style="172" customWidth="1"/>
    <col min="786" max="787" width="13.5703125" style="172" customWidth="1"/>
    <col min="788" max="799" width="0" style="172" hidden="1" customWidth="1"/>
    <col min="800" max="800" width="12.85546875" style="172" customWidth="1"/>
    <col min="801" max="806" width="6.7109375" style="172" customWidth="1"/>
    <col min="807" max="815" width="5.85546875" style="172" customWidth="1"/>
    <col min="816" max="859" width="10.85546875" style="172" customWidth="1"/>
    <col min="860" max="1024" width="12.85546875" style="172"/>
    <col min="1025" max="1025" width="45.28515625" style="172" customWidth="1"/>
    <col min="1026" max="1033" width="13.7109375" style="172" customWidth="1"/>
    <col min="1034" max="1041" width="15.140625" style="172" customWidth="1"/>
    <col min="1042" max="1043" width="13.5703125" style="172" customWidth="1"/>
    <col min="1044" max="1055" width="0" style="172" hidden="1" customWidth="1"/>
    <col min="1056" max="1056" width="12.85546875" style="172" customWidth="1"/>
    <col min="1057" max="1062" width="6.7109375" style="172" customWidth="1"/>
    <col min="1063" max="1071" width="5.85546875" style="172" customWidth="1"/>
    <col min="1072" max="1115" width="10.85546875" style="172" customWidth="1"/>
    <col min="1116" max="1280" width="12.85546875" style="172"/>
    <col min="1281" max="1281" width="45.28515625" style="172" customWidth="1"/>
    <col min="1282" max="1289" width="13.7109375" style="172" customWidth="1"/>
    <col min="1290" max="1297" width="15.140625" style="172" customWidth="1"/>
    <col min="1298" max="1299" width="13.5703125" style="172" customWidth="1"/>
    <col min="1300" max="1311" width="0" style="172" hidden="1" customWidth="1"/>
    <col min="1312" max="1312" width="12.85546875" style="172" customWidth="1"/>
    <col min="1313" max="1318" width="6.7109375" style="172" customWidth="1"/>
    <col min="1319" max="1327" width="5.85546875" style="172" customWidth="1"/>
    <col min="1328" max="1371" width="10.85546875" style="172" customWidth="1"/>
    <col min="1372" max="1536" width="12.85546875" style="172"/>
    <col min="1537" max="1537" width="45.28515625" style="172" customWidth="1"/>
    <col min="1538" max="1545" width="13.7109375" style="172" customWidth="1"/>
    <col min="1546" max="1553" width="15.140625" style="172" customWidth="1"/>
    <col min="1554" max="1555" width="13.5703125" style="172" customWidth="1"/>
    <col min="1556" max="1567" width="0" style="172" hidden="1" customWidth="1"/>
    <col min="1568" max="1568" width="12.85546875" style="172" customWidth="1"/>
    <col min="1569" max="1574" width="6.7109375" style="172" customWidth="1"/>
    <col min="1575" max="1583" width="5.85546875" style="172" customWidth="1"/>
    <col min="1584" max="1627" width="10.85546875" style="172" customWidth="1"/>
    <col min="1628" max="1792" width="12.85546875" style="172"/>
    <col min="1793" max="1793" width="45.28515625" style="172" customWidth="1"/>
    <col min="1794" max="1801" width="13.7109375" style="172" customWidth="1"/>
    <col min="1802" max="1809" width="15.140625" style="172" customWidth="1"/>
    <col min="1810" max="1811" width="13.5703125" style="172" customWidth="1"/>
    <col min="1812" max="1823" width="0" style="172" hidden="1" customWidth="1"/>
    <col min="1824" max="1824" width="12.85546875" style="172" customWidth="1"/>
    <col min="1825" max="1830" width="6.7109375" style="172" customWidth="1"/>
    <col min="1831" max="1839" width="5.85546875" style="172" customWidth="1"/>
    <col min="1840" max="1883" width="10.85546875" style="172" customWidth="1"/>
    <col min="1884" max="2048" width="12.85546875" style="172"/>
    <col min="2049" max="2049" width="45.28515625" style="172" customWidth="1"/>
    <col min="2050" max="2057" width="13.7109375" style="172" customWidth="1"/>
    <col min="2058" max="2065" width="15.140625" style="172" customWidth="1"/>
    <col min="2066" max="2067" width="13.5703125" style="172" customWidth="1"/>
    <col min="2068" max="2079" width="0" style="172" hidden="1" customWidth="1"/>
    <col min="2080" max="2080" width="12.85546875" style="172" customWidth="1"/>
    <col min="2081" max="2086" width="6.7109375" style="172" customWidth="1"/>
    <col min="2087" max="2095" width="5.85546875" style="172" customWidth="1"/>
    <col min="2096" max="2139" width="10.85546875" style="172" customWidth="1"/>
    <col min="2140" max="2304" width="12.85546875" style="172"/>
    <col min="2305" max="2305" width="45.28515625" style="172" customWidth="1"/>
    <col min="2306" max="2313" width="13.7109375" style="172" customWidth="1"/>
    <col min="2314" max="2321" width="15.140625" style="172" customWidth="1"/>
    <col min="2322" max="2323" width="13.5703125" style="172" customWidth="1"/>
    <col min="2324" max="2335" width="0" style="172" hidden="1" customWidth="1"/>
    <col min="2336" max="2336" width="12.85546875" style="172" customWidth="1"/>
    <col min="2337" max="2342" width="6.7109375" style="172" customWidth="1"/>
    <col min="2343" max="2351" width="5.85546875" style="172" customWidth="1"/>
    <col min="2352" max="2395" width="10.85546875" style="172" customWidth="1"/>
    <col min="2396" max="2560" width="12.85546875" style="172"/>
    <col min="2561" max="2561" width="45.28515625" style="172" customWidth="1"/>
    <col min="2562" max="2569" width="13.7109375" style="172" customWidth="1"/>
    <col min="2570" max="2577" width="15.140625" style="172" customWidth="1"/>
    <col min="2578" max="2579" width="13.5703125" style="172" customWidth="1"/>
    <col min="2580" max="2591" width="0" style="172" hidden="1" customWidth="1"/>
    <col min="2592" max="2592" width="12.85546875" style="172" customWidth="1"/>
    <col min="2593" max="2598" width="6.7109375" style="172" customWidth="1"/>
    <col min="2599" max="2607" width="5.85546875" style="172" customWidth="1"/>
    <col min="2608" max="2651" width="10.85546875" style="172" customWidth="1"/>
    <col min="2652" max="2816" width="12.85546875" style="172"/>
    <col min="2817" max="2817" width="45.28515625" style="172" customWidth="1"/>
    <col min="2818" max="2825" width="13.7109375" style="172" customWidth="1"/>
    <col min="2826" max="2833" width="15.140625" style="172" customWidth="1"/>
    <col min="2834" max="2835" width="13.5703125" style="172" customWidth="1"/>
    <col min="2836" max="2847" width="0" style="172" hidden="1" customWidth="1"/>
    <col min="2848" max="2848" width="12.85546875" style="172" customWidth="1"/>
    <col min="2849" max="2854" width="6.7109375" style="172" customWidth="1"/>
    <col min="2855" max="2863" width="5.85546875" style="172" customWidth="1"/>
    <col min="2864" max="2907" width="10.85546875" style="172" customWidth="1"/>
    <col min="2908" max="3072" width="12.85546875" style="172"/>
    <col min="3073" max="3073" width="45.28515625" style="172" customWidth="1"/>
    <col min="3074" max="3081" width="13.7109375" style="172" customWidth="1"/>
    <col min="3082" max="3089" width="15.140625" style="172" customWidth="1"/>
    <col min="3090" max="3091" width="13.5703125" style="172" customWidth="1"/>
    <col min="3092" max="3103" width="0" style="172" hidden="1" customWidth="1"/>
    <col min="3104" max="3104" width="12.85546875" style="172" customWidth="1"/>
    <col min="3105" max="3110" width="6.7109375" style="172" customWidth="1"/>
    <col min="3111" max="3119" width="5.85546875" style="172" customWidth="1"/>
    <col min="3120" max="3163" width="10.85546875" style="172" customWidth="1"/>
    <col min="3164" max="3328" width="12.85546875" style="172"/>
    <col min="3329" max="3329" width="45.28515625" style="172" customWidth="1"/>
    <col min="3330" max="3337" width="13.7109375" style="172" customWidth="1"/>
    <col min="3338" max="3345" width="15.140625" style="172" customWidth="1"/>
    <col min="3346" max="3347" width="13.5703125" style="172" customWidth="1"/>
    <col min="3348" max="3359" width="0" style="172" hidden="1" customWidth="1"/>
    <col min="3360" max="3360" width="12.85546875" style="172" customWidth="1"/>
    <col min="3361" max="3366" width="6.7109375" style="172" customWidth="1"/>
    <col min="3367" max="3375" width="5.85546875" style="172" customWidth="1"/>
    <col min="3376" max="3419" width="10.85546875" style="172" customWidth="1"/>
    <col min="3420" max="3584" width="12.85546875" style="172"/>
    <col min="3585" max="3585" width="45.28515625" style="172" customWidth="1"/>
    <col min="3586" max="3593" width="13.7109375" style="172" customWidth="1"/>
    <col min="3594" max="3601" width="15.140625" style="172" customWidth="1"/>
    <col min="3602" max="3603" width="13.5703125" style="172" customWidth="1"/>
    <col min="3604" max="3615" width="0" style="172" hidden="1" customWidth="1"/>
    <col min="3616" max="3616" width="12.85546875" style="172" customWidth="1"/>
    <col min="3617" max="3622" width="6.7109375" style="172" customWidth="1"/>
    <col min="3623" max="3631" width="5.85546875" style="172" customWidth="1"/>
    <col min="3632" max="3675" width="10.85546875" style="172" customWidth="1"/>
    <col min="3676" max="3840" width="12.85546875" style="172"/>
    <col min="3841" max="3841" width="45.28515625" style="172" customWidth="1"/>
    <col min="3842" max="3849" width="13.7109375" style="172" customWidth="1"/>
    <col min="3850" max="3857" width="15.140625" style="172" customWidth="1"/>
    <col min="3858" max="3859" width="13.5703125" style="172" customWidth="1"/>
    <col min="3860" max="3871" width="0" style="172" hidden="1" customWidth="1"/>
    <col min="3872" max="3872" width="12.85546875" style="172" customWidth="1"/>
    <col min="3873" max="3878" width="6.7109375" style="172" customWidth="1"/>
    <col min="3879" max="3887" width="5.85546875" style="172" customWidth="1"/>
    <col min="3888" max="3931" width="10.85546875" style="172" customWidth="1"/>
    <col min="3932" max="4096" width="12.85546875" style="172"/>
    <col min="4097" max="4097" width="45.28515625" style="172" customWidth="1"/>
    <col min="4098" max="4105" width="13.7109375" style="172" customWidth="1"/>
    <col min="4106" max="4113" width="15.140625" style="172" customWidth="1"/>
    <col min="4114" max="4115" width="13.5703125" style="172" customWidth="1"/>
    <col min="4116" max="4127" width="0" style="172" hidden="1" customWidth="1"/>
    <col min="4128" max="4128" width="12.85546875" style="172" customWidth="1"/>
    <col min="4129" max="4134" width="6.7109375" style="172" customWidth="1"/>
    <col min="4135" max="4143" width="5.85546875" style="172" customWidth="1"/>
    <col min="4144" max="4187" width="10.85546875" style="172" customWidth="1"/>
    <col min="4188" max="4352" width="12.85546875" style="172"/>
    <col min="4353" max="4353" width="45.28515625" style="172" customWidth="1"/>
    <col min="4354" max="4361" width="13.7109375" style="172" customWidth="1"/>
    <col min="4362" max="4369" width="15.140625" style="172" customWidth="1"/>
    <col min="4370" max="4371" width="13.5703125" style="172" customWidth="1"/>
    <col min="4372" max="4383" width="0" style="172" hidden="1" customWidth="1"/>
    <col min="4384" max="4384" width="12.85546875" style="172" customWidth="1"/>
    <col min="4385" max="4390" width="6.7109375" style="172" customWidth="1"/>
    <col min="4391" max="4399" width="5.85546875" style="172" customWidth="1"/>
    <col min="4400" max="4443" width="10.85546875" style="172" customWidth="1"/>
    <col min="4444" max="4608" width="12.85546875" style="172"/>
    <col min="4609" max="4609" width="45.28515625" style="172" customWidth="1"/>
    <col min="4610" max="4617" width="13.7109375" style="172" customWidth="1"/>
    <col min="4618" max="4625" width="15.140625" style="172" customWidth="1"/>
    <col min="4626" max="4627" width="13.5703125" style="172" customWidth="1"/>
    <col min="4628" max="4639" width="0" style="172" hidden="1" customWidth="1"/>
    <col min="4640" max="4640" width="12.85546875" style="172" customWidth="1"/>
    <col min="4641" max="4646" width="6.7109375" style="172" customWidth="1"/>
    <col min="4647" max="4655" width="5.85546875" style="172" customWidth="1"/>
    <col min="4656" max="4699" width="10.85546875" style="172" customWidth="1"/>
    <col min="4700" max="4864" width="12.85546875" style="172"/>
    <col min="4865" max="4865" width="45.28515625" style="172" customWidth="1"/>
    <col min="4866" max="4873" width="13.7109375" style="172" customWidth="1"/>
    <col min="4874" max="4881" width="15.140625" style="172" customWidth="1"/>
    <col min="4882" max="4883" width="13.5703125" style="172" customWidth="1"/>
    <col min="4884" max="4895" width="0" style="172" hidden="1" customWidth="1"/>
    <col min="4896" max="4896" width="12.85546875" style="172" customWidth="1"/>
    <col min="4897" max="4902" width="6.7109375" style="172" customWidth="1"/>
    <col min="4903" max="4911" width="5.85546875" style="172" customWidth="1"/>
    <col min="4912" max="4955" width="10.85546875" style="172" customWidth="1"/>
    <col min="4956" max="5120" width="12.85546875" style="172"/>
    <col min="5121" max="5121" width="45.28515625" style="172" customWidth="1"/>
    <col min="5122" max="5129" width="13.7109375" style="172" customWidth="1"/>
    <col min="5130" max="5137" width="15.140625" style="172" customWidth="1"/>
    <col min="5138" max="5139" width="13.5703125" style="172" customWidth="1"/>
    <col min="5140" max="5151" width="0" style="172" hidden="1" customWidth="1"/>
    <col min="5152" max="5152" width="12.85546875" style="172" customWidth="1"/>
    <col min="5153" max="5158" width="6.7109375" style="172" customWidth="1"/>
    <col min="5159" max="5167" width="5.85546875" style="172" customWidth="1"/>
    <col min="5168" max="5211" width="10.85546875" style="172" customWidth="1"/>
    <col min="5212" max="5376" width="12.85546875" style="172"/>
    <col min="5377" max="5377" width="45.28515625" style="172" customWidth="1"/>
    <col min="5378" max="5385" width="13.7109375" style="172" customWidth="1"/>
    <col min="5386" max="5393" width="15.140625" style="172" customWidth="1"/>
    <col min="5394" max="5395" width="13.5703125" style="172" customWidth="1"/>
    <col min="5396" max="5407" width="0" style="172" hidden="1" customWidth="1"/>
    <col min="5408" max="5408" width="12.85546875" style="172" customWidth="1"/>
    <col min="5409" max="5414" width="6.7109375" style="172" customWidth="1"/>
    <col min="5415" max="5423" width="5.85546875" style="172" customWidth="1"/>
    <col min="5424" max="5467" width="10.85546875" style="172" customWidth="1"/>
    <col min="5468" max="5632" width="12.85546875" style="172"/>
    <col min="5633" max="5633" width="45.28515625" style="172" customWidth="1"/>
    <col min="5634" max="5641" width="13.7109375" style="172" customWidth="1"/>
    <col min="5642" max="5649" width="15.140625" style="172" customWidth="1"/>
    <col min="5650" max="5651" width="13.5703125" style="172" customWidth="1"/>
    <col min="5652" max="5663" width="0" style="172" hidden="1" customWidth="1"/>
    <col min="5664" max="5664" width="12.85546875" style="172" customWidth="1"/>
    <col min="5665" max="5670" width="6.7109375" style="172" customWidth="1"/>
    <col min="5671" max="5679" width="5.85546875" style="172" customWidth="1"/>
    <col min="5680" max="5723" width="10.85546875" style="172" customWidth="1"/>
    <col min="5724" max="5888" width="12.85546875" style="172"/>
    <col min="5889" max="5889" width="45.28515625" style="172" customWidth="1"/>
    <col min="5890" max="5897" width="13.7109375" style="172" customWidth="1"/>
    <col min="5898" max="5905" width="15.140625" style="172" customWidth="1"/>
    <col min="5906" max="5907" width="13.5703125" style="172" customWidth="1"/>
    <col min="5908" max="5919" width="0" style="172" hidden="1" customWidth="1"/>
    <col min="5920" max="5920" width="12.85546875" style="172" customWidth="1"/>
    <col min="5921" max="5926" width="6.7109375" style="172" customWidth="1"/>
    <col min="5927" max="5935" width="5.85546875" style="172" customWidth="1"/>
    <col min="5936" max="5979" width="10.85546875" style="172" customWidth="1"/>
    <col min="5980" max="6144" width="12.85546875" style="172"/>
    <col min="6145" max="6145" width="45.28515625" style="172" customWidth="1"/>
    <col min="6146" max="6153" width="13.7109375" style="172" customWidth="1"/>
    <col min="6154" max="6161" width="15.140625" style="172" customWidth="1"/>
    <col min="6162" max="6163" width="13.5703125" style="172" customWidth="1"/>
    <col min="6164" max="6175" width="0" style="172" hidden="1" customWidth="1"/>
    <col min="6176" max="6176" width="12.85546875" style="172" customWidth="1"/>
    <col min="6177" max="6182" width="6.7109375" style="172" customWidth="1"/>
    <col min="6183" max="6191" width="5.85546875" style="172" customWidth="1"/>
    <col min="6192" max="6235" width="10.85546875" style="172" customWidth="1"/>
    <col min="6236" max="6400" width="12.85546875" style="172"/>
    <col min="6401" max="6401" width="45.28515625" style="172" customWidth="1"/>
    <col min="6402" max="6409" width="13.7109375" style="172" customWidth="1"/>
    <col min="6410" max="6417" width="15.140625" style="172" customWidth="1"/>
    <col min="6418" max="6419" width="13.5703125" style="172" customWidth="1"/>
    <col min="6420" max="6431" width="0" style="172" hidden="1" customWidth="1"/>
    <col min="6432" max="6432" width="12.85546875" style="172" customWidth="1"/>
    <col min="6433" max="6438" width="6.7109375" style="172" customWidth="1"/>
    <col min="6439" max="6447" width="5.85546875" style="172" customWidth="1"/>
    <col min="6448" max="6491" width="10.85546875" style="172" customWidth="1"/>
    <col min="6492" max="6656" width="12.85546875" style="172"/>
    <col min="6657" max="6657" width="45.28515625" style="172" customWidth="1"/>
    <col min="6658" max="6665" width="13.7109375" style="172" customWidth="1"/>
    <col min="6666" max="6673" width="15.140625" style="172" customWidth="1"/>
    <col min="6674" max="6675" width="13.5703125" style="172" customWidth="1"/>
    <col min="6676" max="6687" width="0" style="172" hidden="1" customWidth="1"/>
    <col min="6688" max="6688" width="12.85546875" style="172" customWidth="1"/>
    <col min="6689" max="6694" width="6.7109375" style="172" customWidth="1"/>
    <col min="6695" max="6703" width="5.85546875" style="172" customWidth="1"/>
    <col min="6704" max="6747" width="10.85546875" style="172" customWidth="1"/>
    <col min="6748" max="6912" width="12.85546875" style="172"/>
    <col min="6913" max="6913" width="45.28515625" style="172" customWidth="1"/>
    <col min="6914" max="6921" width="13.7109375" style="172" customWidth="1"/>
    <col min="6922" max="6929" width="15.140625" style="172" customWidth="1"/>
    <col min="6930" max="6931" width="13.5703125" style="172" customWidth="1"/>
    <col min="6932" max="6943" width="0" style="172" hidden="1" customWidth="1"/>
    <col min="6944" max="6944" width="12.85546875" style="172" customWidth="1"/>
    <col min="6945" max="6950" width="6.7109375" style="172" customWidth="1"/>
    <col min="6951" max="6959" width="5.85546875" style="172" customWidth="1"/>
    <col min="6960" max="7003" width="10.85546875" style="172" customWidth="1"/>
    <col min="7004" max="7168" width="12.85546875" style="172"/>
    <col min="7169" max="7169" width="45.28515625" style="172" customWidth="1"/>
    <col min="7170" max="7177" width="13.7109375" style="172" customWidth="1"/>
    <col min="7178" max="7185" width="15.140625" style="172" customWidth="1"/>
    <col min="7186" max="7187" width="13.5703125" style="172" customWidth="1"/>
    <col min="7188" max="7199" width="0" style="172" hidden="1" customWidth="1"/>
    <col min="7200" max="7200" width="12.85546875" style="172" customWidth="1"/>
    <col min="7201" max="7206" width="6.7109375" style="172" customWidth="1"/>
    <col min="7207" max="7215" width="5.85546875" style="172" customWidth="1"/>
    <col min="7216" max="7259" width="10.85546875" style="172" customWidth="1"/>
    <col min="7260" max="7424" width="12.85546875" style="172"/>
    <col min="7425" max="7425" width="45.28515625" style="172" customWidth="1"/>
    <col min="7426" max="7433" width="13.7109375" style="172" customWidth="1"/>
    <col min="7434" max="7441" width="15.140625" style="172" customWidth="1"/>
    <col min="7442" max="7443" width="13.5703125" style="172" customWidth="1"/>
    <col min="7444" max="7455" width="0" style="172" hidden="1" customWidth="1"/>
    <col min="7456" max="7456" width="12.85546875" style="172" customWidth="1"/>
    <col min="7457" max="7462" width="6.7109375" style="172" customWidth="1"/>
    <col min="7463" max="7471" width="5.85546875" style="172" customWidth="1"/>
    <col min="7472" max="7515" width="10.85546875" style="172" customWidth="1"/>
    <col min="7516" max="7680" width="12.85546875" style="172"/>
    <col min="7681" max="7681" width="45.28515625" style="172" customWidth="1"/>
    <col min="7682" max="7689" width="13.7109375" style="172" customWidth="1"/>
    <col min="7690" max="7697" width="15.140625" style="172" customWidth="1"/>
    <col min="7698" max="7699" width="13.5703125" style="172" customWidth="1"/>
    <col min="7700" max="7711" width="0" style="172" hidden="1" customWidth="1"/>
    <col min="7712" max="7712" width="12.85546875" style="172" customWidth="1"/>
    <col min="7713" max="7718" width="6.7109375" style="172" customWidth="1"/>
    <col min="7719" max="7727" width="5.85546875" style="172" customWidth="1"/>
    <col min="7728" max="7771" width="10.85546875" style="172" customWidth="1"/>
    <col min="7772" max="7936" width="12.85546875" style="172"/>
    <col min="7937" max="7937" width="45.28515625" style="172" customWidth="1"/>
    <col min="7938" max="7945" width="13.7109375" style="172" customWidth="1"/>
    <col min="7946" max="7953" width="15.140625" style="172" customWidth="1"/>
    <col min="7954" max="7955" width="13.5703125" style="172" customWidth="1"/>
    <col min="7956" max="7967" width="0" style="172" hidden="1" customWidth="1"/>
    <col min="7968" max="7968" width="12.85546875" style="172" customWidth="1"/>
    <col min="7969" max="7974" width="6.7109375" style="172" customWidth="1"/>
    <col min="7975" max="7983" width="5.85546875" style="172" customWidth="1"/>
    <col min="7984" max="8027" width="10.85546875" style="172" customWidth="1"/>
    <col min="8028" max="8192" width="12.85546875" style="172"/>
    <col min="8193" max="8193" width="45.28515625" style="172" customWidth="1"/>
    <col min="8194" max="8201" width="13.7109375" style="172" customWidth="1"/>
    <col min="8202" max="8209" width="15.140625" style="172" customWidth="1"/>
    <col min="8210" max="8211" width="13.5703125" style="172" customWidth="1"/>
    <col min="8212" max="8223" width="0" style="172" hidden="1" customWidth="1"/>
    <col min="8224" max="8224" width="12.85546875" style="172" customWidth="1"/>
    <col min="8225" max="8230" width="6.7109375" style="172" customWidth="1"/>
    <col min="8231" max="8239" width="5.85546875" style="172" customWidth="1"/>
    <col min="8240" max="8283" width="10.85546875" style="172" customWidth="1"/>
    <col min="8284" max="8448" width="12.85546875" style="172"/>
    <col min="8449" max="8449" width="45.28515625" style="172" customWidth="1"/>
    <col min="8450" max="8457" width="13.7109375" style="172" customWidth="1"/>
    <col min="8458" max="8465" width="15.140625" style="172" customWidth="1"/>
    <col min="8466" max="8467" width="13.5703125" style="172" customWidth="1"/>
    <col min="8468" max="8479" width="0" style="172" hidden="1" customWidth="1"/>
    <col min="8480" max="8480" width="12.85546875" style="172" customWidth="1"/>
    <col min="8481" max="8486" width="6.7109375" style="172" customWidth="1"/>
    <col min="8487" max="8495" width="5.85546875" style="172" customWidth="1"/>
    <col min="8496" max="8539" width="10.85546875" style="172" customWidth="1"/>
    <col min="8540" max="8704" width="12.85546875" style="172"/>
    <col min="8705" max="8705" width="45.28515625" style="172" customWidth="1"/>
    <col min="8706" max="8713" width="13.7109375" style="172" customWidth="1"/>
    <col min="8714" max="8721" width="15.140625" style="172" customWidth="1"/>
    <col min="8722" max="8723" width="13.5703125" style="172" customWidth="1"/>
    <col min="8724" max="8735" width="0" style="172" hidden="1" customWidth="1"/>
    <col min="8736" max="8736" width="12.85546875" style="172" customWidth="1"/>
    <col min="8737" max="8742" width="6.7109375" style="172" customWidth="1"/>
    <col min="8743" max="8751" width="5.85546875" style="172" customWidth="1"/>
    <col min="8752" max="8795" width="10.85546875" style="172" customWidth="1"/>
    <col min="8796" max="8960" width="12.85546875" style="172"/>
    <col min="8961" max="8961" width="45.28515625" style="172" customWidth="1"/>
    <col min="8962" max="8969" width="13.7109375" style="172" customWidth="1"/>
    <col min="8970" max="8977" width="15.140625" style="172" customWidth="1"/>
    <col min="8978" max="8979" width="13.5703125" style="172" customWidth="1"/>
    <col min="8980" max="8991" width="0" style="172" hidden="1" customWidth="1"/>
    <col min="8992" max="8992" width="12.85546875" style="172" customWidth="1"/>
    <col min="8993" max="8998" width="6.7109375" style="172" customWidth="1"/>
    <col min="8999" max="9007" width="5.85546875" style="172" customWidth="1"/>
    <col min="9008" max="9051" width="10.85546875" style="172" customWidth="1"/>
    <col min="9052" max="9216" width="12.85546875" style="172"/>
    <col min="9217" max="9217" width="45.28515625" style="172" customWidth="1"/>
    <col min="9218" max="9225" width="13.7109375" style="172" customWidth="1"/>
    <col min="9226" max="9233" width="15.140625" style="172" customWidth="1"/>
    <col min="9234" max="9235" width="13.5703125" style="172" customWidth="1"/>
    <col min="9236" max="9247" width="0" style="172" hidden="1" customWidth="1"/>
    <col min="9248" max="9248" width="12.85546875" style="172" customWidth="1"/>
    <col min="9249" max="9254" width="6.7109375" style="172" customWidth="1"/>
    <col min="9255" max="9263" width="5.85546875" style="172" customWidth="1"/>
    <col min="9264" max="9307" width="10.85546875" style="172" customWidth="1"/>
    <col min="9308" max="9472" width="12.85546875" style="172"/>
    <col min="9473" max="9473" width="45.28515625" style="172" customWidth="1"/>
    <col min="9474" max="9481" width="13.7109375" style="172" customWidth="1"/>
    <col min="9482" max="9489" width="15.140625" style="172" customWidth="1"/>
    <col min="9490" max="9491" width="13.5703125" style="172" customWidth="1"/>
    <col min="9492" max="9503" width="0" style="172" hidden="1" customWidth="1"/>
    <col min="9504" max="9504" width="12.85546875" style="172" customWidth="1"/>
    <col min="9505" max="9510" width="6.7109375" style="172" customWidth="1"/>
    <col min="9511" max="9519" width="5.85546875" style="172" customWidth="1"/>
    <col min="9520" max="9563" width="10.85546875" style="172" customWidth="1"/>
    <col min="9564" max="9728" width="12.85546875" style="172"/>
    <col min="9729" max="9729" width="45.28515625" style="172" customWidth="1"/>
    <col min="9730" max="9737" width="13.7109375" style="172" customWidth="1"/>
    <col min="9738" max="9745" width="15.140625" style="172" customWidth="1"/>
    <col min="9746" max="9747" width="13.5703125" style="172" customWidth="1"/>
    <col min="9748" max="9759" width="0" style="172" hidden="1" customWidth="1"/>
    <col min="9760" max="9760" width="12.85546875" style="172" customWidth="1"/>
    <col min="9761" max="9766" width="6.7109375" style="172" customWidth="1"/>
    <col min="9767" max="9775" width="5.85546875" style="172" customWidth="1"/>
    <col min="9776" max="9819" width="10.85546875" style="172" customWidth="1"/>
    <col min="9820" max="9984" width="12.85546875" style="172"/>
    <col min="9985" max="9985" width="45.28515625" style="172" customWidth="1"/>
    <col min="9986" max="9993" width="13.7109375" style="172" customWidth="1"/>
    <col min="9994" max="10001" width="15.140625" style="172" customWidth="1"/>
    <col min="10002" max="10003" width="13.5703125" style="172" customWidth="1"/>
    <col min="10004" max="10015" width="0" style="172" hidden="1" customWidth="1"/>
    <col min="10016" max="10016" width="12.85546875" style="172" customWidth="1"/>
    <col min="10017" max="10022" width="6.7109375" style="172" customWidth="1"/>
    <col min="10023" max="10031" width="5.85546875" style="172" customWidth="1"/>
    <col min="10032" max="10075" width="10.85546875" style="172" customWidth="1"/>
    <col min="10076" max="10240" width="12.85546875" style="172"/>
    <col min="10241" max="10241" width="45.28515625" style="172" customWidth="1"/>
    <col min="10242" max="10249" width="13.7109375" style="172" customWidth="1"/>
    <col min="10250" max="10257" width="15.140625" style="172" customWidth="1"/>
    <col min="10258" max="10259" width="13.5703125" style="172" customWidth="1"/>
    <col min="10260" max="10271" width="0" style="172" hidden="1" customWidth="1"/>
    <col min="10272" max="10272" width="12.85546875" style="172" customWidth="1"/>
    <col min="10273" max="10278" width="6.7109375" style="172" customWidth="1"/>
    <col min="10279" max="10287" width="5.85546875" style="172" customWidth="1"/>
    <col min="10288" max="10331" width="10.85546875" style="172" customWidth="1"/>
    <col min="10332" max="10496" width="12.85546875" style="172"/>
    <col min="10497" max="10497" width="45.28515625" style="172" customWidth="1"/>
    <col min="10498" max="10505" width="13.7109375" style="172" customWidth="1"/>
    <col min="10506" max="10513" width="15.140625" style="172" customWidth="1"/>
    <col min="10514" max="10515" width="13.5703125" style="172" customWidth="1"/>
    <col min="10516" max="10527" width="0" style="172" hidden="1" customWidth="1"/>
    <col min="10528" max="10528" width="12.85546875" style="172" customWidth="1"/>
    <col min="10529" max="10534" width="6.7109375" style="172" customWidth="1"/>
    <col min="10535" max="10543" width="5.85546875" style="172" customWidth="1"/>
    <col min="10544" max="10587" width="10.85546875" style="172" customWidth="1"/>
    <col min="10588" max="10752" width="12.85546875" style="172"/>
    <col min="10753" max="10753" width="45.28515625" style="172" customWidth="1"/>
    <col min="10754" max="10761" width="13.7109375" style="172" customWidth="1"/>
    <col min="10762" max="10769" width="15.140625" style="172" customWidth="1"/>
    <col min="10770" max="10771" width="13.5703125" style="172" customWidth="1"/>
    <col min="10772" max="10783" width="0" style="172" hidden="1" customWidth="1"/>
    <col min="10784" max="10784" width="12.85546875" style="172" customWidth="1"/>
    <col min="10785" max="10790" width="6.7109375" style="172" customWidth="1"/>
    <col min="10791" max="10799" width="5.85546875" style="172" customWidth="1"/>
    <col min="10800" max="10843" width="10.85546875" style="172" customWidth="1"/>
    <col min="10844" max="11008" width="12.85546875" style="172"/>
    <col min="11009" max="11009" width="45.28515625" style="172" customWidth="1"/>
    <col min="11010" max="11017" width="13.7109375" style="172" customWidth="1"/>
    <col min="11018" max="11025" width="15.140625" style="172" customWidth="1"/>
    <col min="11026" max="11027" width="13.5703125" style="172" customWidth="1"/>
    <col min="11028" max="11039" width="0" style="172" hidden="1" customWidth="1"/>
    <col min="11040" max="11040" width="12.85546875" style="172" customWidth="1"/>
    <col min="11041" max="11046" width="6.7109375" style="172" customWidth="1"/>
    <col min="11047" max="11055" width="5.85546875" style="172" customWidth="1"/>
    <col min="11056" max="11099" width="10.85546875" style="172" customWidth="1"/>
    <col min="11100" max="11264" width="12.85546875" style="172"/>
    <col min="11265" max="11265" width="45.28515625" style="172" customWidth="1"/>
    <col min="11266" max="11273" width="13.7109375" style="172" customWidth="1"/>
    <col min="11274" max="11281" width="15.140625" style="172" customWidth="1"/>
    <col min="11282" max="11283" width="13.5703125" style="172" customWidth="1"/>
    <col min="11284" max="11295" width="0" style="172" hidden="1" customWidth="1"/>
    <col min="11296" max="11296" width="12.85546875" style="172" customWidth="1"/>
    <col min="11297" max="11302" width="6.7109375" style="172" customWidth="1"/>
    <col min="11303" max="11311" width="5.85546875" style="172" customWidth="1"/>
    <col min="11312" max="11355" width="10.85546875" style="172" customWidth="1"/>
    <col min="11356" max="11520" width="12.85546875" style="172"/>
    <col min="11521" max="11521" width="45.28515625" style="172" customWidth="1"/>
    <col min="11522" max="11529" width="13.7109375" style="172" customWidth="1"/>
    <col min="11530" max="11537" width="15.140625" style="172" customWidth="1"/>
    <col min="11538" max="11539" width="13.5703125" style="172" customWidth="1"/>
    <col min="11540" max="11551" width="0" style="172" hidden="1" customWidth="1"/>
    <col min="11552" max="11552" width="12.85546875" style="172" customWidth="1"/>
    <col min="11553" max="11558" width="6.7109375" style="172" customWidth="1"/>
    <col min="11559" max="11567" width="5.85546875" style="172" customWidth="1"/>
    <col min="11568" max="11611" width="10.85546875" style="172" customWidth="1"/>
    <col min="11612" max="11776" width="12.85546875" style="172"/>
    <col min="11777" max="11777" width="45.28515625" style="172" customWidth="1"/>
    <col min="11778" max="11785" width="13.7109375" style="172" customWidth="1"/>
    <col min="11786" max="11793" width="15.140625" style="172" customWidth="1"/>
    <col min="11794" max="11795" width="13.5703125" style="172" customWidth="1"/>
    <col min="11796" max="11807" width="0" style="172" hidden="1" customWidth="1"/>
    <col min="11808" max="11808" width="12.85546875" style="172" customWidth="1"/>
    <col min="11809" max="11814" width="6.7109375" style="172" customWidth="1"/>
    <col min="11815" max="11823" width="5.85546875" style="172" customWidth="1"/>
    <col min="11824" max="11867" width="10.85546875" style="172" customWidth="1"/>
    <col min="11868" max="12032" width="12.85546875" style="172"/>
    <col min="12033" max="12033" width="45.28515625" style="172" customWidth="1"/>
    <col min="12034" max="12041" width="13.7109375" style="172" customWidth="1"/>
    <col min="12042" max="12049" width="15.140625" style="172" customWidth="1"/>
    <col min="12050" max="12051" width="13.5703125" style="172" customWidth="1"/>
    <col min="12052" max="12063" width="0" style="172" hidden="1" customWidth="1"/>
    <col min="12064" max="12064" width="12.85546875" style="172" customWidth="1"/>
    <col min="12065" max="12070" width="6.7109375" style="172" customWidth="1"/>
    <col min="12071" max="12079" width="5.85546875" style="172" customWidth="1"/>
    <col min="12080" max="12123" width="10.85546875" style="172" customWidth="1"/>
    <col min="12124" max="12288" width="12.85546875" style="172"/>
    <col min="12289" max="12289" width="45.28515625" style="172" customWidth="1"/>
    <col min="12290" max="12297" width="13.7109375" style="172" customWidth="1"/>
    <col min="12298" max="12305" width="15.140625" style="172" customWidth="1"/>
    <col min="12306" max="12307" width="13.5703125" style="172" customWidth="1"/>
    <col min="12308" max="12319" width="0" style="172" hidden="1" customWidth="1"/>
    <col min="12320" max="12320" width="12.85546875" style="172" customWidth="1"/>
    <col min="12321" max="12326" width="6.7109375" style="172" customWidth="1"/>
    <col min="12327" max="12335" width="5.85546875" style="172" customWidth="1"/>
    <col min="12336" max="12379" width="10.85546875" style="172" customWidth="1"/>
    <col min="12380" max="12544" width="12.85546875" style="172"/>
    <col min="12545" max="12545" width="45.28515625" style="172" customWidth="1"/>
    <col min="12546" max="12553" width="13.7109375" style="172" customWidth="1"/>
    <col min="12554" max="12561" width="15.140625" style="172" customWidth="1"/>
    <col min="12562" max="12563" width="13.5703125" style="172" customWidth="1"/>
    <col min="12564" max="12575" width="0" style="172" hidden="1" customWidth="1"/>
    <col min="12576" max="12576" width="12.85546875" style="172" customWidth="1"/>
    <col min="12577" max="12582" width="6.7109375" style="172" customWidth="1"/>
    <col min="12583" max="12591" width="5.85546875" style="172" customWidth="1"/>
    <col min="12592" max="12635" width="10.85546875" style="172" customWidth="1"/>
    <col min="12636" max="12800" width="12.85546875" style="172"/>
    <col min="12801" max="12801" width="45.28515625" style="172" customWidth="1"/>
    <col min="12802" max="12809" width="13.7109375" style="172" customWidth="1"/>
    <col min="12810" max="12817" width="15.140625" style="172" customWidth="1"/>
    <col min="12818" max="12819" width="13.5703125" style="172" customWidth="1"/>
    <col min="12820" max="12831" width="0" style="172" hidden="1" customWidth="1"/>
    <col min="12832" max="12832" width="12.85546875" style="172" customWidth="1"/>
    <col min="12833" max="12838" width="6.7109375" style="172" customWidth="1"/>
    <col min="12839" max="12847" width="5.85546875" style="172" customWidth="1"/>
    <col min="12848" max="12891" width="10.85546875" style="172" customWidth="1"/>
    <col min="12892" max="13056" width="12.85546875" style="172"/>
    <col min="13057" max="13057" width="45.28515625" style="172" customWidth="1"/>
    <col min="13058" max="13065" width="13.7109375" style="172" customWidth="1"/>
    <col min="13066" max="13073" width="15.140625" style="172" customWidth="1"/>
    <col min="13074" max="13075" width="13.5703125" style="172" customWidth="1"/>
    <col min="13076" max="13087" width="0" style="172" hidden="1" customWidth="1"/>
    <col min="13088" max="13088" width="12.85546875" style="172" customWidth="1"/>
    <col min="13089" max="13094" width="6.7109375" style="172" customWidth="1"/>
    <col min="13095" max="13103" width="5.85546875" style="172" customWidth="1"/>
    <col min="13104" max="13147" width="10.85546875" style="172" customWidth="1"/>
    <col min="13148" max="13312" width="12.85546875" style="172"/>
    <col min="13313" max="13313" width="45.28515625" style="172" customWidth="1"/>
    <col min="13314" max="13321" width="13.7109375" style="172" customWidth="1"/>
    <col min="13322" max="13329" width="15.140625" style="172" customWidth="1"/>
    <col min="13330" max="13331" width="13.5703125" style="172" customWidth="1"/>
    <col min="13332" max="13343" width="0" style="172" hidden="1" customWidth="1"/>
    <col min="13344" max="13344" width="12.85546875" style="172" customWidth="1"/>
    <col min="13345" max="13350" width="6.7109375" style="172" customWidth="1"/>
    <col min="13351" max="13359" width="5.85546875" style="172" customWidth="1"/>
    <col min="13360" max="13403" width="10.85546875" style="172" customWidth="1"/>
    <col min="13404" max="13568" width="12.85546875" style="172"/>
    <col min="13569" max="13569" width="45.28515625" style="172" customWidth="1"/>
    <col min="13570" max="13577" width="13.7109375" style="172" customWidth="1"/>
    <col min="13578" max="13585" width="15.140625" style="172" customWidth="1"/>
    <col min="13586" max="13587" width="13.5703125" style="172" customWidth="1"/>
    <col min="13588" max="13599" width="0" style="172" hidden="1" customWidth="1"/>
    <col min="13600" max="13600" width="12.85546875" style="172" customWidth="1"/>
    <col min="13601" max="13606" width="6.7109375" style="172" customWidth="1"/>
    <col min="13607" max="13615" width="5.85546875" style="172" customWidth="1"/>
    <col min="13616" max="13659" width="10.85546875" style="172" customWidth="1"/>
    <col min="13660" max="13824" width="12.85546875" style="172"/>
    <col min="13825" max="13825" width="45.28515625" style="172" customWidth="1"/>
    <col min="13826" max="13833" width="13.7109375" style="172" customWidth="1"/>
    <col min="13834" max="13841" width="15.140625" style="172" customWidth="1"/>
    <col min="13842" max="13843" width="13.5703125" style="172" customWidth="1"/>
    <col min="13844" max="13855" width="0" style="172" hidden="1" customWidth="1"/>
    <col min="13856" max="13856" width="12.85546875" style="172" customWidth="1"/>
    <col min="13857" max="13862" width="6.7109375" style="172" customWidth="1"/>
    <col min="13863" max="13871" width="5.85546875" style="172" customWidth="1"/>
    <col min="13872" max="13915" width="10.85546875" style="172" customWidth="1"/>
    <col min="13916" max="14080" width="12.85546875" style="172"/>
    <col min="14081" max="14081" width="45.28515625" style="172" customWidth="1"/>
    <col min="14082" max="14089" width="13.7109375" style="172" customWidth="1"/>
    <col min="14090" max="14097" width="15.140625" style="172" customWidth="1"/>
    <col min="14098" max="14099" width="13.5703125" style="172" customWidth="1"/>
    <col min="14100" max="14111" width="0" style="172" hidden="1" customWidth="1"/>
    <col min="14112" max="14112" width="12.85546875" style="172" customWidth="1"/>
    <col min="14113" max="14118" width="6.7109375" style="172" customWidth="1"/>
    <col min="14119" max="14127" width="5.85546875" style="172" customWidth="1"/>
    <col min="14128" max="14171" width="10.85546875" style="172" customWidth="1"/>
    <col min="14172" max="14336" width="12.85546875" style="172"/>
    <col min="14337" max="14337" width="45.28515625" style="172" customWidth="1"/>
    <col min="14338" max="14345" width="13.7109375" style="172" customWidth="1"/>
    <col min="14346" max="14353" width="15.140625" style="172" customWidth="1"/>
    <col min="14354" max="14355" width="13.5703125" style="172" customWidth="1"/>
    <col min="14356" max="14367" width="0" style="172" hidden="1" customWidth="1"/>
    <col min="14368" max="14368" width="12.85546875" style="172" customWidth="1"/>
    <col min="14369" max="14374" width="6.7109375" style="172" customWidth="1"/>
    <col min="14375" max="14383" width="5.85546875" style="172" customWidth="1"/>
    <col min="14384" max="14427" width="10.85546875" style="172" customWidth="1"/>
    <col min="14428" max="14592" width="12.85546875" style="172"/>
    <col min="14593" max="14593" width="45.28515625" style="172" customWidth="1"/>
    <col min="14594" max="14601" width="13.7109375" style="172" customWidth="1"/>
    <col min="14602" max="14609" width="15.140625" style="172" customWidth="1"/>
    <col min="14610" max="14611" width="13.5703125" style="172" customWidth="1"/>
    <col min="14612" max="14623" width="0" style="172" hidden="1" customWidth="1"/>
    <col min="14624" max="14624" width="12.85546875" style="172" customWidth="1"/>
    <col min="14625" max="14630" width="6.7109375" style="172" customWidth="1"/>
    <col min="14631" max="14639" width="5.85546875" style="172" customWidth="1"/>
    <col min="14640" max="14683" width="10.85546875" style="172" customWidth="1"/>
    <col min="14684" max="14848" width="12.85546875" style="172"/>
    <col min="14849" max="14849" width="45.28515625" style="172" customWidth="1"/>
    <col min="14850" max="14857" width="13.7109375" style="172" customWidth="1"/>
    <col min="14858" max="14865" width="15.140625" style="172" customWidth="1"/>
    <col min="14866" max="14867" width="13.5703125" style="172" customWidth="1"/>
    <col min="14868" max="14879" width="0" style="172" hidden="1" customWidth="1"/>
    <col min="14880" max="14880" width="12.85546875" style="172" customWidth="1"/>
    <col min="14881" max="14886" width="6.7109375" style="172" customWidth="1"/>
    <col min="14887" max="14895" width="5.85546875" style="172" customWidth="1"/>
    <col min="14896" max="14939" width="10.85546875" style="172" customWidth="1"/>
    <col min="14940" max="15104" width="12.85546875" style="172"/>
    <col min="15105" max="15105" width="45.28515625" style="172" customWidth="1"/>
    <col min="15106" max="15113" width="13.7109375" style="172" customWidth="1"/>
    <col min="15114" max="15121" width="15.140625" style="172" customWidth="1"/>
    <col min="15122" max="15123" width="13.5703125" style="172" customWidth="1"/>
    <col min="15124" max="15135" width="0" style="172" hidden="1" customWidth="1"/>
    <col min="15136" max="15136" width="12.85546875" style="172" customWidth="1"/>
    <col min="15137" max="15142" width="6.7109375" style="172" customWidth="1"/>
    <col min="15143" max="15151" width="5.85546875" style="172" customWidth="1"/>
    <col min="15152" max="15195" width="10.85546875" style="172" customWidth="1"/>
    <col min="15196" max="15360" width="12.85546875" style="172"/>
    <col min="15361" max="15361" width="45.28515625" style="172" customWidth="1"/>
    <col min="15362" max="15369" width="13.7109375" style="172" customWidth="1"/>
    <col min="15370" max="15377" width="15.140625" style="172" customWidth="1"/>
    <col min="15378" max="15379" width="13.5703125" style="172" customWidth="1"/>
    <col min="15380" max="15391" width="0" style="172" hidden="1" customWidth="1"/>
    <col min="15392" max="15392" width="12.85546875" style="172" customWidth="1"/>
    <col min="15393" max="15398" width="6.7109375" style="172" customWidth="1"/>
    <col min="15399" max="15407" width="5.85546875" style="172" customWidth="1"/>
    <col min="15408" max="15451" width="10.85546875" style="172" customWidth="1"/>
    <col min="15452" max="15616" width="12.85546875" style="172"/>
    <col min="15617" max="15617" width="45.28515625" style="172" customWidth="1"/>
    <col min="15618" max="15625" width="13.7109375" style="172" customWidth="1"/>
    <col min="15626" max="15633" width="15.140625" style="172" customWidth="1"/>
    <col min="15634" max="15635" width="13.5703125" style="172" customWidth="1"/>
    <col min="15636" max="15647" width="0" style="172" hidden="1" customWidth="1"/>
    <col min="15648" max="15648" width="12.85546875" style="172" customWidth="1"/>
    <col min="15649" max="15654" width="6.7109375" style="172" customWidth="1"/>
    <col min="15655" max="15663" width="5.85546875" style="172" customWidth="1"/>
    <col min="15664" max="15707" width="10.85546875" style="172" customWidth="1"/>
    <col min="15708" max="15872" width="12.85546875" style="172"/>
    <col min="15873" max="15873" width="45.28515625" style="172" customWidth="1"/>
    <col min="15874" max="15881" width="13.7109375" style="172" customWidth="1"/>
    <col min="15882" max="15889" width="15.140625" style="172" customWidth="1"/>
    <col min="15890" max="15891" width="13.5703125" style="172" customWidth="1"/>
    <col min="15892" max="15903" width="0" style="172" hidden="1" customWidth="1"/>
    <col min="15904" max="15904" width="12.85546875" style="172" customWidth="1"/>
    <col min="15905" max="15910" width="6.7109375" style="172" customWidth="1"/>
    <col min="15911" max="15919" width="5.85546875" style="172" customWidth="1"/>
    <col min="15920" max="15963" width="10.85546875" style="172" customWidth="1"/>
    <col min="15964" max="16128" width="12.85546875" style="172"/>
    <col min="16129" max="16129" width="45.28515625" style="172" customWidth="1"/>
    <col min="16130" max="16137" width="13.7109375" style="172" customWidth="1"/>
    <col min="16138" max="16145" width="15.140625" style="172" customWidth="1"/>
    <col min="16146" max="16147" width="13.5703125" style="172" customWidth="1"/>
    <col min="16148" max="16159" width="0" style="172" hidden="1" customWidth="1"/>
    <col min="16160" max="16160" width="12.85546875" style="172" customWidth="1"/>
    <col min="16161" max="16166" width="6.7109375" style="172" customWidth="1"/>
    <col min="16167" max="16175" width="5.85546875" style="172" customWidth="1"/>
    <col min="16176" max="16219" width="10.85546875" style="172" customWidth="1"/>
    <col min="16220" max="16384" width="12.85546875" style="172"/>
  </cols>
  <sheetData>
    <row r="1" spans="1:27" s="166" customFormat="1" ht="11.1" customHeight="1" x14ac:dyDescent="0.15">
      <c r="A1" s="162" t="s">
        <v>0</v>
      </c>
      <c r="B1" s="163"/>
      <c r="C1" s="164"/>
      <c r="D1" s="164"/>
      <c r="E1" s="164"/>
      <c r="F1" s="164"/>
      <c r="G1" s="164"/>
      <c r="H1" s="164"/>
      <c r="I1" s="164"/>
      <c r="J1" s="165"/>
      <c r="K1" s="240"/>
      <c r="V1" s="167"/>
      <c r="W1" s="168"/>
      <c r="X1" s="168"/>
    </row>
    <row r="2" spans="1:27" s="166" customFormat="1" ht="11.1" customHeight="1" x14ac:dyDescent="0.15">
      <c r="A2" s="162" t="str">
        <f>CONCATENATE("COMUNA: ",[11]NOMBRE!B2," - ","( ",[11]NOMBRE!C2,[11]NOMBRE!D2,[11]NOMBRE!E2,[11]NOMBRE!F2,[11]NOMBRE!G2," )")</f>
        <v>COMUNA: Linares - ( 07401 )</v>
      </c>
      <c r="B2" s="163"/>
      <c r="C2" s="164"/>
      <c r="D2" s="164"/>
      <c r="E2" s="164"/>
      <c r="F2" s="164"/>
      <c r="G2" s="164"/>
      <c r="H2" s="164"/>
      <c r="I2" s="164"/>
      <c r="J2" s="165"/>
      <c r="K2" s="240"/>
      <c r="V2" s="167"/>
      <c r="W2" s="168"/>
      <c r="X2" s="168"/>
    </row>
    <row r="3" spans="1:27" s="166" customFormat="1" ht="11.1" customHeight="1" x14ac:dyDescent="0.2">
      <c r="A3" s="162" t="str">
        <f>CONCATENATE("ESTABLECIMIENTO/ESTRATEGIA: ",[11]NOMBRE!B3," - ","( ",[11]NOMBRE!C3,[11]NOMBRE!D3,[11]NOMBRE!E3,[11]NOMBRE!F3,[11]NOMBRE!G3,[11]NOMBRE!H3," )")</f>
        <v>ESTABLECIMIENTO/ESTRATEGIA: Hospital Presidente Carlos Ibáñez del Campo - ( 116108 )</v>
      </c>
      <c r="B3" s="163"/>
      <c r="C3" s="164"/>
      <c r="D3" s="169"/>
      <c r="E3" s="164"/>
      <c r="F3" s="164"/>
      <c r="G3" s="164"/>
      <c r="H3" s="164"/>
      <c r="I3" s="164"/>
      <c r="J3" s="165"/>
      <c r="K3" s="240"/>
      <c r="V3" s="167"/>
      <c r="W3" s="168"/>
      <c r="X3" s="168"/>
    </row>
    <row r="4" spans="1:27" s="166" customFormat="1" ht="11.1" customHeight="1" x14ac:dyDescent="0.15">
      <c r="A4" s="162" t="str">
        <f>CONCATENATE("MES: ",[11]NOMBRE!B6," - ","( ",[11]NOMBRE!C6,[11]NOMBRE!D6," )")</f>
        <v>MES: OCTUBRE - ( 10 )</v>
      </c>
      <c r="B4" s="163"/>
      <c r="C4" s="164"/>
      <c r="D4" s="164"/>
      <c r="E4" s="164"/>
      <c r="F4" s="164"/>
      <c r="G4" s="164"/>
      <c r="H4" s="164"/>
      <c r="I4" s="164"/>
      <c r="J4" s="165"/>
      <c r="K4" s="240"/>
      <c r="V4" s="167"/>
      <c r="W4" s="168"/>
      <c r="X4" s="168"/>
    </row>
    <row r="5" spans="1:27" s="166" customFormat="1" ht="11.25" x14ac:dyDescent="0.15">
      <c r="A5" s="161" t="str">
        <f>CONCATENATE("AÑO: ",[11]NOMBRE!B7)</f>
        <v>AÑO: 2016</v>
      </c>
      <c r="B5" s="163"/>
      <c r="C5" s="164"/>
      <c r="D5" s="164"/>
      <c r="E5" s="164"/>
      <c r="F5" s="164"/>
      <c r="G5" s="164"/>
      <c r="H5" s="164"/>
      <c r="I5" s="164"/>
      <c r="J5" s="165"/>
      <c r="K5" s="240"/>
      <c r="V5" s="167"/>
      <c r="W5" s="168"/>
      <c r="X5" s="168"/>
    </row>
    <row r="6" spans="1:27" ht="44.1" customHeight="1" x14ac:dyDescent="0.15">
      <c r="A6" s="423"/>
      <c r="B6" s="423"/>
      <c r="C6" s="423"/>
      <c r="D6" s="423"/>
      <c r="E6" s="423"/>
      <c r="F6" s="423"/>
      <c r="G6" s="423"/>
      <c r="H6" s="423"/>
      <c r="I6" s="423"/>
      <c r="J6" s="170"/>
      <c r="K6" s="241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1"/>
      <c r="W6" s="170"/>
      <c r="X6" s="170"/>
      <c r="Y6" s="170"/>
      <c r="Z6" s="170"/>
      <c r="AA6" s="170"/>
    </row>
    <row r="7" spans="1:27" ht="21.95" customHeight="1" x14ac:dyDescent="0.15">
      <c r="A7" s="424" t="s">
        <v>1</v>
      </c>
      <c r="B7" s="424"/>
      <c r="C7" s="424"/>
      <c r="D7" s="424"/>
      <c r="E7" s="424"/>
      <c r="F7" s="424"/>
      <c r="G7" s="424"/>
      <c r="H7" s="424"/>
      <c r="I7" s="173"/>
      <c r="J7" s="173"/>
      <c r="X7" s="172"/>
    </row>
    <row r="8" spans="1:27" ht="36.75" customHeight="1" x14ac:dyDescent="0.2">
      <c r="A8" s="175" t="s">
        <v>88</v>
      </c>
      <c r="B8" s="176"/>
      <c r="C8" s="176"/>
      <c r="J8" s="177"/>
      <c r="X8" s="172"/>
    </row>
    <row r="9" spans="1:27" ht="15" customHeight="1" x14ac:dyDescent="0.15">
      <c r="A9" s="425" t="s">
        <v>89</v>
      </c>
      <c r="B9" s="428" t="s">
        <v>90</v>
      </c>
      <c r="C9" s="428" t="s">
        <v>91</v>
      </c>
      <c r="D9" s="433" t="s">
        <v>2</v>
      </c>
      <c r="E9" s="434"/>
      <c r="F9" s="428" t="s">
        <v>3</v>
      </c>
      <c r="G9" s="428" t="s">
        <v>4</v>
      </c>
      <c r="H9" s="425" t="s">
        <v>5</v>
      </c>
      <c r="I9" s="433"/>
      <c r="J9" s="437"/>
      <c r="K9" s="243"/>
      <c r="L9" s="177"/>
      <c r="X9" s="172"/>
    </row>
    <row r="10" spans="1:27" ht="10.5" customHeight="1" x14ac:dyDescent="0.15">
      <c r="A10" s="426"/>
      <c r="B10" s="429"/>
      <c r="C10" s="431"/>
      <c r="D10" s="435"/>
      <c r="E10" s="436"/>
      <c r="F10" s="429"/>
      <c r="G10" s="429"/>
      <c r="H10" s="427"/>
      <c r="I10" s="438"/>
      <c r="J10" s="439"/>
      <c r="K10" s="243"/>
      <c r="L10" s="177"/>
      <c r="X10" s="172"/>
    </row>
    <row r="11" spans="1:27" ht="40.5" customHeight="1" x14ac:dyDescent="0.15">
      <c r="A11" s="427"/>
      <c r="B11" s="430"/>
      <c r="C11" s="432"/>
      <c r="D11" s="181" t="s">
        <v>6</v>
      </c>
      <c r="E11" s="182" t="s">
        <v>92</v>
      </c>
      <c r="F11" s="430"/>
      <c r="G11" s="430"/>
      <c r="H11" s="183" t="s">
        <v>7</v>
      </c>
      <c r="I11" s="184" t="s">
        <v>8</v>
      </c>
      <c r="J11" s="400" t="s">
        <v>9</v>
      </c>
      <c r="K11" s="243"/>
      <c r="L11" s="177"/>
      <c r="X11" s="172"/>
    </row>
    <row r="12" spans="1:27" ht="15" customHeight="1" x14ac:dyDescent="0.2">
      <c r="A12" s="185" t="s">
        <v>93</v>
      </c>
      <c r="B12" s="326">
        <f>SUM(B13:B16)</f>
        <v>5</v>
      </c>
      <c r="C12" s="326">
        <f>SUM(C13:C16)</f>
        <v>5</v>
      </c>
      <c r="D12" s="318">
        <f t="shared" ref="D12:J12" si="0">SUM(D13:D16)</f>
        <v>1402</v>
      </c>
      <c r="E12" s="319">
        <f t="shared" si="0"/>
        <v>1154</v>
      </c>
      <c r="F12" s="320">
        <f t="shared" si="0"/>
        <v>200</v>
      </c>
      <c r="G12" s="320">
        <f t="shared" si="0"/>
        <v>624</v>
      </c>
      <c r="H12" s="318">
        <f>SUM(H13:H16)</f>
        <v>439</v>
      </c>
      <c r="I12" s="321">
        <f>SUM(I13:I16)</f>
        <v>417</v>
      </c>
      <c r="J12" s="319">
        <f t="shared" si="0"/>
        <v>22</v>
      </c>
      <c r="K12" s="244"/>
      <c r="L12" s="177"/>
      <c r="T12" s="235"/>
      <c r="X12" s="186"/>
    </row>
    <row r="13" spans="1:27" ht="15" customHeight="1" x14ac:dyDescent="0.2">
      <c r="A13" s="187" t="s">
        <v>10</v>
      </c>
      <c r="B13" s="327">
        <v>4</v>
      </c>
      <c r="C13" s="327">
        <v>4</v>
      </c>
      <c r="D13" s="303">
        <v>672</v>
      </c>
      <c r="E13" s="304">
        <v>424</v>
      </c>
      <c r="F13" s="305">
        <v>145</v>
      </c>
      <c r="G13" s="305">
        <v>421</v>
      </c>
      <c r="H13" s="303">
        <v>236</v>
      </c>
      <c r="I13" s="306">
        <v>214</v>
      </c>
      <c r="J13" s="307">
        <v>22</v>
      </c>
      <c r="K13" s="245" t="str">
        <f>T13&amp;" "&amp;U13</f>
        <v xml:space="preserve"> </v>
      </c>
      <c r="L13" s="177"/>
      <c r="T13" s="248" t="str">
        <f>IF($C13&gt;$B13,"El nº de quirófanos disponibles NO puede ser MAYOR al nº de quirófanos de dotación","")</f>
        <v/>
      </c>
      <c r="U13" s="248" t="str">
        <f>IF(AND($C13&gt;0,$D13=""),"Falta registrar horas disponibles",IF(AND($H13&gt;0,$G13=""),"Falta registrar total de horas mensuales ocupadas",IF(AND(SUM($D13:$J13)&gt;0,$B13=""),"Falta registrar número quierófanos",IF(($F13+$G13)&gt;$D13,"Las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4"/>
      <c r="X13" s="174"/>
      <c r="Y13" s="174"/>
      <c r="Z13" s="209">
        <v>0</v>
      </c>
      <c r="AA13" s="251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188" t="s">
        <v>11</v>
      </c>
      <c r="B14" s="328">
        <v>1</v>
      </c>
      <c r="C14" s="328">
        <v>1</v>
      </c>
      <c r="D14" s="308">
        <v>730</v>
      </c>
      <c r="E14" s="309">
        <v>730</v>
      </c>
      <c r="F14" s="310">
        <v>55</v>
      </c>
      <c r="G14" s="310">
        <v>203</v>
      </c>
      <c r="H14" s="308">
        <v>203</v>
      </c>
      <c r="I14" s="311">
        <v>203</v>
      </c>
      <c r="J14" s="312"/>
      <c r="K14" s="246" t="str">
        <f>T14&amp;" "&amp;U14</f>
        <v xml:space="preserve"> </v>
      </c>
      <c r="L14" s="177"/>
      <c r="T14" s="248" t="str">
        <f>IF($C14&gt;$B14,"El nº de quirófanos disponibles NO puede ser MAYOR al nº de quirófanos de dotación","")</f>
        <v/>
      </c>
      <c r="U14" s="248" t="str">
        <f>IF(AND($C14&gt;0,$D14=""),"Falta registrar horas disponibles",IF(AND($H14&gt;0,$G14=""),"Falta registrar total de horas mensuales ocupadas",IF(AND(SUM($D14:$J14)&gt;0,$B14=""),"Falta registrar número quirófanos",IF(($F14+$G14)&gt;$D14,"Las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4"/>
      <c r="X14" s="174"/>
      <c r="Y14" s="174"/>
      <c r="Z14" s="209">
        <v>0</v>
      </c>
      <c r="AA14" s="251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188" t="s">
        <v>12</v>
      </c>
      <c r="B15" s="328"/>
      <c r="C15" s="328"/>
      <c r="D15" s="308"/>
      <c r="E15" s="309"/>
      <c r="F15" s="310"/>
      <c r="G15" s="310"/>
      <c r="H15" s="308"/>
      <c r="I15" s="311"/>
      <c r="J15" s="312"/>
      <c r="K15" s="246" t="str">
        <f>T15&amp;" "&amp;U15</f>
        <v xml:space="preserve"> </v>
      </c>
      <c r="L15" s="177"/>
      <c r="T15" s="248" t="str">
        <f>IF($C15&gt;$B15,"El nº de quirófanos disponibles NO puede ser MAYOR al nº de quirófanos de dotación","")</f>
        <v/>
      </c>
      <c r="U15" s="248" t="str">
        <f>IF(AND($C15&gt;0,$D15=""),"Falta registrar horas disponibles",IF(AND($H15&gt;0,$G15=""),"Falta registrar total de horas mensuales ocupadas",IF(AND(SUM($D15:$J15)&gt;0,$B15=""),"Falta registrar número quirófanos",IF(($F15+$G15)&gt;$D15,"Las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4"/>
      <c r="X15" s="174"/>
      <c r="Y15" s="174"/>
      <c r="Z15" s="209">
        <v>0</v>
      </c>
      <c r="AA15" s="251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189" t="s">
        <v>13</v>
      </c>
      <c r="B16" s="329"/>
      <c r="C16" s="329"/>
      <c r="D16" s="313"/>
      <c r="E16" s="314"/>
      <c r="F16" s="315"/>
      <c r="G16" s="315"/>
      <c r="H16" s="313"/>
      <c r="I16" s="316"/>
      <c r="J16" s="317"/>
      <c r="K16" s="246" t="str">
        <f>T16&amp;" "&amp;U16</f>
        <v xml:space="preserve"> </v>
      </c>
      <c r="L16" s="177"/>
      <c r="T16" s="248" t="str">
        <f>IF($C16&gt;$B16,"El nº de quirófanos disponibles NO puede ser MAYOR al nº de quirófanos de dotación","")</f>
        <v/>
      </c>
      <c r="U16" s="248" t="str">
        <f>IF(AND($C16&gt;0,$D16=""),"Falta registrar horas disponibles",IF(AND($H16&gt;0,$G16=""),"Falta registrar total de horas mensuales ocupadas",IF(AND(SUM($D16:$J16)&gt;0,$B16=""),"Falta registrar número quirófanos",IF(($F16+$G16)&gt;$D16,"Las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4"/>
      <c r="X16" s="174"/>
      <c r="Y16" s="174"/>
      <c r="Z16" s="209">
        <v>0</v>
      </c>
      <c r="AA16" s="251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90" t="s">
        <v>14</v>
      </c>
      <c r="B17" s="191"/>
      <c r="C17" s="191"/>
      <c r="D17" s="191"/>
      <c r="E17" s="191"/>
      <c r="F17" s="191"/>
      <c r="G17" s="191"/>
      <c r="H17" s="191"/>
      <c r="I17" s="191"/>
      <c r="J17" s="177"/>
      <c r="X17" s="172"/>
    </row>
    <row r="18" spans="1:24" ht="42" customHeight="1" x14ac:dyDescent="0.15">
      <c r="A18" s="397" t="s">
        <v>15</v>
      </c>
      <c r="B18" s="398" t="s">
        <v>7</v>
      </c>
      <c r="C18" s="192" t="s">
        <v>16</v>
      </c>
      <c r="D18" s="193" t="s">
        <v>17</v>
      </c>
      <c r="E18" s="193" t="s">
        <v>18</v>
      </c>
      <c r="F18" s="193" t="s">
        <v>19</v>
      </c>
      <c r="G18" s="194" t="s">
        <v>20</v>
      </c>
      <c r="H18" s="195"/>
      <c r="I18" s="172"/>
      <c r="X18" s="172"/>
    </row>
    <row r="19" spans="1:24" ht="15" customHeight="1" x14ac:dyDescent="0.15">
      <c r="A19" s="196" t="s">
        <v>21</v>
      </c>
      <c r="B19" s="286">
        <f>SUM(C19:G19)</f>
        <v>8</v>
      </c>
      <c r="C19" s="287"/>
      <c r="D19" s="288"/>
      <c r="E19" s="288">
        <v>8</v>
      </c>
      <c r="F19" s="288"/>
      <c r="G19" s="289"/>
      <c r="H19" s="236"/>
      <c r="I19" s="172"/>
      <c r="X19" s="172"/>
    </row>
    <row r="20" spans="1:24" ht="15" customHeight="1" x14ac:dyDescent="0.15">
      <c r="A20" s="188" t="s">
        <v>22</v>
      </c>
      <c r="B20" s="290">
        <f>SUM(C20:G20)</f>
        <v>134</v>
      </c>
      <c r="C20" s="291"/>
      <c r="D20" s="292"/>
      <c r="E20" s="292">
        <v>134</v>
      </c>
      <c r="F20" s="292"/>
      <c r="G20" s="293"/>
      <c r="H20" s="236"/>
      <c r="I20" s="172"/>
      <c r="X20" s="172"/>
    </row>
    <row r="21" spans="1:24" ht="15" customHeight="1" x14ac:dyDescent="0.15">
      <c r="A21" s="188" t="s">
        <v>23</v>
      </c>
      <c r="B21" s="290">
        <f>SUM(C21:G21)</f>
        <v>134</v>
      </c>
      <c r="C21" s="291"/>
      <c r="D21" s="292"/>
      <c r="E21" s="292">
        <v>134</v>
      </c>
      <c r="F21" s="292"/>
      <c r="G21" s="293"/>
      <c r="H21" s="236"/>
      <c r="I21" s="172"/>
      <c r="X21" s="172"/>
    </row>
    <row r="22" spans="1:24" ht="15" customHeight="1" x14ac:dyDescent="0.15">
      <c r="A22" s="188" t="s">
        <v>24</v>
      </c>
      <c r="B22" s="290">
        <f>SUM(C22:G22)</f>
        <v>134</v>
      </c>
      <c r="C22" s="291"/>
      <c r="D22" s="292"/>
      <c r="E22" s="292">
        <v>134</v>
      </c>
      <c r="F22" s="292"/>
      <c r="G22" s="293"/>
      <c r="H22" s="236"/>
      <c r="I22" s="172"/>
      <c r="J22" s="177"/>
      <c r="X22" s="172"/>
    </row>
    <row r="23" spans="1:24" ht="15" customHeight="1" x14ac:dyDescent="0.15">
      <c r="A23" s="197" t="s">
        <v>25</v>
      </c>
      <c r="B23" s="294">
        <f>SUM(C23:G23)</f>
        <v>134</v>
      </c>
      <c r="C23" s="295"/>
      <c r="D23" s="296"/>
      <c r="E23" s="296">
        <v>134</v>
      </c>
      <c r="F23" s="296"/>
      <c r="G23" s="297"/>
      <c r="H23" s="236"/>
      <c r="I23" s="172"/>
      <c r="X23" s="172"/>
    </row>
    <row r="24" spans="1:24" s="177" customFormat="1" ht="27.75" customHeight="1" x14ac:dyDescent="0.2">
      <c r="A24" s="190" t="s">
        <v>26</v>
      </c>
      <c r="B24" s="198"/>
      <c r="C24" s="198"/>
      <c r="D24" s="198"/>
      <c r="E24" s="198"/>
      <c r="F24" s="198"/>
      <c r="G24" s="198"/>
      <c r="H24" s="198"/>
      <c r="K24" s="243"/>
      <c r="V24" s="199"/>
    </row>
    <row r="25" spans="1:24" s="177" customFormat="1" ht="21.75" customHeight="1" x14ac:dyDescent="0.15">
      <c r="A25" s="190" t="s">
        <v>27</v>
      </c>
      <c r="K25" s="243"/>
      <c r="V25" s="199"/>
    </row>
    <row r="26" spans="1:24" ht="29.25" customHeight="1" x14ac:dyDescent="0.15">
      <c r="A26" s="200" t="s">
        <v>15</v>
      </c>
      <c r="B26" s="200" t="s">
        <v>7</v>
      </c>
      <c r="C26" s="172"/>
      <c r="D26" s="172"/>
      <c r="E26" s="172"/>
      <c r="F26" s="172"/>
      <c r="G26" s="172"/>
      <c r="H26" s="172"/>
      <c r="I26" s="172"/>
      <c r="X26" s="172"/>
    </row>
    <row r="27" spans="1:24" ht="15" customHeight="1" x14ac:dyDescent="0.15">
      <c r="A27" s="187" t="s">
        <v>22</v>
      </c>
      <c r="B27" s="255">
        <v>32</v>
      </c>
      <c r="C27" s="237"/>
      <c r="D27" s="172"/>
      <c r="E27" s="172"/>
      <c r="F27" s="172"/>
      <c r="G27" s="172"/>
      <c r="H27" s="172"/>
      <c r="I27" s="172"/>
      <c r="X27" s="172"/>
    </row>
    <row r="28" spans="1:24" ht="15" customHeight="1" x14ac:dyDescent="0.15">
      <c r="A28" s="188" t="s">
        <v>23</v>
      </c>
      <c r="B28" s="255">
        <v>38</v>
      </c>
      <c r="C28" s="237"/>
      <c r="D28" s="172"/>
      <c r="E28" s="172"/>
      <c r="F28" s="172"/>
      <c r="G28" s="172"/>
      <c r="H28" s="172"/>
      <c r="I28" s="172"/>
      <c r="X28" s="172"/>
    </row>
    <row r="29" spans="1:24" ht="15" customHeight="1" x14ac:dyDescent="0.15">
      <c r="A29" s="187" t="s">
        <v>24</v>
      </c>
      <c r="B29" s="255">
        <v>263</v>
      </c>
      <c r="C29" s="237"/>
      <c r="D29" s="172"/>
      <c r="E29" s="172"/>
      <c r="F29" s="172"/>
      <c r="G29" s="172"/>
      <c r="H29" s="172"/>
      <c r="I29" s="172"/>
      <c r="X29" s="172"/>
    </row>
    <row r="30" spans="1:24" ht="15" customHeight="1" x14ac:dyDescent="0.15">
      <c r="A30" s="187" t="s">
        <v>25</v>
      </c>
      <c r="B30" s="255">
        <v>29</v>
      </c>
      <c r="C30" s="237"/>
      <c r="D30" s="172"/>
      <c r="E30" s="172"/>
      <c r="F30" s="172"/>
      <c r="G30" s="172"/>
      <c r="H30" s="172"/>
      <c r="I30" s="172"/>
      <c r="J30" s="177"/>
      <c r="X30" s="172"/>
    </row>
    <row r="31" spans="1:24" ht="15" customHeight="1" x14ac:dyDescent="0.15">
      <c r="A31" s="201" t="s">
        <v>28</v>
      </c>
      <c r="B31" s="255">
        <v>1</v>
      </c>
      <c r="C31" s="237"/>
      <c r="D31" s="172"/>
      <c r="E31" s="172"/>
      <c r="F31" s="172"/>
      <c r="G31" s="172"/>
      <c r="H31" s="172"/>
      <c r="I31" s="172"/>
      <c r="X31" s="172"/>
    </row>
    <row r="32" spans="1:24" ht="15" customHeight="1" x14ac:dyDescent="0.15">
      <c r="A32" s="189" t="s">
        <v>29</v>
      </c>
      <c r="B32" s="285">
        <v>2</v>
      </c>
      <c r="C32" s="237"/>
      <c r="D32" s="172"/>
      <c r="E32" s="172"/>
      <c r="F32" s="172"/>
      <c r="G32" s="172"/>
      <c r="H32" s="172"/>
      <c r="I32" s="172"/>
      <c r="X32" s="172"/>
    </row>
    <row r="33" spans="1:27" ht="33" customHeight="1" x14ac:dyDescent="0.15">
      <c r="A33" s="190" t="s">
        <v>30</v>
      </c>
      <c r="B33" s="202"/>
      <c r="C33" s="172"/>
      <c r="D33" s="172"/>
      <c r="E33" s="172"/>
      <c r="F33" s="172"/>
      <c r="G33" s="172"/>
      <c r="H33" s="172"/>
      <c r="I33" s="172"/>
      <c r="X33" s="172"/>
    </row>
    <row r="34" spans="1:27" ht="43.5" customHeight="1" x14ac:dyDescent="0.15">
      <c r="A34" s="200" t="s">
        <v>31</v>
      </c>
      <c r="B34" s="200" t="s">
        <v>7</v>
      </c>
      <c r="C34" s="203" t="s">
        <v>32</v>
      </c>
      <c r="D34" s="204" t="s">
        <v>33</v>
      </c>
      <c r="E34" s="204" t="s">
        <v>34</v>
      </c>
      <c r="F34" s="205" t="s">
        <v>35</v>
      </c>
      <c r="G34" s="172"/>
      <c r="H34" s="172"/>
      <c r="I34" s="172"/>
      <c r="X34" s="172"/>
    </row>
    <row r="35" spans="1:27" ht="24" customHeight="1" x14ac:dyDescent="0.15">
      <c r="A35" s="206" t="s">
        <v>36</v>
      </c>
      <c r="B35" s="284">
        <f>SUM(C35:F35)</f>
        <v>341</v>
      </c>
      <c r="C35" s="120">
        <v>10</v>
      </c>
      <c r="D35" s="121">
        <v>128</v>
      </c>
      <c r="E35" s="121">
        <v>29</v>
      </c>
      <c r="F35" s="122">
        <v>174</v>
      </c>
      <c r="G35" s="238"/>
      <c r="H35" s="172"/>
      <c r="I35" s="172"/>
      <c r="X35" s="172"/>
    </row>
    <row r="36" spans="1:27" ht="23.25" customHeight="1" x14ac:dyDescent="0.15">
      <c r="A36" s="190" t="s">
        <v>37</v>
      </c>
      <c r="X36" s="172"/>
    </row>
    <row r="37" spans="1:27" ht="21.75" customHeight="1" x14ac:dyDescent="0.15">
      <c r="A37" s="190" t="s">
        <v>38</v>
      </c>
      <c r="X37" s="172"/>
    </row>
    <row r="38" spans="1:27" ht="27" customHeight="1" x14ac:dyDescent="0.15">
      <c r="A38" s="397" t="s">
        <v>15</v>
      </c>
      <c r="B38" s="398" t="s">
        <v>39</v>
      </c>
      <c r="C38" s="399" t="s">
        <v>40</v>
      </c>
      <c r="D38" s="242"/>
      <c r="E38" s="172"/>
      <c r="F38" s="172"/>
      <c r="G38" s="172"/>
      <c r="H38" s="172"/>
      <c r="I38" s="172"/>
      <c r="X38" s="172"/>
    </row>
    <row r="39" spans="1:27" ht="15" customHeight="1" x14ac:dyDescent="0.15">
      <c r="A39" s="207" t="s">
        <v>41</v>
      </c>
      <c r="B39" s="279">
        <v>655</v>
      </c>
      <c r="C39" s="280">
        <v>2454</v>
      </c>
      <c r="D39" s="322"/>
      <c r="E39" s="172"/>
      <c r="F39" s="172"/>
      <c r="G39" s="172"/>
      <c r="H39" s="172"/>
      <c r="X39" s="172"/>
    </row>
    <row r="40" spans="1:27" ht="24" customHeight="1" x14ac:dyDescent="0.15">
      <c r="A40" s="208" t="s">
        <v>42</v>
      </c>
      <c r="B40" s="256">
        <v>219</v>
      </c>
      <c r="C40" s="281">
        <v>85</v>
      </c>
      <c r="D40" s="322" t="s">
        <v>43</v>
      </c>
      <c r="E40" s="172"/>
      <c r="F40" s="172"/>
      <c r="G40" s="172"/>
      <c r="H40" s="172"/>
      <c r="I40" s="172"/>
      <c r="T40" s="209" t="s">
        <v>44</v>
      </c>
      <c r="U40" s="209" t="s">
        <v>44</v>
      </c>
      <c r="W40" s="174"/>
      <c r="X40" s="174"/>
      <c r="Y40" s="174"/>
      <c r="Z40" s="247">
        <v>0</v>
      </c>
      <c r="AA40" s="247">
        <v>0</v>
      </c>
    </row>
    <row r="41" spans="1:27" ht="22.5" customHeight="1" x14ac:dyDescent="0.15">
      <c r="A41" s="208" t="s">
        <v>45</v>
      </c>
      <c r="B41" s="256">
        <v>156</v>
      </c>
      <c r="C41" s="281">
        <v>20</v>
      </c>
      <c r="D41" s="322" t="s">
        <v>43</v>
      </c>
      <c r="E41" s="172"/>
      <c r="F41" s="172"/>
      <c r="G41" s="172"/>
      <c r="H41" s="172"/>
      <c r="I41" s="172"/>
      <c r="T41" s="209" t="s">
        <v>44</v>
      </c>
      <c r="U41" s="209" t="s">
        <v>44</v>
      </c>
      <c r="W41" s="174"/>
      <c r="X41" s="174"/>
      <c r="Y41" s="174"/>
      <c r="Z41" s="247">
        <v>0</v>
      </c>
      <c r="AA41" s="247">
        <v>0</v>
      </c>
    </row>
    <row r="42" spans="1:27" ht="24.75" customHeight="1" x14ac:dyDescent="0.15">
      <c r="A42" s="210" t="s">
        <v>46</v>
      </c>
      <c r="B42" s="282">
        <v>132</v>
      </c>
      <c r="C42" s="283">
        <v>108</v>
      </c>
      <c r="D42" s="322" t="s">
        <v>43</v>
      </c>
      <c r="E42" s="172"/>
      <c r="F42" s="172"/>
      <c r="G42" s="172"/>
      <c r="H42" s="172"/>
      <c r="T42" s="209" t="s">
        <v>44</v>
      </c>
      <c r="U42" s="209" t="s">
        <v>44</v>
      </c>
      <c r="W42" s="174"/>
      <c r="X42" s="174"/>
      <c r="Y42" s="174"/>
      <c r="Z42" s="247">
        <v>0</v>
      </c>
      <c r="AA42" s="247">
        <v>0</v>
      </c>
    </row>
    <row r="43" spans="1:27" ht="24" customHeight="1" x14ac:dyDescent="0.15">
      <c r="A43" s="211" t="s">
        <v>47</v>
      </c>
      <c r="B43" s="212"/>
      <c r="C43" s="212"/>
      <c r="D43" s="323"/>
      <c r="E43" s="172"/>
      <c r="F43" s="172"/>
      <c r="G43" s="172"/>
      <c r="H43" s="172"/>
      <c r="I43" s="172"/>
      <c r="J43" s="177"/>
      <c r="W43" s="174"/>
      <c r="X43" s="174"/>
      <c r="Y43" s="174"/>
    </row>
    <row r="44" spans="1:27" ht="21.75" customHeight="1" x14ac:dyDescent="0.15">
      <c r="A44" s="190" t="s">
        <v>48</v>
      </c>
      <c r="D44" s="243"/>
      <c r="W44" s="174"/>
      <c r="X44" s="174"/>
      <c r="Y44" s="174"/>
    </row>
    <row r="45" spans="1:27" ht="24" customHeight="1" x14ac:dyDescent="0.15">
      <c r="A45" s="200" t="s">
        <v>49</v>
      </c>
      <c r="B45" s="213" t="s">
        <v>39</v>
      </c>
      <c r="C45" s="214" t="s">
        <v>40</v>
      </c>
      <c r="D45" s="324"/>
      <c r="E45" s="172"/>
      <c r="F45" s="172"/>
      <c r="G45" s="172"/>
      <c r="H45" s="172"/>
      <c r="W45" s="174"/>
      <c r="X45" s="174"/>
      <c r="Y45" s="174"/>
    </row>
    <row r="46" spans="1:27" ht="20.25" customHeight="1" x14ac:dyDescent="0.15">
      <c r="A46" s="215" t="s">
        <v>50</v>
      </c>
      <c r="B46" s="256">
        <v>172</v>
      </c>
      <c r="C46" s="281">
        <v>335</v>
      </c>
      <c r="D46" s="325"/>
      <c r="E46" s="172"/>
      <c r="F46" s="172"/>
      <c r="G46" s="172"/>
      <c r="H46" s="172"/>
      <c r="W46" s="174"/>
      <c r="X46" s="174"/>
      <c r="Y46" s="174"/>
    </row>
    <row r="47" spans="1:27" ht="24" customHeight="1" x14ac:dyDescent="0.15">
      <c r="A47" s="216" t="s">
        <v>51</v>
      </c>
      <c r="B47" s="282">
        <v>154</v>
      </c>
      <c r="C47" s="283">
        <v>335</v>
      </c>
      <c r="D47" s="322" t="s">
        <v>43</v>
      </c>
      <c r="E47" s="172"/>
      <c r="F47" s="172"/>
      <c r="G47" s="172"/>
      <c r="H47" s="172"/>
      <c r="T47" s="209" t="s">
        <v>44</v>
      </c>
      <c r="U47" s="209" t="s">
        <v>44</v>
      </c>
      <c r="W47" s="174"/>
      <c r="X47" s="174"/>
      <c r="Y47" s="174"/>
      <c r="Z47" s="247">
        <v>0</v>
      </c>
      <c r="AA47" s="247" t="s">
        <v>44</v>
      </c>
    </row>
    <row r="48" spans="1:27" ht="24" customHeight="1" x14ac:dyDescent="0.15">
      <c r="A48" s="217"/>
      <c r="B48" s="202"/>
      <c r="C48" s="202"/>
      <c r="D48" s="202"/>
      <c r="E48" s="172"/>
      <c r="F48" s="172"/>
      <c r="G48" s="172"/>
      <c r="H48" s="172"/>
      <c r="I48" s="172"/>
      <c r="J48" s="177"/>
      <c r="X48" s="172"/>
    </row>
    <row r="49" spans="1:31" ht="28.5" customHeight="1" x14ac:dyDescent="0.15">
      <c r="A49" s="440" t="s">
        <v>52</v>
      </c>
      <c r="B49" s="441"/>
      <c r="C49" s="441"/>
      <c r="D49" s="441"/>
      <c r="E49" s="441"/>
      <c r="J49" s="177"/>
      <c r="X49" s="172"/>
    </row>
    <row r="50" spans="1:31" ht="33.75" x14ac:dyDescent="0.15">
      <c r="A50" s="200" t="s">
        <v>49</v>
      </c>
      <c r="B50" s="396" t="s">
        <v>53</v>
      </c>
      <c r="C50" s="200" t="s">
        <v>7</v>
      </c>
      <c r="D50" s="219" t="s">
        <v>54</v>
      </c>
      <c r="E50" s="220" t="s">
        <v>55</v>
      </c>
      <c r="F50" s="221" t="s">
        <v>56</v>
      </c>
      <c r="G50" s="221" t="s">
        <v>57</v>
      </c>
      <c r="H50" s="221" t="s">
        <v>58</v>
      </c>
      <c r="I50" s="222" t="s">
        <v>59</v>
      </c>
      <c r="L50" s="177"/>
      <c r="X50" s="172"/>
    </row>
    <row r="51" spans="1:31" ht="15" customHeight="1" x14ac:dyDescent="0.15">
      <c r="A51" s="442" t="s">
        <v>50</v>
      </c>
      <c r="B51" s="443"/>
      <c r="C51" s="260">
        <f>SUM(D51:I51)</f>
        <v>237</v>
      </c>
      <c r="D51" s="261">
        <v>35</v>
      </c>
      <c r="E51" s="262">
        <v>19</v>
      </c>
      <c r="F51" s="262">
        <v>37</v>
      </c>
      <c r="G51" s="262">
        <v>42</v>
      </c>
      <c r="H51" s="262">
        <v>39</v>
      </c>
      <c r="I51" s="263">
        <v>65</v>
      </c>
      <c r="J51" s="322" t="s">
        <v>60</v>
      </c>
      <c r="L51" s="177"/>
      <c r="T51" s="209" t="s">
        <v>44</v>
      </c>
      <c r="U51" s="209" t="s">
        <v>44</v>
      </c>
      <c r="V51" s="209" t="s">
        <v>44</v>
      </c>
      <c r="W51" s="209" t="s">
        <v>44</v>
      </c>
      <c r="X51" s="209" t="s">
        <v>44</v>
      </c>
      <c r="Y51" s="209" t="s">
        <v>44</v>
      </c>
      <c r="Z51" s="247">
        <v>0</v>
      </c>
      <c r="AA51" s="247">
        <v>0</v>
      </c>
      <c r="AB51" s="247">
        <v>0</v>
      </c>
      <c r="AC51" s="247">
        <v>0</v>
      </c>
      <c r="AD51" s="247">
        <v>0</v>
      </c>
      <c r="AE51" s="247">
        <v>0</v>
      </c>
    </row>
    <row r="52" spans="1:31" ht="21" customHeight="1" x14ac:dyDescent="0.15">
      <c r="A52" s="444" t="s">
        <v>61</v>
      </c>
      <c r="B52" s="223" t="s">
        <v>62</v>
      </c>
      <c r="C52" s="264">
        <f>SUM(D52:I52)</f>
        <v>23</v>
      </c>
      <c r="D52" s="265">
        <v>10</v>
      </c>
      <c r="E52" s="266">
        <v>5</v>
      </c>
      <c r="F52" s="266">
        <v>8</v>
      </c>
      <c r="G52" s="266"/>
      <c r="H52" s="266"/>
      <c r="I52" s="267"/>
      <c r="J52" s="322" t="s">
        <v>60</v>
      </c>
      <c r="L52" s="177"/>
      <c r="T52" s="209" t="s">
        <v>44</v>
      </c>
      <c r="U52" s="209" t="s">
        <v>44</v>
      </c>
      <c r="V52" s="209" t="s">
        <v>44</v>
      </c>
      <c r="W52" s="209" t="s">
        <v>44</v>
      </c>
      <c r="X52" s="209" t="s">
        <v>44</v>
      </c>
      <c r="Y52" s="209" t="s">
        <v>44</v>
      </c>
      <c r="Z52" s="247">
        <v>0</v>
      </c>
      <c r="AA52" s="247">
        <v>0</v>
      </c>
      <c r="AB52" s="247">
        <v>0</v>
      </c>
      <c r="AC52" s="247">
        <v>0</v>
      </c>
      <c r="AD52" s="247">
        <v>0</v>
      </c>
      <c r="AE52" s="247">
        <v>0</v>
      </c>
    </row>
    <row r="53" spans="1:31" ht="31.5" x14ac:dyDescent="0.15">
      <c r="A53" s="444"/>
      <c r="B53" s="224" t="s">
        <v>63</v>
      </c>
      <c r="C53" s="268">
        <f>SUM(D53:I53)</f>
        <v>38</v>
      </c>
      <c r="D53" s="269">
        <v>21</v>
      </c>
      <c r="E53" s="270">
        <v>9</v>
      </c>
      <c r="F53" s="270">
        <v>8</v>
      </c>
      <c r="G53" s="270"/>
      <c r="H53" s="270"/>
      <c r="I53" s="271"/>
      <c r="J53" s="322" t="s">
        <v>60</v>
      </c>
      <c r="L53" s="177"/>
      <c r="T53" s="209" t="s">
        <v>44</v>
      </c>
      <c r="U53" s="209" t="s">
        <v>44</v>
      </c>
      <c r="V53" s="209" t="s">
        <v>44</v>
      </c>
      <c r="W53" s="209" t="s">
        <v>44</v>
      </c>
      <c r="X53" s="209" t="s">
        <v>44</v>
      </c>
      <c r="Y53" s="209" t="s">
        <v>44</v>
      </c>
      <c r="Z53" s="247">
        <v>0</v>
      </c>
      <c r="AA53" s="247">
        <v>0</v>
      </c>
      <c r="AB53" s="247">
        <v>0</v>
      </c>
      <c r="AC53" s="247">
        <v>0</v>
      </c>
      <c r="AD53" s="247">
        <v>0</v>
      </c>
      <c r="AE53" s="247">
        <v>0</v>
      </c>
    </row>
    <row r="54" spans="1:31" ht="24.95" customHeight="1" x14ac:dyDescent="0.15">
      <c r="A54" s="445" t="s">
        <v>64</v>
      </c>
      <c r="B54" s="225" t="s">
        <v>62</v>
      </c>
      <c r="C54" s="229">
        <f>SUM(D54:I54)</f>
        <v>45</v>
      </c>
      <c r="D54" s="272">
        <v>25</v>
      </c>
      <c r="E54" s="273">
        <v>9</v>
      </c>
      <c r="F54" s="273">
        <v>11</v>
      </c>
      <c r="G54" s="273"/>
      <c r="H54" s="273"/>
      <c r="I54" s="274"/>
      <c r="J54" s="322" t="s">
        <v>60</v>
      </c>
      <c r="K54" s="243"/>
      <c r="L54" s="177"/>
      <c r="T54" s="226"/>
      <c r="U54" s="226"/>
      <c r="V54" s="226"/>
      <c r="W54" s="226"/>
      <c r="X54" s="226"/>
      <c r="Y54" s="226"/>
      <c r="Z54" s="174"/>
      <c r="AA54" s="174"/>
      <c r="AB54" s="174"/>
      <c r="AC54" s="174"/>
      <c r="AD54" s="174"/>
      <c r="AE54" s="174"/>
    </row>
    <row r="55" spans="1:31" ht="33" customHeight="1" x14ac:dyDescent="0.15">
      <c r="A55" s="446"/>
      <c r="B55" s="227" t="s">
        <v>63</v>
      </c>
      <c r="C55" s="275">
        <f>SUM(D55:I55)</f>
        <v>67</v>
      </c>
      <c r="D55" s="276">
        <v>39</v>
      </c>
      <c r="E55" s="277">
        <v>15</v>
      </c>
      <c r="F55" s="277">
        <v>13</v>
      </c>
      <c r="G55" s="277"/>
      <c r="H55" s="277"/>
      <c r="I55" s="278"/>
      <c r="J55" s="322" t="s">
        <v>65</v>
      </c>
      <c r="K55" s="243"/>
      <c r="L55" s="177"/>
      <c r="T55" s="226"/>
      <c r="U55" s="226"/>
      <c r="V55" s="226"/>
      <c r="W55" s="226"/>
      <c r="X55" s="226"/>
      <c r="Y55" s="226"/>
      <c r="Z55" s="174"/>
      <c r="AA55" s="174"/>
      <c r="AB55" s="174"/>
      <c r="AC55" s="174"/>
      <c r="AD55" s="174"/>
      <c r="AE55" s="174"/>
    </row>
    <row r="56" spans="1:31" ht="34.5" customHeight="1" x14ac:dyDescent="0.15">
      <c r="A56" s="447" t="s">
        <v>66</v>
      </c>
      <c r="B56" s="447"/>
      <c r="C56" s="447"/>
      <c r="D56" s="447"/>
      <c r="E56" s="447"/>
      <c r="F56" s="447"/>
      <c r="J56" s="177"/>
      <c r="X56" s="172"/>
    </row>
    <row r="57" spans="1:31" ht="11.25" x14ac:dyDescent="0.15">
      <c r="A57" s="398" t="s">
        <v>67</v>
      </c>
      <c r="B57" s="419" t="s">
        <v>68</v>
      </c>
      <c r="C57" s="420"/>
      <c r="D57" s="421" t="s">
        <v>69</v>
      </c>
      <c r="E57" s="422"/>
      <c r="F57" s="401"/>
      <c r="J57" s="177"/>
      <c r="X57" s="172"/>
    </row>
    <row r="58" spans="1:31" ht="21" x14ac:dyDescent="0.25">
      <c r="A58" s="172"/>
      <c r="B58" s="395" t="s">
        <v>70</v>
      </c>
      <c r="C58" s="395" t="s">
        <v>71</v>
      </c>
      <c r="D58" s="395" t="s">
        <v>70</v>
      </c>
      <c r="E58" s="402" t="s">
        <v>71</v>
      </c>
      <c r="F58" s="172"/>
      <c r="G58" s="239"/>
      <c r="H58" s="160"/>
      <c r="I58" s="160"/>
      <c r="J58" s="160"/>
      <c r="X58" s="172"/>
    </row>
    <row r="59" spans="1:31" ht="15" customHeight="1" x14ac:dyDescent="0.25">
      <c r="A59" s="229" t="s">
        <v>72</v>
      </c>
      <c r="B59" s="298">
        <v>7</v>
      </c>
      <c r="C59" s="299">
        <v>70</v>
      </c>
      <c r="D59" s="299">
        <v>1</v>
      </c>
      <c r="E59" s="299">
        <v>20</v>
      </c>
      <c r="F59" s="245"/>
      <c r="H59" s="160"/>
      <c r="I59" s="160"/>
      <c r="J59" s="160"/>
      <c r="T59" s="249"/>
      <c r="X59" s="172"/>
      <c r="Z59" s="249"/>
    </row>
    <row r="60" spans="1:31" ht="15" customHeight="1" x14ac:dyDescent="0.15">
      <c r="A60" s="231" t="s">
        <v>73</v>
      </c>
      <c r="B60" s="300"/>
      <c r="C60" s="301"/>
      <c r="D60" s="301"/>
      <c r="E60" s="301"/>
      <c r="J60" s="177"/>
      <c r="X60" s="172"/>
    </row>
    <row r="61" spans="1:31" ht="15" customHeight="1" x14ac:dyDescent="0.15">
      <c r="A61" s="231" t="s">
        <v>74</v>
      </c>
      <c r="B61" s="300"/>
      <c r="C61" s="301"/>
      <c r="D61" s="301"/>
      <c r="E61" s="301"/>
      <c r="J61" s="177"/>
      <c r="X61" s="172"/>
    </row>
    <row r="62" spans="1:31" ht="15" customHeight="1" x14ac:dyDescent="0.15">
      <c r="A62" s="231" t="s">
        <v>75</v>
      </c>
      <c r="B62" s="300"/>
      <c r="C62" s="301"/>
      <c r="D62" s="301"/>
      <c r="E62" s="301"/>
      <c r="J62" s="177"/>
      <c r="X62" s="172"/>
    </row>
    <row r="63" spans="1:31" ht="15" customHeight="1" x14ac:dyDescent="0.15">
      <c r="A63" s="231" t="s">
        <v>76</v>
      </c>
      <c r="B63" s="300">
        <v>7</v>
      </c>
      <c r="C63" s="301">
        <v>24</v>
      </c>
      <c r="D63" s="301"/>
      <c r="E63" s="301">
        <v>6</v>
      </c>
      <c r="J63" s="177"/>
      <c r="X63" s="172"/>
    </row>
    <row r="64" spans="1:31" ht="15" customHeight="1" x14ac:dyDescent="0.15">
      <c r="A64" s="231" t="s">
        <v>77</v>
      </c>
      <c r="B64" s="300"/>
      <c r="C64" s="301"/>
      <c r="D64" s="301"/>
      <c r="E64" s="301"/>
      <c r="J64" s="177"/>
      <c r="X64" s="172"/>
    </row>
    <row r="65" spans="1:27" ht="15" customHeight="1" x14ac:dyDescent="0.15">
      <c r="A65" s="231" t="s">
        <v>78</v>
      </c>
      <c r="B65" s="300">
        <v>13</v>
      </c>
      <c r="C65" s="301">
        <v>7</v>
      </c>
      <c r="D65" s="301">
        <v>2</v>
      </c>
      <c r="E65" s="301">
        <v>5</v>
      </c>
      <c r="J65" s="177"/>
      <c r="X65" s="172"/>
    </row>
    <row r="66" spans="1:27" ht="15" customHeight="1" x14ac:dyDescent="0.15">
      <c r="A66" s="231" t="s">
        <v>79</v>
      </c>
      <c r="B66" s="300">
        <v>1</v>
      </c>
      <c r="C66" s="301">
        <v>4</v>
      </c>
      <c r="D66" s="301">
        <v>2</v>
      </c>
      <c r="E66" s="301">
        <v>3</v>
      </c>
      <c r="J66" s="177"/>
      <c r="X66" s="172"/>
    </row>
    <row r="67" spans="1:27" ht="15" customHeight="1" x14ac:dyDescent="0.15">
      <c r="A67" s="231" t="s">
        <v>80</v>
      </c>
      <c r="B67" s="300">
        <v>2</v>
      </c>
      <c r="C67" s="301">
        <v>95</v>
      </c>
      <c r="D67" s="301">
        <v>3</v>
      </c>
      <c r="E67" s="301">
        <v>34</v>
      </c>
      <c r="J67" s="177"/>
      <c r="X67" s="172"/>
    </row>
    <row r="68" spans="1:27" ht="15" customHeight="1" x14ac:dyDescent="0.15">
      <c r="A68" s="231" t="s">
        <v>81</v>
      </c>
      <c r="B68" s="300">
        <v>1</v>
      </c>
      <c r="C68" s="301">
        <v>29</v>
      </c>
      <c r="D68" s="301">
        <v>1</v>
      </c>
      <c r="E68" s="301">
        <v>16</v>
      </c>
      <c r="J68" s="177"/>
      <c r="X68" s="172"/>
    </row>
    <row r="69" spans="1:27" ht="15" customHeight="1" x14ac:dyDescent="0.15">
      <c r="A69" s="231" t="s">
        <v>82</v>
      </c>
      <c r="B69" s="300"/>
      <c r="C69" s="301">
        <v>25</v>
      </c>
      <c r="D69" s="301"/>
      <c r="E69" s="301">
        <v>9</v>
      </c>
      <c r="J69" s="177"/>
      <c r="X69" s="172"/>
    </row>
    <row r="70" spans="1:27" ht="15" customHeight="1" x14ac:dyDescent="0.15">
      <c r="A70" s="231" t="s">
        <v>83</v>
      </c>
      <c r="B70" s="300"/>
      <c r="C70" s="301"/>
      <c r="D70" s="301"/>
      <c r="E70" s="301"/>
      <c r="J70" s="177"/>
      <c r="X70" s="172"/>
    </row>
    <row r="71" spans="1:27" ht="15" customHeight="1" x14ac:dyDescent="0.15">
      <c r="A71" s="206" t="s">
        <v>7</v>
      </c>
      <c r="B71" s="302">
        <f>SUM(B59:B70)</f>
        <v>31</v>
      </c>
      <c r="C71" s="302">
        <f>SUM(C59:C70)</f>
        <v>254</v>
      </c>
      <c r="D71" s="302">
        <f>SUM(D59:D70)</f>
        <v>9</v>
      </c>
      <c r="E71" s="302">
        <f>SUM(E59:E70)</f>
        <v>93</v>
      </c>
      <c r="J71" s="177"/>
      <c r="X71" s="172"/>
    </row>
    <row r="72" spans="1:27" ht="39" customHeight="1" x14ac:dyDescent="0.15">
      <c r="A72" s="447" t="s">
        <v>84</v>
      </c>
      <c r="B72" s="447"/>
      <c r="C72" s="447"/>
      <c r="D72" s="447"/>
      <c r="E72" s="447"/>
      <c r="F72" s="447"/>
      <c r="J72" s="177"/>
      <c r="X72" s="172"/>
    </row>
    <row r="73" spans="1:27" x14ac:dyDescent="0.15">
      <c r="A73" s="428" t="s">
        <v>67</v>
      </c>
      <c r="B73" s="448" t="s">
        <v>85</v>
      </c>
      <c r="C73" s="448"/>
      <c r="D73" s="448"/>
      <c r="E73" s="448"/>
      <c r="J73" s="177"/>
      <c r="X73" s="172"/>
    </row>
    <row r="74" spans="1:27" x14ac:dyDescent="0.15">
      <c r="A74" s="429"/>
      <c r="B74" s="448" t="s">
        <v>86</v>
      </c>
      <c r="C74" s="448"/>
      <c r="D74" s="448" t="s">
        <v>87</v>
      </c>
      <c r="E74" s="448"/>
      <c r="J74" s="177"/>
      <c r="X74" s="172"/>
    </row>
    <row r="75" spans="1:27" ht="21" x14ac:dyDescent="0.15">
      <c r="A75" s="430"/>
      <c r="B75" s="395" t="s">
        <v>70</v>
      </c>
      <c r="C75" s="395" t="s">
        <v>71</v>
      </c>
      <c r="D75" s="395" t="s">
        <v>70</v>
      </c>
      <c r="E75" s="402" t="s">
        <v>71</v>
      </c>
      <c r="G75" s="239"/>
      <c r="J75" s="177"/>
      <c r="X75" s="172"/>
    </row>
    <row r="76" spans="1:27" ht="15" customHeight="1" x14ac:dyDescent="0.15">
      <c r="A76" s="229" t="s">
        <v>72</v>
      </c>
      <c r="B76" s="254">
        <v>1</v>
      </c>
      <c r="C76" s="255">
        <v>98</v>
      </c>
      <c r="D76" s="255"/>
      <c r="E76" s="255">
        <v>5</v>
      </c>
      <c r="F76" s="246" t="str">
        <f>T76&amp;"      "&amp;U76</f>
        <v xml:space="preserve">      </v>
      </c>
      <c r="J76" s="177"/>
      <c r="T76" s="177" t="str">
        <f>IF($B76&lt;$D76,"Suspendidas en menores 15a no puede ser mayor que programadas","")</f>
        <v/>
      </c>
      <c r="U76" s="177" t="str">
        <f>IF($C76&lt;$E76,"Suspendidas en 15+a no puede ser mayor que programadas","")</f>
        <v/>
      </c>
      <c r="X76" s="172"/>
      <c r="Z76" s="177">
        <f>IF($B76&lt;$D76,1,0)</f>
        <v>0</v>
      </c>
      <c r="AA76" s="177">
        <f>IF($C76&lt;$E76,1,0)</f>
        <v>0</v>
      </c>
    </row>
    <row r="77" spans="1:27" ht="15" customHeight="1" x14ac:dyDescent="0.15">
      <c r="A77" s="230" t="s">
        <v>73</v>
      </c>
      <c r="B77" s="257"/>
      <c r="C77" s="258"/>
      <c r="D77" s="258"/>
      <c r="E77" s="258"/>
      <c r="F77" s="246" t="str">
        <f t="shared" ref="F77:F88" si="1">T77&amp;"      "&amp;U77</f>
        <v xml:space="preserve">      </v>
      </c>
      <c r="J77" s="177"/>
      <c r="T77" s="177" t="str">
        <f t="shared" ref="T77:T88" si="2">IF($B77&lt;$D77,"Suspendidas en menores 15a no puede ser mayor que programadas","")</f>
        <v/>
      </c>
      <c r="U77" s="177" t="str">
        <f t="shared" ref="U77:U88" si="3">IF($C77&lt;$E77,"Suspendidas en 15+a no puede ser mayor que programadas","")</f>
        <v/>
      </c>
      <c r="X77" s="172"/>
      <c r="Z77" s="177">
        <f t="shared" ref="Z77:Z88" si="4">IF($B77&lt;$D77,1,0)</f>
        <v>0</v>
      </c>
      <c r="AA77" s="177">
        <f t="shared" ref="AA77:AA88" si="5">IF($C77&lt;$E77,1,0)</f>
        <v>0</v>
      </c>
    </row>
    <row r="78" spans="1:27" ht="15" customHeight="1" x14ac:dyDescent="0.15">
      <c r="A78" s="231" t="s">
        <v>74</v>
      </c>
      <c r="B78" s="257"/>
      <c r="C78" s="258"/>
      <c r="D78" s="258"/>
      <c r="E78" s="258"/>
      <c r="F78" s="246" t="str">
        <f t="shared" si="1"/>
        <v xml:space="preserve">      </v>
      </c>
      <c r="J78" s="177"/>
      <c r="T78" s="177" t="str">
        <f t="shared" si="2"/>
        <v/>
      </c>
      <c r="U78" s="177" t="str">
        <f t="shared" si="3"/>
        <v/>
      </c>
      <c r="X78" s="172"/>
      <c r="Z78" s="177">
        <f t="shared" si="4"/>
        <v>0</v>
      </c>
      <c r="AA78" s="177">
        <f t="shared" si="5"/>
        <v>0</v>
      </c>
    </row>
    <row r="79" spans="1:27" ht="15" customHeight="1" x14ac:dyDescent="0.15">
      <c r="A79" s="231" t="s">
        <v>75</v>
      </c>
      <c r="B79" s="257"/>
      <c r="C79" s="258"/>
      <c r="D79" s="258"/>
      <c r="E79" s="258"/>
      <c r="F79" s="246" t="str">
        <f t="shared" si="1"/>
        <v xml:space="preserve">      </v>
      </c>
      <c r="J79" s="177"/>
      <c r="T79" s="177" t="str">
        <f t="shared" si="2"/>
        <v/>
      </c>
      <c r="U79" s="177" t="str">
        <f t="shared" si="3"/>
        <v/>
      </c>
      <c r="X79" s="172"/>
      <c r="Z79" s="177">
        <f t="shared" si="4"/>
        <v>0</v>
      </c>
      <c r="AA79" s="177">
        <f t="shared" si="5"/>
        <v>0</v>
      </c>
    </row>
    <row r="80" spans="1:27" ht="15" customHeight="1" x14ac:dyDescent="0.15">
      <c r="A80" s="231" t="s">
        <v>76</v>
      </c>
      <c r="B80" s="257">
        <v>8</v>
      </c>
      <c r="C80" s="258">
        <v>26</v>
      </c>
      <c r="D80" s="258"/>
      <c r="E80" s="258">
        <v>1</v>
      </c>
      <c r="F80" s="246" t="str">
        <f t="shared" si="1"/>
        <v xml:space="preserve">      </v>
      </c>
      <c r="J80" s="177"/>
      <c r="T80" s="177" t="str">
        <f t="shared" si="2"/>
        <v/>
      </c>
      <c r="U80" s="177" t="str">
        <f t="shared" si="3"/>
        <v/>
      </c>
      <c r="X80" s="172"/>
      <c r="Z80" s="177">
        <f t="shared" si="4"/>
        <v>0</v>
      </c>
      <c r="AA80" s="177">
        <f t="shared" si="5"/>
        <v>0</v>
      </c>
    </row>
    <row r="81" spans="1:27" ht="15" customHeight="1" x14ac:dyDescent="0.15">
      <c r="A81" s="231" t="s">
        <v>77</v>
      </c>
      <c r="B81" s="257"/>
      <c r="C81" s="258"/>
      <c r="D81" s="258"/>
      <c r="E81" s="258"/>
      <c r="F81" s="246" t="str">
        <f t="shared" si="1"/>
        <v xml:space="preserve">      </v>
      </c>
      <c r="J81" s="177"/>
      <c r="T81" s="177" t="str">
        <f t="shared" si="2"/>
        <v/>
      </c>
      <c r="U81" s="177" t="str">
        <f t="shared" si="3"/>
        <v/>
      </c>
      <c r="X81" s="172"/>
      <c r="Z81" s="177">
        <f t="shared" si="4"/>
        <v>0</v>
      </c>
      <c r="AA81" s="177">
        <f t="shared" si="5"/>
        <v>0</v>
      </c>
    </row>
    <row r="82" spans="1:27" ht="15" customHeight="1" x14ac:dyDescent="0.15">
      <c r="A82" s="231" t="s">
        <v>78</v>
      </c>
      <c r="B82" s="257">
        <v>16</v>
      </c>
      <c r="C82" s="258">
        <v>9</v>
      </c>
      <c r="D82" s="258"/>
      <c r="E82" s="258"/>
      <c r="F82" s="246" t="str">
        <f t="shared" si="1"/>
        <v xml:space="preserve">      </v>
      </c>
      <c r="J82" s="177"/>
      <c r="T82" s="177" t="str">
        <f t="shared" si="2"/>
        <v/>
      </c>
      <c r="U82" s="177" t="str">
        <f t="shared" si="3"/>
        <v/>
      </c>
      <c r="X82" s="172"/>
      <c r="Z82" s="177">
        <f t="shared" si="4"/>
        <v>0</v>
      </c>
      <c r="AA82" s="177">
        <f t="shared" si="5"/>
        <v>0</v>
      </c>
    </row>
    <row r="83" spans="1:27" ht="15" customHeight="1" x14ac:dyDescent="0.15">
      <c r="A83" s="231" t="s">
        <v>79</v>
      </c>
      <c r="B83" s="257"/>
      <c r="C83" s="258">
        <v>1</v>
      </c>
      <c r="D83" s="258"/>
      <c r="E83" s="258">
        <v>1</v>
      </c>
      <c r="F83" s="246" t="str">
        <f t="shared" si="1"/>
        <v xml:space="preserve">      </v>
      </c>
      <c r="J83" s="177"/>
      <c r="T83" s="177" t="str">
        <f t="shared" si="2"/>
        <v/>
      </c>
      <c r="U83" s="177" t="str">
        <f t="shared" si="3"/>
        <v/>
      </c>
      <c r="X83" s="172"/>
      <c r="Z83" s="177">
        <f t="shared" si="4"/>
        <v>0</v>
      </c>
      <c r="AA83" s="177">
        <f t="shared" si="5"/>
        <v>0</v>
      </c>
    </row>
    <row r="84" spans="1:27" ht="15" customHeight="1" x14ac:dyDescent="0.15">
      <c r="A84" s="231" t="s">
        <v>80</v>
      </c>
      <c r="B84" s="257">
        <v>1</v>
      </c>
      <c r="C84" s="258">
        <v>67</v>
      </c>
      <c r="D84" s="258"/>
      <c r="E84" s="258">
        <v>1</v>
      </c>
      <c r="F84" s="246" t="str">
        <f t="shared" si="1"/>
        <v xml:space="preserve">      </v>
      </c>
      <c r="J84" s="177"/>
      <c r="T84" s="177" t="str">
        <f t="shared" si="2"/>
        <v/>
      </c>
      <c r="U84" s="177" t="str">
        <f t="shared" si="3"/>
        <v/>
      </c>
      <c r="X84" s="172"/>
      <c r="Z84" s="177">
        <f t="shared" si="4"/>
        <v>0</v>
      </c>
      <c r="AA84" s="177">
        <f t="shared" si="5"/>
        <v>0</v>
      </c>
    </row>
    <row r="85" spans="1:27" ht="15" customHeight="1" x14ac:dyDescent="0.15">
      <c r="A85" s="231" t="s">
        <v>81</v>
      </c>
      <c r="B85" s="257"/>
      <c r="C85" s="258">
        <v>23</v>
      </c>
      <c r="D85" s="258"/>
      <c r="E85" s="258">
        <v>1</v>
      </c>
      <c r="F85" s="246" t="str">
        <f t="shared" si="1"/>
        <v xml:space="preserve">      </v>
      </c>
      <c r="J85" s="177"/>
      <c r="T85" s="177" t="str">
        <f t="shared" si="2"/>
        <v/>
      </c>
      <c r="U85" s="177" t="str">
        <f t="shared" si="3"/>
        <v/>
      </c>
      <c r="X85" s="172"/>
      <c r="Z85" s="177">
        <f t="shared" si="4"/>
        <v>0</v>
      </c>
      <c r="AA85" s="177">
        <f t="shared" si="5"/>
        <v>0</v>
      </c>
    </row>
    <row r="86" spans="1:27" ht="15" customHeight="1" x14ac:dyDescent="0.15">
      <c r="A86" s="231" t="s">
        <v>82</v>
      </c>
      <c r="B86" s="257"/>
      <c r="C86" s="258"/>
      <c r="D86" s="258"/>
      <c r="E86" s="258"/>
      <c r="F86" s="246" t="str">
        <f t="shared" si="1"/>
        <v xml:space="preserve">      </v>
      </c>
      <c r="J86" s="177"/>
      <c r="T86" s="177" t="str">
        <f t="shared" si="2"/>
        <v/>
      </c>
      <c r="U86" s="177" t="str">
        <f t="shared" si="3"/>
        <v/>
      </c>
      <c r="X86" s="172"/>
      <c r="Z86" s="177">
        <f t="shared" si="4"/>
        <v>0</v>
      </c>
      <c r="AA86" s="177">
        <f t="shared" si="5"/>
        <v>0</v>
      </c>
    </row>
    <row r="87" spans="1:27" ht="15" customHeight="1" x14ac:dyDescent="0.15">
      <c r="A87" s="232" t="s">
        <v>83</v>
      </c>
      <c r="B87" s="257"/>
      <c r="C87" s="258"/>
      <c r="D87" s="258"/>
      <c r="E87" s="258"/>
      <c r="F87" s="246" t="str">
        <f t="shared" si="1"/>
        <v xml:space="preserve">      </v>
      </c>
      <c r="J87" s="177"/>
      <c r="T87" s="177" t="str">
        <f t="shared" si="2"/>
        <v/>
      </c>
      <c r="U87" s="177" t="str">
        <f t="shared" si="3"/>
        <v/>
      </c>
      <c r="X87" s="172"/>
      <c r="Z87" s="177">
        <f t="shared" si="4"/>
        <v>0</v>
      </c>
      <c r="AA87" s="177">
        <f t="shared" si="5"/>
        <v>0</v>
      </c>
    </row>
    <row r="88" spans="1:27" ht="15" customHeight="1" x14ac:dyDescent="0.15">
      <c r="A88" s="232" t="s">
        <v>7</v>
      </c>
      <c r="B88" s="259">
        <f>SUM(B76:B87)</f>
        <v>26</v>
      </c>
      <c r="C88" s="259">
        <f>SUM(C76:C87)</f>
        <v>224</v>
      </c>
      <c r="D88" s="259">
        <f>SUM(D76:D87)</f>
        <v>0</v>
      </c>
      <c r="E88" s="259">
        <f>SUM(E76:E87)</f>
        <v>9</v>
      </c>
      <c r="F88" s="246" t="str">
        <f t="shared" si="1"/>
        <v xml:space="preserve">      </v>
      </c>
      <c r="J88" s="177"/>
      <c r="T88" s="177" t="str">
        <f t="shared" si="2"/>
        <v/>
      </c>
      <c r="U88" s="177" t="str">
        <f t="shared" si="3"/>
        <v/>
      </c>
      <c r="X88" s="172"/>
      <c r="Z88" s="177">
        <f t="shared" si="4"/>
        <v>0</v>
      </c>
      <c r="AA88" s="177">
        <f t="shared" si="5"/>
        <v>0</v>
      </c>
    </row>
    <row r="89" spans="1:27" ht="11.25" x14ac:dyDescent="0.15">
      <c r="F89" s="250"/>
      <c r="J89" s="177"/>
      <c r="X89" s="172"/>
    </row>
    <row r="90" spans="1:27" x14ac:dyDescent="0.15">
      <c r="J90" s="177"/>
      <c r="X90" s="172"/>
    </row>
    <row r="91" spans="1:27" x14ac:dyDescent="0.15">
      <c r="J91" s="177"/>
      <c r="X91" s="172"/>
    </row>
    <row r="92" spans="1:27" x14ac:dyDescent="0.15">
      <c r="J92" s="177"/>
      <c r="X92" s="172"/>
    </row>
    <row r="93" spans="1:27" x14ac:dyDescent="0.15">
      <c r="J93" s="177"/>
      <c r="X93" s="172"/>
    </row>
    <row r="94" spans="1:27" x14ac:dyDescent="0.15">
      <c r="J94" s="177"/>
      <c r="X94" s="172"/>
    </row>
    <row r="95" spans="1:27" x14ac:dyDescent="0.15">
      <c r="J95" s="177"/>
      <c r="X95" s="172"/>
    </row>
    <row r="96" spans="1:27" x14ac:dyDescent="0.15">
      <c r="J96" s="177"/>
      <c r="X96" s="172"/>
    </row>
    <row r="97" spans="10:24" x14ac:dyDescent="0.15">
      <c r="J97" s="177"/>
      <c r="X97" s="172"/>
    </row>
    <row r="98" spans="10:24" x14ac:dyDescent="0.15">
      <c r="J98" s="177"/>
      <c r="X98" s="172"/>
    </row>
    <row r="99" spans="10:24" x14ac:dyDescent="0.15">
      <c r="J99" s="177"/>
      <c r="X99" s="172"/>
    </row>
    <row r="100" spans="10:24" x14ac:dyDescent="0.15">
      <c r="J100" s="177"/>
      <c r="X100" s="172"/>
    </row>
    <row r="101" spans="10:24" x14ac:dyDescent="0.15">
      <c r="J101" s="177"/>
      <c r="X101" s="172"/>
    </row>
    <row r="102" spans="10:24" x14ac:dyDescent="0.15">
      <c r="J102" s="177"/>
      <c r="X102" s="172"/>
    </row>
    <row r="103" spans="10:24" x14ac:dyDescent="0.15">
      <c r="J103" s="177"/>
      <c r="X103" s="172"/>
    </row>
    <row r="104" spans="10:24" x14ac:dyDescent="0.15">
      <c r="J104" s="177"/>
      <c r="X104" s="172"/>
    </row>
    <row r="105" spans="10:24" x14ac:dyDescent="0.15">
      <c r="J105" s="177"/>
      <c r="X105" s="172"/>
    </row>
    <row r="106" spans="10:24" x14ac:dyDescent="0.15">
      <c r="J106" s="177"/>
      <c r="X106" s="172"/>
    </row>
    <row r="107" spans="10:24" x14ac:dyDescent="0.15">
      <c r="J107" s="177"/>
      <c r="X107" s="172"/>
    </row>
    <row r="108" spans="10:24" x14ac:dyDescent="0.15">
      <c r="J108" s="177"/>
      <c r="X108" s="172"/>
    </row>
    <row r="109" spans="10:24" x14ac:dyDescent="0.15">
      <c r="J109" s="177"/>
      <c r="X109" s="172"/>
    </row>
    <row r="110" spans="10:24" x14ac:dyDescent="0.15">
      <c r="J110" s="177"/>
      <c r="X110" s="172"/>
    </row>
    <row r="111" spans="10:24" x14ac:dyDescent="0.15">
      <c r="J111" s="177"/>
      <c r="X111" s="172"/>
    </row>
    <row r="112" spans="10:24" x14ac:dyDescent="0.15">
      <c r="J112" s="177"/>
      <c r="X112" s="172"/>
    </row>
    <row r="113" spans="10:24" x14ac:dyDescent="0.15">
      <c r="J113" s="177"/>
      <c r="X113" s="172"/>
    </row>
    <row r="114" spans="10:24" x14ac:dyDescent="0.15">
      <c r="J114" s="177"/>
      <c r="X114" s="172"/>
    </row>
    <row r="115" spans="10:24" x14ac:dyDescent="0.15">
      <c r="J115" s="177"/>
      <c r="X115" s="172"/>
    </row>
    <row r="116" spans="10:24" x14ac:dyDescent="0.15">
      <c r="J116" s="177"/>
      <c r="X116" s="172"/>
    </row>
    <row r="117" spans="10:24" x14ac:dyDescent="0.15">
      <c r="J117" s="177"/>
      <c r="X117" s="172"/>
    </row>
    <row r="118" spans="10:24" x14ac:dyDescent="0.15">
      <c r="J118" s="177"/>
      <c r="X118" s="172"/>
    </row>
    <row r="119" spans="10:24" x14ac:dyDescent="0.15">
      <c r="J119" s="177"/>
      <c r="X119" s="172"/>
    </row>
    <row r="120" spans="10:24" x14ac:dyDescent="0.15">
      <c r="J120" s="177"/>
      <c r="X120" s="172"/>
    </row>
    <row r="121" spans="10:24" x14ac:dyDescent="0.15">
      <c r="J121" s="177"/>
      <c r="X121" s="172"/>
    </row>
    <row r="122" spans="10:24" x14ac:dyDescent="0.15">
      <c r="J122" s="177"/>
      <c r="X122" s="172"/>
    </row>
    <row r="123" spans="10:24" x14ac:dyDescent="0.15">
      <c r="J123" s="177"/>
      <c r="X123" s="172"/>
    </row>
    <row r="124" spans="10:24" x14ac:dyDescent="0.15">
      <c r="J124" s="177"/>
      <c r="X124" s="172"/>
    </row>
    <row r="125" spans="10:24" x14ac:dyDescent="0.15">
      <c r="J125" s="177"/>
      <c r="X125" s="172"/>
    </row>
    <row r="126" spans="10:24" x14ac:dyDescent="0.15">
      <c r="J126" s="177"/>
      <c r="X126" s="172"/>
    </row>
    <row r="127" spans="10:24" x14ac:dyDescent="0.15">
      <c r="J127" s="177"/>
      <c r="X127" s="172"/>
    </row>
    <row r="128" spans="10:24" x14ac:dyDescent="0.15">
      <c r="J128" s="177"/>
      <c r="X128" s="172"/>
    </row>
    <row r="129" spans="10:24" x14ac:dyDescent="0.15">
      <c r="J129" s="177"/>
      <c r="X129" s="172"/>
    </row>
    <row r="130" spans="10:24" x14ac:dyDescent="0.15">
      <c r="J130" s="177"/>
      <c r="X130" s="172"/>
    </row>
    <row r="131" spans="10:24" x14ac:dyDescent="0.15">
      <c r="J131" s="177"/>
      <c r="X131" s="172"/>
    </row>
    <row r="132" spans="10:24" x14ac:dyDescent="0.15">
      <c r="J132" s="177"/>
      <c r="X132" s="172"/>
    </row>
    <row r="133" spans="10:24" x14ac:dyDescent="0.15">
      <c r="J133" s="177"/>
      <c r="X133" s="172"/>
    </row>
    <row r="134" spans="10:24" x14ac:dyDescent="0.15">
      <c r="X134" s="172"/>
    </row>
    <row r="135" spans="10:24" x14ac:dyDescent="0.15">
      <c r="X135" s="172"/>
    </row>
    <row r="136" spans="10:24" x14ac:dyDescent="0.15">
      <c r="X136" s="172"/>
    </row>
    <row r="137" spans="10:24" x14ac:dyDescent="0.15">
      <c r="X137" s="172"/>
    </row>
    <row r="138" spans="10:24" x14ac:dyDescent="0.15">
      <c r="X138" s="172"/>
    </row>
    <row r="139" spans="10:24" x14ac:dyDescent="0.15">
      <c r="X139" s="172"/>
    </row>
    <row r="140" spans="10:24" x14ac:dyDescent="0.15">
      <c r="X140" s="172"/>
    </row>
    <row r="141" spans="10:24" x14ac:dyDescent="0.15">
      <c r="X141" s="172"/>
    </row>
    <row r="142" spans="10:24" x14ac:dyDescent="0.15">
      <c r="X142" s="172"/>
    </row>
    <row r="143" spans="10:24" x14ac:dyDescent="0.15">
      <c r="X143" s="172"/>
    </row>
    <row r="144" spans="10:24" x14ac:dyDescent="0.15">
      <c r="X144" s="172"/>
    </row>
    <row r="145" spans="24:24" x14ac:dyDescent="0.15">
      <c r="X145" s="172"/>
    </row>
    <row r="146" spans="24:24" x14ac:dyDescent="0.15">
      <c r="X146" s="172"/>
    </row>
    <row r="147" spans="24:24" x14ac:dyDescent="0.15">
      <c r="X147" s="172"/>
    </row>
    <row r="148" spans="24:24" x14ac:dyDescent="0.15">
      <c r="X148" s="172"/>
    </row>
    <row r="149" spans="24:24" x14ac:dyDescent="0.15">
      <c r="X149" s="172"/>
    </row>
    <row r="150" spans="24:24" x14ac:dyDescent="0.15">
      <c r="X150" s="172"/>
    </row>
    <row r="151" spans="24:24" x14ac:dyDescent="0.15">
      <c r="X151" s="172"/>
    </row>
    <row r="152" spans="24:24" x14ac:dyDescent="0.15">
      <c r="X152" s="172"/>
    </row>
    <row r="153" spans="24:24" x14ac:dyDescent="0.15">
      <c r="X153" s="172"/>
    </row>
    <row r="154" spans="24:24" x14ac:dyDescent="0.15">
      <c r="X154" s="172"/>
    </row>
    <row r="155" spans="24:24" x14ac:dyDescent="0.15">
      <c r="X155" s="172"/>
    </row>
    <row r="156" spans="24:24" x14ac:dyDescent="0.15">
      <c r="X156" s="172"/>
    </row>
    <row r="157" spans="24:24" x14ac:dyDescent="0.15">
      <c r="X157" s="172"/>
    </row>
    <row r="158" spans="24:24" x14ac:dyDescent="0.15">
      <c r="X158" s="172"/>
    </row>
    <row r="159" spans="24:24" x14ac:dyDescent="0.15">
      <c r="X159" s="172"/>
    </row>
    <row r="160" spans="24:24" x14ac:dyDescent="0.15">
      <c r="X160" s="172"/>
    </row>
    <row r="161" spans="24:24" x14ac:dyDescent="0.15">
      <c r="X161" s="172"/>
    </row>
    <row r="162" spans="24:24" x14ac:dyDescent="0.15">
      <c r="X162" s="172"/>
    </row>
    <row r="163" spans="24:24" x14ac:dyDescent="0.15">
      <c r="X163" s="172"/>
    </row>
    <row r="164" spans="24:24" x14ac:dyDescent="0.15">
      <c r="X164" s="172"/>
    </row>
    <row r="165" spans="24:24" x14ac:dyDescent="0.15">
      <c r="X165" s="172"/>
    </row>
    <row r="166" spans="24:24" x14ac:dyDescent="0.15">
      <c r="X166" s="172"/>
    </row>
    <row r="167" spans="24:24" x14ac:dyDescent="0.15">
      <c r="X167" s="172"/>
    </row>
    <row r="168" spans="24:24" x14ac:dyDescent="0.15">
      <c r="X168" s="172"/>
    </row>
    <row r="169" spans="24:24" x14ac:dyDescent="0.15">
      <c r="X169" s="172"/>
    </row>
    <row r="170" spans="24:24" x14ac:dyDescent="0.15">
      <c r="X170" s="172"/>
    </row>
    <row r="171" spans="24:24" x14ac:dyDescent="0.15">
      <c r="X171" s="172"/>
    </row>
    <row r="172" spans="24:24" x14ac:dyDescent="0.15">
      <c r="X172" s="172"/>
    </row>
    <row r="173" spans="24:24" x14ac:dyDescent="0.15">
      <c r="X173" s="172"/>
    </row>
    <row r="174" spans="24:24" x14ac:dyDescent="0.15">
      <c r="X174" s="172"/>
    </row>
    <row r="175" spans="24:24" x14ac:dyDescent="0.15">
      <c r="X175" s="172"/>
    </row>
    <row r="176" spans="24:24" x14ac:dyDescent="0.15">
      <c r="X176" s="172"/>
    </row>
    <row r="177" spans="24:24" x14ac:dyDescent="0.15">
      <c r="X177" s="172"/>
    </row>
    <row r="178" spans="24:24" x14ac:dyDescent="0.15">
      <c r="X178" s="172"/>
    </row>
    <row r="179" spans="24:24" x14ac:dyDescent="0.15">
      <c r="X179" s="172"/>
    </row>
    <row r="180" spans="24:24" x14ac:dyDescent="0.15">
      <c r="X180" s="172"/>
    </row>
    <row r="181" spans="24:24" x14ac:dyDescent="0.15">
      <c r="X181" s="172"/>
    </row>
    <row r="182" spans="24:24" x14ac:dyDescent="0.15">
      <c r="X182" s="172"/>
    </row>
    <row r="183" spans="24:24" x14ac:dyDescent="0.15">
      <c r="X183" s="172"/>
    </row>
    <row r="184" spans="24:24" x14ac:dyDescent="0.15">
      <c r="X184" s="172"/>
    </row>
    <row r="185" spans="24:24" x14ac:dyDescent="0.15">
      <c r="X185" s="172"/>
    </row>
    <row r="186" spans="24:24" x14ac:dyDescent="0.15">
      <c r="X186" s="172"/>
    </row>
    <row r="187" spans="24:24" x14ac:dyDescent="0.15">
      <c r="X187" s="172"/>
    </row>
    <row r="188" spans="24:24" x14ac:dyDescent="0.15">
      <c r="X188" s="172"/>
    </row>
    <row r="189" spans="24:24" x14ac:dyDescent="0.15">
      <c r="X189" s="172"/>
    </row>
    <row r="190" spans="24:24" x14ac:dyDescent="0.15">
      <c r="X190" s="172"/>
    </row>
    <row r="191" spans="24:24" x14ac:dyDescent="0.15">
      <c r="X191" s="172"/>
    </row>
    <row r="192" spans="24:24" x14ac:dyDescent="0.15">
      <c r="X192" s="172"/>
    </row>
    <row r="193" spans="1:26" x14ac:dyDescent="0.15">
      <c r="X193" s="172"/>
    </row>
    <row r="194" spans="1:26" x14ac:dyDescent="0.15">
      <c r="X194" s="172"/>
    </row>
    <row r="195" spans="1:26" ht="13.5" hidden="1" customHeight="1" x14ac:dyDescent="0.15">
      <c r="X195" s="172"/>
    </row>
    <row r="196" spans="1:26" ht="13.5" hidden="1" customHeight="1" x14ac:dyDescent="0.15">
      <c r="A196" s="252">
        <f>SUM(A8:J88)</f>
        <v>17608</v>
      </c>
      <c r="X196" s="172"/>
      <c r="Z196" s="253">
        <v>0</v>
      </c>
    </row>
    <row r="197" spans="1:26" ht="13.5" hidden="1" customHeight="1" x14ac:dyDescent="0.15">
      <c r="X197" s="172"/>
    </row>
    <row r="198" spans="1:26" x14ac:dyDescent="0.15">
      <c r="X198" s="172"/>
    </row>
    <row r="199" spans="1:26" x14ac:dyDescent="0.15">
      <c r="X199" s="172"/>
    </row>
    <row r="200" spans="1:26" x14ac:dyDescent="0.15">
      <c r="X200" s="172"/>
    </row>
    <row r="201" spans="1:26" x14ac:dyDescent="0.15">
      <c r="X201" s="172"/>
    </row>
    <row r="202" spans="1:26" x14ac:dyDescent="0.15">
      <c r="X202" s="172"/>
    </row>
    <row r="203" spans="1:26" x14ac:dyDescent="0.15">
      <c r="X203" s="172"/>
    </row>
    <row r="204" spans="1:26" x14ac:dyDescent="0.15">
      <c r="X204" s="172"/>
    </row>
    <row r="205" spans="1:26" x14ac:dyDescent="0.15">
      <c r="X205" s="172"/>
    </row>
    <row r="206" spans="1:26" x14ac:dyDescent="0.15">
      <c r="X206" s="172"/>
    </row>
    <row r="207" spans="1:26" x14ac:dyDescent="0.15">
      <c r="X207" s="172"/>
    </row>
    <row r="208" spans="1:26" x14ac:dyDescent="0.15">
      <c r="X208" s="172"/>
    </row>
    <row r="209" spans="24:24" x14ac:dyDescent="0.15">
      <c r="X209" s="172"/>
    </row>
    <row r="210" spans="24:24" x14ac:dyDescent="0.15">
      <c r="X210" s="172"/>
    </row>
    <row r="211" spans="24:24" x14ac:dyDescent="0.15">
      <c r="X211" s="172"/>
    </row>
    <row r="212" spans="24:24" x14ac:dyDescent="0.15">
      <c r="X212" s="172"/>
    </row>
    <row r="213" spans="24:24" x14ac:dyDescent="0.15">
      <c r="X213" s="172"/>
    </row>
    <row r="214" spans="24:24" x14ac:dyDescent="0.15">
      <c r="X214" s="172"/>
    </row>
    <row r="215" spans="24:24" x14ac:dyDescent="0.15">
      <c r="X215" s="172"/>
    </row>
    <row r="216" spans="24:24" x14ac:dyDescent="0.15">
      <c r="X216" s="172"/>
    </row>
    <row r="217" spans="24:24" x14ac:dyDescent="0.15">
      <c r="X217" s="172"/>
    </row>
    <row r="218" spans="24:24" x14ac:dyDescent="0.15">
      <c r="X218" s="172"/>
    </row>
    <row r="219" spans="24:24" x14ac:dyDescent="0.15">
      <c r="X219" s="172"/>
    </row>
    <row r="220" spans="24:24" x14ac:dyDescent="0.15">
      <c r="X220" s="172"/>
    </row>
    <row r="221" spans="24:24" x14ac:dyDescent="0.15">
      <c r="X221" s="172"/>
    </row>
    <row r="222" spans="24:24" x14ac:dyDescent="0.15">
      <c r="X222" s="172"/>
    </row>
    <row r="223" spans="24:24" x14ac:dyDescent="0.15">
      <c r="X223" s="172"/>
    </row>
    <row r="224" spans="24:24" x14ac:dyDescent="0.15">
      <c r="X224" s="172"/>
    </row>
    <row r="225" spans="24:24" x14ac:dyDescent="0.15">
      <c r="X225" s="172"/>
    </row>
    <row r="226" spans="24:24" x14ac:dyDescent="0.15">
      <c r="X226" s="172"/>
    </row>
    <row r="227" spans="24:24" x14ac:dyDescent="0.15">
      <c r="X227" s="172"/>
    </row>
    <row r="228" spans="24:24" x14ac:dyDescent="0.15">
      <c r="X228" s="172"/>
    </row>
    <row r="229" spans="24:24" x14ac:dyDescent="0.15">
      <c r="X229" s="172"/>
    </row>
    <row r="230" spans="24:24" x14ac:dyDescent="0.15">
      <c r="X230" s="172"/>
    </row>
    <row r="231" spans="24:24" x14ac:dyDescent="0.15">
      <c r="X231" s="172"/>
    </row>
    <row r="232" spans="24:24" x14ac:dyDescent="0.15">
      <c r="X232" s="172"/>
    </row>
    <row r="233" spans="24:24" x14ac:dyDescent="0.15">
      <c r="X233" s="172"/>
    </row>
    <row r="234" spans="24:24" x14ac:dyDescent="0.15">
      <c r="X234" s="172"/>
    </row>
    <row r="235" spans="24:24" x14ac:dyDescent="0.15">
      <c r="X235" s="172"/>
    </row>
    <row r="236" spans="24:24" x14ac:dyDescent="0.15">
      <c r="X236" s="172"/>
    </row>
    <row r="237" spans="24:24" x14ac:dyDescent="0.15">
      <c r="X237" s="172"/>
    </row>
    <row r="238" spans="24:24" x14ac:dyDescent="0.15">
      <c r="X238" s="172"/>
    </row>
    <row r="239" spans="24:24" x14ac:dyDescent="0.15">
      <c r="X239" s="172"/>
    </row>
    <row r="240" spans="24:24" x14ac:dyDescent="0.15">
      <c r="X240" s="172"/>
    </row>
    <row r="241" spans="24:24" x14ac:dyDescent="0.15">
      <c r="X241" s="172"/>
    </row>
    <row r="242" spans="24:24" x14ac:dyDescent="0.15">
      <c r="X242" s="172"/>
    </row>
    <row r="243" spans="24:24" x14ac:dyDescent="0.15">
      <c r="X243" s="172"/>
    </row>
    <row r="244" spans="24:24" x14ac:dyDescent="0.15">
      <c r="X244" s="172"/>
    </row>
    <row r="245" spans="24:24" x14ac:dyDescent="0.15">
      <c r="X245" s="172"/>
    </row>
    <row r="246" spans="24:24" x14ac:dyDescent="0.15">
      <c r="X246" s="172"/>
    </row>
    <row r="247" spans="24:24" x14ac:dyDescent="0.15">
      <c r="X247" s="172"/>
    </row>
    <row r="248" spans="24:24" x14ac:dyDescent="0.15">
      <c r="X248" s="172"/>
    </row>
    <row r="249" spans="24:24" x14ac:dyDescent="0.15">
      <c r="X249" s="172"/>
    </row>
    <row r="250" spans="24:24" x14ac:dyDescent="0.15">
      <c r="X250" s="172"/>
    </row>
    <row r="251" spans="24:24" x14ac:dyDescent="0.15">
      <c r="X251" s="172"/>
    </row>
    <row r="252" spans="24:24" x14ac:dyDescent="0.15">
      <c r="X252" s="172"/>
    </row>
    <row r="253" spans="24:24" x14ac:dyDescent="0.15">
      <c r="X253" s="172"/>
    </row>
    <row r="254" spans="24:24" x14ac:dyDescent="0.15">
      <c r="X254" s="172"/>
    </row>
    <row r="255" spans="24:24" x14ac:dyDescent="0.15">
      <c r="X255" s="172"/>
    </row>
    <row r="256" spans="24:24" x14ac:dyDescent="0.15">
      <c r="X256" s="172"/>
    </row>
    <row r="257" spans="24:24" x14ac:dyDescent="0.15">
      <c r="X257" s="172"/>
    </row>
    <row r="258" spans="24:24" x14ac:dyDescent="0.15">
      <c r="X258" s="172"/>
    </row>
    <row r="259" spans="24:24" x14ac:dyDescent="0.15">
      <c r="X259" s="172"/>
    </row>
    <row r="260" spans="24:24" x14ac:dyDescent="0.15">
      <c r="X260" s="172"/>
    </row>
    <row r="261" spans="24:24" x14ac:dyDescent="0.15">
      <c r="X261" s="172"/>
    </row>
    <row r="262" spans="24:24" x14ac:dyDescent="0.15">
      <c r="X262" s="172"/>
    </row>
    <row r="263" spans="24:24" x14ac:dyDescent="0.15">
      <c r="X263" s="172"/>
    </row>
    <row r="264" spans="24:24" x14ac:dyDescent="0.15">
      <c r="X264" s="172"/>
    </row>
    <row r="265" spans="24:24" x14ac:dyDescent="0.15">
      <c r="X265" s="172"/>
    </row>
    <row r="266" spans="24:24" x14ac:dyDescent="0.15">
      <c r="X266" s="172"/>
    </row>
    <row r="267" spans="24:24" x14ac:dyDescent="0.15">
      <c r="X267" s="172"/>
    </row>
    <row r="268" spans="24:24" x14ac:dyDescent="0.15">
      <c r="X268" s="172"/>
    </row>
    <row r="269" spans="24:24" x14ac:dyDescent="0.15">
      <c r="X269" s="172"/>
    </row>
    <row r="270" spans="24:24" x14ac:dyDescent="0.15">
      <c r="X270" s="172"/>
    </row>
    <row r="271" spans="24:24" x14ac:dyDescent="0.15">
      <c r="X271" s="172"/>
    </row>
    <row r="272" spans="24:24" x14ac:dyDescent="0.15">
      <c r="X272" s="172"/>
    </row>
    <row r="273" spans="24:24" x14ac:dyDescent="0.15">
      <c r="X273" s="172"/>
    </row>
    <row r="274" spans="24:24" x14ac:dyDescent="0.15">
      <c r="X274" s="172"/>
    </row>
    <row r="275" spans="24:24" x14ac:dyDescent="0.15">
      <c r="X275" s="172"/>
    </row>
    <row r="276" spans="24:24" x14ac:dyDescent="0.15">
      <c r="X276" s="172"/>
    </row>
    <row r="277" spans="24:24" x14ac:dyDescent="0.15">
      <c r="X277" s="172"/>
    </row>
    <row r="278" spans="24:24" x14ac:dyDescent="0.15">
      <c r="X278" s="172"/>
    </row>
    <row r="279" spans="24:24" x14ac:dyDescent="0.15">
      <c r="X279" s="172"/>
    </row>
    <row r="280" spans="24:24" x14ac:dyDescent="0.15">
      <c r="X280" s="172"/>
    </row>
    <row r="281" spans="24:24" x14ac:dyDescent="0.15">
      <c r="X281" s="172"/>
    </row>
    <row r="282" spans="24:24" x14ac:dyDescent="0.15">
      <c r="X282" s="172"/>
    </row>
    <row r="283" spans="24:24" x14ac:dyDescent="0.15">
      <c r="X283" s="172"/>
    </row>
    <row r="284" spans="24:24" x14ac:dyDescent="0.15">
      <c r="X284" s="172"/>
    </row>
    <row r="285" spans="24:24" x14ac:dyDescent="0.15">
      <c r="X285" s="172"/>
    </row>
    <row r="286" spans="24:24" x14ac:dyDescent="0.15">
      <c r="X286" s="172"/>
    </row>
    <row r="287" spans="24:24" x14ac:dyDescent="0.15">
      <c r="X287" s="172"/>
    </row>
    <row r="288" spans="24:24" x14ac:dyDescent="0.15">
      <c r="X288" s="172"/>
    </row>
    <row r="289" spans="24:24" x14ac:dyDescent="0.15">
      <c r="X289" s="172"/>
    </row>
    <row r="290" spans="24:24" x14ac:dyDescent="0.15">
      <c r="X290" s="172"/>
    </row>
    <row r="291" spans="24:24" x14ac:dyDescent="0.15">
      <c r="X291" s="172"/>
    </row>
    <row r="292" spans="24:24" x14ac:dyDescent="0.15">
      <c r="X292" s="172"/>
    </row>
    <row r="293" spans="24:24" x14ac:dyDescent="0.15">
      <c r="X293" s="172"/>
    </row>
    <row r="294" spans="24:24" x14ac:dyDescent="0.15">
      <c r="X294" s="172"/>
    </row>
    <row r="295" spans="24:24" x14ac:dyDescent="0.15">
      <c r="X295" s="172"/>
    </row>
    <row r="296" spans="24:24" x14ac:dyDescent="0.15">
      <c r="X296" s="172"/>
    </row>
    <row r="297" spans="24:24" x14ac:dyDescent="0.15">
      <c r="X297" s="172"/>
    </row>
    <row r="298" spans="24:24" x14ac:dyDescent="0.15">
      <c r="X298" s="172"/>
    </row>
    <row r="299" spans="24:24" x14ac:dyDescent="0.15">
      <c r="X299" s="172"/>
    </row>
    <row r="300" spans="24:24" x14ac:dyDescent="0.15">
      <c r="X300" s="172"/>
    </row>
    <row r="301" spans="24:24" x14ac:dyDescent="0.15">
      <c r="X301" s="172"/>
    </row>
    <row r="302" spans="24:24" x14ac:dyDescent="0.15">
      <c r="X302" s="172"/>
    </row>
    <row r="303" spans="24:24" x14ac:dyDescent="0.15">
      <c r="X303" s="172"/>
    </row>
    <row r="304" spans="24:24" x14ac:dyDescent="0.15">
      <c r="X304" s="172"/>
    </row>
    <row r="305" spans="24:24" x14ac:dyDescent="0.15">
      <c r="X305" s="172"/>
    </row>
    <row r="306" spans="24:24" x14ac:dyDescent="0.15">
      <c r="X306" s="172"/>
    </row>
    <row r="307" spans="24:24" x14ac:dyDescent="0.15">
      <c r="X307" s="172"/>
    </row>
    <row r="308" spans="24:24" x14ac:dyDescent="0.15">
      <c r="X308" s="172"/>
    </row>
    <row r="309" spans="24:24" x14ac:dyDescent="0.15">
      <c r="X309" s="172"/>
    </row>
    <row r="310" spans="24:24" x14ac:dyDescent="0.15">
      <c r="X310" s="172"/>
    </row>
    <row r="311" spans="24:24" x14ac:dyDescent="0.15">
      <c r="X311" s="172"/>
    </row>
    <row r="312" spans="24:24" x14ac:dyDescent="0.15">
      <c r="X312" s="172"/>
    </row>
    <row r="313" spans="24:24" x14ac:dyDescent="0.15">
      <c r="X313" s="172"/>
    </row>
    <row r="314" spans="24:24" x14ac:dyDescent="0.15">
      <c r="X314" s="172"/>
    </row>
    <row r="315" spans="24:24" x14ac:dyDescent="0.15">
      <c r="X315" s="172"/>
    </row>
    <row r="316" spans="24:24" x14ac:dyDescent="0.15">
      <c r="X316" s="172"/>
    </row>
    <row r="317" spans="24:24" x14ac:dyDescent="0.15">
      <c r="X317" s="172"/>
    </row>
    <row r="318" spans="24:24" x14ac:dyDescent="0.15">
      <c r="X318" s="172"/>
    </row>
    <row r="319" spans="24:24" x14ac:dyDescent="0.15">
      <c r="X319" s="172"/>
    </row>
    <row r="320" spans="24:24" x14ac:dyDescent="0.15">
      <c r="X320" s="172"/>
    </row>
    <row r="321" spans="24:24" x14ac:dyDescent="0.15">
      <c r="X321" s="172"/>
    </row>
    <row r="322" spans="24:24" x14ac:dyDescent="0.15">
      <c r="X322" s="172"/>
    </row>
    <row r="323" spans="24:24" x14ac:dyDescent="0.15">
      <c r="X323" s="172"/>
    </row>
    <row r="324" spans="24:24" x14ac:dyDescent="0.15">
      <c r="X324" s="172"/>
    </row>
    <row r="325" spans="24:24" x14ac:dyDescent="0.15">
      <c r="X325" s="172"/>
    </row>
    <row r="326" spans="24:24" x14ac:dyDescent="0.15">
      <c r="X326" s="172"/>
    </row>
    <row r="327" spans="24:24" x14ac:dyDescent="0.15">
      <c r="X327" s="172"/>
    </row>
    <row r="328" spans="24:24" x14ac:dyDescent="0.15">
      <c r="X328" s="172"/>
    </row>
    <row r="329" spans="24:24" x14ac:dyDescent="0.15">
      <c r="X329" s="172"/>
    </row>
    <row r="330" spans="24:24" x14ac:dyDescent="0.15">
      <c r="X330" s="172"/>
    </row>
    <row r="331" spans="24:24" x14ac:dyDescent="0.15">
      <c r="X331" s="172"/>
    </row>
    <row r="332" spans="24:24" x14ac:dyDescent="0.15">
      <c r="X332" s="172"/>
    </row>
    <row r="333" spans="24:24" x14ac:dyDescent="0.15">
      <c r="X333" s="172"/>
    </row>
    <row r="334" spans="24:24" x14ac:dyDescent="0.15">
      <c r="X334" s="172"/>
    </row>
    <row r="335" spans="24:24" x14ac:dyDescent="0.15">
      <c r="X335" s="172"/>
    </row>
    <row r="336" spans="24:24" x14ac:dyDescent="0.15">
      <c r="X336" s="172"/>
    </row>
    <row r="337" spans="24:24" x14ac:dyDescent="0.15">
      <c r="X337" s="172"/>
    </row>
    <row r="338" spans="24:24" x14ac:dyDescent="0.15">
      <c r="X338" s="172"/>
    </row>
    <row r="339" spans="24:24" x14ac:dyDescent="0.15">
      <c r="X339" s="172"/>
    </row>
    <row r="340" spans="24:24" x14ac:dyDescent="0.15">
      <c r="X340" s="172"/>
    </row>
    <row r="341" spans="24:24" x14ac:dyDescent="0.15">
      <c r="X341" s="172"/>
    </row>
    <row r="342" spans="24:24" x14ac:dyDescent="0.15">
      <c r="X342" s="172"/>
    </row>
    <row r="343" spans="24:24" x14ac:dyDescent="0.15">
      <c r="X343" s="172"/>
    </row>
    <row r="344" spans="24:24" x14ac:dyDescent="0.15">
      <c r="X344" s="172"/>
    </row>
    <row r="345" spans="24:24" x14ac:dyDescent="0.15">
      <c r="X345" s="172"/>
    </row>
    <row r="346" spans="24:24" x14ac:dyDescent="0.15">
      <c r="X346" s="172"/>
    </row>
    <row r="347" spans="24:24" x14ac:dyDescent="0.15">
      <c r="X347" s="172"/>
    </row>
    <row r="348" spans="24:24" x14ac:dyDescent="0.15">
      <c r="X348" s="172"/>
    </row>
    <row r="349" spans="24:24" x14ac:dyDescent="0.15">
      <c r="X349" s="172"/>
    </row>
    <row r="350" spans="24:24" x14ac:dyDescent="0.15">
      <c r="X350" s="172"/>
    </row>
    <row r="351" spans="24:24" x14ac:dyDescent="0.15">
      <c r="X351" s="172"/>
    </row>
    <row r="352" spans="24:24" x14ac:dyDescent="0.15">
      <c r="X352" s="172"/>
    </row>
    <row r="353" spans="24:24" x14ac:dyDescent="0.15">
      <c r="X353" s="172"/>
    </row>
    <row r="354" spans="24:24" x14ac:dyDescent="0.15">
      <c r="X354" s="172"/>
    </row>
    <row r="355" spans="24:24" x14ac:dyDescent="0.15">
      <c r="X355" s="172"/>
    </row>
    <row r="356" spans="24:24" x14ac:dyDescent="0.15">
      <c r="X356" s="172"/>
    </row>
    <row r="357" spans="24:24" x14ac:dyDescent="0.15">
      <c r="X357" s="172"/>
    </row>
    <row r="358" spans="24:24" x14ac:dyDescent="0.15">
      <c r="X358" s="172"/>
    </row>
    <row r="359" spans="24:24" x14ac:dyDescent="0.15">
      <c r="X359" s="172"/>
    </row>
    <row r="360" spans="24:24" x14ac:dyDescent="0.15">
      <c r="X360" s="172"/>
    </row>
    <row r="361" spans="24:24" x14ac:dyDescent="0.15">
      <c r="X361" s="172"/>
    </row>
    <row r="362" spans="24:24" x14ac:dyDescent="0.15">
      <c r="X362" s="172"/>
    </row>
    <row r="363" spans="24:24" x14ac:dyDescent="0.15">
      <c r="X363" s="172"/>
    </row>
    <row r="364" spans="24:24" x14ac:dyDescent="0.15">
      <c r="X364" s="172"/>
    </row>
    <row r="365" spans="24:24" x14ac:dyDescent="0.15">
      <c r="X365" s="172"/>
    </row>
    <row r="366" spans="24:24" x14ac:dyDescent="0.15">
      <c r="X366" s="172"/>
    </row>
    <row r="367" spans="24:24" x14ac:dyDescent="0.15">
      <c r="X367" s="172"/>
    </row>
    <row r="368" spans="24:24" x14ac:dyDescent="0.15">
      <c r="X368" s="172"/>
    </row>
    <row r="369" spans="24:24" x14ac:dyDescent="0.15">
      <c r="X369" s="172"/>
    </row>
    <row r="370" spans="24:24" x14ac:dyDescent="0.15">
      <c r="X370" s="172"/>
    </row>
    <row r="371" spans="24:24" x14ac:dyDescent="0.15">
      <c r="X371" s="172"/>
    </row>
    <row r="372" spans="24:24" x14ac:dyDescent="0.15">
      <c r="X372" s="172"/>
    </row>
    <row r="373" spans="24:24" x14ac:dyDescent="0.15">
      <c r="X373" s="172"/>
    </row>
    <row r="374" spans="24:24" x14ac:dyDescent="0.15">
      <c r="X374" s="172"/>
    </row>
    <row r="375" spans="24:24" x14ac:dyDescent="0.15">
      <c r="X375" s="172"/>
    </row>
    <row r="376" spans="24:24" x14ac:dyDescent="0.15">
      <c r="X376" s="172"/>
    </row>
    <row r="377" spans="24:24" x14ac:dyDescent="0.15">
      <c r="X377" s="172"/>
    </row>
    <row r="378" spans="24:24" x14ac:dyDescent="0.15">
      <c r="X378" s="172"/>
    </row>
    <row r="379" spans="24:24" x14ac:dyDescent="0.15">
      <c r="X379" s="172"/>
    </row>
    <row r="380" spans="24:24" x14ac:dyDescent="0.15">
      <c r="X380" s="172"/>
    </row>
    <row r="381" spans="24:24" x14ac:dyDescent="0.15">
      <c r="X381" s="172"/>
    </row>
    <row r="382" spans="24:24" x14ac:dyDescent="0.15">
      <c r="X382" s="172"/>
    </row>
    <row r="383" spans="24:24" x14ac:dyDescent="0.15">
      <c r="X383" s="172"/>
    </row>
    <row r="384" spans="24:24" x14ac:dyDescent="0.15">
      <c r="X384" s="172"/>
    </row>
    <row r="385" spans="24:24" x14ac:dyDescent="0.15">
      <c r="X385" s="172"/>
    </row>
    <row r="386" spans="24:24" x14ac:dyDescent="0.15">
      <c r="X386" s="172"/>
    </row>
    <row r="387" spans="24:24" x14ac:dyDescent="0.15">
      <c r="X387" s="172"/>
    </row>
    <row r="388" spans="24:24" x14ac:dyDescent="0.15">
      <c r="X388" s="172"/>
    </row>
    <row r="389" spans="24:24" x14ac:dyDescent="0.15">
      <c r="X389" s="172"/>
    </row>
    <row r="390" spans="24:24" x14ac:dyDescent="0.15">
      <c r="X390" s="172"/>
    </row>
    <row r="391" spans="24:24" x14ac:dyDescent="0.15">
      <c r="X391" s="172"/>
    </row>
    <row r="392" spans="24:24" x14ac:dyDescent="0.15">
      <c r="X392" s="172"/>
    </row>
    <row r="393" spans="24:24" x14ac:dyDescent="0.15">
      <c r="X393" s="172"/>
    </row>
    <row r="394" spans="24:24" x14ac:dyDescent="0.15">
      <c r="X394" s="172"/>
    </row>
    <row r="395" spans="24:24" x14ac:dyDescent="0.15">
      <c r="X395" s="172"/>
    </row>
    <row r="396" spans="24:24" x14ac:dyDescent="0.15">
      <c r="X396" s="172"/>
    </row>
    <row r="397" spans="24:24" x14ac:dyDescent="0.15">
      <c r="X397" s="172"/>
    </row>
    <row r="398" spans="24:24" x14ac:dyDescent="0.15">
      <c r="X398" s="172"/>
    </row>
    <row r="399" spans="24:24" x14ac:dyDescent="0.15">
      <c r="X399" s="172"/>
    </row>
    <row r="400" spans="24:24" x14ac:dyDescent="0.15">
      <c r="X400" s="172"/>
    </row>
    <row r="401" spans="24:24" x14ac:dyDescent="0.15">
      <c r="X401" s="172"/>
    </row>
    <row r="402" spans="24:24" x14ac:dyDescent="0.15">
      <c r="X402" s="172"/>
    </row>
    <row r="403" spans="24:24" x14ac:dyDescent="0.15">
      <c r="X403" s="172"/>
    </row>
    <row r="404" spans="24:24" x14ac:dyDescent="0.15">
      <c r="X404" s="172"/>
    </row>
    <row r="405" spans="24:24" x14ac:dyDescent="0.15">
      <c r="X405" s="172"/>
    </row>
    <row r="406" spans="24:24" x14ac:dyDescent="0.15">
      <c r="X406" s="172"/>
    </row>
    <row r="407" spans="24:24" x14ac:dyDescent="0.15">
      <c r="X407" s="172"/>
    </row>
    <row r="408" spans="24:24" x14ac:dyDescent="0.15">
      <c r="X408" s="172"/>
    </row>
    <row r="409" spans="24:24" x14ac:dyDescent="0.15">
      <c r="X409" s="172"/>
    </row>
    <row r="410" spans="24:24" x14ac:dyDescent="0.15">
      <c r="X410" s="172"/>
    </row>
    <row r="411" spans="24:24" x14ac:dyDescent="0.15">
      <c r="X411" s="172"/>
    </row>
    <row r="412" spans="24:24" x14ac:dyDescent="0.15">
      <c r="X412" s="172"/>
    </row>
    <row r="413" spans="24:24" x14ac:dyDescent="0.15">
      <c r="X413" s="172"/>
    </row>
    <row r="414" spans="24:24" x14ac:dyDescent="0.15">
      <c r="X414" s="172"/>
    </row>
    <row r="415" spans="24:24" x14ac:dyDescent="0.15">
      <c r="X415" s="172"/>
    </row>
    <row r="416" spans="24:24" x14ac:dyDescent="0.15">
      <c r="X416" s="172"/>
    </row>
    <row r="417" spans="24:24" x14ac:dyDescent="0.15">
      <c r="X417" s="172"/>
    </row>
    <row r="418" spans="24:24" x14ac:dyDescent="0.15">
      <c r="X418" s="172"/>
    </row>
    <row r="419" spans="24:24" x14ac:dyDescent="0.15">
      <c r="X419" s="172"/>
    </row>
    <row r="420" spans="24:24" x14ac:dyDescent="0.15">
      <c r="X420" s="172"/>
    </row>
    <row r="421" spans="24:24" x14ac:dyDescent="0.15">
      <c r="X421" s="172"/>
    </row>
    <row r="422" spans="24:24" x14ac:dyDescent="0.15">
      <c r="X422" s="172"/>
    </row>
    <row r="423" spans="24:24" x14ac:dyDescent="0.15">
      <c r="X423" s="172"/>
    </row>
    <row r="424" spans="24:24" x14ac:dyDescent="0.15">
      <c r="X424" s="172"/>
    </row>
    <row r="425" spans="24:24" x14ac:dyDescent="0.15">
      <c r="X425" s="172"/>
    </row>
    <row r="426" spans="24:24" x14ac:dyDescent="0.15">
      <c r="X426" s="172"/>
    </row>
    <row r="427" spans="24:24" x14ac:dyDescent="0.15">
      <c r="X427" s="172"/>
    </row>
    <row r="428" spans="24:24" x14ac:dyDescent="0.15">
      <c r="X428" s="172"/>
    </row>
    <row r="429" spans="24:24" x14ac:dyDescent="0.15">
      <c r="X429" s="172"/>
    </row>
    <row r="430" spans="24:24" x14ac:dyDescent="0.15">
      <c r="X430" s="172"/>
    </row>
    <row r="431" spans="24:24" x14ac:dyDescent="0.15">
      <c r="X431" s="172"/>
    </row>
    <row r="432" spans="24:24" x14ac:dyDescent="0.15">
      <c r="X432" s="172"/>
    </row>
    <row r="433" spans="24:24" x14ac:dyDescent="0.15">
      <c r="X433" s="172"/>
    </row>
    <row r="434" spans="24:24" x14ac:dyDescent="0.15">
      <c r="X434" s="172"/>
    </row>
    <row r="435" spans="24:24" x14ac:dyDescent="0.15">
      <c r="X435" s="172"/>
    </row>
    <row r="436" spans="24:24" x14ac:dyDescent="0.15">
      <c r="X436" s="172"/>
    </row>
    <row r="437" spans="24:24" x14ac:dyDescent="0.15">
      <c r="X437" s="172"/>
    </row>
    <row r="438" spans="24:24" x14ac:dyDescent="0.15">
      <c r="X438" s="172"/>
    </row>
    <row r="439" spans="24:24" x14ac:dyDescent="0.15">
      <c r="X439" s="172"/>
    </row>
    <row r="440" spans="24:24" x14ac:dyDescent="0.15">
      <c r="X440" s="172"/>
    </row>
    <row r="441" spans="24:24" x14ac:dyDescent="0.15">
      <c r="X441" s="172"/>
    </row>
    <row r="442" spans="24:24" x14ac:dyDescent="0.15">
      <c r="X442" s="172"/>
    </row>
    <row r="443" spans="24:24" x14ac:dyDescent="0.15">
      <c r="X443" s="172"/>
    </row>
    <row r="444" spans="24:24" x14ac:dyDescent="0.15">
      <c r="X444" s="172"/>
    </row>
    <row r="445" spans="24:24" x14ac:dyDescent="0.15">
      <c r="X445" s="172"/>
    </row>
    <row r="446" spans="24:24" x14ac:dyDescent="0.15">
      <c r="X446" s="172"/>
    </row>
    <row r="447" spans="24:24" x14ac:dyDescent="0.15">
      <c r="X447" s="172"/>
    </row>
    <row r="448" spans="24:24" x14ac:dyDescent="0.15">
      <c r="X448" s="172"/>
    </row>
    <row r="449" spans="24:24" x14ac:dyDescent="0.15">
      <c r="X449" s="172"/>
    </row>
    <row r="450" spans="24:24" x14ac:dyDescent="0.15">
      <c r="X450" s="172"/>
    </row>
    <row r="451" spans="24:24" x14ac:dyDescent="0.15">
      <c r="X451" s="172"/>
    </row>
    <row r="452" spans="24:24" x14ac:dyDescent="0.15">
      <c r="X452" s="172"/>
    </row>
    <row r="453" spans="24:24" x14ac:dyDescent="0.15">
      <c r="X453" s="172"/>
    </row>
    <row r="454" spans="24:24" x14ac:dyDescent="0.15">
      <c r="X454" s="172"/>
    </row>
    <row r="455" spans="24:24" x14ac:dyDescent="0.15">
      <c r="X455" s="172"/>
    </row>
    <row r="456" spans="24:24" x14ac:dyDescent="0.15">
      <c r="X456" s="172"/>
    </row>
    <row r="457" spans="24:24" x14ac:dyDescent="0.15">
      <c r="X457" s="172"/>
    </row>
    <row r="458" spans="24:24" x14ac:dyDescent="0.15">
      <c r="X458" s="172"/>
    </row>
    <row r="459" spans="24:24" x14ac:dyDescent="0.15">
      <c r="X459" s="172"/>
    </row>
    <row r="460" spans="24:24" x14ac:dyDescent="0.15">
      <c r="X460" s="172"/>
    </row>
    <row r="461" spans="24:24" x14ac:dyDescent="0.15">
      <c r="X461" s="172"/>
    </row>
    <row r="462" spans="24:24" x14ac:dyDescent="0.15">
      <c r="X462" s="172"/>
    </row>
    <row r="463" spans="24:24" x14ac:dyDescent="0.15">
      <c r="X463" s="172"/>
    </row>
    <row r="464" spans="24:24" x14ac:dyDescent="0.15">
      <c r="X464" s="172"/>
    </row>
    <row r="465" spans="24:24" x14ac:dyDescent="0.15">
      <c r="X465" s="172"/>
    </row>
    <row r="466" spans="24:24" x14ac:dyDescent="0.15">
      <c r="X466" s="172"/>
    </row>
    <row r="467" spans="24:24" x14ac:dyDescent="0.15">
      <c r="X467" s="172"/>
    </row>
    <row r="468" spans="24:24" x14ac:dyDescent="0.15">
      <c r="X468" s="172"/>
    </row>
    <row r="469" spans="24:24" x14ac:dyDescent="0.15">
      <c r="X469" s="172"/>
    </row>
    <row r="470" spans="24:24" x14ac:dyDescent="0.15">
      <c r="X470" s="172"/>
    </row>
    <row r="471" spans="24:24" x14ac:dyDescent="0.15">
      <c r="X471" s="172"/>
    </row>
    <row r="472" spans="24:24" x14ac:dyDescent="0.15">
      <c r="X472" s="172"/>
    </row>
    <row r="473" spans="24:24" x14ac:dyDescent="0.15">
      <c r="X473" s="172"/>
    </row>
    <row r="474" spans="24:24" x14ac:dyDescent="0.15">
      <c r="X474" s="172"/>
    </row>
    <row r="475" spans="24:24" x14ac:dyDescent="0.15">
      <c r="X475" s="172"/>
    </row>
    <row r="476" spans="24:24" x14ac:dyDescent="0.15">
      <c r="X476" s="172"/>
    </row>
    <row r="477" spans="24:24" x14ac:dyDescent="0.15">
      <c r="X477" s="172"/>
    </row>
    <row r="478" spans="24:24" x14ac:dyDescent="0.15">
      <c r="X478" s="172"/>
    </row>
    <row r="479" spans="24:24" x14ac:dyDescent="0.15">
      <c r="X479" s="172"/>
    </row>
    <row r="480" spans="24:24" x14ac:dyDescent="0.15">
      <c r="X480" s="172"/>
    </row>
    <row r="481" spans="24:24" x14ac:dyDescent="0.15">
      <c r="X481" s="172"/>
    </row>
    <row r="482" spans="24:24" x14ac:dyDescent="0.15">
      <c r="X482" s="172"/>
    </row>
    <row r="483" spans="24:24" x14ac:dyDescent="0.15">
      <c r="X483" s="172"/>
    </row>
    <row r="484" spans="24:24" x14ac:dyDescent="0.15">
      <c r="X484" s="172"/>
    </row>
    <row r="485" spans="24:24" x14ac:dyDescent="0.15">
      <c r="X485" s="172"/>
    </row>
    <row r="486" spans="24:24" x14ac:dyDescent="0.15">
      <c r="X486" s="172"/>
    </row>
    <row r="487" spans="24:24" x14ac:dyDescent="0.15">
      <c r="X487" s="172"/>
    </row>
    <row r="488" spans="24:24" x14ac:dyDescent="0.15">
      <c r="X488" s="172"/>
    </row>
    <row r="489" spans="24:24" x14ac:dyDescent="0.15">
      <c r="X489" s="172"/>
    </row>
    <row r="490" spans="24:24" x14ac:dyDescent="0.15">
      <c r="X490" s="172"/>
    </row>
    <row r="491" spans="24:24" x14ac:dyDescent="0.15">
      <c r="X491" s="172"/>
    </row>
    <row r="492" spans="24:24" x14ac:dyDescent="0.15">
      <c r="X492" s="172"/>
    </row>
    <row r="493" spans="24:24" x14ac:dyDescent="0.15">
      <c r="X493" s="172"/>
    </row>
    <row r="494" spans="24:24" x14ac:dyDescent="0.15">
      <c r="X494" s="172"/>
    </row>
    <row r="495" spans="24:24" x14ac:dyDescent="0.15">
      <c r="X495" s="172"/>
    </row>
    <row r="496" spans="24:24" x14ac:dyDescent="0.15">
      <c r="X496" s="172"/>
    </row>
    <row r="497" spans="24:24" x14ac:dyDescent="0.15">
      <c r="X497" s="172"/>
    </row>
    <row r="498" spans="24:24" x14ac:dyDescent="0.15">
      <c r="X498" s="172"/>
    </row>
    <row r="499" spans="24:24" x14ac:dyDescent="0.15">
      <c r="X499" s="172"/>
    </row>
    <row r="500" spans="24:24" x14ac:dyDescent="0.15">
      <c r="X500" s="172"/>
    </row>
    <row r="501" spans="24:24" x14ac:dyDescent="0.15">
      <c r="X501" s="172"/>
    </row>
    <row r="502" spans="24:24" x14ac:dyDescent="0.15">
      <c r="X502" s="172"/>
    </row>
    <row r="503" spans="24:24" x14ac:dyDescent="0.15">
      <c r="X503" s="172"/>
    </row>
    <row r="504" spans="24:24" x14ac:dyDescent="0.15">
      <c r="X504" s="172"/>
    </row>
    <row r="505" spans="24:24" x14ac:dyDescent="0.15">
      <c r="X505" s="172"/>
    </row>
    <row r="506" spans="24:24" x14ac:dyDescent="0.15">
      <c r="X506" s="172"/>
    </row>
    <row r="507" spans="24:24" x14ac:dyDescent="0.15">
      <c r="X507" s="172"/>
    </row>
    <row r="508" spans="24:24" x14ac:dyDescent="0.15">
      <c r="X508" s="172"/>
    </row>
    <row r="509" spans="24:24" x14ac:dyDescent="0.15">
      <c r="X509" s="172"/>
    </row>
    <row r="510" spans="24:24" x14ac:dyDescent="0.15">
      <c r="X510" s="172"/>
    </row>
    <row r="511" spans="24:24" x14ac:dyDescent="0.15">
      <c r="X511" s="172"/>
    </row>
    <row r="512" spans="24:24" x14ac:dyDescent="0.15">
      <c r="X512" s="172"/>
    </row>
    <row r="513" spans="24:24" x14ac:dyDescent="0.15">
      <c r="X513" s="172"/>
    </row>
    <row r="514" spans="24:24" x14ac:dyDescent="0.15">
      <c r="X514" s="172"/>
    </row>
    <row r="515" spans="24:24" x14ac:dyDescent="0.15">
      <c r="X515" s="172"/>
    </row>
    <row r="516" spans="24:24" x14ac:dyDescent="0.15">
      <c r="X516" s="172"/>
    </row>
    <row r="517" spans="24:24" x14ac:dyDescent="0.15">
      <c r="X517" s="172"/>
    </row>
    <row r="518" spans="24:24" x14ac:dyDescent="0.15">
      <c r="X518" s="172"/>
    </row>
    <row r="519" spans="24:24" x14ac:dyDescent="0.15">
      <c r="X519" s="172"/>
    </row>
    <row r="520" spans="24:24" x14ac:dyDescent="0.15">
      <c r="X520" s="172"/>
    </row>
    <row r="521" spans="24:24" x14ac:dyDescent="0.15">
      <c r="X521" s="172"/>
    </row>
    <row r="522" spans="24:24" x14ac:dyDescent="0.15">
      <c r="X522" s="172"/>
    </row>
    <row r="523" spans="24:24" x14ac:dyDescent="0.15">
      <c r="X523" s="172"/>
    </row>
    <row r="524" spans="24:24" x14ac:dyDescent="0.15">
      <c r="X524" s="172"/>
    </row>
    <row r="525" spans="24:24" x14ac:dyDescent="0.15">
      <c r="X525" s="172"/>
    </row>
    <row r="526" spans="24:24" x14ac:dyDescent="0.15">
      <c r="X526" s="172"/>
    </row>
    <row r="527" spans="24:24" x14ac:dyDescent="0.15">
      <c r="X527" s="172"/>
    </row>
    <row r="528" spans="24:24" x14ac:dyDescent="0.15">
      <c r="X528" s="172"/>
    </row>
    <row r="529" spans="24:24" x14ac:dyDescent="0.15">
      <c r="X529" s="172"/>
    </row>
    <row r="530" spans="24:24" x14ac:dyDescent="0.15">
      <c r="X530" s="172"/>
    </row>
    <row r="531" spans="24:24" x14ac:dyDescent="0.15">
      <c r="X531" s="172"/>
    </row>
    <row r="532" spans="24:24" x14ac:dyDescent="0.15">
      <c r="X532" s="172"/>
    </row>
    <row r="533" spans="24:24" x14ac:dyDescent="0.15">
      <c r="X533" s="172"/>
    </row>
    <row r="534" spans="24:24" x14ac:dyDescent="0.15">
      <c r="X534" s="172"/>
    </row>
    <row r="535" spans="24:24" x14ac:dyDescent="0.15">
      <c r="X535" s="172"/>
    </row>
    <row r="536" spans="24:24" x14ac:dyDescent="0.15">
      <c r="X536" s="172"/>
    </row>
    <row r="537" spans="24:24" x14ac:dyDescent="0.15">
      <c r="X537" s="172"/>
    </row>
    <row r="538" spans="24:24" x14ac:dyDescent="0.15">
      <c r="X538" s="172"/>
    </row>
    <row r="539" spans="24:24" x14ac:dyDescent="0.15">
      <c r="X539" s="172"/>
    </row>
    <row r="540" spans="24:24" x14ac:dyDescent="0.15">
      <c r="X540" s="172"/>
    </row>
    <row r="541" spans="24:24" x14ac:dyDescent="0.15">
      <c r="X541" s="172"/>
    </row>
    <row r="542" spans="24:24" x14ac:dyDescent="0.15">
      <c r="X542" s="172"/>
    </row>
    <row r="543" spans="24:24" x14ac:dyDescent="0.15">
      <c r="X543" s="172"/>
    </row>
    <row r="544" spans="24:24" x14ac:dyDescent="0.15">
      <c r="X544" s="172"/>
    </row>
    <row r="545" spans="24:24" x14ac:dyDescent="0.15">
      <c r="X545" s="172"/>
    </row>
    <row r="546" spans="24:24" x14ac:dyDescent="0.15">
      <c r="X546" s="172"/>
    </row>
    <row r="547" spans="24:24" x14ac:dyDescent="0.15">
      <c r="X547" s="172"/>
    </row>
    <row r="548" spans="24:24" x14ac:dyDescent="0.15">
      <c r="X548" s="172"/>
    </row>
    <row r="549" spans="24:24" x14ac:dyDescent="0.15">
      <c r="X549" s="172"/>
    </row>
    <row r="550" spans="24:24" x14ac:dyDescent="0.15">
      <c r="X550" s="172"/>
    </row>
    <row r="551" spans="24:24" x14ac:dyDescent="0.15">
      <c r="X551" s="172"/>
    </row>
    <row r="552" spans="24:24" x14ac:dyDescent="0.15">
      <c r="X552" s="172"/>
    </row>
    <row r="553" spans="24:24" x14ac:dyDescent="0.15">
      <c r="X553" s="172"/>
    </row>
    <row r="554" spans="24:24" x14ac:dyDescent="0.15">
      <c r="X554" s="172"/>
    </row>
    <row r="555" spans="24:24" x14ac:dyDescent="0.15">
      <c r="X555" s="172"/>
    </row>
    <row r="556" spans="24:24" x14ac:dyDescent="0.15">
      <c r="X556" s="172"/>
    </row>
    <row r="557" spans="24:24" x14ac:dyDescent="0.15">
      <c r="X557" s="172"/>
    </row>
    <row r="558" spans="24:24" x14ac:dyDescent="0.15">
      <c r="X558" s="172"/>
    </row>
    <row r="559" spans="24:24" x14ac:dyDescent="0.15">
      <c r="X559" s="172"/>
    </row>
    <row r="560" spans="24:24" x14ac:dyDescent="0.15">
      <c r="X560" s="172"/>
    </row>
    <row r="561" spans="24:24" x14ac:dyDescent="0.15">
      <c r="X561" s="172"/>
    </row>
    <row r="562" spans="24:24" x14ac:dyDescent="0.15">
      <c r="X562" s="172"/>
    </row>
    <row r="563" spans="24:24" x14ac:dyDescent="0.15">
      <c r="X563" s="172"/>
    </row>
    <row r="564" spans="24:24" x14ac:dyDescent="0.15">
      <c r="X564" s="172"/>
    </row>
    <row r="565" spans="24:24" x14ac:dyDescent="0.15">
      <c r="X565" s="172"/>
    </row>
    <row r="566" spans="24:24" x14ac:dyDescent="0.15">
      <c r="X566" s="172"/>
    </row>
    <row r="567" spans="24:24" x14ac:dyDescent="0.15">
      <c r="X567" s="172"/>
    </row>
    <row r="568" spans="24:24" x14ac:dyDescent="0.15">
      <c r="X568" s="172"/>
    </row>
    <row r="569" spans="24:24" x14ac:dyDescent="0.15">
      <c r="X569" s="172"/>
    </row>
    <row r="570" spans="24:24" x14ac:dyDescent="0.15">
      <c r="X570" s="172"/>
    </row>
    <row r="571" spans="24:24" x14ac:dyDescent="0.15">
      <c r="X571" s="172"/>
    </row>
    <row r="572" spans="24:24" x14ac:dyDescent="0.15">
      <c r="X572" s="172"/>
    </row>
    <row r="573" spans="24:24" x14ac:dyDescent="0.15">
      <c r="X573" s="172"/>
    </row>
    <row r="574" spans="24:24" x14ac:dyDescent="0.15">
      <c r="X574" s="172"/>
    </row>
    <row r="575" spans="24:24" x14ac:dyDescent="0.15">
      <c r="X575" s="172"/>
    </row>
    <row r="576" spans="24:24" x14ac:dyDescent="0.15">
      <c r="X576" s="172"/>
    </row>
    <row r="577" spans="24:24" x14ac:dyDescent="0.15">
      <c r="X577" s="172"/>
    </row>
    <row r="578" spans="24:24" x14ac:dyDescent="0.15">
      <c r="X578" s="172"/>
    </row>
    <row r="579" spans="24:24" x14ac:dyDescent="0.15">
      <c r="X579" s="172"/>
    </row>
    <row r="580" spans="24:24" x14ac:dyDescent="0.15">
      <c r="X580" s="172"/>
    </row>
    <row r="581" spans="24:24" x14ac:dyDescent="0.15">
      <c r="X581" s="172"/>
    </row>
    <row r="582" spans="24:24" x14ac:dyDescent="0.15">
      <c r="X582" s="172"/>
    </row>
  </sheetData>
  <mergeCells count="21">
    <mergeCell ref="D57:E57"/>
    <mergeCell ref="A56:F56"/>
    <mergeCell ref="B57:C57"/>
    <mergeCell ref="A72:F72"/>
    <mergeCell ref="A73:A75"/>
    <mergeCell ref="B73:E73"/>
    <mergeCell ref="B74:C74"/>
    <mergeCell ref="D74:E74"/>
    <mergeCell ref="A54:A55"/>
    <mergeCell ref="F9:F11"/>
    <mergeCell ref="G9:G11"/>
    <mergeCell ref="A52:A53"/>
    <mergeCell ref="A51:B51"/>
    <mergeCell ref="A49:E49"/>
    <mergeCell ref="A6:I6"/>
    <mergeCell ref="A7:H7"/>
    <mergeCell ref="A9:A11"/>
    <mergeCell ref="B9:B11"/>
    <mergeCell ref="C9:C11"/>
    <mergeCell ref="H9:J10"/>
    <mergeCell ref="D9:E10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2"/>
  <sheetViews>
    <sheetView workbookViewId="0">
      <selection activeCell="A6" sqref="A6:I6"/>
    </sheetView>
  </sheetViews>
  <sheetFormatPr baseColWidth="10" defaultColWidth="12.85546875" defaultRowHeight="10.5" x14ac:dyDescent="0.15"/>
  <cols>
    <col min="1" max="1" width="45.28515625" style="177" customWidth="1"/>
    <col min="2" max="9" width="13.7109375" style="177" customWidth="1"/>
    <col min="10" max="10" width="15.140625" style="172" customWidth="1"/>
    <col min="11" max="11" width="15.140625" style="242" customWidth="1"/>
    <col min="12" max="17" width="15.140625" style="172" customWidth="1"/>
    <col min="18" max="19" width="13.5703125" style="172" customWidth="1"/>
    <col min="20" max="21" width="13.5703125" style="172" hidden="1" customWidth="1"/>
    <col min="22" max="22" width="13.5703125" style="174" hidden="1" customWidth="1"/>
    <col min="23" max="23" width="13.5703125" style="172" hidden="1" customWidth="1"/>
    <col min="24" max="24" width="13.5703125" style="159" hidden="1" customWidth="1"/>
    <col min="25" max="26" width="12.42578125" style="172" hidden="1" customWidth="1"/>
    <col min="27" max="27" width="8" style="172" hidden="1" customWidth="1"/>
    <col min="28" max="28" width="7.28515625" style="172" hidden="1" customWidth="1"/>
    <col min="29" max="31" width="12.85546875" style="172" hidden="1" customWidth="1"/>
    <col min="32" max="32" width="12.85546875" style="172" customWidth="1"/>
    <col min="33" max="38" width="6.7109375" style="172" customWidth="1"/>
    <col min="39" max="47" width="5.85546875" style="172" customWidth="1"/>
    <col min="48" max="91" width="10.85546875" style="172" customWidth="1"/>
    <col min="92" max="256" width="12.85546875" style="172"/>
    <col min="257" max="257" width="45.28515625" style="172" customWidth="1"/>
    <col min="258" max="265" width="13.7109375" style="172" customWidth="1"/>
    <col min="266" max="273" width="15.140625" style="172" customWidth="1"/>
    <col min="274" max="275" width="13.5703125" style="172" customWidth="1"/>
    <col min="276" max="287" width="0" style="172" hidden="1" customWidth="1"/>
    <col min="288" max="288" width="12.85546875" style="172" customWidth="1"/>
    <col min="289" max="294" width="6.7109375" style="172" customWidth="1"/>
    <col min="295" max="303" width="5.85546875" style="172" customWidth="1"/>
    <col min="304" max="347" width="10.85546875" style="172" customWidth="1"/>
    <col min="348" max="512" width="12.85546875" style="172"/>
    <col min="513" max="513" width="45.28515625" style="172" customWidth="1"/>
    <col min="514" max="521" width="13.7109375" style="172" customWidth="1"/>
    <col min="522" max="529" width="15.140625" style="172" customWidth="1"/>
    <col min="530" max="531" width="13.5703125" style="172" customWidth="1"/>
    <col min="532" max="543" width="0" style="172" hidden="1" customWidth="1"/>
    <col min="544" max="544" width="12.85546875" style="172" customWidth="1"/>
    <col min="545" max="550" width="6.7109375" style="172" customWidth="1"/>
    <col min="551" max="559" width="5.85546875" style="172" customWidth="1"/>
    <col min="560" max="603" width="10.85546875" style="172" customWidth="1"/>
    <col min="604" max="768" width="12.85546875" style="172"/>
    <col min="769" max="769" width="45.28515625" style="172" customWidth="1"/>
    <col min="770" max="777" width="13.7109375" style="172" customWidth="1"/>
    <col min="778" max="785" width="15.140625" style="172" customWidth="1"/>
    <col min="786" max="787" width="13.5703125" style="172" customWidth="1"/>
    <col min="788" max="799" width="0" style="172" hidden="1" customWidth="1"/>
    <col min="800" max="800" width="12.85546875" style="172" customWidth="1"/>
    <col min="801" max="806" width="6.7109375" style="172" customWidth="1"/>
    <col min="807" max="815" width="5.85546875" style="172" customWidth="1"/>
    <col min="816" max="859" width="10.85546875" style="172" customWidth="1"/>
    <col min="860" max="1024" width="12.85546875" style="172"/>
    <col min="1025" max="1025" width="45.28515625" style="172" customWidth="1"/>
    <col min="1026" max="1033" width="13.7109375" style="172" customWidth="1"/>
    <col min="1034" max="1041" width="15.140625" style="172" customWidth="1"/>
    <col min="1042" max="1043" width="13.5703125" style="172" customWidth="1"/>
    <col min="1044" max="1055" width="0" style="172" hidden="1" customWidth="1"/>
    <col min="1056" max="1056" width="12.85546875" style="172" customWidth="1"/>
    <col min="1057" max="1062" width="6.7109375" style="172" customWidth="1"/>
    <col min="1063" max="1071" width="5.85546875" style="172" customWidth="1"/>
    <col min="1072" max="1115" width="10.85546875" style="172" customWidth="1"/>
    <col min="1116" max="1280" width="12.85546875" style="172"/>
    <col min="1281" max="1281" width="45.28515625" style="172" customWidth="1"/>
    <col min="1282" max="1289" width="13.7109375" style="172" customWidth="1"/>
    <col min="1290" max="1297" width="15.140625" style="172" customWidth="1"/>
    <col min="1298" max="1299" width="13.5703125" style="172" customWidth="1"/>
    <col min="1300" max="1311" width="0" style="172" hidden="1" customWidth="1"/>
    <col min="1312" max="1312" width="12.85546875" style="172" customWidth="1"/>
    <col min="1313" max="1318" width="6.7109375" style="172" customWidth="1"/>
    <col min="1319" max="1327" width="5.85546875" style="172" customWidth="1"/>
    <col min="1328" max="1371" width="10.85546875" style="172" customWidth="1"/>
    <col min="1372" max="1536" width="12.85546875" style="172"/>
    <col min="1537" max="1537" width="45.28515625" style="172" customWidth="1"/>
    <col min="1538" max="1545" width="13.7109375" style="172" customWidth="1"/>
    <col min="1546" max="1553" width="15.140625" style="172" customWidth="1"/>
    <col min="1554" max="1555" width="13.5703125" style="172" customWidth="1"/>
    <col min="1556" max="1567" width="0" style="172" hidden="1" customWidth="1"/>
    <col min="1568" max="1568" width="12.85546875" style="172" customWidth="1"/>
    <col min="1569" max="1574" width="6.7109375" style="172" customWidth="1"/>
    <col min="1575" max="1583" width="5.85546875" style="172" customWidth="1"/>
    <col min="1584" max="1627" width="10.85546875" style="172" customWidth="1"/>
    <col min="1628" max="1792" width="12.85546875" style="172"/>
    <col min="1793" max="1793" width="45.28515625" style="172" customWidth="1"/>
    <col min="1794" max="1801" width="13.7109375" style="172" customWidth="1"/>
    <col min="1802" max="1809" width="15.140625" style="172" customWidth="1"/>
    <col min="1810" max="1811" width="13.5703125" style="172" customWidth="1"/>
    <col min="1812" max="1823" width="0" style="172" hidden="1" customWidth="1"/>
    <col min="1824" max="1824" width="12.85546875" style="172" customWidth="1"/>
    <col min="1825" max="1830" width="6.7109375" style="172" customWidth="1"/>
    <col min="1831" max="1839" width="5.85546875" style="172" customWidth="1"/>
    <col min="1840" max="1883" width="10.85546875" style="172" customWidth="1"/>
    <col min="1884" max="2048" width="12.85546875" style="172"/>
    <col min="2049" max="2049" width="45.28515625" style="172" customWidth="1"/>
    <col min="2050" max="2057" width="13.7109375" style="172" customWidth="1"/>
    <col min="2058" max="2065" width="15.140625" style="172" customWidth="1"/>
    <col min="2066" max="2067" width="13.5703125" style="172" customWidth="1"/>
    <col min="2068" max="2079" width="0" style="172" hidden="1" customWidth="1"/>
    <col min="2080" max="2080" width="12.85546875" style="172" customWidth="1"/>
    <col min="2081" max="2086" width="6.7109375" style="172" customWidth="1"/>
    <col min="2087" max="2095" width="5.85546875" style="172" customWidth="1"/>
    <col min="2096" max="2139" width="10.85546875" style="172" customWidth="1"/>
    <col min="2140" max="2304" width="12.85546875" style="172"/>
    <col min="2305" max="2305" width="45.28515625" style="172" customWidth="1"/>
    <col min="2306" max="2313" width="13.7109375" style="172" customWidth="1"/>
    <col min="2314" max="2321" width="15.140625" style="172" customWidth="1"/>
    <col min="2322" max="2323" width="13.5703125" style="172" customWidth="1"/>
    <col min="2324" max="2335" width="0" style="172" hidden="1" customWidth="1"/>
    <col min="2336" max="2336" width="12.85546875" style="172" customWidth="1"/>
    <col min="2337" max="2342" width="6.7109375" style="172" customWidth="1"/>
    <col min="2343" max="2351" width="5.85546875" style="172" customWidth="1"/>
    <col min="2352" max="2395" width="10.85546875" style="172" customWidth="1"/>
    <col min="2396" max="2560" width="12.85546875" style="172"/>
    <col min="2561" max="2561" width="45.28515625" style="172" customWidth="1"/>
    <col min="2562" max="2569" width="13.7109375" style="172" customWidth="1"/>
    <col min="2570" max="2577" width="15.140625" style="172" customWidth="1"/>
    <col min="2578" max="2579" width="13.5703125" style="172" customWidth="1"/>
    <col min="2580" max="2591" width="0" style="172" hidden="1" customWidth="1"/>
    <col min="2592" max="2592" width="12.85546875" style="172" customWidth="1"/>
    <col min="2593" max="2598" width="6.7109375" style="172" customWidth="1"/>
    <col min="2599" max="2607" width="5.85546875" style="172" customWidth="1"/>
    <col min="2608" max="2651" width="10.85546875" style="172" customWidth="1"/>
    <col min="2652" max="2816" width="12.85546875" style="172"/>
    <col min="2817" max="2817" width="45.28515625" style="172" customWidth="1"/>
    <col min="2818" max="2825" width="13.7109375" style="172" customWidth="1"/>
    <col min="2826" max="2833" width="15.140625" style="172" customWidth="1"/>
    <col min="2834" max="2835" width="13.5703125" style="172" customWidth="1"/>
    <col min="2836" max="2847" width="0" style="172" hidden="1" customWidth="1"/>
    <col min="2848" max="2848" width="12.85546875" style="172" customWidth="1"/>
    <col min="2849" max="2854" width="6.7109375" style="172" customWidth="1"/>
    <col min="2855" max="2863" width="5.85546875" style="172" customWidth="1"/>
    <col min="2864" max="2907" width="10.85546875" style="172" customWidth="1"/>
    <col min="2908" max="3072" width="12.85546875" style="172"/>
    <col min="3073" max="3073" width="45.28515625" style="172" customWidth="1"/>
    <col min="3074" max="3081" width="13.7109375" style="172" customWidth="1"/>
    <col min="3082" max="3089" width="15.140625" style="172" customWidth="1"/>
    <col min="3090" max="3091" width="13.5703125" style="172" customWidth="1"/>
    <col min="3092" max="3103" width="0" style="172" hidden="1" customWidth="1"/>
    <col min="3104" max="3104" width="12.85546875" style="172" customWidth="1"/>
    <col min="3105" max="3110" width="6.7109375" style="172" customWidth="1"/>
    <col min="3111" max="3119" width="5.85546875" style="172" customWidth="1"/>
    <col min="3120" max="3163" width="10.85546875" style="172" customWidth="1"/>
    <col min="3164" max="3328" width="12.85546875" style="172"/>
    <col min="3329" max="3329" width="45.28515625" style="172" customWidth="1"/>
    <col min="3330" max="3337" width="13.7109375" style="172" customWidth="1"/>
    <col min="3338" max="3345" width="15.140625" style="172" customWidth="1"/>
    <col min="3346" max="3347" width="13.5703125" style="172" customWidth="1"/>
    <col min="3348" max="3359" width="0" style="172" hidden="1" customWidth="1"/>
    <col min="3360" max="3360" width="12.85546875" style="172" customWidth="1"/>
    <col min="3361" max="3366" width="6.7109375" style="172" customWidth="1"/>
    <col min="3367" max="3375" width="5.85546875" style="172" customWidth="1"/>
    <col min="3376" max="3419" width="10.85546875" style="172" customWidth="1"/>
    <col min="3420" max="3584" width="12.85546875" style="172"/>
    <col min="3585" max="3585" width="45.28515625" style="172" customWidth="1"/>
    <col min="3586" max="3593" width="13.7109375" style="172" customWidth="1"/>
    <col min="3594" max="3601" width="15.140625" style="172" customWidth="1"/>
    <col min="3602" max="3603" width="13.5703125" style="172" customWidth="1"/>
    <col min="3604" max="3615" width="0" style="172" hidden="1" customWidth="1"/>
    <col min="3616" max="3616" width="12.85546875" style="172" customWidth="1"/>
    <col min="3617" max="3622" width="6.7109375" style="172" customWidth="1"/>
    <col min="3623" max="3631" width="5.85546875" style="172" customWidth="1"/>
    <col min="3632" max="3675" width="10.85546875" style="172" customWidth="1"/>
    <col min="3676" max="3840" width="12.85546875" style="172"/>
    <col min="3841" max="3841" width="45.28515625" style="172" customWidth="1"/>
    <col min="3842" max="3849" width="13.7109375" style="172" customWidth="1"/>
    <col min="3850" max="3857" width="15.140625" style="172" customWidth="1"/>
    <col min="3858" max="3859" width="13.5703125" style="172" customWidth="1"/>
    <col min="3860" max="3871" width="0" style="172" hidden="1" customWidth="1"/>
    <col min="3872" max="3872" width="12.85546875" style="172" customWidth="1"/>
    <col min="3873" max="3878" width="6.7109375" style="172" customWidth="1"/>
    <col min="3879" max="3887" width="5.85546875" style="172" customWidth="1"/>
    <col min="3888" max="3931" width="10.85546875" style="172" customWidth="1"/>
    <col min="3932" max="4096" width="12.85546875" style="172"/>
    <col min="4097" max="4097" width="45.28515625" style="172" customWidth="1"/>
    <col min="4098" max="4105" width="13.7109375" style="172" customWidth="1"/>
    <col min="4106" max="4113" width="15.140625" style="172" customWidth="1"/>
    <col min="4114" max="4115" width="13.5703125" style="172" customWidth="1"/>
    <col min="4116" max="4127" width="0" style="172" hidden="1" customWidth="1"/>
    <col min="4128" max="4128" width="12.85546875" style="172" customWidth="1"/>
    <col min="4129" max="4134" width="6.7109375" style="172" customWidth="1"/>
    <col min="4135" max="4143" width="5.85546875" style="172" customWidth="1"/>
    <col min="4144" max="4187" width="10.85546875" style="172" customWidth="1"/>
    <col min="4188" max="4352" width="12.85546875" style="172"/>
    <col min="4353" max="4353" width="45.28515625" style="172" customWidth="1"/>
    <col min="4354" max="4361" width="13.7109375" style="172" customWidth="1"/>
    <col min="4362" max="4369" width="15.140625" style="172" customWidth="1"/>
    <col min="4370" max="4371" width="13.5703125" style="172" customWidth="1"/>
    <col min="4372" max="4383" width="0" style="172" hidden="1" customWidth="1"/>
    <col min="4384" max="4384" width="12.85546875" style="172" customWidth="1"/>
    <col min="4385" max="4390" width="6.7109375" style="172" customWidth="1"/>
    <col min="4391" max="4399" width="5.85546875" style="172" customWidth="1"/>
    <col min="4400" max="4443" width="10.85546875" style="172" customWidth="1"/>
    <col min="4444" max="4608" width="12.85546875" style="172"/>
    <col min="4609" max="4609" width="45.28515625" style="172" customWidth="1"/>
    <col min="4610" max="4617" width="13.7109375" style="172" customWidth="1"/>
    <col min="4618" max="4625" width="15.140625" style="172" customWidth="1"/>
    <col min="4626" max="4627" width="13.5703125" style="172" customWidth="1"/>
    <col min="4628" max="4639" width="0" style="172" hidden="1" customWidth="1"/>
    <col min="4640" max="4640" width="12.85546875" style="172" customWidth="1"/>
    <col min="4641" max="4646" width="6.7109375" style="172" customWidth="1"/>
    <col min="4647" max="4655" width="5.85546875" style="172" customWidth="1"/>
    <col min="4656" max="4699" width="10.85546875" style="172" customWidth="1"/>
    <col min="4700" max="4864" width="12.85546875" style="172"/>
    <col min="4865" max="4865" width="45.28515625" style="172" customWidth="1"/>
    <col min="4866" max="4873" width="13.7109375" style="172" customWidth="1"/>
    <col min="4874" max="4881" width="15.140625" style="172" customWidth="1"/>
    <col min="4882" max="4883" width="13.5703125" style="172" customWidth="1"/>
    <col min="4884" max="4895" width="0" style="172" hidden="1" customWidth="1"/>
    <col min="4896" max="4896" width="12.85546875" style="172" customWidth="1"/>
    <col min="4897" max="4902" width="6.7109375" style="172" customWidth="1"/>
    <col min="4903" max="4911" width="5.85546875" style="172" customWidth="1"/>
    <col min="4912" max="4955" width="10.85546875" style="172" customWidth="1"/>
    <col min="4956" max="5120" width="12.85546875" style="172"/>
    <col min="5121" max="5121" width="45.28515625" style="172" customWidth="1"/>
    <col min="5122" max="5129" width="13.7109375" style="172" customWidth="1"/>
    <col min="5130" max="5137" width="15.140625" style="172" customWidth="1"/>
    <col min="5138" max="5139" width="13.5703125" style="172" customWidth="1"/>
    <col min="5140" max="5151" width="0" style="172" hidden="1" customWidth="1"/>
    <col min="5152" max="5152" width="12.85546875" style="172" customWidth="1"/>
    <col min="5153" max="5158" width="6.7109375" style="172" customWidth="1"/>
    <col min="5159" max="5167" width="5.85546875" style="172" customWidth="1"/>
    <col min="5168" max="5211" width="10.85546875" style="172" customWidth="1"/>
    <col min="5212" max="5376" width="12.85546875" style="172"/>
    <col min="5377" max="5377" width="45.28515625" style="172" customWidth="1"/>
    <col min="5378" max="5385" width="13.7109375" style="172" customWidth="1"/>
    <col min="5386" max="5393" width="15.140625" style="172" customWidth="1"/>
    <col min="5394" max="5395" width="13.5703125" style="172" customWidth="1"/>
    <col min="5396" max="5407" width="0" style="172" hidden="1" customWidth="1"/>
    <col min="5408" max="5408" width="12.85546875" style="172" customWidth="1"/>
    <col min="5409" max="5414" width="6.7109375" style="172" customWidth="1"/>
    <col min="5415" max="5423" width="5.85546875" style="172" customWidth="1"/>
    <col min="5424" max="5467" width="10.85546875" style="172" customWidth="1"/>
    <col min="5468" max="5632" width="12.85546875" style="172"/>
    <col min="5633" max="5633" width="45.28515625" style="172" customWidth="1"/>
    <col min="5634" max="5641" width="13.7109375" style="172" customWidth="1"/>
    <col min="5642" max="5649" width="15.140625" style="172" customWidth="1"/>
    <col min="5650" max="5651" width="13.5703125" style="172" customWidth="1"/>
    <col min="5652" max="5663" width="0" style="172" hidden="1" customWidth="1"/>
    <col min="5664" max="5664" width="12.85546875" style="172" customWidth="1"/>
    <col min="5665" max="5670" width="6.7109375" style="172" customWidth="1"/>
    <col min="5671" max="5679" width="5.85546875" style="172" customWidth="1"/>
    <col min="5680" max="5723" width="10.85546875" style="172" customWidth="1"/>
    <col min="5724" max="5888" width="12.85546875" style="172"/>
    <col min="5889" max="5889" width="45.28515625" style="172" customWidth="1"/>
    <col min="5890" max="5897" width="13.7109375" style="172" customWidth="1"/>
    <col min="5898" max="5905" width="15.140625" style="172" customWidth="1"/>
    <col min="5906" max="5907" width="13.5703125" style="172" customWidth="1"/>
    <col min="5908" max="5919" width="0" style="172" hidden="1" customWidth="1"/>
    <col min="5920" max="5920" width="12.85546875" style="172" customWidth="1"/>
    <col min="5921" max="5926" width="6.7109375" style="172" customWidth="1"/>
    <col min="5927" max="5935" width="5.85546875" style="172" customWidth="1"/>
    <col min="5936" max="5979" width="10.85546875" style="172" customWidth="1"/>
    <col min="5980" max="6144" width="12.85546875" style="172"/>
    <col min="6145" max="6145" width="45.28515625" style="172" customWidth="1"/>
    <col min="6146" max="6153" width="13.7109375" style="172" customWidth="1"/>
    <col min="6154" max="6161" width="15.140625" style="172" customWidth="1"/>
    <col min="6162" max="6163" width="13.5703125" style="172" customWidth="1"/>
    <col min="6164" max="6175" width="0" style="172" hidden="1" customWidth="1"/>
    <col min="6176" max="6176" width="12.85546875" style="172" customWidth="1"/>
    <col min="6177" max="6182" width="6.7109375" style="172" customWidth="1"/>
    <col min="6183" max="6191" width="5.85546875" style="172" customWidth="1"/>
    <col min="6192" max="6235" width="10.85546875" style="172" customWidth="1"/>
    <col min="6236" max="6400" width="12.85546875" style="172"/>
    <col min="6401" max="6401" width="45.28515625" style="172" customWidth="1"/>
    <col min="6402" max="6409" width="13.7109375" style="172" customWidth="1"/>
    <col min="6410" max="6417" width="15.140625" style="172" customWidth="1"/>
    <col min="6418" max="6419" width="13.5703125" style="172" customWidth="1"/>
    <col min="6420" max="6431" width="0" style="172" hidden="1" customWidth="1"/>
    <col min="6432" max="6432" width="12.85546875" style="172" customWidth="1"/>
    <col min="6433" max="6438" width="6.7109375" style="172" customWidth="1"/>
    <col min="6439" max="6447" width="5.85546875" style="172" customWidth="1"/>
    <col min="6448" max="6491" width="10.85546875" style="172" customWidth="1"/>
    <col min="6492" max="6656" width="12.85546875" style="172"/>
    <col min="6657" max="6657" width="45.28515625" style="172" customWidth="1"/>
    <col min="6658" max="6665" width="13.7109375" style="172" customWidth="1"/>
    <col min="6666" max="6673" width="15.140625" style="172" customWidth="1"/>
    <col min="6674" max="6675" width="13.5703125" style="172" customWidth="1"/>
    <col min="6676" max="6687" width="0" style="172" hidden="1" customWidth="1"/>
    <col min="6688" max="6688" width="12.85546875" style="172" customWidth="1"/>
    <col min="6689" max="6694" width="6.7109375" style="172" customWidth="1"/>
    <col min="6695" max="6703" width="5.85546875" style="172" customWidth="1"/>
    <col min="6704" max="6747" width="10.85546875" style="172" customWidth="1"/>
    <col min="6748" max="6912" width="12.85546875" style="172"/>
    <col min="6913" max="6913" width="45.28515625" style="172" customWidth="1"/>
    <col min="6914" max="6921" width="13.7109375" style="172" customWidth="1"/>
    <col min="6922" max="6929" width="15.140625" style="172" customWidth="1"/>
    <col min="6930" max="6931" width="13.5703125" style="172" customWidth="1"/>
    <col min="6932" max="6943" width="0" style="172" hidden="1" customWidth="1"/>
    <col min="6944" max="6944" width="12.85546875" style="172" customWidth="1"/>
    <col min="6945" max="6950" width="6.7109375" style="172" customWidth="1"/>
    <col min="6951" max="6959" width="5.85546875" style="172" customWidth="1"/>
    <col min="6960" max="7003" width="10.85546875" style="172" customWidth="1"/>
    <col min="7004" max="7168" width="12.85546875" style="172"/>
    <col min="7169" max="7169" width="45.28515625" style="172" customWidth="1"/>
    <col min="7170" max="7177" width="13.7109375" style="172" customWidth="1"/>
    <col min="7178" max="7185" width="15.140625" style="172" customWidth="1"/>
    <col min="7186" max="7187" width="13.5703125" style="172" customWidth="1"/>
    <col min="7188" max="7199" width="0" style="172" hidden="1" customWidth="1"/>
    <col min="7200" max="7200" width="12.85546875" style="172" customWidth="1"/>
    <col min="7201" max="7206" width="6.7109375" style="172" customWidth="1"/>
    <col min="7207" max="7215" width="5.85546875" style="172" customWidth="1"/>
    <col min="7216" max="7259" width="10.85546875" style="172" customWidth="1"/>
    <col min="7260" max="7424" width="12.85546875" style="172"/>
    <col min="7425" max="7425" width="45.28515625" style="172" customWidth="1"/>
    <col min="7426" max="7433" width="13.7109375" style="172" customWidth="1"/>
    <col min="7434" max="7441" width="15.140625" style="172" customWidth="1"/>
    <col min="7442" max="7443" width="13.5703125" style="172" customWidth="1"/>
    <col min="7444" max="7455" width="0" style="172" hidden="1" customWidth="1"/>
    <col min="7456" max="7456" width="12.85546875" style="172" customWidth="1"/>
    <col min="7457" max="7462" width="6.7109375" style="172" customWidth="1"/>
    <col min="7463" max="7471" width="5.85546875" style="172" customWidth="1"/>
    <col min="7472" max="7515" width="10.85546875" style="172" customWidth="1"/>
    <col min="7516" max="7680" width="12.85546875" style="172"/>
    <col min="7681" max="7681" width="45.28515625" style="172" customWidth="1"/>
    <col min="7682" max="7689" width="13.7109375" style="172" customWidth="1"/>
    <col min="7690" max="7697" width="15.140625" style="172" customWidth="1"/>
    <col min="7698" max="7699" width="13.5703125" style="172" customWidth="1"/>
    <col min="7700" max="7711" width="0" style="172" hidden="1" customWidth="1"/>
    <col min="7712" max="7712" width="12.85546875" style="172" customWidth="1"/>
    <col min="7713" max="7718" width="6.7109375" style="172" customWidth="1"/>
    <col min="7719" max="7727" width="5.85546875" style="172" customWidth="1"/>
    <col min="7728" max="7771" width="10.85546875" style="172" customWidth="1"/>
    <col min="7772" max="7936" width="12.85546875" style="172"/>
    <col min="7937" max="7937" width="45.28515625" style="172" customWidth="1"/>
    <col min="7938" max="7945" width="13.7109375" style="172" customWidth="1"/>
    <col min="7946" max="7953" width="15.140625" style="172" customWidth="1"/>
    <col min="7954" max="7955" width="13.5703125" style="172" customWidth="1"/>
    <col min="7956" max="7967" width="0" style="172" hidden="1" customWidth="1"/>
    <col min="7968" max="7968" width="12.85546875" style="172" customWidth="1"/>
    <col min="7969" max="7974" width="6.7109375" style="172" customWidth="1"/>
    <col min="7975" max="7983" width="5.85546875" style="172" customWidth="1"/>
    <col min="7984" max="8027" width="10.85546875" style="172" customWidth="1"/>
    <col min="8028" max="8192" width="12.85546875" style="172"/>
    <col min="8193" max="8193" width="45.28515625" style="172" customWidth="1"/>
    <col min="8194" max="8201" width="13.7109375" style="172" customWidth="1"/>
    <col min="8202" max="8209" width="15.140625" style="172" customWidth="1"/>
    <col min="8210" max="8211" width="13.5703125" style="172" customWidth="1"/>
    <col min="8212" max="8223" width="0" style="172" hidden="1" customWidth="1"/>
    <col min="8224" max="8224" width="12.85546875" style="172" customWidth="1"/>
    <col min="8225" max="8230" width="6.7109375" style="172" customWidth="1"/>
    <col min="8231" max="8239" width="5.85546875" style="172" customWidth="1"/>
    <col min="8240" max="8283" width="10.85546875" style="172" customWidth="1"/>
    <col min="8284" max="8448" width="12.85546875" style="172"/>
    <col min="8449" max="8449" width="45.28515625" style="172" customWidth="1"/>
    <col min="8450" max="8457" width="13.7109375" style="172" customWidth="1"/>
    <col min="8458" max="8465" width="15.140625" style="172" customWidth="1"/>
    <col min="8466" max="8467" width="13.5703125" style="172" customWidth="1"/>
    <col min="8468" max="8479" width="0" style="172" hidden="1" customWidth="1"/>
    <col min="8480" max="8480" width="12.85546875" style="172" customWidth="1"/>
    <col min="8481" max="8486" width="6.7109375" style="172" customWidth="1"/>
    <col min="8487" max="8495" width="5.85546875" style="172" customWidth="1"/>
    <col min="8496" max="8539" width="10.85546875" style="172" customWidth="1"/>
    <col min="8540" max="8704" width="12.85546875" style="172"/>
    <col min="8705" max="8705" width="45.28515625" style="172" customWidth="1"/>
    <col min="8706" max="8713" width="13.7109375" style="172" customWidth="1"/>
    <col min="8714" max="8721" width="15.140625" style="172" customWidth="1"/>
    <col min="8722" max="8723" width="13.5703125" style="172" customWidth="1"/>
    <col min="8724" max="8735" width="0" style="172" hidden="1" customWidth="1"/>
    <col min="8736" max="8736" width="12.85546875" style="172" customWidth="1"/>
    <col min="8737" max="8742" width="6.7109375" style="172" customWidth="1"/>
    <col min="8743" max="8751" width="5.85546875" style="172" customWidth="1"/>
    <col min="8752" max="8795" width="10.85546875" style="172" customWidth="1"/>
    <col min="8796" max="8960" width="12.85546875" style="172"/>
    <col min="8961" max="8961" width="45.28515625" style="172" customWidth="1"/>
    <col min="8962" max="8969" width="13.7109375" style="172" customWidth="1"/>
    <col min="8970" max="8977" width="15.140625" style="172" customWidth="1"/>
    <col min="8978" max="8979" width="13.5703125" style="172" customWidth="1"/>
    <col min="8980" max="8991" width="0" style="172" hidden="1" customWidth="1"/>
    <col min="8992" max="8992" width="12.85546875" style="172" customWidth="1"/>
    <col min="8993" max="8998" width="6.7109375" style="172" customWidth="1"/>
    <col min="8999" max="9007" width="5.85546875" style="172" customWidth="1"/>
    <col min="9008" max="9051" width="10.85546875" style="172" customWidth="1"/>
    <col min="9052" max="9216" width="12.85546875" style="172"/>
    <col min="9217" max="9217" width="45.28515625" style="172" customWidth="1"/>
    <col min="9218" max="9225" width="13.7109375" style="172" customWidth="1"/>
    <col min="9226" max="9233" width="15.140625" style="172" customWidth="1"/>
    <col min="9234" max="9235" width="13.5703125" style="172" customWidth="1"/>
    <col min="9236" max="9247" width="0" style="172" hidden="1" customWidth="1"/>
    <col min="9248" max="9248" width="12.85546875" style="172" customWidth="1"/>
    <col min="9249" max="9254" width="6.7109375" style="172" customWidth="1"/>
    <col min="9255" max="9263" width="5.85546875" style="172" customWidth="1"/>
    <col min="9264" max="9307" width="10.85546875" style="172" customWidth="1"/>
    <col min="9308" max="9472" width="12.85546875" style="172"/>
    <col min="9473" max="9473" width="45.28515625" style="172" customWidth="1"/>
    <col min="9474" max="9481" width="13.7109375" style="172" customWidth="1"/>
    <col min="9482" max="9489" width="15.140625" style="172" customWidth="1"/>
    <col min="9490" max="9491" width="13.5703125" style="172" customWidth="1"/>
    <col min="9492" max="9503" width="0" style="172" hidden="1" customWidth="1"/>
    <col min="9504" max="9504" width="12.85546875" style="172" customWidth="1"/>
    <col min="9505" max="9510" width="6.7109375" style="172" customWidth="1"/>
    <col min="9511" max="9519" width="5.85546875" style="172" customWidth="1"/>
    <col min="9520" max="9563" width="10.85546875" style="172" customWidth="1"/>
    <col min="9564" max="9728" width="12.85546875" style="172"/>
    <col min="9729" max="9729" width="45.28515625" style="172" customWidth="1"/>
    <col min="9730" max="9737" width="13.7109375" style="172" customWidth="1"/>
    <col min="9738" max="9745" width="15.140625" style="172" customWidth="1"/>
    <col min="9746" max="9747" width="13.5703125" style="172" customWidth="1"/>
    <col min="9748" max="9759" width="0" style="172" hidden="1" customWidth="1"/>
    <col min="9760" max="9760" width="12.85546875" style="172" customWidth="1"/>
    <col min="9761" max="9766" width="6.7109375" style="172" customWidth="1"/>
    <col min="9767" max="9775" width="5.85546875" style="172" customWidth="1"/>
    <col min="9776" max="9819" width="10.85546875" style="172" customWidth="1"/>
    <col min="9820" max="9984" width="12.85546875" style="172"/>
    <col min="9985" max="9985" width="45.28515625" style="172" customWidth="1"/>
    <col min="9986" max="9993" width="13.7109375" style="172" customWidth="1"/>
    <col min="9994" max="10001" width="15.140625" style="172" customWidth="1"/>
    <col min="10002" max="10003" width="13.5703125" style="172" customWidth="1"/>
    <col min="10004" max="10015" width="0" style="172" hidden="1" customWidth="1"/>
    <col min="10016" max="10016" width="12.85546875" style="172" customWidth="1"/>
    <col min="10017" max="10022" width="6.7109375" style="172" customWidth="1"/>
    <col min="10023" max="10031" width="5.85546875" style="172" customWidth="1"/>
    <col min="10032" max="10075" width="10.85546875" style="172" customWidth="1"/>
    <col min="10076" max="10240" width="12.85546875" style="172"/>
    <col min="10241" max="10241" width="45.28515625" style="172" customWidth="1"/>
    <col min="10242" max="10249" width="13.7109375" style="172" customWidth="1"/>
    <col min="10250" max="10257" width="15.140625" style="172" customWidth="1"/>
    <col min="10258" max="10259" width="13.5703125" style="172" customWidth="1"/>
    <col min="10260" max="10271" width="0" style="172" hidden="1" customWidth="1"/>
    <col min="10272" max="10272" width="12.85546875" style="172" customWidth="1"/>
    <col min="10273" max="10278" width="6.7109375" style="172" customWidth="1"/>
    <col min="10279" max="10287" width="5.85546875" style="172" customWidth="1"/>
    <col min="10288" max="10331" width="10.85546875" style="172" customWidth="1"/>
    <col min="10332" max="10496" width="12.85546875" style="172"/>
    <col min="10497" max="10497" width="45.28515625" style="172" customWidth="1"/>
    <col min="10498" max="10505" width="13.7109375" style="172" customWidth="1"/>
    <col min="10506" max="10513" width="15.140625" style="172" customWidth="1"/>
    <col min="10514" max="10515" width="13.5703125" style="172" customWidth="1"/>
    <col min="10516" max="10527" width="0" style="172" hidden="1" customWidth="1"/>
    <col min="10528" max="10528" width="12.85546875" style="172" customWidth="1"/>
    <col min="10529" max="10534" width="6.7109375" style="172" customWidth="1"/>
    <col min="10535" max="10543" width="5.85546875" style="172" customWidth="1"/>
    <col min="10544" max="10587" width="10.85546875" style="172" customWidth="1"/>
    <col min="10588" max="10752" width="12.85546875" style="172"/>
    <col min="10753" max="10753" width="45.28515625" style="172" customWidth="1"/>
    <col min="10754" max="10761" width="13.7109375" style="172" customWidth="1"/>
    <col min="10762" max="10769" width="15.140625" style="172" customWidth="1"/>
    <col min="10770" max="10771" width="13.5703125" style="172" customWidth="1"/>
    <col min="10772" max="10783" width="0" style="172" hidden="1" customWidth="1"/>
    <col min="10784" max="10784" width="12.85546875" style="172" customWidth="1"/>
    <col min="10785" max="10790" width="6.7109375" style="172" customWidth="1"/>
    <col min="10791" max="10799" width="5.85546875" style="172" customWidth="1"/>
    <col min="10800" max="10843" width="10.85546875" style="172" customWidth="1"/>
    <col min="10844" max="11008" width="12.85546875" style="172"/>
    <col min="11009" max="11009" width="45.28515625" style="172" customWidth="1"/>
    <col min="11010" max="11017" width="13.7109375" style="172" customWidth="1"/>
    <col min="11018" max="11025" width="15.140625" style="172" customWidth="1"/>
    <col min="11026" max="11027" width="13.5703125" style="172" customWidth="1"/>
    <col min="11028" max="11039" width="0" style="172" hidden="1" customWidth="1"/>
    <col min="11040" max="11040" width="12.85546875" style="172" customWidth="1"/>
    <col min="11041" max="11046" width="6.7109375" style="172" customWidth="1"/>
    <col min="11047" max="11055" width="5.85546875" style="172" customWidth="1"/>
    <col min="11056" max="11099" width="10.85546875" style="172" customWidth="1"/>
    <col min="11100" max="11264" width="12.85546875" style="172"/>
    <col min="11265" max="11265" width="45.28515625" style="172" customWidth="1"/>
    <col min="11266" max="11273" width="13.7109375" style="172" customWidth="1"/>
    <col min="11274" max="11281" width="15.140625" style="172" customWidth="1"/>
    <col min="11282" max="11283" width="13.5703125" style="172" customWidth="1"/>
    <col min="11284" max="11295" width="0" style="172" hidden="1" customWidth="1"/>
    <col min="11296" max="11296" width="12.85546875" style="172" customWidth="1"/>
    <col min="11297" max="11302" width="6.7109375" style="172" customWidth="1"/>
    <col min="11303" max="11311" width="5.85546875" style="172" customWidth="1"/>
    <col min="11312" max="11355" width="10.85546875" style="172" customWidth="1"/>
    <col min="11356" max="11520" width="12.85546875" style="172"/>
    <col min="11521" max="11521" width="45.28515625" style="172" customWidth="1"/>
    <col min="11522" max="11529" width="13.7109375" style="172" customWidth="1"/>
    <col min="11530" max="11537" width="15.140625" style="172" customWidth="1"/>
    <col min="11538" max="11539" width="13.5703125" style="172" customWidth="1"/>
    <col min="11540" max="11551" width="0" style="172" hidden="1" customWidth="1"/>
    <col min="11552" max="11552" width="12.85546875" style="172" customWidth="1"/>
    <col min="11553" max="11558" width="6.7109375" style="172" customWidth="1"/>
    <col min="11559" max="11567" width="5.85546875" style="172" customWidth="1"/>
    <col min="11568" max="11611" width="10.85546875" style="172" customWidth="1"/>
    <col min="11612" max="11776" width="12.85546875" style="172"/>
    <col min="11777" max="11777" width="45.28515625" style="172" customWidth="1"/>
    <col min="11778" max="11785" width="13.7109375" style="172" customWidth="1"/>
    <col min="11786" max="11793" width="15.140625" style="172" customWidth="1"/>
    <col min="11794" max="11795" width="13.5703125" style="172" customWidth="1"/>
    <col min="11796" max="11807" width="0" style="172" hidden="1" customWidth="1"/>
    <col min="11808" max="11808" width="12.85546875" style="172" customWidth="1"/>
    <col min="11809" max="11814" width="6.7109375" style="172" customWidth="1"/>
    <col min="11815" max="11823" width="5.85546875" style="172" customWidth="1"/>
    <col min="11824" max="11867" width="10.85546875" style="172" customWidth="1"/>
    <col min="11868" max="12032" width="12.85546875" style="172"/>
    <col min="12033" max="12033" width="45.28515625" style="172" customWidth="1"/>
    <col min="12034" max="12041" width="13.7109375" style="172" customWidth="1"/>
    <col min="12042" max="12049" width="15.140625" style="172" customWidth="1"/>
    <col min="12050" max="12051" width="13.5703125" style="172" customWidth="1"/>
    <col min="12052" max="12063" width="0" style="172" hidden="1" customWidth="1"/>
    <col min="12064" max="12064" width="12.85546875" style="172" customWidth="1"/>
    <col min="12065" max="12070" width="6.7109375" style="172" customWidth="1"/>
    <col min="12071" max="12079" width="5.85546875" style="172" customWidth="1"/>
    <col min="12080" max="12123" width="10.85546875" style="172" customWidth="1"/>
    <col min="12124" max="12288" width="12.85546875" style="172"/>
    <col min="12289" max="12289" width="45.28515625" style="172" customWidth="1"/>
    <col min="12290" max="12297" width="13.7109375" style="172" customWidth="1"/>
    <col min="12298" max="12305" width="15.140625" style="172" customWidth="1"/>
    <col min="12306" max="12307" width="13.5703125" style="172" customWidth="1"/>
    <col min="12308" max="12319" width="0" style="172" hidden="1" customWidth="1"/>
    <col min="12320" max="12320" width="12.85546875" style="172" customWidth="1"/>
    <col min="12321" max="12326" width="6.7109375" style="172" customWidth="1"/>
    <col min="12327" max="12335" width="5.85546875" style="172" customWidth="1"/>
    <col min="12336" max="12379" width="10.85546875" style="172" customWidth="1"/>
    <col min="12380" max="12544" width="12.85546875" style="172"/>
    <col min="12545" max="12545" width="45.28515625" style="172" customWidth="1"/>
    <col min="12546" max="12553" width="13.7109375" style="172" customWidth="1"/>
    <col min="12554" max="12561" width="15.140625" style="172" customWidth="1"/>
    <col min="12562" max="12563" width="13.5703125" style="172" customWidth="1"/>
    <col min="12564" max="12575" width="0" style="172" hidden="1" customWidth="1"/>
    <col min="12576" max="12576" width="12.85546875" style="172" customWidth="1"/>
    <col min="12577" max="12582" width="6.7109375" style="172" customWidth="1"/>
    <col min="12583" max="12591" width="5.85546875" style="172" customWidth="1"/>
    <col min="12592" max="12635" width="10.85546875" style="172" customWidth="1"/>
    <col min="12636" max="12800" width="12.85546875" style="172"/>
    <col min="12801" max="12801" width="45.28515625" style="172" customWidth="1"/>
    <col min="12802" max="12809" width="13.7109375" style="172" customWidth="1"/>
    <col min="12810" max="12817" width="15.140625" style="172" customWidth="1"/>
    <col min="12818" max="12819" width="13.5703125" style="172" customWidth="1"/>
    <col min="12820" max="12831" width="0" style="172" hidden="1" customWidth="1"/>
    <col min="12832" max="12832" width="12.85546875" style="172" customWidth="1"/>
    <col min="12833" max="12838" width="6.7109375" style="172" customWidth="1"/>
    <col min="12839" max="12847" width="5.85546875" style="172" customWidth="1"/>
    <col min="12848" max="12891" width="10.85546875" style="172" customWidth="1"/>
    <col min="12892" max="13056" width="12.85546875" style="172"/>
    <col min="13057" max="13057" width="45.28515625" style="172" customWidth="1"/>
    <col min="13058" max="13065" width="13.7109375" style="172" customWidth="1"/>
    <col min="13066" max="13073" width="15.140625" style="172" customWidth="1"/>
    <col min="13074" max="13075" width="13.5703125" style="172" customWidth="1"/>
    <col min="13076" max="13087" width="0" style="172" hidden="1" customWidth="1"/>
    <col min="13088" max="13088" width="12.85546875" style="172" customWidth="1"/>
    <col min="13089" max="13094" width="6.7109375" style="172" customWidth="1"/>
    <col min="13095" max="13103" width="5.85546875" style="172" customWidth="1"/>
    <col min="13104" max="13147" width="10.85546875" style="172" customWidth="1"/>
    <col min="13148" max="13312" width="12.85546875" style="172"/>
    <col min="13313" max="13313" width="45.28515625" style="172" customWidth="1"/>
    <col min="13314" max="13321" width="13.7109375" style="172" customWidth="1"/>
    <col min="13322" max="13329" width="15.140625" style="172" customWidth="1"/>
    <col min="13330" max="13331" width="13.5703125" style="172" customWidth="1"/>
    <col min="13332" max="13343" width="0" style="172" hidden="1" customWidth="1"/>
    <col min="13344" max="13344" width="12.85546875" style="172" customWidth="1"/>
    <col min="13345" max="13350" width="6.7109375" style="172" customWidth="1"/>
    <col min="13351" max="13359" width="5.85546875" style="172" customWidth="1"/>
    <col min="13360" max="13403" width="10.85546875" style="172" customWidth="1"/>
    <col min="13404" max="13568" width="12.85546875" style="172"/>
    <col min="13569" max="13569" width="45.28515625" style="172" customWidth="1"/>
    <col min="13570" max="13577" width="13.7109375" style="172" customWidth="1"/>
    <col min="13578" max="13585" width="15.140625" style="172" customWidth="1"/>
    <col min="13586" max="13587" width="13.5703125" style="172" customWidth="1"/>
    <col min="13588" max="13599" width="0" style="172" hidden="1" customWidth="1"/>
    <col min="13600" max="13600" width="12.85546875" style="172" customWidth="1"/>
    <col min="13601" max="13606" width="6.7109375" style="172" customWidth="1"/>
    <col min="13607" max="13615" width="5.85546875" style="172" customWidth="1"/>
    <col min="13616" max="13659" width="10.85546875" style="172" customWidth="1"/>
    <col min="13660" max="13824" width="12.85546875" style="172"/>
    <col min="13825" max="13825" width="45.28515625" style="172" customWidth="1"/>
    <col min="13826" max="13833" width="13.7109375" style="172" customWidth="1"/>
    <col min="13834" max="13841" width="15.140625" style="172" customWidth="1"/>
    <col min="13842" max="13843" width="13.5703125" style="172" customWidth="1"/>
    <col min="13844" max="13855" width="0" style="172" hidden="1" customWidth="1"/>
    <col min="13856" max="13856" width="12.85546875" style="172" customWidth="1"/>
    <col min="13857" max="13862" width="6.7109375" style="172" customWidth="1"/>
    <col min="13863" max="13871" width="5.85546875" style="172" customWidth="1"/>
    <col min="13872" max="13915" width="10.85546875" style="172" customWidth="1"/>
    <col min="13916" max="14080" width="12.85546875" style="172"/>
    <col min="14081" max="14081" width="45.28515625" style="172" customWidth="1"/>
    <col min="14082" max="14089" width="13.7109375" style="172" customWidth="1"/>
    <col min="14090" max="14097" width="15.140625" style="172" customWidth="1"/>
    <col min="14098" max="14099" width="13.5703125" style="172" customWidth="1"/>
    <col min="14100" max="14111" width="0" style="172" hidden="1" customWidth="1"/>
    <col min="14112" max="14112" width="12.85546875" style="172" customWidth="1"/>
    <col min="14113" max="14118" width="6.7109375" style="172" customWidth="1"/>
    <col min="14119" max="14127" width="5.85546875" style="172" customWidth="1"/>
    <col min="14128" max="14171" width="10.85546875" style="172" customWidth="1"/>
    <col min="14172" max="14336" width="12.85546875" style="172"/>
    <col min="14337" max="14337" width="45.28515625" style="172" customWidth="1"/>
    <col min="14338" max="14345" width="13.7109375" style="172" customWidth="1"/>
    <col min="14346" max="14353" width="15.140625" style="172" customWidth="1"/>
    <col min="14354" max="14355" width="13.5703125" style="172" customWidth="1"/>
    <col min="14356" max="14367" width="0" style="172" hidden="1" customWidth="1"/>
    <col min="14368" max="14368" width="12.85546875" style="172" customWidth="1"/>
    <col min="14369" max="14374" width="6.7109375" style="172" customWidth="1"/>
    <col min="14375" max="14383" width="5.85546875" style="172" customWidth="1"/>
    <col min="14384" max="14427" width="10.85546875" style="172" customWidth="1"/>
    <col min="14428" max="14592" width="12.85546875" style="172"/>
    <col min="14593" max="14593" width="45.28515625" style="172" customWidth="1"/>
    <col min="14594" max="14601" width="13.7109375" style="172" customWidth="1"/>
    <col min="14602" max="14609" width="15.140625" style="172" customWidth="1"/>
    <col min="14610" max="14611" width="13.5703125" style="172" customWidth="1"/>
    <col min="14612" max="14623" width="0" style="172" hidden="1" customWidth="1"/>
    <col min="14624" max="14624" width="12.85546875" style="172" customWidth="1"/>
    <col min="14625" max="14630" width="6.7109375" style="172" customWidth="1"/>
    <col min="14631" max="14639" width="5.85546875" style="172" customWidth="1"/>
    <col min="14640" max="14683" width="10.85546875" style="172" customWidth="1"/>
    <col min="14684" max="14848" width="12.85546875" style="172"/>
    <col min="14849" max="14849" width="45.28515625" style="172" customWidth="1"/>
    <col min="14850" max="14857" width="13.7109375" style="172" customWidth="1"/>
    <col min="14858" max="14865" width="15.140625" style="172" customWidth="1"/>
    <col min="14866" max="14867" width="13.5703125" style="172" customWidth="1"/>
    <col min="14868" max="14879" width="0" style="172" hidden="1" customWidth="1"/>
    <col min="14880" max="14880" width="12.85546875" style="172" customWidth="1"/>
    <col min="14881" max="14886" width="6.7109375" style="172" customWidth="1"/>
    <col min="14887" max="14895" width="5.85546875" style="172" customWidth="1"/>
    <col min="14896" max="14939" width="10.85546875" style="172" customWidth="1"/>
    <col min="14940" max="15104" width="12.85546875" style="172"/>
    <col min="15105" max="15105" width="45.28515625" style="172" customWidth="1"/>
    <col min="15106" max="15113" width="13.7109375" style="172" customWidth="1"/>
    <col min="15114" max="15121" width="15.140625" style="172" customWidth="1"/>
    <col min="15122" max="15123" width="13.5703125" style="172" customWidth="1"/>
    <col min="15124" max="15135" width="0" style="172" hidden="1" customWidth="1"/>
    <col min="15136" max="15136" width="12.85546875" style="172" customWidth="1"/>
    <col min="15137" max="15142" width="6.7109375" style="172" customWidth="1"/>
    <col min="15143" max="15151" width="5.85546875" style="172" customWidth="1"/>
    <col min="15152" max="15195" width="10.85546875" style="172" customWidth="1"/>
    <col min="15196" max="15360" width="12.85546875" style="172"/>
    <col min="15361" max="15361" width="45.28515625" style="172" customWidth="1"/>
    <col min="15362" max="15369" width="13.7109375" style="172" customWidth="1"/>
    <col min="15370" max="15377" width="15.140625" style="172" customWidth="1"/>
    <col min="15378" max="15379" width="13.5703125" style="172" customWidth="1"/>
    <col min="15380" max="15391" width="0" style="172" hidden="1" customWidth="1"/>
    <col min="15392" max="15392" width="12.85546875" style="172" customWidth="1"/>
    <col min="15393" max="15398" width="6.7109375" style="172" customWidth="1"/>
    <col min="15399" max="15407" width="5.85546875" style="172" customWidth="1"/>
    <col min="15408" max="15451" width="10.85546875" style="172" customWidth="1"/>
    <col min="15452" max="15616" width="12.85546875" style="172"/>
    <col min="15617" max="15617" width="45.28515625" style="172" customWidth="1"/>
    <col min="15618" max="15625" width="13.7109375" style="172" customWidth="1"/>
    <col min="15626" max="15633" width="15.140625" style="172" customWidth="1"/>
    <col min="15634" max="15635" width="13.5703125" style="172" customWidth="1"/>
    <col min="15636" max="15647" width="0" style="172" hidden="1" customWidth="1"/>
    <col min="15648" max="15648" width="12.85546875" style="172" customWidth="1"/>
    <col min="15649" max="15654" width="6.7109375" style="172" customWidth="1"/>
    <col min="15655" max="15663" width="5.85546875" style="172" customWidth="1"/>
    <col min="15664" max="15707" width="10.85546875" style="172" customWidth="1"/>
    <col min="15708" max="15872" width="12.85546875" style="172"/>
    <col min="15873" max="15873" width="45.28515625" style="172" customWidth="1"/>
    <col min="15874" max="15881" width="13.7109375" style="172" customWidth="1"/>
    <col min="15882" max="15889" width="15.140625" style="172" customWidth="1"/>
    <col min="15890" max="15891" width="13.5703125" style="172" customWidth="1"/>
    <col min="15892" max="15903" width="0" style="172" hidden="1" customWidth="1"/>
    <col min="15904" max="15904" width="12.85546875" style="172" customWidth="1"/>
    <col min="15905" max="15910" width="6.7109375" style="172" customWidth="1"/>
    <col min="15911" max="15919" width="5.85546875" style="172" customWidth="1"/>
    <col min="15920" max="15963" width="10.85546875" style="172" customWidth="1"/>
    <col min="15964" max="16128" width="12.85546875" style="172"/>
    <col min="16129" max="16129" width="45.28515625" style="172" customWidth="1"/>
    <col min="16130" max="16137" width="13.7109375" style="172" customWidth="1"/>
    <col min="16138" max="16145" width="15.140625" style="172" customWidth="1"/>
    <col min="16146" max="16147" width="13.5703125" style="172" customWidth="1"/>
    <col min="16148" max="16159" width="0" style="172" hidden="1" customWidth="1"/>
    <col min="16160" max="16160" width="12.85546875" style="172" customWidth="1"/>
    <col min="16161" max="16166" width="6.7109375" style="172" customWidth="1"/>
    <col min="16167" max="16175" width="5.85546875" style="172" customWidth="1"/>
    <col min="16176" max="16219" width="10.85546875" style="172" customWidth="1"/>
    <col min="16220" max="16384" width="12.85546875" style="172"/>
  </cols>
  <sheetData>
    <row r="1" spans="1:27" s="166" customFormat="1" ht="11.1" customHeight="1" x14ac:dyDescent="0.15">
      <c r="A1" s="162" t="s">
        <v>0</v>
      </c>
      <c r="B1" s="163"/>
      <c r="C1" s="164"/>
      <c r="D1" s="164"/>
      <c r="E1" s="164"/>
      <c r="F1" s="164"/>
      <c r="G1" s="164"/>
      <c r="H1" s="164"/>
      <c r="I1" s="164"/>
      <c r="J1" s="165"/>
      <c r="K1" s="240"/>
      <c r="V1" s="167"/>
      <c r="W1" s="168"/>
      <c r="X1" s="168"/>
    </row>
    <row r="2" spans="1:27" s="166" customFormat="1" ht="11.1" customHeight="1" x14ac:dyDescent="0.15">
      <c r="A2" s="162" t="str">
        <f>CONCATENATE("COMUNA: ",[12]NOMBRE!B2," - ","( ",[12]NOMBRE!C2,[12]NOMBRE!D2,[12]NOMBRE!E2,[12]NOMBRE!F2,[12]NOMBRE!G2," )")</f>
        <v>COMUNA: Linares - ( 07401 )</v>
      </c>
      <c r="B2" s="163"/>
      <c r="C2" s="164"/>
      <c r="D2" s="164"/>
      <c r="E2" s="164"/>
      <c r="F2" s="164"/>
      <c r="G2" s="164"/>
      <c r="H2" s="164"/>
      <c r="I2" s="164"/>
      <c r="J2" s="165"/>
      <c r="K2" s="240"/>
      <c r="V2" s="167"/>
      <c r="W2" s="168"/>
      <c r="X2" s="168"/>
    </row>
    <row r="3" spans="1:27" s="166" customFormat="1" ht="11.1" customHeight="1" x14ac:dyDescent="0.2">
      <c r="A3" s="162" t="str">
        <f>CONCATENATE("ESTABLECIMIENTO/ESTRATEGIA: ",[12]NOMBRE!B3," - ","( ",[12]NOMBRE!C3,[12]NOMBRE!D3,[12]NOMBRE!E3,[12]NOMBRE!F3,[12]NOMBRE!G3,[12]NOMBRE!H3," )")</f>
        <v>ESTABLECIMIENTO/ESTRATEGIA: Hospital Presidente Carlos Ibáñez del Campo - ( 116108 )</v>
      </c>
      <c r="B3" s="163"/>
      <c r="C3" s="164"/>
      <c r="D3" s="169"/>
      <c r="E3" s="164"/>
      <c r="F3" s="164"/>
      <c r="G3" s="164"/>
      <c r="H3" s="164"/>
      <c r="I3" s="164"/>
      <c r="J3" s="165"/>
      <c r="K3" s="240"/>
      <c r="V3" s="167"/>
      <c r="W3" s="168"/>
      <c r="X3" s="168"/>
    </row>
    <row r="4" spans="1:27" s="166" customFormat="1" ht="11.1" customHeight="1" x14ac:dyDescent="0.15">
      <c r="A4" s="162" t="str">
        <f>CONCATENATE("MES: ",[12]NOMBRE!B6," - ","( ",[12]NOMBRE!C6,[12]NOMBRE!D6," )")</f>
        <v>MES: NOVIEMBRE - ( 11 )</v>
      </c>
      <c r="B4" s="163"/>
      <c r="C4" s="164"/>
      <c r="D4" s="164"/>
      <c r="E4" s="164"/>
      <c r="F4" s="164"/>
      <c r="G4" s="164"/>
      <c r="H4" s="164"/>
      <c r="I4" s="164"/>
      <c r="J4" s="165"/>
      <c r="K4" s="240"/>
      <c r="V4" s="167"/>
      <c r="W4" s="168"/>
      <c r="X4" s="168"/>
    </row>
    <row r="5" spans="1:27" s="166" customFormat="1" ht="11.25" x14ac:dyDescent="0.15">
      <c r="A5" s="161" t="str">
        <f>CONCATENATE("AÑO: ",[12]NOMBRE!B7)</f>
        <v>AÑO: 2016</v>
      </c>
      <c r="B5" s="163"/>
      <c r="C5" s="164"/>
      <c r="D5" s="164"/>
      <c r="E5" s="164"/>
      <c r="F5" s="164"/>
      <c r="G5" s="164"/>
      <c r="H5" s="164"/>
      <c r="I5" s="164"/>
      <c r="J5" s="165"/>
      <c r="K5" s="240"/>
      <c r="V5" s="167"/>
      <c r="W5" s="168"/>
      <c r="X5" s="168"/>
    </row>
    <row r="6" spans="1:27" ht="44.1" customHeight="1" x14ac:dyDescent="0.15">
      <c r="A6" s="423"/>
      <c r="B6" s="423"/>
      <c r="C6" s="423"/>
      <c r="D6" s="423"/>
      <c r="E6" s="423"/>
      <c r="F6" s="423"/>
      <c r="G6" s="423"/>
      <c r="H6" s="423"/>
      <c r="I6" s="423"/>
      <c r="J6" s="170"/>
      <c r="K6" s="241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1"/>
      <c r="W6" s="170"/>
      <c r="X6" s="170"/>
      <c r="Y6" s="170"/>
      <c r="Z6" s="170"/>
      <c r="AA6" s="170"/>
    </row>
    <row r="7" spans="1:27" ht="21.95" customHeight="1" x14ac:dyDescent="0.15">
      <c r="A7" s="424" t="s">
        <v>1</v>
      </c>
      <c r="B7" s="424"/>
      <c r="C7" s="424"/>
      <c r="D7" s="424"/>
      <c r="E7" s="424"/>
      <c r="F7" s="424"/>
      <c r="G7" s="424"/>
      <c r="H7" s="424"/>
      <c r="I7" s="173"/>
      <c r="J7" s="173"/>
      <c r="X7" s="172"/>
    </row>
    <row r="8" spans="1:27" ht="36.75" customHeight="1" x14ac:dyDescent="0.2">
      <c r="A8" s="175" t="s">
        <v>88</v>
      </c>
      <c r="B8" s="176"/>
      <c r="C8" s="176"/>
      <c r="J8" s="177"/>
      <c r="X8" s="172"/>
    </row>
    <row r="9" spans="1:27" ht="15" customHeight="1" x14ac:dyDescent="0.15">
      <c r="A9" s="425" t="s">
        <v>89</v>
      </c>
      <c r="B9" s="428" t="s">
        <v>90</v>
      </c>
      <c r="C9" s="428" t="s">
        <v>91</v>
      </c>
      <c r="D9" s="433" t="s">
        <v>2</v>
      </c>
      <c r="E9" s="434"/>
      <c r="F9" s="428" t="s">
        <v>3</v>
      </c>
      <c r="G9" s="428" t="s">
        <v>4</v>
      </c>
      <c r="H9" s="425" t="s">
        <v>5</v>
      </c>
      <c r="I9" s="433"/>
      <c r="J9" s="437"/>
      <c r="K9" s="243"/>
      <c r="L9" s="177"/>
      <c r="X9" s="172"/>
    </row>
    <row r="10" spans="1:27" ht="10.5" customHeight="1" x14ac:dyDescent="0.15">
      <c r="A10" s="426"/>
      <c r="B10" s="429"/>
      <c r="C10" s="431"/>
      <c r="D10" s="435"/>
      <c r="E10" s="436"/>
      <c r="F10" s="429"/>
      <c r="G10" s="429"/>
      <c r="H10" s="427"/>
      <c r="I10" s="438"/>
      <c r="J10" s="439"/>
      <c r="K10" s="243"/>
      <c r="L10" s="177"/>
      <c r="X10" s="172"/>
    </row>
    <row r="11" spans="1:27" ht="40.5" customHeight="1" x14ac:dyDescent="0.15">
      <c r="A11" s="427"/>
      <c r="B11" s="430"/>
      <c r="C11" s="432"/>
      <c r="D11" s="181" t="s">
        <v>6</v>
      </c>
      <c r="E11" s="182" t="s">
        <v>92</v>
      </c>
      <c r="F11" s="430"/>
      <c r="G11" s="430"/>
      <c r="H11" s="183" t="s">
        <v>7</v>
      </c>
      <c r="I11" s="184" t="s">
        <v>8</v>
      </c>
      <c r="J11" s="410" t="s">
        <v>9</v>
      </c>
      <c r="K11" s="243"/>
      <c r="L11" s="177"/>
      <c r="X11" s="172"/>
    </row>
    <row r="12" spans="1:27" ht="15" customHeight="1" x14ac:dyDescent="0.2">
      <c r="A12" s="185" t="s">
        <v>93</v>
      </c>
      <c r="B12" s="326">
        <f>SUM(B13:B16)</f>
        <v>5</v>
      </c>
      <c r="C12" s="326">
        <f>SUM(C13:C16)</f>
        <v>5</v>
      </c>
      <c r="D12" s="318">
        <f t="shared" ref="D12:J12" si="0">SUM(D13:D16)</f>
        <v>1560.1</v>
      </c>
      <c r="E12" s="319">
        <f t="shared" si="0"/>
        <v>1505</v>
      </c>
      <c r="F12" s="320">
        <f t="shared" si="0"/>
        <v>196.7</v>
      </c>
      <c r="G12" s="320">
        <f t="shared" si="0"/>
        <v>650.59999999999991</v>
      </c>
      <c r="H12" s="318">
        <f>SUM(H13:H16)</f>
        <v>559.20000000000005</v>
      </c>
      <c r="I12" s="321">
        <f>SUM(I13:I16)</f>
        <v>545.29999999999995</v>
      </c>
      <c r="J12" s="319">
        <f t="shared" si="0"/>
        <v>13.8</v>
      </c>
      <c r="K12" s="244"/>
      <c r="L12" s="177"/>
      <c r="T12" s="235"/>
      <c r="X12" s="186"/>
    </row>
    <row r="13" spans="1:27" ht="15" customHeight="1" x14ac:dyDescent="0.2">
      <c r="A13" s="187" t="s">
        <v>10</v>
      </c>
      <c r="B13" s="327">
        <v>4</v>
      </c>
      <c r="C13" s="327">
        <v>4</v>
      </c>
      <c r="D13" s="303">
        <v>840.1</v>
      </c>
      <c r="E13" s="304">
        <v>785</v>
      </c>
      <c r="F13" s="305">
        <v>129</v>
      </c>
      <c r="G13" s="305">
        <v>446.9</v>
      </c>
      <c r="H13" s="303">
        <v>355.5</v>
      </c>
      <c r="I13" s="306">
        <v>341.6</v>
      </c>
      <c r="J13" s="307">
        <v>13.8</v>
      </c>
      <c r="K13" s="245" t="str">
        <f>T13&amp;" "&amp;U13</f>
        <v xml:space="preserve"> </v>
      </c>
      <c r="L13" s="177"/>
      <c r="T13" s="248" t="str">
        <f>IF($C13&gt;$B13,"El nº de quirófanos disponibles NO puede ser MAYOR al nº de quirófanos de dotación","")</f>
        <v/>
      </c>
      <c r="U13" s="248" t="str">
        <f>IF(AND($C13&gt;0,$D13=""),"Falta registrar horas disponibles",IF(AND($H13&gt;0,$G13=""),"Falta registrar total de horas mensuales ocupadas",IF(AND(SUM($D13:$J13)&gt;0,$B13=""),"Falta registrar número quierófanos",IF(($F13+$G13)&gt;$D13,"Las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4"/>
      <c r="X13" s="174"/>
      <c r="Y13" s="174"/>
      <c r="Z13" s="209">
        <v>0</v>
      </c>
      <c r="AA13" s="251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188" t="s">
        <v>11</v>
      </c>
      <c r="B14" s="328">
        <v>1</v>
      </c>
      <c r="C14" s="328">
        <v>1</v>
      </c>
      <c r="D14" s="308">
        <v>720</v>
      </c>
      <c r="E14" s="309">
        <v>720</v>
      </c>
      <c r="F14" s="310">
        <v>67.7</v>
      </c>
      <c r="G14" s="310">
        <v>203.7</v>
      </c>
      <c r="H14" s="308">
        <v>203.7</v>
      </c>
      <c r="I14" s="311">
        <v>203.7</v>
      </c>
      <c r="J14" s="312"/>
      <c r="K14" s="246" t="str">
        <f>T14&amp;" "&amp;U14</f>
        <v xml:space="preserve"> </v>
      </c>
      <c r="L14" s="177"/>
      <c r="T14" s="248" t="str">
        <f>IF($C14&gt;$B14,"El nº de quirófanos disponibles NO puede ser MAYOR al nº de quirófanos de dotación","")</f>
        <v/>
      </c>
      <c r="U14" s="248" t="str">
        <f>IF(AND($C14&gt;0,$D14=""),"Falta registrar horas disponibles",IF(AND($H14&gt;0,$G14=""),"Falta registrar total de horas mensuales ocupadas",IF(AND(SUM($D14:$J14)&gt;0,$B14=""),"Falta registrar número quirófanos",IF(($F14+$G14)&gt;$D14,"Las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4"/>
      <c r="X14" s="174"/>
      <c r="Y14" s="174"/>
      <c r="Z14" s="209">
        <v>0</v>
      </c>
      <c r="AA14" s="251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188" t="s">
        <v>12</v>
      </c>
      <c r="B15" s="328"/>
      <c r="C15" s="328"/>
      <c r="D15" s="308"/>
      <c r="E15" s="309"/>
      <c r="F15" s="310"/>
      <c r="G15" s="310"/>
      <c r="H15" s="308"/>
      <c r="I15" s="311"/>
      <c r="J15" s="312"/>
      <c r="K15" s="246" t="str">
        <f>T15&amp;" "&amp;U15</f>
        <v xml:space="preserve"> </v>
      </c>
      <c r="L15" s="177"/>
      <c r="T15" s="248" t="str">
        <f>IF($C15&gt;$B15,"El nº de quirófanos disponibles NO puede ser MAYOR al nº de quirófanos de dotación","")</f>
        <v/>
      </c>
      <c r="U15" s="248" t="str">
        <f>IF(AND($C15&gt;0,$D15=""),"Falta registrar horas disponibles",IF(AND($H15&gt;0,$G15=""),"Falta registrar total de horas mensuales ocupadas",IF(AND(SUM($D15:$J15)&gt;0,$B15=""),"Falta registrar número quirófanos",IF(($F15+$G15)&gt;$D15,"Las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4"/>
      <c r="X15" s="174"/>
      <c r="Y15" s="174"/>
      <c r="Z15" s="209">
        <v>0</v>
      </c>
      <c r="AA15" s="251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189" t="s">
        <v>13</v>
      </c>
      <c r="B16" s="329"/>
      <c r="C16" s="329"/>
      <c r="D16" s="313"/>
      <c r="E16" s="314"/>
      <c r="F16" s="315"/>
      <c r="G16" s="315"/>
      <c r="H16" s="313"/>
      <c r="I16" s="316"/>
      <c r="J16" s="317"/>
      <c r="K16" s="246" t="str">
        <f>T16&amp;" "&amp;U16</f>
        <v xml:space="preserve"> </v>
      </c>
      <c r="L16" s="177"/>
      <c r="T16" s="248" t="str">
        <f>IF($C16&gt;$B16,"El nº de quirófanos disponibles NO puede ser MAYOR al nº de quirófanos de dotación","")</f>
        <v/>
      </c>
      <c r="U16" s="248" t="str">
        <f>IF(AND($C16&gt;0,$D16=""),"Falta registrar horas disponibles",IF(AND($H16&gt;0,$G16=""),"Falta registrar total de horas mensuales ocupadas",IF(AND(SUM($D16:$J16)&gt;0,$B16=""),"Falta registrar número quirófanos",IF(($F16+$G16)&gt;$D16,"Las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4"/>
      <c r="X16" s="174"/>
      <c r="Y16" s="174"/>
      <c r="Z16" s="209">
        <v>0</v>
      </c>
      <c r="AA16" s="251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90" t="s">
        <v>14</v>
      </c>
      <c r="B17" s="191"/>
      <c r="C17" s="191"/>
      <c r="D17" s="191"/>
      <c r="E17" s="191"/>
      <c r="F17" s="191"/>
      <c r="G17" s="191"/>
      <c r="H17" s="191"/>
      <c r="I17" s="191"/>
      <c r="J17" s="177"/>
      <c r="X17" s="172"/>
    </row>
    <row r="18" spans="1:24" ht="42" customHeight="1" x14ac:dyDescent="0.15">
      <c r="A18" s="408" t="s">
        <v>15</v>
      </c>
      <c r="B18" s="404" t="s">
        <v>7</v>
      </c>
      <c r="C18" s="192" t="s">
        <v>16</v>
      </c>
      <c r="D18" s="193" t="s">
        <v>17</v>
      </c>
      <c r="E18" s="193" t="s">
        <v>18</v>
      </c>
      <c r="F18" s="193" t="s">
        <v>19</v>
      </c>
      <c r="G18" s="194" t="s">
        <v>20</v>
      </c>
      <c r="H18" s="195"/>
      <c r="I18" s="172"/>
      <c r="X18" s="172"/>
    </row>
    <row r="19" spans="1:24" ht="15" customHeight="1" x14ac:dyDescent="0.15">
      <c r="A19" s="196" t="s">
        <v>21</v>
      </c>
      <c r="B19" s="286">
        <f>SUM(C19:G19)</f>
        <v>6</v>
      </c>
      <c r="C19" s="287"/>
      <c r="D19" s="288"/>
      <c r="E19" s="288">
        <v>6</v>
      </c>
      <c r="F19" s="288"/>
      <c r="G19" s="289"/>
      <c r="H19" s="236"/>
      <c r="I19" s="172"/>
      <c r="X19" s="172"/>
    </row>
    <row r="20" spans="1:24" ht="15" customHeight="1" x14ac:dyDescent="0.15">
      <c r="A20" s="188" t="s">
        <v>22</v>
      </c>
      <c r="B20" s="290">
        <f>SUM(C20:G20)</f>
        <v>133</v>
      </c>
      <c r="C20" s="291"/>
      <c r="D20" s="292"/>
      <c r="E20" s="292">
        <v>133</v>
      </c>
      <c r="F20" s="292"/>
      <c r="G20" s="293"/>
      <c r="H20" s="236"/>
      <c r="I20" s="172"/>
      <c r="X20" s="172"/>
    </row>
    <row r="21" spans="1:24" ht="15" customHeight="1" x14ac:dyDescent="0.15">
      <c r="A21" s="188" t="s">
        <v>23</v>
      </c>
      <c r="B21" s="290">
        <f>SUM(C21:G21)</f>
        <v>133</v>
      </c>
      <c r="C21" s="291"/>
      <c r="D21" s="292"/>
      <c r="E21" s="292">
        <v>133</v>
      </c>
      <c r="F21" s="292"/>
      <c r="G21" s="293"/>
      <c r="H21" s="236"/>
      <c r="I21" s="172"/>
      <c r="X21" s="172"/>
    </row>
    <row r="22" spans="1:24" ht="15" customHeight="1" x14ac:dyDescent="0.15">
      <c r="A22" s="188" t="s">
        <v>24</v>
      </c>
      <c r="B22" s="290">
        <f>SUM(C22:G22)</f>
        <v>133</v>
      </c>
      <c r="C22" s="291"/>
      <c r="D22" s="292"/>
      <c r="E22" s="292">
        <v>133</v>
      </c>
      <c r="F22" s="292"/>
      <c r="G22" s="293"/>
      <c r="H22" s="236"/>
      <c r="I22" s="172"/>
      <c r="J22" s="177"/>
      <c r="X22" s="172"/>
    </row>
    <row r="23" spans="1:24" ht="15" customHeight="1" x14ac:dyDescent="0.15">
      <c r="A23" s="197" t="s">
        <v>25</v>
      </c>
      <c r="B23" s="294">
        <f>SUM(C23:G23)</f>
        <v>133</v>
      </c>
      <c r="C23" s="295"/>
      <c r="D23" s="296"/>
      <c r="E23" s="296">
        <v>133</v>
      </c>
      <c r="F23" s="296"/>
      <c r="G23" s="297"/>
      <c r="H23" s="236"/>
      <c r="I23" s="172"/>
      <c r="X23" s="172"/>
    </row>
    <row r="24" spans="1:24" s="177" customFormat="1" ht="27.75" customHeight="1" x14ac:dyDescent="0.2">
      <c r="A24" s="190" t="s">
        <v>26</v>
      </c>
      <c r="B24" s="198"/>
      <c r="C24" s="198"/>
      <c r="D24" s="198"/>
      <c r="E24" s="198"/>
      <c r="F24" s="198"/>
      <c r="G24" s="198"/>
      <c r="H24" s="198"/>
      <c r="K24" s="243"/>
      <c r="V24" s="199"/>
    </row>
    <row r="25" spans="1:24" s="177" customFormat="1" ht="21.75" customHeight="1" x14ac:dyDescent="0.15">
      <c r="A25" s="190" t="s">
        <v>27</v>
      </c>
      <c r="K25" s="243"/>
      <c r="V25" s="199"/>
    </row>
    <row r="26" spans="1:24" ht="29.25" customHeight="1" x14ac:dyDescent="0.15">
      <c r="A26" s="200" t="s">
        <v>15</v>
      </c>
      <c r="B26" s="200" t="s">
        <v>7</v>
      </c>
      <c r="C26" s="172"/>
      <c r="D26" s="172"/>
      <c r="E26" s="172"/>
      <c r="F26" s="172"/>
      <c r="G26" s="172"/>
      <c r="H26" s="172"/>
      <c r="I26" s="172"/>
      <c r="X26" s="172"/>
    </row>
    <row r="27" spans="1:24" ht="15" customHeight="1" x14ac:dyDescent="0.15">
      <c r="A27" s="187" t="s">
        <v>22</v>
      </c>
      <c r="B27" s="255">
        <v>30</v>
      </c>
      <c r="C27" s="237"/>
      <c r="D27" s="172"/>
      <c r="E27" s="172"/>
      <c r="F27" s="172"/>
      <c r="G27" s="172"/>
      <c r="H27" s="172"/>
      <c r="I27" s="172"/>
      <c r="X27" s="172"/>
    </row>
    <row r="28" spans="1:24" ht="15" customHeight="1" x14ac:dyDescent="0.15">
      <c r="A28" s="188" t="s">
        <v>23</v>
      </c>
      <c r="B28" s="255">
        <v>36</v>
      </c>
      <c r="C28" s="237"/>
      <c r="D28" s="172"/>
      <c r="E28" s="172"/>
      <c r="F28" s="172"/>
      <c r="G28" s="172"/>
      <c r="H28" s="172"/>
      <c r="I28" s="172"/>
      <c r="X28" s="172"/>
    </row>
    <row r="29" spans="1:24" ht="15" customHeight="1" x14ac:dyDescent="0.15">
      <c r="A29" s="187" t="s">
        <v>24</v>
      </c>
      <c r="B29" s="255">
        <v>215</v>
      </c>
      <c r="C29" s="237"/>
      <c r="D29" s="172"/>
      <c r="E29" s="172"/>
      <c r="F29" s="172"/>
      <c r="G29" s="172"/>
      <c r="H29" s="172"/>
      <c r="I29" s="172"/>
      <c r="X29" s="172"/>
    </row>
    <row r="30" spans="1:24" ht="15" customHeight="1" x14ac:dyDescent="0.15">
      <c r="A30" s="187" t="s">
        <v>25</v>
      </c>
      <c r="B30" s="255">
        <v>25</v>
      </c>
      <c r="C30" s="237"/>
      <c r="D30" s="172"/>
      <c r="E30" s="172"/>
      <c r="F30" s="172"/>
      <c r="G30" s="172"/>
      <c r="H30" s="172"/>
      <c r="I30" s="172"/>
      <c r="J30" s="177"/>
      <c r="X30" s="172"/>
    </row>
    <row r="31" spans="1:24" ht="15" customHeight="1" x14ac:dyDescent="0.15">
      <c r="A31" s="201" t="s">
        <v>28</v>
      </c>
      <c r="B31" s="255"/>
      <c r="C31" s="237"/>
      <c r="D31" s="172"/>
      <c r="E31" s="172"/>
      <c r="F31" s="172"/>
      <c r="G31" s="172"/>
      <c r="H31" s="172"/>
      <c r="I31" s="172"/>
      <c r="X31" s="172"/>
    </row>
    <row r="32" spans="1:24" ht="15" customHeight="1" x14ac:dyDescent="0.15">
      <c r="A32" s="189" t="s">
        <v>29</v>
      </c>
      <c r="B32" s="285">
        <v>1</v>
      </c>
      <c r="C32" s="237"/>
      <c r="D32" s="172"/>
      <c r="E32" s="172"/>
      <c r="F32" s="172"/>
      <c r="G32" s="172"/>
      <c r="H32" s="172"/>
      <c r="I32" s="172"/>
      <c r="X32" s="172"/>
    </row>
    <row r="33" spans="1:27" ht="33" customHeight="1" x14ac:dyDescent="0.15">
      <c r="A33" s="190" t="s">
        <v>30</v>
      </c>
      <c r="B33" s="202"/>
      <c r="C33" s="172"/>
      <c r="D33" s="172"/>
      <c r="E33" s="172"/>
      <c r="F33" s="172"/>
      <c r="G33" s="172"/>
      <c r="H33" s="172"/>
      <c r="I33" s="172"/>
      <c r="X33" s="172"/>
    </row>
    <row r="34" spans="1:27" ht="43.5" customHeight="1" x14ac:dyDescent="0.15">
      <c r="A34" s="200" t="s">
        <v>31</v>
      </c>
      <c r="B34" s="200" t="s">
        <v>7</v>
      </c>
      <c r="C34" s="203" t="s">
        <v>32</v>
      </c>
      <c r="D34" s="204" t="s">
        <v>33</v>
      </c>
      <c r="E34" s="204" t="s">
        <v>34</v>
      </c>
      <c r="F34" s="205" t="s">
        <v>35</v>
      </c>
      <c r="G34" s="172"/>
      <c r="H34" s="172"/>
      <c r="I34" s="172"/>
      <c r="X34" s="172"/>
    </row>
    <row r="35" spans="1:27" ht="24" customHeight="1" x14ac:dyDescent="0.15">
      <c r="A35" s="206" t="s">
        <v>36</v>
      </c>
      <c r="B35" s="284">
        <f>SUM(C35:F35)</f>
        <v>257</v>
      </c>
      <c r="C35" s="120">
        <v>3</v>
      </c>
      <c r="D35" s="121">
        <v>90</v>
      </c>
      <c r="E35" s="121">
        <v>11</v>
      </c>
      <c r="F35" s="122">
        <v>153</v>
      </c>
      <c r="G35" s="238"/>
      <c r="H35" s="172"/>
      <c r="I35" s="172"/>
      <c r="X35" s="172"/>
    </row>
    <row r="36" spans="1:27" ht="23.25" customHeight="1" x14ac:dyDescent="0.15">
      <c r="A36" s="190" t="s">
        <v>37</v>
      </c>
      <c r="X36" s="172"/>
    </row>
    <row r="37" spans="1:27" ht="21.75" customHeight="1" x14ac:dyDescent="0.15">
      <c r="A37" s="190" t="s">
        <v>38</v>
      </c>
      <c r="X37" s="172"/>
    </row>
    <row r="38" spans="1:27" ht="27" customHeight="1" x14ac:dyDescent="0.15">
      <c r="A38" s="408" t="s">
        <v>15</v>
      </c>
      <c r="B38" s="404" t="s">
        <v>39</v>
      </c>
      <c r="C38" s="409" t="s">
        <v>40</v>
      </c>
      <c r="D38" s="242"/>
      <c r="E38" s="172"/>
      <c r="F38" s="172"/>
      <c r="G38" s="172"/>
      <c r="H38" s="172"/>
      <c r="I38" s="172"/>
      <c r="X38" s="172"/>
    </row>
    <row r="39" spans="1:27" ht="15" customHeight="1" x14ac:dyDescent="0.15">
      <c r="A39" s="207" t="s">
        <v>41</v>
      </c>
      <c r="B39" s="279">
        <v>716</v>
      </c>
      <c r="C39" s="280">
        <v>2293</v>
      </c>
      <c r="D39" s="322"/>
      <c r="E39" s="172"/>
      <c r="F39" s="172"/>
      <c r="G39" s="172"/>
      <c r="H39" s="172"/>
      <c r="X39" s="172"/>
    </row>
    <row r="40" spans="1:27" ht="24" customHeight="1" x14ac:dyDescent="0.15">
      <c r="A40" s="208" t="s">
        <v>42</v>
      </c>
      <c r="B40" s="256">
        <v>198</v>
      </c>
      <c r="C40" s="281">
        <v>203</v>
      </c>
      <c r="D40" s="322" t="s">
        <v>43</v>
      </c>
      <c r="E40" s="172"/>
      <c r="F40" s="172"/>
      <c r="G40" s="172"/>
      <c r="H40" s="172"/>
      <c r="I40" s="172"/>
      <c r="T40" s="209" t="s">
        <v>44</v>
      </c>
      <c r="U40" s="209" t="s">
        <v>44</v>
      </c>
      <c r="W40" s="174"/>
      <c r="X40" s="174"/>
      <c r="Y40" s="174"/>
      <c r="Z40" s="247">
        <v>0</v>
      </c>
      <c r="AA40" s="247">
        <v>0</v>
      </c>
    </row>
    <row r="41" spans="1:27" ht="22.5" customHeight="1" x14ac:dyDescent="0.15">
      <c r="A41" s="208" t="s">
        <v>45</v>
      </c>
      <c r="B41" s="256">
        <v>154</v>
      </c>
      <c r="C41" s="281">
        <v>15</v>
      </c>
      <c r="D41" s="322" t="s">
        <v>43</v>
      </c>
      <c r="E41" s="172"/>
      <c r="F41" s="172"/>
      <c r="G41" s="172"/>
      <c r="H41" s="172"/>
      <c r="I41" s="172"/>
      <c r="T41" s="209" t="s">
        <v>44</v>
      </c>
      <c r="U41" s="209" t="s">
        <v>44</v>
      </c>
      <c r="W41" s="174"/>
      <c r="X41" s="174"/>
      <c r="Y41" s="174"/>
      <c r="Z41" s="247">
        <v>0</v>
      </c>
      <c r="AA41" s="247">
        <v>0</v>
      </c>
    </row>
    <row r="42" spans="1:27" ht="24.75" customHeight="1" x14ac:dyDescent="0.15">
      <c r="A42" s="210" t="s">
        <v>46</v>
      </c>
      <c r="B42" s="282">
        <v>110</v>
      </c>
      <c r="C42" s="283">
        <v>113</v>
      </c>
      <c r="D42" s="322" t="s">
        <v>43</v>
      </c>
      <c r="E42" s="172"/>
      <c r="F42" s="172"/>
      <c r="G42" s="172"/>
      <c r="H42" s="172"/>
      <c r="T42" s="209" t="s">
        <v>44</v>
      </c>
      <c r="U42" s="209" t="s">
        <v>44</v>
      </c>
      <c r="W42" s="174"/>
      <c r="X42" s="174"/>
      <c r="Y42" s="174"/>
      <c r="Z42" s="247">
        <v>0</v>
      </c>
      <c r="AA42" s="247">
        <v>0</v>
      </c>
    </row>
    <row r="43" spans="1:27" ht="24" customHeight="1" x14ac:dyDescent="0.15">
      <c r="A43" s="211" t="s">
        <v>47</v>
      </c>
      <c r="B43" s="212"/>
      <c r="C43" s="212"/>
      <c r="D43" s="323"/>
      <c r="E43" s="172"/>
      <c r="F43" s="172"/>
      <c r="G43" s="172"/>
      <c r="H43" s="172"/>
      <c r="I43" s="172"/>
      <c r="J43" s="177"/>
      <c r="W43" s="174"/>
      <c r="X43" s="174"/>
      <c r="Y43" s="174"/>
    </row>
    <row r="44" spans="1:27" ht="21.75" customHeight="1" x14ac:dyDescent="0.15">
      <c r="A44" s="190" t="s">
        <v>48</v>
      </c>
      <c r="D44" s="243"/>
      <c r="W44" s="174"/>
      <c r="X44" s="174"/>
      <c r="Y44" s="174"/>
    </row>
    <row r="45" spans="1:27" ht="24" customHeight="1" x14ac:dyDescent="0.15">
      <c r="A45" s="200" t="s">
        <v>49</v>
      </c>
      <c r="B45" s="213" t="s">
        <v>39</v>
      </c>
      <c r="C45" s="214" t="s">
        <v>40</v>
      </c>
      <c r="D45" s="324"/>
      <c r="E45" s="172"/>
      <c r="F45" s="172"/>
      <c r="G45" s="172"/>
      <c r="H45" s="172"/>
      <c r="W45" s="174"/>
      <c r="X45" s="174"/>
      <c r="Y45" s="174"/>
    </row>
    <row r="46" spans="1:27" ht="20.25" customHeight="1" x14ac:dyDescent="0.15">
      <c r="A46" s="215" t="s">
        <v>50</v>
      </c>
      <c r="B46" s="256">
        <v>167</v>
      </c>
      <c r="C46" s="281">
        <v>323</v>
      </c>
      <c r="D46" s="325"/>
      <c r="E46" s="172"/>
      <c r="F46" s="172"/>
      <c r="G46" s="172"/>
      <c r="H46" s="172"/>
      <c r="W46" s="174"/>
      <c r="X46" s="174"/>
      <c r="Y46" s="174"/>
    </row>
    <row r="47" spans="1:27" ht="24" customHeight="1" x14ac:dyDescent="0.15">
      <c r="A47" s="216" t="s">
        <v>51</v>
      </c>
      <c r="B47" s="282">
        <v>167</v>
      </c>
      <c r="C47" s="283">
        <v>323</v>
      </c>
      <c r="D47" s="322" t="s">
        <v>43</v>
      </c>
      <c r="E47" s="172"/>
      <c r="F47" s="172"/>
      <c r="G47" s="172"/>
      <c r="H47" s="172"/>
      <c r="T47" s="209" t="s">
        <v>44</v>
      </c>
      <c r="U47" s="209" t="s">
        <v>44</v>
      </c>
      <c r="W47" s="174"/>
      <c r="X47" s="174"/>
      <c r="Y47" s="174"/>
      <c r="Z47" s="247">
        <v>0</v>
      </c>
      <c r="AA47" s="247" t="s">
        <v>44</v>
      </c>
    </row>
    <row r="48" spans="1:27" ht="24" customHeight="1" x14ac:dyDescent="0.15">
      <c r="A48" s="217"/>
      <c r="B48" s="202"/>
      <c r="C48" s="202"/>
      <c r="D48" s="202"/>
      <c r="E48" s="172"/>
      <c r="F48" s="172"/>
      <c r="G48" s="172"/>
      <c r="H48" s="172"/>
      <c r="I48" s="172"/>
      <c r="J48" s="177"/>
      <c r="X48" s="172"/>
    </row>
    <row r="49" spans="1:31" ht="28.5" customHeight="1" x14ac:dyDescent="0.15">
      <c r="A49" s="440" t="s">
        <v>52</v>
      </c>
      <c r="B49" s="441"/>
      <c r="C49" s="441"/>
      <c r="D49" s="441"/>
      <c r="E49" s="441"/>
      <c r="J49" s="177"/>
      <c r="X49" s="172"/>
    </row>
    <row r="50" spans="1:31" ht="33.75" x14ac:dyDescent="0.15">
      <c r="A50" s="200" t="s">
        <v>49</v>
      </c>
      <c r="B50" s="407" t="s">
        <v>53</v>
      </c>
      <c r="C50" s="200" t="s">
        <v>7</v>
      </c>
      <c r="D50" s="219" t="s">
        <v>54</v>
      </c>
      <c r="E50" s="220" t="s">
        <v>55</v>
      </c>
      <c r="F50" s="221" t="s">
        <v>56</v>
      </c>
      <c r="G50" s="221" t="s">
        <v>57</v>
      </c>
      <c r="H50" s="221" t="s">
        <v>58</v>
      </c>
      <c r="I50" s="222" t="s">
        <v>59</v>
      </c>
      <c r="L50" s="177"/>
      <c r="X50" s="172"/>
    </row>
    <row r="51" spans="1:31" ht="15" customHeight="1" x14ac:dyDescent="0.15">
      <c r="A51" s="442" t="s">
        <v>50</v>
      </c>
      <c r="B51" s="443"/>
      <c r="C51" s="260">
        <f>SUM(D51:I51)</f>
        <v>225</v>
      </c>
      <c r="D51" s="261">
        <v>39</v>
      </c>
      <c r="E51" s="262">
        <v>17</v>
      </c>
      <c r="F51" s="262">
        <v>25</v>
      </c>
      <c r="G51" s="262">
        <v>42</v>
      </c>
      <c r="H51" s="262">
        <v>49</v>
      </c>
      <c r="I51" s="263">
        <v>53</v>
      </c>
      <c r="J51" s="322" t="s">
        <v>60</v>
      </c>
      <c r="L51" s="177"/>
      <c r="T51" s="209" t="s">
        <v>44</v>
      </c>
      <c r="U51" s="209" t="s">
        <v>44</v>
      </c>
      <c r="V51" s="209" t="s">
        <v>44</v>
      </c>
      <c r="W51" s="209" t="s">
        <v>44</v>
      </c>
      <c r="X51" s="209" t="s">
        <v>44</v>
      </c>
      <c r="Y51" s="209" t="s">
        <v>44</v>
      </c>
      <c r="Z51" s="247">
        <v>0</v>
      </c>
      <c r="AA51" s="247">
        <v>0</v>
      </c>
      <c r="AB51" s="247">
        <v>0</v>
      </c>
      <c r="AC51" s="247">
        <v>0</v>
      </c>
      <c r="AD51" s="247">
        <v>0</v>
      </c>
      <c r="AE51" s="247">
        <v>0</v>
      </c>
    </row>
    <row r="52" spans="1:31" ht="21" customHeight="1" x14ac:dyDescent="0.15">
      <c r="A52" s="444" t="s">
        <v>61</v>
      </c>
      <c r="B52" s="223" t="s">
        <v>62</v>
      </c>
      <c r="C52" s="264">
        <f>SUM(D52:I52)</f>
        <v>23</v>
      </c>
      <c r="D52" s="265">
        <v>10</v>
      </c>
      <c r="E52" s="266">
        <v>7</v>
      </c>
      <c r="F52" s="266">
        <v>6</v>
      </c>
      <c r="G52" s="266"/>
      <c r="H52" s="266"/>
      <c r="I52" s="267"/>
      <c r="J52" s="322" t="s">
        <v>60</v>
      </c>
      <c r="L52" s="177"/>
      <c r="T52" s="209" t="s">
        <v>44</v>
      </c>
      <c r="U52" s="209" t="s">
        <v>44</v>
      </c>
      <c r="V52" s="209" t="s">
        <v>44</v>
      </c>
      <c r="W52" s="209" t="s">
        <v>44</v>
      </c>
      <c r="X52" s="209" t="s">
        <v>44</v>
      </c>
      <c r="Y52" s="209" t="s">
        <v>44</v>
      </c>
      <c r="Z52" s="247">
        <v>0</v>
      </c>
      <c r="AA52" s="247">
        <v>0</v>
      </c>
      <c r="AB52" s="247">
        <v>0</v>
      </c>
      <c r="AC52" s="247">
        <v>0</v>
      </c>
      <c r="AD52" s="247">
        <v>0</v>
      </c>
      <c r="AE52" s="247">
        <v>0</v>
      </c>
    </row>
    <row r="53" spans="1:31" ht="31.5" x14ac:dyDescent="0.15">
      <c r="A53" s="444"/>
      <c r="B53" s="224" t="s">
        <v>63</v>
      </c>
      <c r="C53" s="268">
        <f>SUM(D53:I53)</f>
        <v>33</v>
      </c>
      <c r="D53" s="269">
        <v>21</v>
      </c>
      <c r="E53" s="270">
        <v>5</v>
      </c>
      <c r="F53" s="270">
        <v>7</v>
      </c>
      <c r="G53" s="270"/>
      <c r="H53" s="270"/>
      <c r="I53" s="271"/>
      <c r="J53" s="322" t="s">
        <v>60</v>
      </c>
      <c r="L53" s="177"/>
      <c r="T53" s="209" t="s">
        <v>44</v>
      </c>
      <c r="U53" s="209" t="s">
        <v>44</v>
      </c>
      <c r="V53" s="209" t="s">
        <v>44</v>
      </c>
      <c r="W53" s="209" t="s">
        <v>44</v>
      </c>
      <c r="X53" s="209" t="s">
        <v>44</v>
      </c>
      <c r="Y53" s="209" t="s">
        <v>44</v>
      </c>
      <c r="Z53" s="247">
        <v>0</v>
      </c>
      <c r="AA53" s="247">
        <v>0</v>
      </c>
      <c r="AB53" s="247">
        <v>0</v>
      </c>
      <c r="AC53" s="247">
        <v>0</v>
      </c>
      <c r="AD53" s="247">
        <v>0</v>
      </c>
      <c r="AE53" s="247">
        <v>0</v>
      </c>
    </row>
    <row r="54" spans="1:31" ht="24.95" customHeight="1" x14ac:dyDescent="0.15">
      <c r="A54" s="445" t="s">
        <v>64</v>
      </c>
      <c r="B54" s="225" t="s">
        <v>62</v>
      </c>
      <c r="C54" s="229">
        <f>SUM(D54:I54)</f>
        <v>41</v>
      </c>
      <c r="D54" s="272">
        <v>20</v>
      </c>
      <c r="E54" s="273">
        <v>11</v>
      </c>
      <c r="F54" s="273">
        <v>10</v>
      </c>
      <c r="G54" s="273"/>
      <c r="H54" s="273"/>
      <c r="I54" s="274"/>
      <c r="J54" s="322" t="s">
        <v>60</v>
      </c>
      <c r="K54" s="243"/>
      <c r="L54" s="177"/>
      <c r="T54" s="226"/>
      <c r="U54" s="226"/>
      <c r="V54" s="226"/>
      <c r="W54" s="226"/>
      <c r="X54" s="226"/>
      <c r="Y54" s="226"/>
      <c r="Z54" s="174"/>
      <c r="AA54" s="174"/>
      <c r="AB54" s="174"/>
      <c r="AC54" s="174"/>
      <c r="AD54" s="174"/>
      <c r="AE54" s="174"/>
    </row>
    <row r="55" spans="1:31" ht="33" customHeight="1" x14ac:dyDescent="0.15">
      <c r="A55" s="446"/>
      <c r="B55" s="227" t="s">
        <v>63</v>
      </c>
      <c r="C55" s="275">
        <f>SUM(D55:I55)</f>
        <v>65</v>
      </c>
      <c r="D55" s="276">
        <v>37</v>
      </c>
      <c r="E55" s="277">
        <v>15</v>
      </c>
      <c r="F55" s="277">
        <v>13</v>
      </c>
      <c r="G55" s="277"/>
      <c r="H55" s="277"/>
      <c r="I55" s="278"/>
      <c r="J55" s="322" t="s">
        <v>65</v>
      </c>
      <c r="K55" s="243"/>
      <c r="L55" s="177"/>
      <c r="T55" s="226"/>
      <c r="U55" s="226"/>
      <c r="V55" s="226"/>
      <c r="W55" s="226"/>
      <c r="X55" s="226"/>
      <c r="Y55" s="226"/>
      <c r="Z55" s="174"/>
      <c r="AA55" s="174"/>
      <c r="AB55" s="174"/>
      <c r="AC55" s="174"/>
      <c r="AD55" s="174"/>
      <c r="AE55" s="174"/>
    </row>
    <row r="56" spans="1:31" ht="34.5" customHeight="1" x14ac:dyDescent="0.15">
      <c r="A56" s="447" t="s">
        <v>66</v>
      </c>
      <c r="B56" s="447"/>
      <c r="C56" s="447"/>
      <c r="D56" s="447"/>
      <c r="E56" s="447"/>
      <c r="F56" s="447"/>
      <c r="J56" s="177"/>
      <c r="X56" s="172"/>
    </row>
    <row r="57" spans="1:31" ht="11.25" x14ac:dyDescent="0.15">
      <c r="A57" s="404" t="s">
        <v>67</v>
      </c>
      <c r="B57" s="419" t="s">
        <v>68</v>
      </c>
      <c r="C57" s="420"/>
      <c r="D57" s="421" t="s">
        <v>69</v>
      </c>
      <c r="E57" s="422"/>
      <c r="F57" s="403"/>
      <c r="J57" s="177"/>
      <c r="X57" s="172"/>
    </row>
    <row r="58" spans="1:31" ht="21" x14ac:dyDescent="0.25">
      <c r="A58" s="172"/>
      <c r="B58" s="406" t="s">
        <v>70</v>
      </c>
      <c r="C58" s="406" t="s">
        <v>71</v>
      </c>
      <c r="D58" s="406" t="s">
        <v>70</v>
      </c>
      <c r="E58" s="405" t="s">
        <v>71</v>
      </c>
      <c r="F58" s="172"/>
      <c r="G58" s="239"/>
      <c r="H58" s="160"/>
      <c r="I58" s="160"/>
      <c r="J58" s="160"/>
      <c r="X58" s="172"/>
    </row>
    <row r="59" spans="1:31" ht="15" customHeight="1" x14ac:dyDescent="0.25">
      <c r="A59" s="229" t="s">
        <v>72</v>
      </c>
      <c r="B59" s="298">
        <v>2</v>
      </c>
      <c r="C59" s="299">
        <v>70</v>
      </c>
      <c r="D59" s="299"/>
      <c r="E59" s="299">
        <v>23</v>
      </c>
      <c r="F59" s="245"/>
      <c r="H59" s="160"/>
      <c r="I59" s="160"/>
      <c r="J59" s="160"/>
      <c r="T59" s="249"/>
      <c r="X59" s="172"/>
      <c r="Z59" s="249"/>
    </row>
    <row r="60" spans="1:31" ht="15" customHeight="1" x14ac:dyDescent="0.15">
      <c r="A60" s="231" t="s">
        <v>73</v>
      </c>
      <c r="B60" s="300"/>
      <c r="C60" s="301"/>
      <c r="D60" s="301"/>
      <c r="E60" s="301"/>
      <c r="J60" s="177"/>
      <c r="X60" s="172"/>
    </row>
    <row r="61" spans="1:31" ht="15" customHeight="1" x14ac:dyDescent="0.15">
      <c r="A61" s="231" t="s">
        <v>74</v>
      </c>
      <c r="B61" s="300"/>
      <c r="C61" s="301"/>
      <c r="D61" s="301"/>
      <c r="E61" s="301"/>
      <c r="J61" s="177"/>
      <c r="X61" s="172"/>
    </row>
    <row r="62" spans="1:31" ht="15" customHeight="1" x14ac:dyDescent="0.15">
      <c r="A62" s="231" t="s">
        <v>75</v>
      </c>
      <c r="B62" s="300"/>
      <c r="C62" s="301"/>
      <c r="D62" s="301"/>
      <c r="E62" s="301"/>
      <c r="J62" s="177"/>
      <c r="X62" s="172"/>
    </row>
    <row r="63" spans="1:31" ht="15" customHeight="1" x14ac:dyDescent="0.15">
      <c r="A63" s="231" t="s">
        <v>76</v>
      </c>
      <c r="B63" s="300">
        <v>10</v>
      </c>
      <c r="C63" s="301">
        <v>34</v>
      </c>
      <c r="D63" s="301">
        <v>5</v>
      </c>
      <c r="E63" s="301"/>
      <c r="J63" s="177"/>
      <c r="X63" s="172"/>
    </row>
    <row r="64" spans="1:31" ht="15" customHeight="1" x14ac:dyDescent="0.15">
      <c r="A64" s="231" t="s">
        <v>77</v>
      </c>
      <c r="B64" s="300"/>
      <c r="C64" s="301"/>
      <c r="D64" s="301"/>
      <c r="E64" s="301"/>
      <c r="J64" s="177"/>
      <c r="X64" s="172"/>
    </row>
    <row r="65" spans="1:27" ht="15" customHeight="1" x14ac:dyDescent="0.15">
      <c r="A65" s="231" t="s">
        <v>78</v>
      </c>
      <c r="B65" s="300">
        <v>8</v>
      </c>
      <c r="C65" s="301">
        <v>1</v>
      </c>
      <c r="D65" s="301">
        <v>1</v>
      </c>
      <c r="E65" s="301"/>
      <c r="J65" s="177"/>
      <c r="X65" s="172"/>
    </row>
    <row r="66" spans="1:27" ht="15" customHeight="1" x14ac:dyDescent="0.15">
      <c r="A66" s="231" t="s">
        <v>79</v>
      </c>
      <c r="B66" s="300"/>
      <c r="C66" s="301">
        <v>3</v>
      </c>
      <c r="D66" s="301"/>
      <c r="E66" s="301"/>
      <c r="J66" s="177"/>
      <c r="X66" s="172"/>
    </row>
    <row r="67" spans="1:27" ht="15" customHeight="1" x14ac:dyDescent="0.15">
      <c r="A67" s="231" t="s">
        <v>80</v>
      </c>
      <c r="B67" s="300"/>
      <c r="C67" s="301">
        <v>83</v>
      </c>
      <c r="D67" s="301"/>
      <c r="E67" s="301">
        <v>22</v>
      </c>
      <c r="J67" s="177"/>
      <c r="X67" s="172"/>
    </row>
    <row r="68" spans="1:27" ht="15" customHeight="1" x14ac:dyDescent="0.15">
      <c r="A68" s="231" t="s">
        <v>81</v>
      </c>
      <c r="B68" s="300"/>
      <c r="C68" s="301">
        <v>39</v>
      </c>
      <c r="D68" s="301"/>
      <c r="E68" s="301">
        <v>10</v>
      </c>
      <c r="J68" s="177"/>
      <c r="X68" s="172"/>
    </row>
    <row r="69" spans="1:27" ht="15" customHeight="1" x14ac:dyDescent="0.15">
      <c r="A69" s="231" t="s">
        <v>82</v>
      </c>
      <c r="B69" s="300">
        <v>3</v>
      </c>
      <c r="C69" s="301">
        <v>26</v>
      </c>
      <c r="D69" s="301"/>
      <c r="E69" s="301">
        <v>8</v>
      </c>
      <c r="J69" s="177"/>
      <c r="X69" s="172"/>
    </row>
    <row r="70" spans="1:27" ht="15" customHeight="1" x14ac:dyDescent="0.15">
      <c r="A70" s="231" t="s">
        <v>83</v>
      </c>
      <c r="B70" s="300"/>
      <c r="C70" s="301"/>
      <c r="D70" s="301"/>
      <c r="E70" s="301"/>
      <c r="J70" s="177"/>
      <c r="X70" s="172"/>
    </row>
    <row r="71" spans="1:27" ht="15" customHeight="1" x14ac:dyDescent="0.15">
      <c r="A71" s="206" t="s">
        <v>7</v>
      </c>
      <c r="B71" s="302">
        <f>SUM(B59:B70)</f>
        <v>23</v>
      </c>
      <c r="C71" s="302">
        <f>SUM(C59:C70)</f>
        <v>256</v>
      </c>
      <c r="D71" s="302">
        <f>SUM(D59:D70)</f>
        <v>6</v>
      </c>
      <c r="E71" s="302">
        <f>SUM(E59:E70)</f>
        <v>63</v>
      </c>
      <c r="J71" s="177"/>
      <c r="X71" s="172"/>
    </row>
    <row r="72" spans="1:27" ht="39" customHeight="1" x14ac:dyDescent="0.15">
      <c r="A72" s="447" t="s">
        <v>84</v>
      </c>
      <c r="B72" s="447"/>
      <c r="C72" s="447"/>
      <c r="D72" s="447"/>
      <c r="E72" s="447"/>
      <c r="F72" s="447"/>
      <c r="J72" s="177"/>
      <c r="X72" s="172"/>
    </row>
    <row r="73" spans="1:27" x14ac:dyDescent="0.15">
      <c r="A73" s="428" t="s">
        <v>67</v>
      </c>
      <c r="B73" s="448" t="s">
        <v>85</v>
      </c>
      <c r="C73" s="448"/>
      <c r="D73" s="448"/>
      <c r="E73" s="448"/>
      <c r="J73" s="177"/>
      <c r="X73" s="172"/>
    </row>
    <row r="74" spans="1:27" x14ac:dyDescent="0.15">
      <c r="A74" s="429"/>
      <c r="B74" s="448" t="s">
        <v>86</v>
      </c>
      <c r="C74" s="448"/>
      <c r="D74" s="448" t="s">
        <v>87</v>
      </c>
      <c r="E74" s="448"/>
      <c r="J74" s="177"/>
      <c r="X74" s="172"/>
    </row>
    <row r="75" spans="1:27" ht="21" x14ac:dyDescent="0.15">
      <c r="A75" s="430"/>
      <c r="B75" s="406" t="s">
        <v>70</v>
      </c>
      <c r="C75" s="406" t="s">
        <v>71</v>
      </c>
      <c r="D75" s="406" t="s">
        <v>70</v>
      </c>
      <c r="E75" s="405" t="s">
        <v>71</v>
      </c>
      <c r="G75" s="239"/>
      <c r="J75" s="177"/>
      <c r="X75" s="172"/>
    </row>
    <row r="76" spans="1:27" ht="15" customHeight="1" x14ac:dyDescent="0.15">
      <c r="A76" s="229" t="s">
        <v>72</v>
      </c>
      <c r="B76" s="254">
        <v>6</v>
      </c>
      <c r="C76" s="255">
        <v>76</v>
      </c>
      <c r="D76" s="255">
        <v>6</v>
      </c>
      <c r="E76" s="255">
        <v>12</v>
      </c>
      <c r="F76" s="246" t="str">
        <f>T76&amp;"      "&amp;U76</f>
        <v xml:space="preserve">      </v>
      </c>
      <c r="J76" s="177"/>
      <c r="T76" s="177" t="str">
        <f>IF($B76&lt;$D76,"Suspendidas en menores 15a no puede ser mayor que programadas","")</f>
        <v/>
      </c>
      <c r="U76" s="177" t="str">
        <f>IF($C76&lt;$E76,"Suspendidas en 15+a no puede ser mayor que programadas","")</f>
        <v/>
      </c>
      <c r="X76" s="172"/>
      <c r="Z76" s="177">
        <f>IF($B76&lt;$D76,1,0)</f>
        <v>0</v>
      </c>
      <c r="AA76" s="177">
        <f>IF($C76&lt;$E76,1,0)</f>
        <v>0</v>
      </c>
    </row>
    <row r="77" spans="1:27" ht="15" customHeight="1" x14ac:dyDescent="0.15">
      <c r="A77" s="230" t="s">
        <v>73</v>
      </c>
      <c r="B77" s="257"/>
      <c r="C77" s="258"/>
      <c r="D77" s="258"/>
      <c r="E77" s="258"/>
      <c r="F77" s="246" t="str">
        <f t="shared" ref="F77:F88" si="1">T77&amp;"      "&amp;U77</f>
        <v xml:space="preserve">      </v>
      </c>
      <c r="J77" s="177"/>
      <c r="T77" s="177" t="str">
        <f t="shared" ref="T77:T88" si="2">IF($B77&lt;$D77,"Suspendidas en menores 15a no puede ser mayor que programadas","")</f>
        <v/>
      </c>
      <c r="U77" s="177" t="str">
        <f t="shared" ref="U77:U88" si="3">IF($C77&lt;$E77,"Suspendidas en 15+a no puede ser mayor que programadas","")</f>
        <v/>
      </c>
      <c r="X77" s="172"/>
      <c r="Z77" s="177">
        <f t="shared" ref="Z77:Z88" si="4">IF($B77&lt;$D77,1,0)</f>
        <v>0</v>
      </c>
      <c r="AA77" s="177">
        <f t="shared" ref="AA77:AA88" si="5">IF($C77&lt;$E77,1,0)</f>
        <v>0</v>
      </c>
    </row>
    <row r="78" spans="1:27" ht="15" customHeight="1" x14ac:dyDescent="0.15">
      <c r="A78" s="231" t="s">
        <v>74</v>
      </c>
      <c r="B78" s="257"/>
      <c r="C78" s="258"/>
      <c r="D78" s="258"/>
      <c r="E78" s="258"/>
      <c r="F78" s="246" t="str">
        <f t="shared" si="1"/>
        <v xml:space="preserve">      </v>
      </c>
      <c r="J78" s="177"/>
      <c r="T78" s="177" t="str">
        <f t="shared" si="2"/>
        <v/>
      </c>
      <c r="U78" s="177" t="str">
        <f t="shared" si="3"/>
        <v/>
      </c>
      <c r="X78" s="172"/>
      <c r="Z78" s="177">
        <f t="shared" si="4"/>
        <v>0</v>
      </c>
      <c r="AA78" s="177">
        <f t="shared" si="5"/>
        <v>0</v>
      </c>
    </row>
    <row r="79" spans="1:27" ht="15" customHeight="1" x14ac:dyDescent="0.15">
      <c r="A79" s="231" t="s">
        <v>75</v>
      </c>
      <c r="B79" s="257"/>
      <c r="C79" s="258"/>
      <c r="D79" s="258"/>
      <c r="E79" s="258"/>
      <c r="F79" s="246" t="str">
        <f t="shared" si="1"/>
        <v xml:space="preserve">      </v>
      </c>
      <c r="J79" s="177"/>
      <c r="T79" s="177" t="str">
        <f t="shared" si="2"/>
        <v/>
      </c>
      <c r="U79" s="177" t="str">
        <f t="shared" si="3"/>
        <v/>
      </c>
      <c r="X79" s="172"/>
      <c r="Z79" s="177">
        <f t="shared" si="4"/>
        <v>0</v>
      </c>
      <c r="AA79" s="177">
        <f t="shared" si="5"/>
        <v>0</v>
      </c>
    </row>
    <row r="80" spans="1:27" ht="15" customHeight="1" x14ac:dyDescent="0.15">
      <c r="A80" s="231" t="s">
        <v>76</v>
      </c>
      <c r="B80" s="257">
        <v>7</v>
      </c>
      <c r="C80" s="258">
        <v>25</v>
      </c>
      <c r="D80" s="258">
        <v>1</v>
      </c>
      <c r="E80" s="258">
        <v>9</v>
      </c>
      <c r="F80" s="246" t="str">
        <f t="shared" si="1"/>
        <v xml:space="preserve">      </v>
      </c>
      <c r="J80" s="177"/>
      <c r="T80" s="177" t="str">
        <f t="shared" si="2"/>
        <v/>
      </c>
      <c r="U80" s="177" t="str">
        <f t="shared" si="3"/>
        <v/>
      </c>
      <c r="X80" s="172"/>
      <c r="Z80" s="177">
        <f t="shared" si="4"/>
        <v>0</v>
      </c>
      <c r="AA80" s="177">
        <f t="shared" si="5"/>
        <v>0</v>
      </c>
    </row>
    <row r="81" spans="1:27" ht="15" customHeight="1" x14ac:dyDescent="0.15">
      <c r="A81" s="231" t="s">
        <v>77</v>
      </c>
      <c r="B81" s="257"/>
      <c r="C81" s="258"/>
      <c r="D81" s="258"/>
      <c r="E81" s="258"/>
      <c r="F81" s="246" t="str">
        <f t="shared" si="1"/>
        <v xml:space="preserve">      </v>
      </c>
      <c r="J81" s="177"/>
      <c r="T81" s="177" t="str">
        <f t="shared" si="2"/>
        <v/>
      </c>
      <c r="U81" s="177" t="str">
        <f t="shared" si="3"/>
        <v/>
      </c>
      <c r="X81" s="172"/>
      <c r="Z81" s="177">
        <f t="shared" si="4"/>
        <v>0</v>
      </c>
      <c r="AA81" s="177">
        <f t="shared" si="5"/>
        <v>0</v>
      </c>
    </row>
    <row r="82" spans="1:27" ht="15" customHeight="1" x14ac:dyDescent="0.15">
      <c r="A82" s="231" t="s">
        <v>78</v>
      </c>
      <c r="B82" s="257">
        <v>11</v>
      </c>
      <c r="C82" s="258">
        <v>3</v>
      </c>
      <c r="D82" s="258">
        <v>5</v>
      </c>
      <c r="E82" s="258"/>
      <c r="F82" s="246" t="str">
        <f t="shared" si="1"/>
        <v xml:space="preserve">      </v>
      </c>
      <c r="J82" s="177"/>
      <c r="T82" s="177" t="str">
        <f t="shared" si="2"/>
        <v/>
      </c>
      <c r="U82" s="177" t="str">
        <f t="shared" si="3"/>
        <v/>
      </c>
      <c r="X82" s="172"/>
      <c r="Z82" s="177">
        <f t="shared" si="4"/>
        <v>0</v>
      </c>
      <c r="AA82" s="177">
        <f t="shared" si="5"/>
        <v>0</v>
      </c>
    </row>
    <row r="83" spans="1:27" ht="15" customHeight="1" x14ac:dyDescent="0.15">
      <c r="A83" s="231" t="s">
        <v>79</v>
      </c>
      <c r="B83" s="257">
        <v>2</v>
      </c>
      <c r="C83" s="258">
        <v>58</v>
      </c>
      <c r="D83" s="258"/>
      <c r="E83" s="258">
        <v>8</v>
      </c>
      <c r="F83" s="246" t="str">
        <f t="shared" si="1"/>
        <v xml:space="preserve">      </v>
      </c>
      <c r="J83" s="177"/>
      <c r="T83" s="177" t="str">
        <f t="shared" si="2"/>
        <v/>
      </c>
      <c r="U83" s="177" t="str">
        <f t="shared" si="3"/>
        <v/>
      </c>
      <c r="X83" s="172"/>
      <c r="Z83" s="177">
        <f t="shared" si="4"/>
        <v>0</v>
      </c>
      <c r="AA83" s="177">
        <f t="shared" si="5"/>
        <v>0</v>
      </c>
    </row>
    <row r="84" spans="1:27" ht="15" customHeight="1" x14ac:dyDescent="0.15">
      <c r="A84" s="231" t="s">
        <v>80</v>
      </c>
      <c r="B84" s="257"/>
      <c r="C84" s="258">
        <v>11</v>
      </c>
      <c r="D84" s="258"/>
      <c r="E84" s="258"/>
      <c r="F84" s="246" t="str">
        <f t="shared" si="1"/>
        <v xml:space="preserve">      </v>
      </c>
      <c r="J84" s="177"/>
      <c r="T84" s="177" t="str">
        <f t="shared" si="2"/>
        <v/>
      </c>
      <c r="U84" s="177" t="str">
        <f t="shared" si="3"/>
        <v/>
      </c>
      <c r="X84" s="172"/>
      <c r="Z84" s="177">
        <f t="shared" si="4"/>
        <v>0</v>
      </c>
      <c r="AA84" s="177">
        <f t="shared" si="5"/>
        <v>0</v>
      </c>
    </row>
    <row r="85" spans="1:27" ht="15" customHeight="1" x14ac:dyDescent="0.15">
      <c r="A85" s="231" t="s">
        <v>81</v>
      </c>
      <c r="B85" s="257">
        <v>2</v>
      </c>
      <c r="C85" s="258">
        <v>23</v>
      </c>
      <c r="D85" s="258">
        <v>1</v>
      </c>
      <c r="E85" s="258">
        <v>2</v>
      </c>
      <c r="F85" s="246" t="str">
        <f t="shared" si="1"/>
        <v xml:space="preserve">      </v>
      </c>
      <c r="J85" s="177"/>
      <c r="T85" s="177" t="str">
        <f t="shared" si="2"/>
        <v/>
      </c>
      <c r="U85" s="177" t="str">
        <f t="shared" si="3"/>
        <v/>
      </c>
      <c r="X85" s="172"/>
      <c r="Z85" s="177">
        <f t="shared" si="4"/>
        <v>0</v>
      </c>
      <c r="AA85" s="177">
        <f t="shared" si="5"/>
        <v>0</v>
      </c>
    </row>
    <row r="86" spans="1:27" ht="15" customHeight="1" x14ac:dyDescent="0.15">
      <c r="A86" s="231" t="s">
        <v>82</v>
      </c>
      <c r="B86" s="257">
        <v>6</v>
      </c>
      <c r="C86" s="258">
        <v>35</v>
      </c>
      <c r="D86" s="258"/>
      <c r="E86" s="258">
        <v>1</v>
      </c>
      <c r="F86" s="246" t="str">
        <f t="shared" si="1"/>
        <v xml:space="preserve">      </v>
      </c>
      <c r="J86" s="177"/>
      <c r="T86" s="177" t="str">
        <f t="shared" si="2"/>
        <v/>
      </c>
      <c r="U86" s="177" t="str">
        <f t="shared" si="3"/>
        <v/>
      </c>
      <c r="X86" s="172"/>
      <c r="Z86" s="177">
        <f t="shared" si="4"/>
        <v>0</v>
      </c>
      <c r="AA86" s="177">
        <f t="shared" si="5"/>
        <v>0</v>
      </c>
    </row>
    <row r="87" spans="1:27" ht="15" customHeight="1" x14ac:dyDescent="0.15">
      <c r="A87" s="232" t="s">
        <v>83</v>
      </c>
      <c r="B87" s="257"/>
      <c r="C87" s="258"/>
      <c r="D87" s="258"/>
      <c r="E87" s="258"/>
      <c r="F87" s="246" t="str">
        <f t="shared" si="1"/>
        <v xml:space="preserve">      </v>
      </c>
      <c r="J87" s="177"/>
      <c r="T87" s="177" t="str">
        <f t="shared" si="2"/>
        <v/>
      </c>
      <c r="U87" s="177" t="str">
        <f t="shared" si="3"/>
        <v/>
      </c>
      <c r="X87" s="172"/>
      <c r="Z87" s="177">
        <f t="shared" si="4"/>
        <v>0</v>
      </c>
      <c r="AA87" s="177">
        <f t="shared" si="5"/>
        <v>0</v>
      </c>
    </row>
    <row r="88" spans="1:27" ht="15" customHeight="1" x14ac:dyDescent="0.15">
      <c r="A88" s="232" t="s">
        <v>7</v>
      </c>
      <c r="B88" s="259">
        <f>SUM(B76:B87)</f>
        <v>34</v>
      </c>
      <c r="C88" s="259">
        <f>SUM(C76:C87)</f>
        <v>231</v>
      </c>
      <c r="D88" s="259">
        <f>SUM(D76:D87)</f>
        <v>13</v>
      </c>
      <c r="E88" s="259">
        <f>SUM(E76:E87)</f>
        <v>32</v>
      </c>
      <c r="F88" s="246" t="str">
        <f t="shared" si="1"/>
        <v xml:space="preserve">      </v>
      </c>
      <c r="J88" s="177"/>
      <c r="T88" s="177" t="str">
        <f t="shared" si="2"/>
        <v/>
      </c>
      <c r="U88" s="177" t="str">
        <f t="shared" si="3"/>
        <v/>
      </c>
      <c r="X88" s="172"/>
      <c r="Z88" s="177">
        <f t="shared" si="4"/>
        <v>0</v>
      </c>
      <c r="AA88" s="177">
        <f t="shared" si="5"/>
        <v>0</v>
      </c>
    </row>
    <row r="89" spans="1:27" ht="11.25" x14ac:dyDescent="0.15">
      <c r="F89" s="250"/>
      <c r="J89" s="177"/>
      <c r="X89" s="172"/>
    </row>
    <row r="90" spans="1:27" x14ac:dyDescent="0.15">
      <c r="J90" s="177"/>
      <c r="X90" s="172"/>
    </row>
    <row r="91" spans="1:27" x14ac:dyDescent="0.15">
      <c r="J91" s="177"/>
      <c r="X91" s="172"/>
    </row>
    <row r="92" spans="1:27" x14ac:dyDescent="0.15">
      <c r="J92" s="177"/>
      <c r="X92" s="172"/>
    </row>
    <row r="93" spans="1:27" x14ac:dyDescent="0.15">
      <c r="J93" s="177"/>
      <c r="X93" s="172"/>
    </row>
    <row r="94" spans="1:27" x14ac:dyDescent="0.15">
      <c r="J94" s="177"/>
      <c r="X94" s="172"/>
    </row>
    <row r="95" spans="1:27" x14ac:dyDescent="0.15">
      <c r="J95" s="177"/>
      <c r="X95" s="172"/>
    </row>
    <row r="96" spans="1:27" x14ac:dyDescent="0.15">
      <c r="J96" s="177"/>
      <c r="X96" s="172"/>
    </row>
    <row r="97" spans="10:24" x14ac:dyDescent="0.15">
      <c r="J97" s="177"/>
      <c r="X97" s="172"/>
    </row>
    <row r="98" spans="10:24" x14ac:dyDescent="0.15">
      <c r="J98" s="177"/>
      <c r="X98" s="172"/>
    </row>
    <row r="99" spans="10:24" x14ac:dyDescent="0.15">
      <c r="J99" s="177"/>
      <c r="X99" s="172"/>
    </row>
    <row r="100" spans="10:24" x14ac:dyDescent="0.15">
      <c r="J100" s="177"/>
      <c r="X100" s="172"/>
    </row>
    <row r="101" spans="10:24" x14ac:dyDescent="0.15">
      <c r="J101" s="177"/>
      <c r="X101" s="172"/>
    </row>
    <row r="102" spans="10:24" x14ac:dyDescent="0.15">
      <c r="J102" s="177"/>
      <c r="X102" s="172"/>
    </row>
    <row r="103" spans="10:24" x14ac:dyDescent="0.15">
      <c r="J103" s="177"/>
      <c r="X103" s="172"/>
    </row>
    <row r="104" spans="10:24" x14ac:dyDescent="0.15">
      <c r="J104" s="177"/>
      <c r="X104" s="172"/>
    </row>
    <row r="105" spans="10:24" x14ac:dyDescent="0.15">
      <c r="J105" s="177"/>
      <c r="X105" s="172"/>
    </row>
    <row r="106" spans="10:24" x14ac:dyDescent="0.15">
      <c r="J106" s="177"/>
      <c r="X106" s="172"/>
    </row>
    <row r="107" spans="10:24" x14ac:dyDescent="0.15">
      <c r="J107" s="177"/>
      <c r="X107" s="172"/>
    </row>
    <row r="108" spans="10:24" x14ac:dyDescent="0.15">
      <c r="J108" s="177"/>
      <c r="X108" s="172"/>
    </row>
    <row r="109" spans="10:24" x14ac:dyDescent="0.15">
      <c r="J109" s="177"/>
      <c r="X109" s="172"/>
    </row>
    <row r="110" spans="10:24" x14ac:dyDescent="0.15">
      <c r="J110" s="177"/>
      <c r="X110" s="172"/>
    </row>
    <row r="111" spans="10:24" x14ac:dyDescent="0.15">
      <c r="J111" s="177"/>
      <c r="X111" s="172"/>
    </row>
    <row r="112" spans="10:24" x14ac:dyDescent="0.15">
      <c r="J112" s="177"/>
      <c r="X112" s="172"/>
    </row>
    <row r="113" spans="10:24" x14ac:dyDescent="0.15">
      <c r="J113" s="177"/>
      <c r="X113" s="172"/>
    </row>
    <row r="114" spans="10:24" x14ac:dyDescent="0.15">
      <c r="J114" s="177"/>
      <c r="X114" s="172"/>
    </row>
    <row r="115" spans="10:24" x14ac:dyDescent="0.15">
      <c r="J115" s="177"/>
      <c r="X115" s="172"/>
    </row>
    <row r="116" spans="10:24" x14ac:dyDescent="0.15">
      <c r="J116" s="177"/>
      <c r="X116" s="172"/>
    </row>
    <row r="117" spans="10:24" x14ac:dyDescent="0.15">
      <c r="J117" s="177"/>
      <c r="X117" s="172"/>
    </row>
    <row r="118" spans="10:24" x14ac:dyDescent="0.15">
      <c r="J118" s="177"/>
      <c r="X118" s="172"/>
    </row>
    <row r="119" spans="10:24" x14ac:dyDescent="0.15">
      <c r="J119" s="177"/>
      <c r="X119" s="172"/>
    </row>
    <row r="120" spans="10:24" x14ac:dyDescent="0.15">
      <c r="J120" s="177"/>
      <c r="X120" s="172"/>
    </row>
    <row r="121" spans="10:24" x14ac:dyDescent="0.15">
      <c r="J121" s="177"/>
      <c r="X121" s="172"/>
    </row>
    <row r="122" spans="10:24" x14ac:dyDescent="0.15">
      <c r="J122" s="177"/>
      <c r="X122" s="172"/>
    </row>
    <row r="123" spans="10:24" x14ac:dyDescent="0.15">
      <c r="J123" s="177"/>
      <c r="X123" s="172"/>
    </row>
    <row r="124" spans="10:24" x14ac:dyDescent="0.15">
      <c r="J124" s="177"/>
      <c r="X124" s="172"/>
    </row>
    <row r="125" spans="10:24" x14ac:dyDescent="0.15">
      <c r="J125" s="177"/>
      <c r="X125" s="172"/>
    </row>
    <row r="126" spans="10:24" x14ac:dyDescent="0.15">
      <c r="J126" s="177"/>
      <c r="X126" s="172"/>
    </row>
    <row r="127" spans="10:24" x14ac:dyDescent="0.15">
      <c r="J127" s="177"/>
      <c r="X127" s="172"/>
    </row>
    <row r="128" spans="10:24" x14ac:dyDescent="0.15">
      <c r="J128" s="177"/>
      <c r="X128" s="172"/>
    </row>
    <row r="129" spans="10:24" x14ac:dyDescent="0.15">
      <c r="J129" s="177"/>
      <c r="X129" s="172"/>
    </row>
    <row r="130" spans="10:24" x14ac:dyDescent="0.15">
      <c r="J130" s="177"/>
      <c r="X130" s="172"/>
    </row>
    <row r="131" spans="10:24" x14ac:dyDescent="0.15">
      <c r="J131" s="177"/>
      <c r="X131" s="172"/>
    </row>
    <row r="132" spans="10:24" x14ac:dyDescent="0.15">
      <c r="J132" s="177"/>
      <c r="X132" s="172"/>
    </row>
    <row r="133" spans="10:24" x14ac:dyDescent="0.15">
      <c r="J133" s="177"/>
      <c r="X133" s="172"/>
    </row>
    <row r="134" spans="10:24" x14ac:dyDescent="0.15">
      <c r="X134" s="172"/>
    </row>
    <row r="135" spans="10:24" x14ac:dyDescent="0.15">
      <c r="X135" s="172"/>
    </row>
    <row r="136" spans="10:24" x14ac:dyDescent="0.15">
      <c r="X136" s="172"/>
    </row>
    <row r="137" spans="10:24" x14ac:dyDescent="0.15">
      <c r="X137" s="172"/>
    </row>
    <row r="138" spans="10:24" x14ac:dyDescent="0.15">
      <c r="X138" s="172"/>
    </row>
    <row r="139" spans="10:24" x14ac:dyDescent="0.15">
      <c r="X139" s="172"/>
    </row>
    <row r="140" spans="10:24" x14ac:dyDescent="0.15">
      <c r="X140" s="172"/>
    </row>
    <row r="141" spans="10:24" x14ac:dyDescent="0.15">
      <c r="X141" s="172"/>
    </row>
    <row r="142" spans="10:24" x14ac:dyDescent="0.15">
      <c r="X142" s="172"/>
    </row>
    <row r="143" spans="10:24" x14ac:dyDescent="0.15">
      <c r="X143" s="172"/>
    </row>
    <row r="144" spans="10:24" x14ac:dyDescent="0.15">
      <c r="X144" s="172"/>
    </row>
    <row r="145" spans="24:24" x14ac:dyDescent="0.15">
      <c r="X145" s="172"/>
    </row>
    <row r="146" spans="24:24" x14ac:dyDescent="0.15">
      <c r="X146" s="172"/>
    </row>
    <row r="147" spans="24:24" x14ac:dyDescent="0.15">
      <c r="X147" s="172"/>
    </row>
    <row r="148" spans="24:24" x14ac:dyDescent="0.15">
      <c r="X148" s="172"/>
    </row>
    <row r="149" spans="24:24" x14ac:dyDescent="0.15">
      <c r="X149" s="172"/>
    </row>
    <row r="150" spans="24:24" x14ac:dyDescent="0.15">
      <c r="X150" s="172"/>
    </row>
    <row r="151" spans="24:24" x14ac:dyDescent="0.15">
      <c r="X151" s="172"/>
    </row>
    <row r="152" spans="24:24" x14ac:dyDescent="0.15">
      <c r="X152" s="172"/>
    </row>
    <row r="153" spans="24:24" x14ac:dyDescent="0.15">
      <c r="X153" s="172"/>
    </row>
    <row r="154" spans="24:24" x14ac:dyDescent="0.15">
      <c r="X154" s="172"/>
    </row>
    <row r="155" spans="24:24" x14ac:dyDescent="0.15">
      <c r="X155" s="172"/>
    </row>
    <row r="156" spans="24:24" x14ac:dyDescent="0.15">
      <c r="X156" s="172"/>
    </row>
    <row r="157" spans="24:24" x14ac:dyDescent="0.15">
      <c r="X157" s="172"/>
    </row>
    <row r="158" spans="24:24" x14ac:dyDescent="0.15">
      <c r="X158" s="172"/>
    </row>
    <row r="159" spans="24:24" x14ac:dyDescent="0.15">
      <c r="X159" s="172"/>
    </row>
    <row r="160" spans="24:24" x14ac:dyDescent="0.15">
      <c r="X160" s="172"/>
    </row>
    <row r="161" spans="24:24" x14ac:dyDescent="0.15">
      <c r="X161" s="172"/>
    </row>
    <row r="162" spans="24:24" x14ac:dyDescent="0.15">
      <c r="X162" s="172"/>
    </row>
    <row r="163" spans="24:24" x14ac:dyDescent="0.15">
      <c r="X163" s="172"/>
    </row>
    <row r="164" spans="24:24" x14ac:dyDescent="0.15">
      <c r="X164" s="172"/>
    </row>
    <row r="165" spans="24:24" x14ac:dyDescent="0.15">
      <c r="X165" s="172"/>
    </row>
    <row r="166" spans="24:24" x14ac:dyDescent="0.15">
      <c r="X166" s="172"/>
    </row>
    <row r="167" spans="24:24" x14ac:dyDescent="0.15">
      <c r="X167" s="172"/>
    </row>
    <row r="168" spans="24:24" x14ac:dyDescent="0.15">
      <c r="X168" s="172"/>
    </row>
    <row r="169" spans="24:24" x14ac:dyDescent="0.15">
      <c r="X169" s="172"/>
    </row>
    <row r="170" spans="24:24" x14ac:dyDescent="0.15">
      <c r="X170" s="172"/>
    </row>
    <row r="171" spans="24:24" x14ac:dyDescent="0.15">
      <c r="X171" s="172"/>
    </row>
    <row r="172" spans="24:24" x14ac:dyDescent="0.15">
      <c r="X172" s="172"/>
    </row>
    <row r="173" spans="24:24" x14ac:dyDescent="0.15">
      <c r="X173" s="172"/>
    </row>
    <row r="174" spans="24:24" x14ac:dyDescent="0.15">
      <c r="X174" s="172"/>
    </row>
    <row r="175" spans="24:24" x14ac:dyDescent="0.15">
      <c r="X175" s="172"/>
    </row>
    <row r="176" spans="24:24" x14ac:dyDescent="0.15">
      <c r="X176" s="172"/>
    </row>
    <row r="177" spans="24:24" x14ac:dyDescent="0.15">
      <c r="X177" s="172"/>
    </row>
    <row r="178" spans="24:24" x14ac:dyDescent="0.15">
      <c r="X178" s="172"/>
    </row>
    <row r="179" spans="24:24" x14ac:dyDescent="0.15">
      <c r="X179" s="172"/>
    </row>
    <row r="180" spans="24:24" x14ac:dyDescent="0.15">
      <c r="X180" s="172"/>
    </row>
    <row r="181" spans="24:24" x14ac:dyDescent="0.15">
      <c r="X181" s="172"/>
    </row>
    <row r="182" spans="24:24" x14ac:dyDescent="0.15">
      <c r="X182" s="172"/>
    </row>
    <row r="183" spans="24:24" x14ac:dyDescent="0.15">
      <c r="X183" s="172"/>
    </row>
    <row r="184" spans="24:24" x14ac:dyDescent="0.15">
      <c r="X184" s="172"/>
    </row>
    <row r="185" spans="24:24" x14ac:dyDescent="0.15">
      <c r="X185" s="172"/>
    </row>
    <row r="186" spans="24:24" x14ac:dyDescent="0.15">
      <c r="X186" s="172"/>
    </row>
    <row r="187" spans="24:24" x14ac:dyDescent="0.15">
      <c r="X187" s="172"/>
    </row>
    <row r="188" spans="24:24" x14ac:dyDescent="0.15">
      <c r="X188" s="172"/>
    </row>
    <row r="189" spans="24:24" x14ac:dyDescent="0.15">
      <c r="X189" s="172"/>
    </row>
    <row r="190" spans="24:24" x14ac:dyDescent="0.15">
      <c r="X190" s="172"/>
    </row>
    <row r="191" spans="24:24" x14ac:dyDescent="0.15">
      <c r="X191" s="172"/>
    </row>
    <row r="192" spans="24:24" x14ac:dyDescent="0.15">
      <c r="X192" s="172"/>
    </row>
    <row r="193" spans="1:26" x14ac:dyDescent="0.15">
      <c r="X193" s="172"/>
    </row>
    <row r="194" spans="1:26" x14ac:dyDescent="0.15">
      <c r="X194" s="172"/>
    </row>
    <row r="195" spans="1:26" ht="13.5" hidden="1" customHeight="1" x14ac:dyDescent="0.15">
      <c r="X195" s="172"/>
    </row>
    <row r="196" spans="1:26" ht="13.5" hidden="1" customHeight="1" x14ac:dyDescent="0.15">
      <c r="A196" s="252">
        <f>SUM(A8:J88)</f>
        <v>18850.400000000001</v>
      </c>
      <c r="X196" s="172"/>
      <c r="Z196" s="253">
        <v>0</v>
      </c>
    </row>
    <row r="197" spans="1:26" ht="13.5" hidden="1" customHeight="1" x14ac:dyDescent="0.15">
      <c r="X197" s="172"/>
    </row>
    <row r="198" spans="1:26" x14ac:dyDescent="0.15">
      <c r="X198" s="172"/>
    </row>
    <row r="199" spans="1:26" x14ac:dyDescent="0.15">
      <c r="X199" s="172"/>
    </row>
    <row r="200" spans="1:26" x14ac:dyDescent="0.15">
      <c r="X200" s="172"/>
    </row>
    <row r="201" spans="1:26" x14ac:dyDescent="0.15">
      <c r="X201" s="172"/>
    </row>
    <row r="202" spans="1:26" x14ac:dyDescent="0.15">
      <c r="X202" s="172"/>
    </row>
    <row r="203" spans="1:26" x14ac:dyDescent="0.15">
      <c r="X203" s="172"/>
    </row>
    <row r="204" spans="1:26" x14ac:dyDescent="0.15">
      <c r="X204" s="172"/>
    </row>
    <row r="205" spans="1:26" x14ac:dyDescent="0.15">
      <c r="X205" s="172"/>
    </row>
    <row r="206" spans="1:26" x14ac:dyDescent="0.15">
      <c r="X206" s="172"/>
    </row>
    <row r="207" spans="1:26" x14ac:dyDescent="0.15">
      <c r="X207" s="172"/>
    </row>
    <row r="208" spans="1:26" x14ac:dyDescent="0.15">
      <c r="X208" s="172"/>
    </row>
    <row r="209" spans="24:24" x14ac:dyDescent="0.15">
      <c r="X209" s="172"/>
    </row>
    <row r="210" spans="24:24" x14ac:dyDescent="0.15">
      <c r="X210" s="172"/>
    </row>
    <row r="211" spans="24:24" x14ac:dyDescent="0.15">
      <c r="X211" s="172"/>
    </row>
    <row r="212" spans="24:24" x14ac:dyDescent="0.15">
      <c r="X212" s="172"/>
    </row>
    <row r="213" spans="24:24" x14ac:dyDescent="0.15">
      <c r="X213" s="172"/>
    </row>
    <row r="214" spans="24:24" x14ac:dyDescent="0.15">
      <c r="X214" s="172"/>
    </row>
    <row r="215" spans="24:24" x14ac:dyDescent="0.15">
      <c r="X215" s="172"/>
    </row>
    <row r="216" spans="24:24" x14ac:dyDescent="0.15">
      <c r="X216" s="172"/>
    </row>
    <row r="217" spans="24:24" x14ac:dyDescent="0.15">
      <c r="X217" s="172"/>
    </row>
    <row r="218" spans="24:24" x14ac:dyDescent="0.15">
      <c r="X218" s="172"/>
    </row>
    <row r="219" spans="24:24" x14ac:dyDescent="0.15">
      <c r="X219" s="172"/>
    </row>
    <row r="220" spans="24:24" x14ac:dyDescent="0.15">
      <c r="X220" s="172"/>
    </row>
    <row r="221" spans="24:24" x14ac:dyDescent="0.15">
      <c r="X221" s="172"/>
    </row>
    <row r="222" spans="24:24" x14ac:dyDescent="0.15">
      <c r="X222" s="172"/>
    </row>
    <row r="223" spans="24:24" x14ac:dyDescent="0.15">
      <c r="X223" s="172"/>
    </row>
    <row r="224" spans="24:24" x14ac:dyDescent="0.15">
      <c r="X224" s="172"/>
    </row>
    <row r="225" spans="24:24" x14ac:dyDescent="0.15">
      <c r="X225" s="172"/>
    </row>
    <row r="226" spans="24:24" x14ac:dyDescent="0.15">
      <c r="X226" s="172"/>
    </row>
    <row r="227" spans="24:24" x14ac:dyDescent="0.15">
      <c r="X227" s="172"/>
    </row>
    <row r="228" spans="24:24" x14ac:dyDescent="0.15">
      <c r="X228" s="172"/>
    </row>
    <row r="229" spans="24:24" x14ac:dyDescent="0.15">
      <c r="X229" s="172"/>
    </row>
    <row r="230" spans="24:24" x14ac:dyDescent="0.15">
      <c r="X230" s="172"/>
    </row>
    <row r="231" spans="24:24" x14ac:dyDescent="0.15">
      <c r="X231" s="172"/>
    </row>
    <row r="232" spans="24:24" x14ac:dyDescent="0.15">
      <c r="X232" s="172"/>
    </row>
    <row r="233" spans="24:24" x14ac:dyDescent="0.15">
      <c r="X233" s="172"/>
    </row>
    <row r="234" spans="24:24" x14ac:dyDescent="0.15">
      <c r="X234" s="172"/>
    </row>
    <row r="235" spans="24:24" x14ac:dyDescent="0.15">
      <c r="X235" s="172"/>
    </row>
    <row r="236" spans="24:24" x14ac:dyDescent="0.15">
      <c r="X236" s="172"/>
    </row>
    <row r="237" spans="24:24" x14ac:dyDescent="0.15">
      <c r="X237" s="172"/>
    </row>
    <row r="238" spans="24:24" x14ac:dyDescent="0.15">
      <c r="X238" s="172"/>
    </row>
    <row r="239" spans="24:24" x14ac:dyDescent="0.15">
      <c r="X239" s="172"/>
    </row>
    <row r="240" spans="24:24" x14ac:dyDescent="0.15">
      <c r="X240" s="172"/>
    </row>
    <row r="241" spans="24:24" x14ac:dyDescent="0.15">
      <c r="X241" s="172"/>
    </row>
    <row r="242" spans="24:24" x14ac:dyDescent="0.15">
      <c r="X242" s="172"/>
    </row>
    <row r="243" spans="24:24" x14ac:dyDescent="0.15">
      <c r="X243" s="172"/>
    </row>
    <row r="244" spans="24:24" x14ac:dyDescent="0.15">
      <c r="X244" s="172"/>
    </row>
    <row r="245" spans="24:24" x14ac:dyDescent="0.15">
      <c r="X245" s="172"/>
    </row>
    <row r="246" spans="24:24" x14ac:dyDescent="0.15">
      <c r="X246" s="172"/>
    </row>
    <row r="247" spans="24:24" x14ac:dyDescent="0.15">
      <c r="X247" s="172"/>
    </row>
    <row r="248" spans="24:24" x14ac:dyDescent="0.15">
      <c r="X248" s="172"/>
    </row>
    <row r="249" spans="24:24" x14ac:dyDescent="0.15">
      <c r="X249" s="172"/>
    </row>
    <row r="250" spans="24:24" x14ac:dyDescent="0.15">
      <c r="X250" s="172"/>
    </row>
    <row r="251" spans="24:24" x14ac:dyDescent="0.15">
      <c r="X251" s="172"/>
    </row>
    <row r="252" spans="24:24" x14ac:dyDescent="0.15">
      <c r="X252" s="172"/>
    </row>
    <row r="253" spans="24:24" x14ac:dyDescent="0.15">
      <c r="X253" s="172"/>
    </row>
    <row r="254" spans="24:24" x14ac:dyDescent="0.15">
      <c r="X254" s="172"/>
    </row>
    <row r="255" spans="24:24" x14ac:dyDescent="0.15">
      <c r="X255" s="172"/>
    </row>
    <row r="256" spans="24:24" x14ac:dyDescent="0.15">
      <c r="X256" s="172"/>
    </row>
    <row r="257" spans="24:24" x14ac:dyDescent="0.15">
      <c r="X257" s="172"/>
    </row>
    <row r="258" spans="24:24" x14ac:dyDescent="0.15">
      <c r="X258" s="172"/>
    </row>
    <row r="259" spans="24:24" x14ac:dyDescent="0.15">
      <c r="X259" s="172"/>
    </row>
    <row r="260" spans="24:24" x14ac:dyDescent="0.15">
      <c r="X260" s="172"/>
    </row>
    <row r="261" spans="24:24" x14ac:dyDescent="0.15">
      <c r="X261" s="172"/>
    </row>
    <row r="262" spans="24:24" x14ac:dyDescent="0.15">
      <c r="X262" s="172"/>
    </row>
    <row r="263" spans="24:24" x14ac:dyDescent="0.15">
      <c r="X263" s="172"/>
    </row>
    <row r="264" spans="24:24" x14ac:dyDescent="0.15">
      <c r="X264" s="172"/>
    </row>
    <row r="265" spans="24:24" x14ac:dyDescent="0.15">
      <c r="X265" s="172"/>
    </row>
    <row r="266" spans="24:24" x14ac:dyDescent="0.15">
      <c r="X266" s="172"/>
    </row>
    <row r="267" spans="24:24" x14ac:dyDescent="0.15">
      <c r="X267" s="172"/>
    </row>
    <row r="268" spans="24:24" x14ac:dyDescent="0.15">
      <c r="X268" s="172"/>
    </row>
    <row r="269" spans="24:24" x14ac:dyDescent="0.15">
      <c r="X269" s="172"/>
    </row>
    <row r="270" spans="24:24" x14ac:dyDescent="0.15">
      <c r="X270" s="172"/>
    </row>
    <row r="271" spans="24:24" x14ac:dyDescent="0.15">
      <c r="X271" s="172"/>
    </row>
    <row r="272" spans="24:24" x14ac:dyDescent="0.15">
      <c r="X272" s="172"/>
    </row>
    <row r="273" spans="24:24" x14ac:dyDescent="0.15">
      <c r="X273" s="172"/>
    </row>
    <row r="274" spans="24:24" x14ac:dyDescent="0.15">
      <c r="X274" s="172"/>
    </row>
    <row r="275" spans="24:24" x14ac:dyDescent="0.15">
      <c r="X275" s="172"/>
    </row>
    <row r="276" spans="24:24" x14ac:dyDescent="0.15">
      <c r="X276" s="172"/>
    </row>
    <row r="277" spans="24:24" x14ac:dyDescent="0.15">
      <c r="X277" s="172"/>
    </row>
    <row r="278" spans="24:24" x14ac:dyDescent="0.15">
      <c r="X278" s="172"/>
    </row>
    <row r="279" spans="24:24" x14ac:dyDescent="0.15">
      <c r="X279" s="172"/>
    </row>
    <row r="280" spans="24:24" x14ac:dyDescent="0.15">
      <c r="X280" s="172"/>
    </row>
    <row r="281" spans="24:24" x14ac:dyDescent="0.15">
      <c r="X281" s="172"/>
    </row>
    <row r="282" spans="24:24" x14ac:dyDescent="0.15">
      <c r="X282" s="172"/>
    </row>
    <row r="283" spans="24:24" x14ac:dyDescent="0.15">
      <c r="X283" s="172"/>
    </row>
    <row r="284" spans="24:24" x14ac:dyDescent="0.15">
      <c r="X284" s="172"/>
    </row>
    <row r="285" spans="24:24" x14ac:dyDescent="0.15">
      <c r="X285" s="172"/>
    </row>
    <row r="286" spans="24:24" x14ac:dyDescent="0.15">
      <c r="X286" s="172"/>
    </row>
    <row r="287" spans="24:24" x14ac:dyDescent="0.15">
      <c r="X287" s="172"/>
    </row>
    <row r="288" spans="24:24" x14ac:dyDescent="0.15">
      <c r="X288" s="172"/>
    </row>
    <row r="289" spans="24:24" x14ac:dyDescent="0.15">
      <c r="X289" s="172"/>
    </row>
    <row r="290" spans="24:24" x14ac:dyDescent="0.15">
      <c r="X290" s="172"/>
    </row>
    <row r="291" spans="24:24" x14ac:dyDescent="0.15">
      <c r="X291" s="172"/>
    </row>
    <row r="292" spans="24:24" x14ac:dyDescent="0.15">
      <c r="X292" s="172"/>
    </row>
    <row r="293" spans="24:24" x14ac:dyDescent="0.15">
      <c r="X293" s="172"/>
    </row>
    <row r="294" spans="24:24" x14ac:dyDescent="0.15">
      <c r="X294" s="172"/>
    </row>
    <row r="295" spans="24:24" x14ac:dyDescent="0.15">
      <c r="X295" s="172"/>
    </row>
    <row r="296" spans="24:24" x14ac:dyDescent="0.15">
      <c r="X296" s="172"/>
    </row>
    <row r="297" spans="24:24" x14ac:dyDescent="0.15">
      <c r="X297" s="172"/>
    </row>
    <row r="298" spans="24:24" x14ac:dyDescent="0.15">
      <c r="X298" s="172"/>
    </row>
    <row r="299" spans="24:24" x14ac:dyDescent="0.15">
      <c r="X299" s="172"/>
    </row>
    <row r="300" spans="24:24" x14ac:dyDescent="0.15">
      <c r="X300" s="172"/>
    </row>
    <row r="301" spans="24:24" x14ac:dyDescent="0.15">
      <c r="X301" s="172"/>
    </row>
    <row r="302" spans="24:24" x14ac:dyDescent="0.15">
      <c r="X302" s="172"/>
    </row>
    <row r="303" spans="24:24" x14ac:dyDescent="0.15">
      <c r="X303" s="172"/>
    </row>
    <row r="304" spans="24:24" x14ac:dyDescent="0.15">
      <c r="X304" s="172"/>
    </row>
    <row r="305" spans="24:24" x14ac:dyDescent="0.15">
      <c r="X305" s="172"/>
    </row>
    <row r="306" spans="24:24" x14ac:dyDescent="0.15">
      <c r="X306" s="172"/>
    </row>
    <row r="307" spans="24:24" x14ac:dyDescent="0.15">
      <c r="X307" s="172"/>
    </row>
    <row r="308" spans="24:24" x14ac:dyDescent="0.15">
      <c r="X308" s="172"/>
    </row>
    <row r="309" spans="24:24" x14ac:dyDescent="0.15">
      <c r="X309" s="172"/>
    </row>
    <row r="310" spans="24:24" x14ac:dyDescent="0.15">
      <c r="X310" s="172"/>
    </row>
    <row r="311" spans="24:24" x14ac:dyDescent="0.15">
      <c r="X311" s="172"/>
    </row>
    <row r="312" spans="24:24" x14ac:dyDescent="0.15">
      <c r="X312" s="172"/>
    </row>
    <row r="313" spans="24:24" x14ac:dyDescent="0.15">
      <c r="X313" s="172"/>
    </row>
    <row r="314" spans="24:24" x14ac:dyDescent="0.15">
      <c r="X314" s="172"/>
    </row>
    <row r="315" spans="24:24" x14ac:dyDescent="0.15">
      <c r="X315" s="172"/>
    </row>
    <row r="316" spans="24:24" x14ac:dyDescent="0.15">
      <c r="X316" s="172"/>
    </row>
    <row r="317" spans="24:24" x14ac:dyDescent="0.15">
      <c r="X317" s="172"/>
    </row>
    <row r="318" spans="24:24" x14ac:dyDescent="0.15">
      <c r="X318" s="172"/>
    </row>
    <row r="319" spans="24:24" x14ac:dyDescent="0.15">
      <c r="X319" s="172"/>
    </row>
    <row r="320" spans="24:24" x14ac:dyDescent="0.15">
      <c r="X320" s="172"/>
    </row>
    <row r="321" spans="24:24" x14ac:dyDescent="0.15">
      <c r="X321" s="172"/>
    </row>
    <row r="322" spans="24:24" x14ac:dyDescent="0.15">
      <c r="X322" s="172"/>
    </row>
    <row r="323" spans="24:24" x14ac:dyDescent="0.15">
      <c r="X323" s="172"/>
    </row>
    <row r="324" spans="24:24" x14ac:dyDescent="0.15">
      <c r="X324" s="172"/>
    </row>
    <row r="325" spans="24:24" x14ac:dyDescent="0.15">
      <c r="X325" s="172"/>
    </row>
    <row r="326" spans="24:24" x14ac:dyDescent="0.15">
      <c r="X326" s="172"/>
    </row>
    <row r="327" spans="24:24" x14ac:dyDescent="0.15">
      <c r="X327" s="172"/>
    </row>
    <row r="328" spans="24:24" x14ac:dyDescent="0.15">
      <c r="X328" s="172"/>
    </row>
    <row r="329" spans="24:24" x14ac:dyDescent="0.15">
      <c r="X329" s="172"/>
    </row>
    <row r="330" spans="24:24" x14ac:dyDescent="0.15">
      <c r="X330" s="172"/>
    </row>
    <row r="331" spans="24:24" x14ac:dyDescent="0.15">
      <c r="X331" s="172"/>
    </row>
    <row r="332" spans="24:24" x14ac:dyDescent="0.15">
      <c r="X332" s="172"/>
    </row>
    <row r="333" spans="24:24" x14ac:dyDescent="0.15">
      <c r="X333" s="172"/>
    </row>
    <row r="334" spans="24:24" x14ac:dyDescent="0.15">
      <c r="X334" s="172"/>
    </row>
    <row r="335" spans="24:24" x14ac:dyDescent="0.15">
      <c r="X335" s="172"/>
    </row>
    <row r="336" spans="24:24" x14ac:dyDescent="0.15">
      <c r="X336" s="172"/>
    </row>
    <row r="337" spans="24:24" x14ac:dyDescent="0.15">
      <c r="X337" s="172"/>
    </row>
    <row r="338" spans="24:24" x14ac:dyDescent="0.15">
      <c r="X338" s="172"/>
    </row>
    <row r="339" spans="24:24" x14ac:dyDescent="0.15">
      <c r="X339" s="172"/>
    </row>
    <row r="340" spans="24:24" x14ac:dyDescent="0.15">
      <c r="X340" s="172"/>
    </row>
    <row r="341" spans="24:24" x14ac:dyDescent="0.15">
      <c r="X341" s="172"/>
    </row>
    <row r="342" spans="24:24" x14ac:dyDescent="0.15">
      <c r="X342" s="172"/>
    </row>
    <row r="343" spans="24:24" x14ac:dyDescent="0.15">
      <c r="X343" s="172"/>
    </row>
    <row r="344" spans="24:24" x14ac:dyDescent="0.15">
      <c r="X344" s="172"/>
    </row>
    <row r="345" spans="24:24" x14ac:dyDescent="0.15">
      <c r="X345" s="172"/>
    </row>
    <row r="346" spans="24:24" x14ac:dyDescent="0.15">
      <c r="X346" s="172"/>
    </row>
    <row r="347" spans="24:24" x14ac:dyDescent="0.15">
      <c r="X347" s="172"/>
    </row>
    <row r="348" spans="24:24" x14ac:dyDescent="0.15">
      <c r="X348" s="172"/>
    </row>
    <row r="349" spans="24:24" x14ac:dyDescent="0.15">
      <c r="X349" s="172"/>
    </row>
    <row r="350" spans="24:24" x14ac:dyDescent="0.15">
      <c r="X350" s="172"/>
    </row>
    <row r="351" spans="24:24" x14ac:dyDescent="0.15">
      <c r="X351" s="172"/>
    </row>
    <row r="352" spans="24:24" x14ac:dyDescent="0.15">
      <c r="X352" s="172"/>
    </row>
    <row r="353" spans="24:24" x14ac:dyDescent="0.15">
      <c r="X353" s="172"/>
    </row>
    <row r="354" spans="24:24" x14ac:dyDescent="0.15">
      <c r="X354" s="172"/>
    </row>
    <row r="355" spans="24:24" x14ac:dyDescent="0.15">
      <c r="X355" s="172"/>
    </row>
    <row r="356" spans="24:24" x14ac:dyDescent="0.15">
      <c r="X356" s="172"/>
    </row>
    <row r="357" spans="24:24" x14ac:dyDescent="0.15">
      <c r="X357" s="172"/>
    </row>
    <row r="358" spans="24:24" x14ac:dyDescent="0.15">
      <c r="X358" s="172"/>
    </row>
    <row r="359" spans="24:24" x14ac:dyDescent="0.15">
      <c r="X359" s="172"/>
    </row>
    <row r="360" spans="24:24" x14ac:dyDescent="0.15">
      <c r="X360" s="172"/>
    </row>
    <row r="361" spans="24:24" x14ac:dyDescent="0.15">
      <c r="X361" s="172"/>
    </row>
    <row r="362" spans="24:24" x14ac:dyDescent="0.15">
      <c r="X362" s="172"/>
    </row>
    <row r="363" spans="24:24" x14ac:dyDescent="0.15">
      <c r="X363" s="172"/>
    </row>
    <row r="364" spans="24:24" x14ac:dyDescent="0.15">
      <c r="X364" s="172"/>
    </row>
    <row r="365" spans="24:24" x14ac:dyDescent="0.15">
      <c r="X365" s="172"/>
    </row>
    <row r="366" spans="24:24" x14ac:dyDescent="0.15">
      <c r="X366" s="172"/>
    </row>
    <row r="367" spans="24:24" x14ac:dyDescent="0.15">
      <c r="X367" s="172"/>
    </row>
    <row r="368" spans="24:24" x14ac:dyDescent="0.15">
      <c r="X368" s="172"/>
    </row>
    <row r="369" spans="24:24" x14ac:dyDescent="0.15">
      <c r="X369" s="172"/>
    </row>
    <row r="370" spans="24:24" x14ac:dyDescent="0.15">
      <c r="X370" s="172"/>
    </row>
    <row r="371" spans="24:24" x14ac:dyDescent="0.15">
      <c r="X371" s="172"/>
    </row>
    <row r="372" spans="24:24" x14ac:dyDescent="0.15">
      <c r="X372" s="172"/>
    </row>
    <row r="373" spans="24:24" x14ac:dyDescent="0.15">
      <c r="X373" s="172"/>
    </row>
    <row r="374" spans="24:24" x14ac:dyDescent="0.15">
      <c r="X374" s="172"/>
    </row>
    <row r="375" spans="24:24" x14ac:dyDescent="0.15">
      <c r="X375" s="172"/>
    </row>
    <row r="376" spans="24:24" x14ac:dyDescent="0.15">
      <c r="X376" s="172"/>
    </row>
    <row r="377" spans="24:24" x14ac:dyDescent="0.15">
      <c r="X377" s="172"/>
    </row>
    <row r="378" spans="24:24" x14ac:dyDescent="0.15">
      <c r="X378" s="172"/>
    </row>
    <row r="379" spans="24:24" x14ac:dyDescent="0.15">
      <c r="X379" s="172"/>
    </row>
    <row r="380" spans="24:24" x14ac:dyDescent="0.15">
      <c r="X380" s="172"/>
    </row>
    <row r="381" spans="24:24" x14ac:dyDescent="0.15">
      <c r="X381" s="172"/>
    </row>
    <row r="382" spans="24:24" x14ac:dyDescent="0.15">
      <c r="X382" s="172"/>
    </row>
    <row r="383" spans="24:24" x14ac:dyDescent="0.15">
      <c r="X383" s="172"/>
    </row>
    <row r="384" spans="24:24" x14ac:dyDescent="0.15">
      <c r="X384" s="172"/>
    </row>
    <row r="385" spans="24:24" x14ac:dyDescent="0.15">
      <c r="X385" s="172"/>
    </row>
    <row r="386" spans="24:24" x14ac:dyDescent="0.15">
      <c r="X386" s="172"/>
    </row>
    <row r="387" spans="24:24" x14ac:dyDescent="0.15">
      <c r="X387" s="172"/>
    </row>
    <row r="388" spans="24:24" x14ac:dyDescent="0.15">
      <c r="X388" s="172"/>
    </row>
    <row r="389" spans="24:24" x14ac:dyDescent="0.15">
      <c r="X389" s="172"/>
    </row>
    <row r="390" spans="24:24" x14ac:dyDescent="0.15">
      <c r="X390" s="172"/>
    </row>
    <row r="391" spans="24:24" x14ac:dyDescent="0.15">
      <c r="X391" s="172"/>
    </row>
    <row r="392" spans="24:24" x14ac:dyDescent="0.15">
      <c r="X392" s="172"/>
    </row>
    <row r="393" spans="24:24" x14ac:dyDescent="0.15">
      <c r="X393" s="172"/>
    </row>
    <row r="394" spans="24:24" x14ac:dyDescent="0.15">
      <c r="X394" s="172"/>
    </row>
    <row r="395" spans="24:24" x14ac:dyDescent="0.15">
      <c r="X395" s="172"/>
    </row>
    <row r="396" spans="24:24" x14ac:dyDescent="0.15">
      <c r="X396" s="172"/>
    </row>
    <row r="397" spans="24:24" x14ac:dyDescent="0.15">
      <c r="X397" s="172"/>
    </row>
    <row r="398" spans="24:24" x14ac:dyDescent="0.15">
      <c r="X398" s="172"/>
    </row>
    <row r="399" spans="24:24" x14ac:dyDescent="0.15">
      <c r="X399" s="172"/>
    </row>
    <row r="400" spans="24:24" x14ac:dyDescent="0.15">
      <c r="X400" s="172"/>
    </row>
    <row r="401" spans="24:24" x14ac:dyDescent="0.15">
      <c r="X401" s="172"/>
    </row>
    <row r="402" spans="24:24" x14ac:dyDescent="0.15">
      <c r="X402" s="172"/>
    </row>
    <row r="403" spans="24:24" x14ac:dyDescent="0.15">
      <c r="X403" s="172"/>
    </row>
    <row r="404" spans="24:24" x14ac:dyDescent="0.15">
      <c r="X404" s="172"/>
    </row>
    <row r="405" spans="24:24" x14ac:dyDescent="0.15">
      <c r="X405" s="172"/>
    </row>
    <row r="406" spans="24:24" x14ac:dyDescent="0.15">
      <c r="X406" s="172"/>
    </row>
    <row r="407" spans="24:24" x14ac:dyDescent="0.15">
      <c r="X407" s="172"/>
    </row>
    <row r="408" spans="24:24" x14ac:dyDescent="0.15">
      <c r="X408" s="172"/>
    </row>
    <row r="409" spans="24:24" x14ac:dyDescent="0.15">
      <c r="X409" s="172"/>
    </row>
    <row r="410" spans="24:24" x14ac:dyDescent="0.15">
      <c r="X410" s="172"/>
    </row>
    <row r="411" spans="24:24" x14ac:dyDescent="0.15">
      <c r="X411" s="172"/>
    </row>
    <row r="412" spans="24:24" x14ac:dyDescent="0.15">
      <c r="X412" s="172"/>
    </row>
    <row r="413" spans="24:24" x14ac:dyDescent="0.15">
      <c r="X413" s="172"/>
    </row>
    <row r="414" spans="24:24" x14ac:dyDescent="0.15">
      <c r="X414" s="172"/>
    </row>
    <row r="415" spans="24:24" x14ac:dyDescent="0.15">
      <c r="X415" s="172"/>
    </row>
    <row r="416" spans="24:24" x14ac:dyDescent="0.15">
      <c r="X416" s="172"/>
    </row>
    <row r="417" spans="24:24" x14ac:dyDescent="0.15">
      <c r="X417" s="172"/>
    </row>
    <row r="418" spans="24:24" x14ac:dyDescent="0.15">
      <c r="X418" s="172"/>
    </row>
    <row r="419" spans="24:24" x14ac:dyDescent="0.15">
      <c r="X419" s="172"/>
    </row>
    <row r="420" spans="24:24" x14ac:dyDescent="0.15">
      <c r="X420" s="172"/>
    </row>
    <row r="421" spans="24:24" x14ac:dyDescent="0.15">
      <c r="X421" s="172"/>
    </row>
    <row r="422" spans="24:24" x14ac:dyDescent="0.15">
      <c r="X422" s="172"/>
    </row>
    <row r="423" spans="24:24" x14ac:dyDescent="0.15">
      <c r="X423" s="172"/>
    </row>
    <row r="424" spans="24:24" x14ac:dyDescent="0.15">
      <c r="X424" s="172"/>
    </row>
    <row r="425" spans="24:24" x14ac:dyDescent="0.15">
      <c r="X425" s="172"/>
    </row>
    <row r="426" spans="24:24" x14ac:dyDescent="0.15">
      <c r="X426" s="172"/>
    </row>
    <row r="427" spans="24:24" x14ac:dyDescent="0.15">
      <c r="X427" s="172"/>
    </row>
    <row r="428" spans="24:24" x14ac:dyDescent="0.15">
      <c r="X428" s="172"/>
    </row>
    <row r="429" spans="24:24" x14ac:dyDescent="0.15">
      <c r="X429" s="172"/>
    </row>
    <row r="430" spans="24:24" x14ac:dyDescent="0.15">
      <c r="X430" s="172"/>
    </row>
    <row r="431" spans="24:24" x14ac:dyDescent="0.15">
      <c r="X431" s="172"/>
    </row>
    <row r="432" spans="24:24" x14ac:dyDescent="0.15">
      <c r="X432" s="172"/>
    </row>
    <row r="433" spans="24:24" x14ac:dyDescent="0.15">
      <c r="X433" s="172"/>
    </row>
    <row r="434" spans="24:24" x14ac:dyDescent="0.15">
      <c r="X434" s="172"/>
    </row>
    <row r="435" spans="24:24" x14ac:dyDescent="0.15">
      <c r="X435" s="172"/>
    </row>
    <row r="436" spans="24:24" x14ac:dyDescent="0.15">
      <c r="X436" s="172"/>
    </row>
    <row r="437" spans="24:24" x14ac:dyDescent="0.15">
      <c r="X437" s="172"/>
    </row>
    <row r="438" spans="24:24" x14ac:dyDescent="0.15">
      <c r="X438" s="172"/>
    </row>
    <row r="439" spans="24:24" x14ac:dyDescent="0.15">
      <c r="X439" s="172"/>
    </row>
    <row r="440" spans="24:24" x14ac:dyDescent="0.15">
      <c r="X440" s="172"/>
    </row>
    <row r="441" spans="24:24" x14ac:dyDescent="0.15">
      <c r="X441" s="172"/>
    </row>
    <row r="442" spans="24:24" x14ac:dyDescent="0.15">
      <c r="X442" s="172"/>
    </row>
    <row r="443" spans="24:24" x14ac:dyDescent="0.15">
      <c r="X443" s="172"/>
    </row>
    <row r="444" spans="24:24" x14ac:dyDescent="0.15">
      <c r="X444" s="172"/>
    </row>
    <row r="445" spans="24:24" x14ac:dyDescent="0.15">
      <c r="X445" s="172"/>
    </row>
    <row r="446" spans="24:24" x14ac:dyDescent="0.15">
      <c r="X446" s="172"/>
    </row>
    <row r="447" spans="24:24" x14ac:dyDescent="0.15">
      <c r="X447" s="172"/>
    </row>
    <row r="448" spans="24:24" x14ac:dyDescent="0.15">
      <c r="X448" s="172"/>
    </row>
    <row r="449" spans="24:24" x14ac:dyDescent="0.15">
      <c r="X449" s="172"/>
    </row>
    <row r="450" spans="24:24" x14ac:dyDescent="0.15">
      <c r="X450" s="172"/>
    </row>
    <row r="451" spans="24:24" x14ac:dyDescent="0.15">
      <c r="X451" s="172"/>
    </row>
    <row r="452" spans="24:24" x14ac:dyDescent="0.15">
      <c r="X452" s="172"/>
    </row>
    <row r="453" spans="24:24" x14ac:dyDescent="0.15">
      <c r="X453" s="172"/>
    </row>
    <row r="454" spans="24:24" x14ac:dyDescent="0.15">
      <c r="X454" s="172"/>
    </row>
    <row r="455" spans="24:24" x14ac:dyDescent="0.15">
      <c r="X455" s="172"/>
    </row>
    <row r="456" spans="24:24" x14ac:dyDescent="0.15">
      <c r="X456" s="172"/>
    </row>
    <row r="457" spans="24:24" x14ac:dyDescent="0.15">
      <c r="X457" s="172"/>
    </row>
    <row r="458" spans="24:24" x14ac:dyDescent="0.15">
      <c r="X458" s="172"/>
    </row>
    <row r="459" spans="24:24" x14ac:dyDescent="0.15">
      <c r="X459" s="172"/>
    </row>
    <row r="460" spans="24:24" x14ac:dyDescent="0.15">
      <c r="X460" s="172"/>
    </row>
    <row r="461" spans="24:24" x14ac:dyDescent="0.15">
      <c r="X461" s="172"/>
    </row>
    <row r="462" spans="24:24" x14ac:dyDescent="0.15">
      <c r="X462" s="172"/>
    </row>
    <row r="463" spans="24:24" x14ac:dyDescent="0.15">
      <c r="X463" s="172"/>
    </row>
    <row r="464" spans="24:24" x14ac:dyDescent="0.15">
      <c r="X464" s="172"/>
    </row>
    <row r="465" spans="24:24" x14ac:dyDescent="0.15">
      <c r="X465" s="172"/>
    </row>
    <row r="466" spans="24:24" x14ac:dyDescent="0.15">
      <c r="X466" s="172"/>
    </row>
    <row r="467" spans="24:24" x14ac:dyDescent="0.15">
      <c r="X467" s="172"/>
    </row>
    <row r="468" spans="24:24" x14ac:dyDescent="0.15">
      <c r="X468" s="172"/>
    </row>
    <row r="469" spans="24:24" x14ac:dyDescent="0.15">
      <c r="X469" s="172"/>
    </row>
    <row r="470" spans="24:24" x14ac:dyDescent="0.15">
      <c r="X470" s="172"/>
    </row>
    <row r="471" spans="24:24" x14ac:dyDescent="0.15">
      <c r="X471" s="172"/>
    </row>
    <row r="472" spans="24:24" x14ac:dyDescent="0.15">
      <c r="X472" s="172"/>
    </row>
    <row r="473" spans="24:24" x14ac:dyDescent="0.15">
      <c r="X473" s="172"/>
    </row>
    <row r="474" spans="24:24" x14ac:dyDescent="0.15">
      <c r="X474" s="172"/>
    </row>
    <row r="475" spans="24:24" x14ac:dyDescent="0.15">
      <c r="X475" s="172"/>
    </row>
    <row r="476" spans="24:24" x14ac:dyDescent="0.15">
      <c r="X476" s="172"/>
    </row>
    <row r="477" spans="24:24" x14ac:dyDescent="0.15">
      <c r="X477" s="172"/>
    </row>
    <row r="478" spans="24:24" x14ac:dyDescent="0.15">
      <c r="X478" s="172"/>
    </row>
    <row r="479" spans="24:24" x14ac:dyDescent="0.15">
      <c r="X479" s="172"/>
    </row>
    <row r="480" spans="24:24" x14ac:dyDescent="0.15">
      <c r="X480" s="172"/>
    </row>
    <row r="481" spans="24:24" x14ac:dyDescent="0.15">
      <c r="X481" s="172"/>
    </row>
    <row r="482" spans="24:24" x14ac:dyDescent="0.15">
      <c r="X482" s="172"/>
    </row>
    <row r="483" spans="24:24" x14ac:dyDescent="0.15">
      <c r="X483" s="172"/>
    </row>
    <row r="484" spans="24:24" x14ac:dyDescent="0.15">
      <c r="X484" s="172"/>
    </row>
    <row r="485" spans="24:24" x14ac:dyDescent="0.15">
      <c r="X485" s="172"/>
    </row>
    <row r="486" spans="24:24" x14ac:dyDescent="0.15">
      <c r="X486" s="172"/>
    </row>
    <row r="487" spans="24:24" x14ac:dyDescent="0.15">
      <c r="X487" s="172"/>
    </row>
    <row r="488" spans="24:24" x14ac:dyDescent="0.15">
      <c r="X488" s="172"/>
    </row>
    <row r="489" spans="24:24" x14ac:dyDescent="0.15">
      <c r="X489" s="172"/>
    </row>
    <row r="490" spans="24:24" x14ac:dyDescent="0.15">
      <c r="X490" s="172"/>
    </row>
    <row r="491" spans="24:24" x14ac:dyDescent="0.15">
      <c r="X491" s="172"/>
    </row>
    <row r="492" spans="24:24" x14ac:dyDescent="0.15">
      <c r="X492" s="172"/>
    </row>
    <row r="493" spans="24:24" x14ac:dyDescent="0.15">
      <c r="X493" s="172"/>
    </row>
    <row r="494" spans="24:24" x14ac:dyDescent="0.15">
      <c r="X494" s="172"/>
    </row>
    <row r="495" spans="24:24" x14ac:dyDescent="0.15">
      <c r="X495" s="172"/>
    </row>
    <row r="496" spans="24:24" x14ac:dyDescent="0.15">
      <c r="X496" s="172"/>
    </row>
    <row r="497" spans="24:24" x14ac:dyDescent="0.15">
      <c r="X497" s="172"/>
    </row>
    <row r="498" spans="24:24" x14ac:dyDescent="0.15">
      <c r="X498" s="172"/>
    </row>
    <row r="499" spans="24:24" x14ac:dyDescent="0.15">
      <c r="X499" s="172"/>
    </row>
    <row r="500" spans="24:24" x14ac:dyDescent="0.15">
      <c r="X500" s="172"/>
    </row>
    <row r="501" spans="24:24" x14ac:dyDescent="0.15">
      <c r="X501" s="172"/>
    </row>
    <row r="502" spans="24:24" x14ac:dyDescent="0.15">
      <c r="X502" s="172"/>
    </row>
    <row r="503" spans="24:24" x14ac:dyDescent="0.15">
      <c r="X503" s="172"/>
    </row>
    <row r="504" spans="24:24" x14ac:dyDescent="0.15">
      <c r="X504" s="172"/>
    </row>
    <row r="505" spans="24:24" x14ac:dyDescent="0.15">
      <c r="X505" s="172"/>
    </row>
    <row r="506" spans="24:24" x14ac:dyDescent="0.15">
      <c r="X506" s="172"/>
    </row>
    <row r="507" spans="24:24" x14ac:dyDescent="0.15">
      <c r="X507" s="172"/>
    </row>
    <row r="508" spans="24:24" x14ac:dyDescent="0.15">
      <c r="X508" s="172"/>
    </row>
    <row r="509" spans="24:24" x14ac:dyDescent="0.15">
      <c r="X509" s="172"/>
    </row>
    <row r="510" spans="24:24" x14ac:dyDescent="0.15">
      <c r="X510" s="172"/>
    </row>
    <row r="511" spans="24:24" x14ac:dyDescent="0.15">
      <c r="X511" s="172"/>
    </row>
    <row r="512" spans="24:24" x14ac:dyDescent="0.15">
      <c r="X512" s="172"/>
    </row>
    <row r="513" spans="24:24" x14ac:dyDescent="0.15">
      <c r="X513" s="172"/>
    </row>
    <row r="514" spans="24:24" x14ac:dyDescent="0.15">
      <c r="X514" s="172"/>
    </row>
    <row r="515" spans="24:24" x14ac:dyDescent="0.15">
      <c r="X515" s="172"/>
    </row>
    <row r="516" spans="24:24" x14ac:dyDescent="0.15">
      <c r="X516" s="172"/>
    </row>
    <row r="517" spans="24:24" x14ac:dyDescent="0.15">
      <c r="X517" s="172"/>
    </row>
    <row r="518" spans="24:24" x14ac:dyDescent="0.15">
      <c r="X518" s="172"/>
    </row>
    <row r="519" spans="24:24" x14ac:dyDescent="0.15">
      <c r="X519" s="172"/>
    </row>
    <row r="520" spans="24:24" x14ac:dyDescent="0.15">
      <c r="X520" s="172"/>
    </row>
    <row r="521" spans="24:24" x14ac:dyDescent="0.15">
      <c r="X521" s="172"/>
    </row>
    <row r="522" spans="24:24" x14ac:dyDescent="0.15">
      <c r="X522" s="172"/>
    </row>
    <row r="523" spans="24:24" x14ac:dyDescent="0.15">
      <c r="X523" s="172"/>
    </row>
    <row r="524" spans="24:24" x14ac:dyDescent="0.15">
      <c r="X524" s="172"/>
    </row>
    <row r="525" spans="24:24" x14ac:dyDescent="0.15">
      <c r="X525" s="172"/>
    </row>
    <row r="526" spans="24:24" x14ac:dyDescent="0.15">
      <c r="X526" s="172"/>
    </row>
    <row r="527" spans="24:24" x14ac:dyDescent="0.15">
      <c r="X527" s="172"/>
    </row>
    <row r="528" spans="24:24" x14ac:dyDescent="0.15">
      <c r="X528" s="172"/>
    </row>
    <row r="529" spans="24:24" x14ac:dyDescent="0.15">
      <c r="X529" s="172"/>
    </row>
    <row r="530" spans="24:24" x14ac:dyDescent="0.15">
      <c r="X530" s="172"/>
    </row>
    <row r="531" spans="24:24" x14ac:dyDescent="0.15">
      <c r="X531" s="172"/>
    </row>
    <row r="532" spans="24:24" x14ac:dyDescent="0.15">
      <c r="X532" s="172"/>
    </row>
    <row r="533" spans="24:24" x14ac:dyDescent="0.15">
      <c r="X533" s="172"/>
    </row>
    <row r="534" spans="24:24" x14ac:dyDescent="0.15">
      <c r="X534" s="172"/>
    </row>
    <row r="535" spans="24:24" x14ac:dyDescent="0.15">
      <c r="X535" s="172"/>
    </row>
    <row r="536" spans="24:24" x14ac:dyDescent="0.15">
      <c r="X536" s="172"/>
    </row>
    <row r="537" spans="24:24" x14ac:dyDescent="0.15">
      <c r="X537" s="172"/>
    </row>
    <row r="538" spans="24:24" x14ac:dyDescent="0.15">
      <c r="X538" s="172"/>
    </row>
    <row r="539" spans="24:24" x14ac:dyDescent="0.15">
      <c r="X539" s="172"/>
    </row>
    <row r="540" spans="24:24" x14ac:dyDescent="0.15">
      <c r="X540" s="172"/>
    </row>
    <row r="541" spans="24:24" x14ac:dyDescent="0.15">
      <c r="X541" s="172"/>
    </row>
    <row r="542" spans="24:24" x14ac:dyDescent="0.15">
      <c r="X542" s="172"/>
    </row>
    <row r="543" spans="24:24" x14ac:dyDescent="0.15">
      <c r="X543" s="172"/>
    </row>
    <row r="544" spans="24:24" x14ac:dyDescent="0.15">
      <c r="X544" s="172"/>
    </row>
    <row r="545" spans="24:24" x14ac:dyDescent="0.15">
      <c r="X545" s="172"/>
    </row>
    <row r="546" spans="24:24" x14ac:dyDescent="0.15">
      <c r="X546" s="172"/>
    </row>
    <row r="547" spans="24:24" x14ac:dyDescent="0.15">
      <c r="X547" s="172"/>
    </row>
    <row r="548" spans="24:24" x14ac:dyDescent="0.15">
      <c r="X548" s="172"/>
    </row>
    <row r="549" spans="24:24" x14ac:dyDescent="0.15">
      <c r="X549" s="172"/>
    </row>
    <row r="550" spans="24:24" x14ac:dyDescent="0.15">
      <c r="X550" s="172"/>
    </row>
    <row r="551" spans="24:24" x14ac:dyDescent="0.15">
      <c r="X551" s="172"/>
    </row>
    <row r="552" spans="24:24" x14ac:dyDescent="0.15">
      <c r="X552" s="172"/>
    </row>
    <row r="553" spans="24:24" x14ac:dyDescent="0.15">
      <c r="X553" s="172"/>
    </row>
    <row r="554" spans="24:24" x14ac:dyDescent="0.15">
      <c r="X554" s="172"/>
    </row>
    <row r="555" spans="24:24" x14ac:dyDescent="0.15">
      <c r="X555" s="172"/>
    </row>
    <row r="556" spans="24:24" x14ac:dyDescent="0.15">
      <c r="X556" s="172"/>
    </row>
    <row r="557" spans="24:24" x14ac:dyDescent="0.15">
      <c r="X557" s="172"/>
    </row>
    <row r="558" spans="24:24" x14ac:dyDescent="0.15">
      <c r="X558" s="172"/>
    </row>
    <row r="559" spans="24:24" x14ac:dyDescent="0.15">
      <c r="X559" s="172"/>
    </row>
    <row r="560" spans="24:24" x14ac:dyDescent="0.15">
      <c r="X560" s="172"/>
    </row>
    <row r="561" spans="24:24" x14ac:dyDescent="0.15">
      <c r="X561" s="172"/>
    </row>
    <row r="562" spans="24:24" x14ac:dyDescent="0.15">
      <c r="X562" s="172"/>
    </row>
    <row r="563" spans="24:24" x14ac:dyDescent="0.15">
      <c r="X563" s="172"/>
    </row>
    <row r="564" spans="24:24" x14ac:dyDescent="0.15">
      <c r="X564" s="172"/>
    </row>
    <row r="565" spans="24:24" x14ac:dyDescent="0.15">
      <c r="X565" s="172"/>
    </row>
    <row r="566" spans="24:24" x14ac:dyDescent="0.15">
      <c r="X566" s="172"/>
    </row>
    <row r="567" spans="24:24" x14ac:dyDescent="0.15">
      <c r="X567" s="172"/>
    </row>
    <row r="568" spans="24:24" x14ac:dyDescent="0.15">
      <c r="X568" s="172"/>
    </row>
    <row r="569" spans="24:24" x14ac:dyDescent="0.15">
      <c r="X569" s="172"/>
    </row>
    <row r="570" spans="24:24" x14ac:dyDescent="0.15">
      <c r="X570" s="172"/>
    </row>
    <row r="571" spans="24:24" x14ac:dyDescent="0.15">
      <c r="X571" s="172"/>
    </row>
    <row r="572" spans="24:24" x14ac:dyDescent="0.15">
      <c r="X572" s="172"/>
    </row>
    <row r="573" spans="24:24" x14ac:dyDescent="0.15">
      <c r="X573" s="172"/>
    </row>
    <row r="574" spans="24:24" x14ac:dyDescent="0.15">
      <c r="X574" s="172"/>
    </row>
    <row r="575" spans="24:24" x14ac:dyDescent="0.15">
      <c r="X575" s="172"/>
    </row>
    <row r="576" spans="24:24" x14ac:dyDescent="0.15">
      <c r="X576" s="172"/>
    </row>
    <row r="577" spans="24:24" x14ac:dyDescent="0.15">
      <c r="X577" s="172"/>
    </row>
    <row r="578" spans="24:24" x14ac:dyDescent="0.15">
      <c r="X578" s="172"/>
    </row>
    <row r="579" spans="24:24" x14ac:dyDescent="0.15">
      <c r="X579" s="172"/>
    </row>
    <row r="580" spans="24:24" x14ac:dyDescent="0.15">
      <c r="X580" s="172"/>
    </row>
    <row r="581" spans="24:24" x14ac:dyDescent="0.15">
      <c r="X581" s="172"/>
    </row>
    <row r="582" spans="24:24" x14ac:dyDescent="0.15">
      <c r="X582" s="172"/>
    </row>
  </sheetData>
  <mergeCells count="21">
    <mergeCell ref="B57:C57"/>
    <mergeCell ref="D57:E57"/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2"/>
  <sheetViews>
    <sheetView workbookViewId="0">
      <selection activeCell="C20" sqref="C20"/>
    </sheetView>
  </sheetViews>
  <sheetFormatPr baseColWidth="10" defaultColWidth="12.85546875" defaultRowHeight="10.5" x14ac:dyDescent="0.15"/>
  <cols>
    <col min="1" max="1" width="45.28515625" style="177" customWidth="1"/>
    <col min="2" max="9" width="13.7109375" style="177" customWidth="1"/>
    <col min="10" max="10" width="15.140625" style="172" customWidth="1"/>
    <col min="11" max="11" width="15.140625" style="242" customWidth="1"/>
    <col min="12" max="17" width="15.140625" style="172" customWidth="1"/>
    <col min="18" max="19" width="13.5703125" style="172" customWidth="1"/>
    <col min="20" max="21" width="13.5703125" style="172" hidden="1" customWidth="1"/>
    <col min="22" max="22" width="13.5703125" style="174" hidden="1" customWidth="1"/>
    <col min="23" max="23" width="13.5703125" style="172" hidden="1" customWidth="1"/>
    <col min="24" max="24" width="13.5703125" style="159" hidden="1" customWidth="1"/>
    <col min="25" max="26" width="12.42578125" style="172" hidden="1" customWidth="1"/>
    <col min="27" max="27" width="8" style="172" hidden="1" customWidth="1"/>
    <col min="28" max="28" width="7.28515625" style="172" hidden="1" customWidth="1"/>
    <col min="29" max="31" width="12.85546875" style="172" hidden="1" customWidth="1"/>
    <col min="32" max="32" width="12.85546875" style="172" customWidth="1"/>
    <col min="33" max="38" width="6.7109375" style="172" customWidth="1"/>
    <col min="39" max="47" width="5.85546875" style="172" customWidth="1"/>
    <col min="48" max="91" width="10.85546875" style="172" customWidth="1"/>
    <col min="92" max="256" width="12.85546875" style="172"/>
    <col min="257" max="257" width="45.28515625" style="172" customWidth="1"/>
    <col min="258" max="265" width="13.7109375" style="172" customWidth="1"/>
    <col min="266" max="273" width="15.140625" style="172" customWidth="1"/>
    <col min="274" max="275" width="13.5703125" style="172" customWidth="1"/>
    <col min="276" max="287" width="0" style="172" hidden="1" customWidth="1"/>
    <col min="288" max="288" width="12.85546875" style="172" customWidth="1"/>
    <col min="289" max="294" width="6.7109375" style="172" customWidth="1"/>
    <col min="295" max="303" width="5.85546875" style="172" customWidth="1"/>
    <col min="304" max="347" width="10.85546875" style="172" customWidth="1"/>
    <col min="348" max="512" width="12.85546875" style="172"/>
    <col min="513" max="513" width="45.28515625" style="172" customWidth="1"/>
    <col min="514" max="521" width="13.7109375" style="172" customWidth="1"/>
    <col min="522" max="529" width="15.140625" style="172" customWidth="1"/>
    <col min="530" max="531" width="13.5703125" style="172" customWidth="1"/>
    <col min="532" max="543" width="0" style="172" hidden="1" customWidth="1"/>
    <col min="544" max="544" width="12.85546875" style="172" customWidth="1"/>
    <col min="545" max="550" width="6.7109375" style="172" customWidth="1"/>
    <col min="551" max="559" width="5.85546875" style="172" customWidth="1"/>
    <col min="560" max="603" width="10.85546875" style="172" customWidth="1"/>
    <col min="604" max="768" width="12.85546875" style="172"/>
    <col min="769" max="769" width="45.28515625" style="172" customWidth="1"/>
    <col min="770" max="777" width="13.7109375" style="172" customWidth="1"/>
    <col min="778" max="785" width="15.140625" style="172" customWidth="1"/>
    <col min="786" max="787" width="13.5703125" style="172" customWidth="1"/>
    <col min="788" max="799" width="0" style="172" hidden="1" customWidth="1"/>
    <col min="800" max="800" width="12.85546875" style="172" customWidth="1"/>
    <col min="801" max="806" width="6.7109375" style="172" customWidth="1"/>
    <col min="807" max="815" width="5.85546875" style="172" customWidth="1"/>
    <col min="816" max="859" width="10.85546875" style="172" customWidth="1"/>
    <col min="860" max="1024" width="12.85546875" style="172"/>
    <col min="1025" max="1025" width="45.28515625" style="172" customWidth="1"/>
    <col min="1026" max="1033" width="13.7109375" style="172" customWidth="1"/>
    <col min="1034" max="1041" width="15.140625" style="172" customWidth="1"/>
    <col min="1042" max="1043" width="13.5703125" style="172" customWidth="1"/>
    <col min="1044" max="1055" width="0" style="172" hidden="1" customWidth="1"/>
    <col min="1056" max="1056" width="12.85546875" style="172" customWidth="1"/>
    <col min="1057" max="1062" width="6.7109375" style="172" customWidth="1"/>
    <col min="1063" max="1071" width="5.85546875" style="172" customWidth="1"/>
    <col min="1072" max="1115" width="10.85546875" style="172" customWidth="1"/>
    <col min="1116" max="1280" width="12.85546875" style="172"/>
    <col min="1281" max="1281" width="45.28515625" style="172" customWidth="1"/>
    <col min="1282" max="1289" width="13.7109375" style="172" customWidth="1"/>
    <col min="1290" max="1297" width="15.140625" style="172" customWidth="1"/>
    <col min="1298" max="1299" width="13.5703125" style="172" customWidth="1"/>
    <col min="1300" max="1311" width="0" style="172" hidden="1" customWidth="1"/>
    <col min="1312" max="1312" width="12.85546875" style="172" customWidth="1"/>
    <col min="1313" max="1318" width="6.7109375" style="172" customWidth="1"/>
    <col min="1319" max="1327" width="5.85546875" style="172" customWidth="1"/>
    <col min="1328" max="1371" width="10.85546875" style="172" customWidth="1"/>
    <col min="1372" max="1536" width="12.85546875" style="172"/>
    <col min="1537" max="1537" width="45.28515625" style="172" customWidth="1"/>
    <col min="1538" max="1545" width="13.7109375" style="172" customWidth="1"/>
    <col min="1546" max="1553" width="15.140625" style="172" customWidth="1"/>
    <col min="1554" max="1555" width="13.5703125" style="172" customWidth="1"/>
    <col min="1556" max="1567" width="0" style="172" hidden="1" customWidth="1"/>
    <col min="1568" max="1568" width="12.85546875" style="172" customWidth="1"/>
    <col min="1569" max="1574" width="6.7109375" style="172" customWidth="1"/>
    <col min="1575" max="1583" width="5.85546875" style="172" customWidth="1"/>
    <col min="1584" max="1627" width="10.85546875" style="172" customWidth="1"/>
    <col min="1628" max="1792" width="12.85546875" style="172"/>
    <col min="1793" max="1793" width="45.28515625" style="172" customWidth="1"/>
    <col min="1794" max="1801" width="13.7109375" style="172" customWidth="1"/>
    <col min="1802" max="1809" width="15.140625" style="172" customWidth="1"/>
    <col min="1810" max="1811" width="13.5703125" style="172" customWidth="1"/>
    <col min="1812" max="1823" width="0" style="172" hidden="1" customWidth="1"/>
    <col min="1824" max="1824" width="12.85546875" style="172" customWidth="1"/>
    <col min="1825" max="1830" width="6.7109375" style="172" customWidth="1"/>
    <col min="1831" max="1839" width="5.85546875" style="172" customWidth="1"/>
    <col min="1840" max="1883" width="10.85546875" style="172" customWidth="1"/>
    <col min="1884" max="2048" width="12.85546875" style="172"/>
    <col min="2049" max="2049" width="45.28515625" style="172" customWidth="1"/>
    <col min="2050" max="2057" width="13.7109375" style="172" customWidth="1"/>
    <col min="2058" max="2065" width="15.140625" style="172" customWidth="1"/>
    <col min="2066" max="2067" width="13.5703125" style="172" customWidth="1"/>
    <col min="2068" max="2079" width="0" style="172" hidden="1" customWidth="1"/>
    <col min="2080" max="2080" width="12.85546875" style="172" customWidth="1"/>
    <col min="2081" max="2086" width="6.7109375" style="172" customWidth="1"/>
    <col min="2087" max="2095" width="5.85546875" style="172" customWidth="1"/>
    <col min="2096" max="2139" width="10.85546875" style="172" customWidth="1"/>
    <col min="2140" max="2304" width="12.85546875" style="172"/>
    <col min="2305" max="2305" width="45.28515625" style="172" customWidth="1"/>
    <col min="2306" max="2313" width="13.7109375" style="172" customWidth="1"/>
    <col min="2314" max="2321" width="15.140625" style="172" customWidth="1"/>
    <col min="2322" max="2323" width="13.5703125" style="172" customWidth="1"/>
    <col min="2324" max="2335" width="0" style="172" hidden="1" customWidth="1"/>
    <col min="2336" max="2336" width="12.85546875" style="172" customWidth="1"/>
    <col min="2337" max="2342" width="6.7109375" style="172" customWidth="1"/>
    <col min="2343" max="2351" width="5.85546875" style="172" customWidth="1"/>
    <col min="2352" max="2395" width="10.85546875" style="172" customWidth="1"/>
    <col min="2396" max="2560" width="12.85546875" style="172"/>
    <col min="2561" max="2561" width="45.28515625" style="172" customWidth="1"/>
    <col min="2562" max="2569" width="13.7109375" style="172" customWidth="1"/>
    <col min="2570" max="2577" width="15.140625" style="172" customWidth="1"/>
    <col min="2578" max="2579" width="13.5703125" style="172" customWidth="1"/>
    <col min="2580" max="2591" width="0" style="172" hidden="1" customWidth="1"/>
    <col min="2592" max="2592" width="12.85546875" style="172" customWidth="1"/>
    <col min="2593" max="2598" width="6.7109375" style="172" customWidth="1"/>
    <col min="2599" max="2607" width="5.85546875" style="172" customWidth="1"/>
    <col min="2608" max="2651" width="10.85546875" style="172" customWidth="1"/>
    <col min="2652" max="2816" width="12.85546875" style="172"/>
    <col min="2817" max="2817" width="45.28515625" style="172" customWidth="1"/>
    <col min="2818" max="2825" width="13.7109375" style="172" customWidth="1"/>
    <col min="2826" max="2833" width="15.140625" style="172" customWidth="1"/>
    <col min="2834" max="2835" width="13.5703125" style="172" customWidth="1"/>
    <col min="2836" max="2847" width="0" style="172" hidden="1" customWidth="1"/>
    <col min="2848" max="2848" width="12.85546875" style="172" customWidth="1"/>
    <col min="2849" max="2854" width="6.7109375" style="172" customWidth="1"/>
    <col min="2855" max="2863" width="5.85546875" style="172" customWidth="1"/>
    <col min="2864" max="2907" width="10.85546875" style="172" customWidth="1"/>
    <col min="2908" max="3072" width="12.85546875" style="172"/>
    <col min="3073" max="3073" width="45.28515625" style="172" customWidth="1"/>
    <col min="3074" max="3081" width="13.7109375" style="172" customWidth="1"/>
    <col min="3082" max="3089" width="15.140625" style="172" customWidth="1"/>
    <col min="3090" max="3091" width="13.5703125" style="172" customWidth="1"/>
    <col min="3092" max="3103" width="0" style="172" hidden="1" customWidth="1"/>
    <col min="3104" max="3104" width="12.85546875" style="172" customWidth="1"/>
    <col min="3105" max="3110" width="6.7109375" style="172" customWidth="1"/>
    <col min="3111" max="3119" width="5.85546875" style="172" customWidth="1"/>
    <col min="3120" max="3163" width="10.85546875" style="172" customWidth="1"/>
    <col min="3164" max="3328" width="12.85546875" style="172"/>
    <col min="3329" max="3329" width="45.28515625" style="172" customWidth="1"/>
    <col min="3330" max="3337" width="13.7109375" style="172" customWidth="1"/>
    <col min="3338" max="3345" width="15.140625" style="172" customWidth="1"/>
    <col min="3346" max="3347" width="13.5703125" style="172" customWidth="1"/>
    <col min="3348" max="3359" width="0" style="172" hidden="1" customWidth="1"/>
    <col min="3360" max="3360" width="12.85546875" style="172" customWidth="1"/>
    <col min="3361" max="3366" width="6.7109375" style="172" customWidth="1"/>
    <col min="3367" max="3375" width="5.85546875" style="172" customWidth="1"/>
    <col min="3376" max="3419" width="10.85546875" style="172" customWidth="1"/>
    <col min="3420" max="3584" width="12.85546875" style="172"/>
    <col min="3585" max="3585" width="45.28515625" style="172" customWidth="1"/>
    <col min="3586" max="3593" width="13.7109375" style="172" customWidth="1"/>
    <col min="3594" max="3601" width="15.140625" style="172" customWidth="1"/>
    <col min="3602" max="3603" width="13.5703125" style="172" customWidth="1"/>
    <col min="3604" max="3615" width="0" style="172" hidden="1" customWidth="1"/>
    <col min="3616" max="3616" width="12.85546875" style="172" customWidth="1"/>
    <col min="3617" max="3622" width="6.7109375" style="172" customWidth="1"/>
    <col min="3623" max="3631" width="5.85546875" style="172" customWidth="1"/>
    <col min="3632" max="3675" width="10.85546875" style="172" customWidth="1"/>
    <col min="3676" max="3840" width="12.85546875" style="172"/>
    <col min="3841" max="3841" width="45.28515625" style="172" customWidth="1"/>
    <col min="3842" max="3849" width="13.7109375" style="172" customWidth="1"/>
    <col min="3850" max="3857" width="15.140625" style="172" customWidth="1"/>
    <col min="3858" max="3859" width="13.5703125" style="172" customWidth="1"/>
    <col min="3860" max="3871" width="0" style="172" hidden="1" customWidth="1"/>
    <col min="3872" max="3872" width="12.85546875" style="172" customWidth="1"/>
    <col min="3873" max="3878" width="6.7109375" style="172" customWidth="1"/>
    <col min="3879" max="3887" width="5.85546875" style="172" customWidth="1"/>
    <col min="3888" max="3931" width="10.85546875" style="172" customWidth="1"/>
    <col min="3932" max="4096" width="12.85546875" style="172"/>
    <col min="4097" max="4097" width="45.28515625" style="172" customWidth="1"/>
    <col min="4098" max="4105" width="13.7109375" style="172" customWidth="1"/>
    <col min="4106" max="4113" width="15.140625" style="172" customWidth="1"/>
    <col min="4114" max="4115" width="13.5703125" style="172" customWidth="1"/>
    <col min="4116" max="4127" width="0" style="172" hidden="1" customWidth="1"/>
    <col min="4128" max="4128" width="12.85546875" style="172" customWidth="1"/>
    <col min="4129" max="4134" width="6.7109375" style="172" customWidth="1"/>
    <col min="4135" max="4143" width="5.85546875" style="172" customWidth="1"/>
    <col min="4144" max="4187" width="10.85546875" style="172" customWidth="1"/>
    <col min="4188" max="4352" width="12.85546875" style="172"/>
    <col min="4353" max="4353" width="45.28515625" style="172" customWidth="1"/>
    <col min="4354" max="4361" width="13.7109375" style="172" customWidth="1"/>
    <col min="4362" max="4369" width="15.140625" style="172" customWidth="1"/>
    <col min="4370" max="4371" width="13.5703125" style="172" customWidth="1"/>
    <col min="4372" max="4383" width="0" style="172" hidden="1" customWidth="1"/>
    <col min="4384" max="4384" width="12.85546875" style="172" customWidth="1"/>
    <col min="4385" max="4390" width="6.7109375" style="172" customWidth="1"/>
    <col min="4391" max="4399" width="5.85546875" style="172" customWidth="1"/>
    <col min="4400" max="4443" width="10.85546875" style="172" customWidth="1"/>
    <col min="4444" max="4608" width="12.85546875" style="172"/>
    <col min="4609" max="4609" width="45.28515625" style="172" customWidth="1"/>
    <col min="4610" max="4617" width="13.7109375" style="172" customWidth="1"/>
    <col min="4618" max="4625" width="15.140625" style="172" customWidth="1"/>
    <col min="4626" max="4627" width="13.5703125" style="172" customWidth="1"/>
    <col min="4628" max="4639" width="0" style="172" hidden="1" customWidth="1"/>
    <col min="4640" max="4640" width="12.85546875" style="172" customWidth="1"/>
    <col min="4641" max="4646" width="6.7109375" style="172" customWidth="1"/>
    <col min="4647" max="4655" width="5.85546875" style="172" customWidth="1"/>
    <col min="4656" max="4699" width="10.85546875" style="172" customWidth="1"/>
    <col min="4700" max="4864" width="12.85546875" style="172"/>
    <col min="4865" max="4865" width="45.28515625" style="172" customWidth="1"/>
    <col min="4866" max="4873" width="13.7109375" style="172" customWidth="1"/>
    <col min="4874" max="4881" width="15.140625" style="172" customWidth="1"/>
    <col min="4882" max="4883" width="13.5703125" style="172" customWidth="1"/>
    <col min="4884" max="4895" width="0" style="172" hidden="1" customWidth="1"/>
    <col min="4896" max="4896" width="12.85546875" style="172" customWidth="1"/>
    <col min="4897" max="4902" width="6.7109375" style="172" customWidth="1"/>
    <col min="4903" max="4911" width="5.85546875" style="172" customWidth="1"/>
    <col min="4912" max="4955" width="10.85546875" style="172" customWidth="1"/>
    <col min="4956" max="5120" width="12.85546875" style="172"/>
    <col min="5121" max="5121" width="45.28515625" style="172" customWidth="1"/>
    <col min="5122" max="5129" width="13.7109375" style="172" customWidth="1"/>
    <col min="5130" max="5137" width="15.140625" style="172" customWidth="1"/>
    <col min="5138" max="5139" width="13.5703125" style="172" customWidth="1"/>
    <col min="5140" max="5151" width="0" style="172" hidden="1" customWidth="1"/>
    <col min="5152" max="5152" width="12.85546875" style="172" customWidth="1"/>
    <col min="5153" max="5158" width="6.7109375" style="172" customWidth="1"/>
    <col min="5159" max="5167" width="5.85546875" style="172" customWidth="1"/>
    <col min="5168" max="5211" width="10.85546875" style="172" customWidth="1"/>
    <col min="5212" max="5376" width="12.85546875" style="172"/>
    <col min="5377" max="5377" width="45.28515625" style="172" customWidth="1"/>
    <col min="5378" max="5385" width="13.7109375" style="172" customWidth="1"/>
    <col min="5386" max="5393" width="15.140625" style="172" customWidth="1"/>
    <col min="5394" max="5395" width="13.5703125" style="172" customWidth="1"/>
    <col min="5396" max="5407" width="0" style="172" hidden="1" customWidth="1"/>
    <col min="5408" max="5408" width="12.85546875" style="172" customWidth="1"/>
    <col min="5409" max="5414" width="6.7109375" style="172" customWidth="1"/>
    <col min="5415" max="5423" width="5.85546875" style="172" customWidth="1"/>
    <col min="5424" max="5467" width="10.85546875" style="172" customWidth="1"/>
    <col min="5468" max="5632" width="12.85546875" style="172"/>
    <col min="5633" max="5633" width="45.28515625" style="172" customWidth="1"/>
    <col min="5634" max="5641" width="13.7109375" style="172" customWidth="1"/>
    <col min="5642" max="5649" width="15.140625" style="172" customWidth="1"/>
    <col min="5650" max="5651" width="13.5703125" style="172" customWidth="1"/>
    <col min="5652" max="5663" width="0" style="172" hidden="1" customWidth="1"/>
    <col min="5664" max="5664" width="12.85546875" style="172" customWidth="1"/>
    <col min="5665" max="5670" width="6.7109375" style="172" customWidth="1"/>
    <col min="5671" max="5679" width="5.85546875" style="172" customWidth="1"/>
    <col min="5680" max="5723" width="10.85546875" style="172" customWidth="1"/>
    <col min="5724" max="5888" width="12.85546875" style="172"/>
    <col min="5889" max="5889" width="45.28515625" style="172" customWidth="1"/>
    <col min="5890" max="5897" width="13.7109375" style="172" customWidth="1"/>
    <col min="5898" max="5905" width="15.140625" style="172" customWidth="1"/>
    <col min="5906" max="5907" width="13.5703125" style="172" customWidth="1"/>
    <col min="5908" max="5919" width="0" style="172" hidden="1" customWidth="1"/>
    <col min="5920" max="5920" width="12.85546875" style="172" customWidth="1"/>
    <col min="5921" max="5926" width="6.7109375" style="172" customWidth="1"/>
    <col min="5927" max="5935" width="5.85546875" style="172" customWidth="1"/>
    <col min="5936" max="5979" width="10.85546875" style="172" customWidth="1"/>
    <col min="5980" max="6144" width="12.85546875" style="172"/>
    <col min="6145" max="6145" width="45.28515625" style="172" customWidth="1"/>
    <col min="6146" max="6153" width="13.7109375" style="172" customWidth="1"/>
    <col min="6154" max="6161" width="15.140625" style="172" customWidth="1"/>
    <col min="6162" max="6163" width="13.5703125" style="172" customWidth="1"/>
    <col min="6164" max="6175" width="0" style="172" hidden="1" customWidth="1"/>
    <col min="6176" max="6176" width="12.85546875" style="172" customWidth="1"/>
    <col min="6177" max="6182" width="6.7109375" style="172" customWidth="1"/>
    <col min="6183" max="6191" width="5.85546875" style="172" customWidth="1"/>
    <col min="6192" max="6235" width="10.85546875" style="172" customWidth="1"/>
    <col min="6236" max="6400" width="12.85546875" style="172"/>
    <col min="6401" max="6401" width="45.28515625" style="172" customWidth="1"/>
    <col min="6402" max="6409" width="13.7109375" style="172" customWidth="1"/>
    <col min="6410" max="6417" width="15.140625" style="172" customWidth="1"/>
    <col min="6418" max="6419" width="13.5703125" style="172" customWidth="1"/>
    <col min="6420" max="6431" width="0" style="172" hidden="1" customWidth="1"/>
    <col min="6432" max="6432" width="12.85546875" style="172" customWidth="1"/>
    <col min="6433" max="6438" width="6.7109375" style="172" customWidth="1"/>
    <col min="6439" max="6447" width="5.85546875" style="172" customWidth="1"/>
    <col min="6448" max="6491" width="10.85546875" style="172" customWidth="1"/>
    <col min="6492" max="6656" width="12.85546875" style="172"/>
    <col min="6657" max="6657" width="45.28515625" style="172" customWidth="1"/>
    <col min="6658" max="6665" width="13.7109375" style="172" customWidth="1"/>
    <col min="6666" max="6673" width="15.140625" style="172" customWidth="1"/>
    <col min="6674" max="6675" width="13.5703125" style="172" customWidth="1"/>
    <col min="6676" max="6687" width="0" style="172" hidden="1" customWidth="1"/>
    <col min="6688" max="6688" width="12.85546875" style="172" customWidth="1"/>
    <col min="6689" max="6694" width="6.7109375" style="172" customWidth="1"/>
    <col min="6695" max="6703" width="5.85546875" style="172" customWidth="1"/>
    <col min="6704" max="6747" width="10.85546875" style="172" customWidth="1"/>
    <col min="6748" max="6912" width="12.85546875" style="172"/>
    <col min="6913" max="6913" width="45.28515625" style="172" customWidth="1"/>
    <col min="6914" max="6921" width="13.7109375" style="172" customWidth="1"/>
    <col min="6922" max="6929" width="15.140625" style="172" customWidth="1"/>
    <col min="6930" max="6931" width="13.5703125" style="172" customWidth="1"/>
    <col min="6932" max="6943" width="0" style="172" hidden="1" customWidth="1"/>
    <col min="6944" max="6944" width="12.85546875" style="172" customWidth="1"/>
    <col min="6945" max="6950" width="6.7109375" style="172" customWidth="1"/>
    <col min="6951" max="6959" width="5.85546875" style="172" customWidth="1"/>
    <col min="6960" max="7003" width="10.85546875" style="172" customWidth="1"/>
    <col min="7004" max="7168" width="12.85546875" style="172"/>
    <col min="7169" max="7169" width="45.28515625" style="172" customWidth="1"/>
    <col min="7170" max="7177" width="13.7109375" style="172" customWidth="1"/>
    <col min="7178" max="7185" width="15.140625" style="172" customWidth="1"/>
    <col min="7186" max="7187" width="13.5703125" style="172" customWidth="1"/>
    <col min="7188" max="7199" width="0" style="172" hidden="1" customWidth="1"/>
    <col min="7200" max="7200" width="12.85546875" style="172" customWidth="1"/>
    <col min="7201" max="7206" width="6.7109375" style="172" customWidth="1"/>
    <col min="7207" max="7215" width="5.85546875" style="172" customWidth="1"/>
    <col min="7216" max="7259" width="10.85546875" style="172" customWidth="1"/>
    <col min="7260" max="7424" width="12.85546875" style="172"/>
    <col min="7425" max="7425" width="45.28515625" style="172" customWidth="1"/>
    <col min="7426" max="7433" width="13.7109375" style="172" customWidth="1"/>
    <col min="7434" max="7441" width="15.140625" style="172" customWidth="1"/>
    <col min="7442" max="7443" width="13.5703125" style="172" customWidth="1"/>
    <col min="7444" max="7455" width="0" style="172" hidden="1" customWidth="1"/>
    <col min="7456" max="7456" width="12.85546875" style="172" customWidth="1"/>
    <col min="7457" max="7462" width="6.7109375" style="172" customWidth="1"/>
    <col min="7463" max="7471" width="5.85546875" style="172" customWidth="1"/>
    <col min="7472" max="7515" width="10.85546875" style="172" customWidth="1"/>
    <col min="7516" max="7680" width="12.85546875" style="172"/>
    <col min="7681" max="7681" width="45.28515625" style="172" customWidth="1"/>
    <col min="7682" max="7689" width="13.7109375" style="172" customWidth="1"/>
    <col min="7690" max="7697" width="15.140625" style="172" customWidth="1"/>
    <col min="7698" max="7699" width="13.5703125" style="172" customWidth="1"/>
    <col min="7700" max="7711" width="0" style="172" hidden="1" customWidth="1"/>
    <col min="7712" max="7712" width="12.85546875" style="172" customWidth="1"/>
    <col min="7713" max="7718" width="6.7109375" style="172" customWidth="1"/>
    <col min="7719" max="7727" width="5.85546875" style="172" customWidth="1"/>
    <col min="7728" max="7771" width="10.85546875" style="172" customWidth="1"/>
    <col min="7772" max="7936" width="12.85546875" style="172"/>
    <col min="7937" max="7937" width="45.28515625" style="172" customWidth="1"/>
    <col min="7938" max="7945" width="13.7109375" style="172" customWidth="1"/>
    <col min="7946" max="7953" width="15.140625" style="172" customWidth="1"/>
    <col min="7954" max="7955" width="13.5703125" style="172" customWidth="1"/>
    <col min="7956" max="7967" width="0" style="172" hidden="1" customWidth="1"/>
    <col min="7968" max="7968" width="12.85546875" style="172" customWidth="1"/>
    <col min="7969" max="7974" width="6.7109375" style="172" customWidth="1"/>
    <col min="7975" max="7983" width="5.85546875" style="172" customWidth="1"/>
    <col min="7984" max="8027" width="10.85546875" style="172" customWidth="1"/>
    <col min="8028" max="8192" width="12.85546875" style="172"/>
    <col min="8193" max="8193" width="45.28515625" style="172" customWidth="1"/>
    <col min="8194" max="8201" width="13.7109375" style="172" customWidth="1"/>
    <col min="8202" max="8209" width="15.140625" style="172" customWidth="1"/>
    <col min="8210" max="8211" width="13.5703125" style="172" customWidth="1"/>
    <col min="8212" max="8223" width="0" style="172" hidden="1" customWidth="1"/>
    <col min="8224" max="8224" width="12.85546875" style="172" customWidth="1"/>
    <col min="8225" max="8230" width="6.7109375" style="172" customWidth="1"/>
    <col min="8231" max="8239" width="5.85546875" style="172" customWidth="1"/>
    <col min="8240" max="8283" width="10.85546875" style="172" customWidth="1"/>
    <col min="8284" max="8448" width="12.85546875" style="172"/>
    <col min="8449" max="8449" width="45.28515625" style="172" customWidth="1"/>
    <col min="8450" max="8457" width="13.7109375" style="172" customWidth="1"/>
    <col min="8458" max="8465" width="15.140625" style="172" customWidth="1"/>
    <col min="8466" max="8467" width="13.5703125" style="172" customWidth="1"/>
    <col min="8468" max="8479" width="0" style="172" hidden="1" customWidth="1"/>
    <col min="8480" max="8480" width="12.85546875" style="172" customWidth="1"/>
    <col min="8481" max="8486" width="6.7109375" style="172" customWidth="1"/>
    <col min="8487" max="8495" width="5.85546875" style="172" customWidth="1"/>
    <col min="8496" max="8539" width="10.85546875" style="172" customWidth="1"/>
    <col min="8540" max="8704" width="12.85546875" style="172"/>
    <col min="8705" max="8705" width="45.28515625" style="172" customWidth="1"/>
    <col min="8706" max="8713" width="13.7109375" style="172" customWidth="1"/>
    <col min="8714" max="8721" width="15.140625" style="172" customWidth="1"/>
    <col min="8722" max="8723" width="13.5703125" style="172" customWidth="1"/>
    <col min="8724" max="8735" width="0" style="172" hidden="1" customWidth="1"/>
    <col min="8736" max="8736" width="12.85546875" style="172" customWidth="1"/>
    <col min="8737" max="8742" width="6.7109375" style="172" customWidth="1"/>
    <col min="8743" max="8751" width="5.85546875" style="172" customWidth="1"/>
    <col min="8752" max="8795" width="10.85546875" style="172" customWidth="1"/>
    <col min="8796" max="8960" width="12.85546875" style="172"/>
    <col min="8961" max="8961" width="45.28515625" style="172" customWidth="1"/>
    <col min="8962" max="8969" width="13.7109375" style="172" customWidth="1"/>
    <col min="8970" max="8977" width="15.140625" style="172" customWidth="1"/>
    <col min="8978" max="8979" width="13.5703125" style="172" customWidth="1"/>
    <col min="8980" max="8991" width="0" style="172" hidden="1" customWidth="1"/>
    <col min="8992" max="8992" width="12.85546875" style="172" customWidth="1"/>
    <col min="8993" max="8998" width="6.7109375" style="172" customWidth="1"/>
    <col min="8999" max="9007" width="5.85546875" style="172" customWidth="1"/>
    <col min="9008" max="9051" width="10.85546875" style="172" customWidth="1"/>
    <col min="9052" max="9216" width="12.85546875" style="172"/>
    <col min="9217" max="9217" width="45.28515625" style="172" customWidth="1"/>
    <col min="9218" max="9225" width="13.7109375" style="172" customWidth="1"/>
    <col min="9226" max="9233" width="15.140625" style="172" customWidth="1"/>
    <col min="9234" max="9235" width="13.5703125" style="172" customWidth="1"/>
    <col min="9236" max="9247" width="0" style="172" hidden="1" customWidth="1"/>
    <col min="9248" max="9248" width="12.85546875" style="172" customWidth="1"/>
    <col min="9249" max="9254" width="6.7109375" style="172" customWidth="1"/>
    <col min="9255" max="9263" width="5.85546875" style="172" customWidth="1"/>
    <col min="9264" max="9307" width="10.85546875" style="172" customWidth="1"/>
    <col min="9308" max="9472" width="12.85546875" style="172"/>
    <col min="9473" max="9473" width="45.28515625" style="172" customWidth="1"/>
    <col min="9474" max="9481" width="13.7109375" style="172" customWidth="1"/>
    <col min="9482" max="9489" width="15.140625" style="172" customWidth="1"/>
    <col min="9490" max="9491" width="13.5703125" style="172" customWidth="1"/>
    <col min="9492" max="9503" width="0" style="172" hidden="1" customWidth="1"/>
    <col min="9504" max="9504" width="12.85546875" style="172" customWidth="1"/>
    <col min="9505" max="9510" width="6.7109375" style="172" customWidth="1"/>
    <col min="9511" max="9519" width="5.85546875" style="172" customWidth="1"/>
    <col min="9520" max="9563" width="10.85546875" style="172" customWidth="1"/>
    <col min="9564" max="9728" width="12.85546875" style="172"/>
    <col min="9729" max="9729" width="45.28515625" style="172" customWidth="1"/>
    <col min="9730" max="9737" width="13.7109375" style="172" customWidth="1"/>
    <col min="9738" max="9745" width="15.140625" style="172" customWidth="1"/>
    <col min="9746" max="9747" width="13.5703125" style="172" customWidth="1"/>
    <col min="9748" max="9759" width="0" style="172" hidden="1" customWidth="1"/>
    <col min="9760" max="9760" width="12.85546875" style="172" customWidth="1"/>
    <col min="9761" max="9766" width="6.7109375" style="172" customWidth="1"/>
    <col min="9767" max="9775" width="5.85546875" style="172" customWidth="1"/>
    <col min="9776" max="9819" width="10.85546875" style="172" customWidth="1"/>
    <col min="9820" max="9984" width="12.85546875" style="172"/>
    <col min="9985" max="9985" width="45.28515625" style="172" customWidth="1"/>
    <col min="9986" max="9993" width="13.7109375" style="172" customWidth="1"/>
    <col min="9994" max="10001" width="15.140625" style="172" customWidth="1"/>
    <col min="10002" max="10003" width="13.5703125" style="172" customWidth="1"/>
    <col min="10004" max="10015" width="0" style="172" hidden="1" customWidth="1"/>
    <col min="10016" max="10016" width="12.85546875" style="172" customWidth="1"/>
    <col min="10017" max="10022" width="6.7109375" style="172" customWidth="1"/>
    <col min="10023" max="10031" width="5.85546875" style="172" customWidth="1"/>
    <col min="10032" max="10075" width="10.85546875" style="172" customWidth="1"/>
    <col min="10076" max="10240" width="12.85546875" style="172"/>
    <col min="10241" max="10241" width="45.28515625" style="172" customWidth="1"/>
    <col min="10242" max="10249" width="13.7109375" style="172" customWidth="1"/>
    <col min="10250" max="10257" width="15.140625" style="172" customWidth="1"/>
    <col min="10258" max="10259" width="13.5703125" style="172" customWidth="1"/>
    <col min="10260" max="10271" width="0" style="172" hidden="1" customWidth="1"/>
    <col min="10272" max="10272" width="12.85546875" style="172" customWidth="1"/>
    <col min="10273" max="10278" width="6.7109375" style="172" customWidth="1"/>
    <col min="10279" max="10287" width="5.85546875" style="172" customWidth="1"/>
    <col min="10288" max="10331" width="10.85546875" style="172" customWidth="1"/>
    <col min="10332" max="10496" width="12.85546875" style="172"/>
    <col min="10497" max="10497" width="45.28515625" style="172" customWidth="1"/>
    <col min="10498" max="10505" width="13.7109375" style="172" customWidth="1"/>
    <col min="10506" max="10513" width="15.140625" style="172" customWidth="1"/>
    <col min="10514" max="10515" width="13.5703125" style="172" customWidth="1"/>
    <col min="10516" max="10527" width="0" style="172" hidden="1" customWidth="1"/>
    <col min="10528" max="10528" width="12.85546875" style="172" customWidth="1"/>
    <col min="10529" max="10534" width="6.7109375" style="172" customWidth="1"/>
    <col min="10535" max="10543" width="5.85546875" style="172" customWidth="1"/>
    <col min="10544" max="10587" width="10.85546875" style="172" customWidth="1"/>
    <col min="10588" max="10752" width="12.85546875" style="172"/>
    <col min="10753" max="10753" width="45.28515625" style="172" customWidth="1"/>
    <col min="10754" max="10761" width="13.7109375" style="172" customWidth="1"/>
    <col min="10762" max="10769" width="15.140625" style="172" customWidth="1"/>
    <col min="10770" max="10771" width="13.5703125" style="172" customWidth="1"/>
    <col min="10772" max="10783" width="0" style="172" hidden="1" customWidth="1"/>
    <col min="10784" max="10784" width="12.85546875" style="172" customWidth="1"/>
    <col min="10785" max="10790" width="6.7109375" style="172" customWidth="1"/>
    <col min="10791" max="10799" width="5.85546875" style="172" customWidth="1"/>
    <col min="10800" max="10843" width="10.85546875" style="172" customWidth="1"/>
    <col min="10844" max="11008" width="12.85546875" style="172"/>
    <col min="11009" max="11009" width="45.28515625" style="172" customWidth="1"/>
    <col min="11010" max="11017" width="13.7109375" style="172" customWidth="1"/>
    <col min="11018" max="11025" width="15.140625" style="172" customWidth="1"/>
    <col min="11026" max="11027" width="13.5703125" style="172" customWidth="1"/>
    <col min="11028" max="11039" width="0" style="172" hidden="1" customWidth="1"/>
    <col min="11040" max="11040" width="12.85546875" style="172" customWidth="1"/>
    <col min="11041" max="11046" width="6.7109375" style="172" customWidth="1"/>
    <col min="11047" max="11055" width="5.85546875" style="172" customWidth="1"/>
    <col min="11056" max="11099" width="10.85546875" style="172" customWidth="1"/>
    <col min="11100" max="11264" width="12.85546875" style="172"/>
    <col min="11265" max="11265" width="45.28515625" style="172" customWidth="1"/>
    <col min="11266" max="11273" width="13.7109375" style="172" customWidth="1"/>
    <col min="11274" max="11281" width="15.140625" style="172" customWidth="1"/>
    <col min="11282" max="11283" width="13.5703125" style="172" customWidth="1"/>
    <col min="11284" max="11295" width="0" style="172" hidden="1" customWidth="1"/>
    <col min="11296" max="11296" width="12.85546875" style="172" customWidth="1"/>
    <col min="11297" max="11302" width="6.7109375" style="172" customWidth="1"/>
    <col min="11303" max="11311" width="5.85546875" style="172" customWidth="1"/>
    <col min="11312" max="11355" width="10.85546875" style="172" customWidth="1"/>
    <col min="11356" max="11520" width="12.85546875" style="172"/>
    <col min="11521" max="11521" width="45.28515625" style="172" customWidth="1"/>
    <col min="11522" max="11529" width="13.7109375" style="172" customWidth="1"/>
    <col min="11530" max="11537" width="15.140625" style="172" customWidth="1"/>
    <col min="11538" max="11539" width="13.5703125" style="172" customWidth="1"/>
    <col min="11540" max="11551" width="0" style="172" hidden="1" customWidth="1"/>
    <col min="11552" max="11552" width="12.85546875" style="172" customWidth="1"/>
    <col min="11553" max="11558" width="6.7109375" style="172" customWidth="1"/>
    <col min="11559" max="11567" width="5.85546875" style="172" customWidth="1"/>
    <col min="11568" max="11611" width="10.85546875" style="172" customWidth="1"/>
    <col min="11612" max="11776" width="12.85546875" style="172"/>
    <col min="11777" max="11777" width="45.28515625" style="172" customWidth="1"/>
    <col min="11778" max="11785" width="13.7109375" style="172" customWidth="1"/>
    <col min="11786" max="11793" width="15.140625" style="172" customWidth="1"/>
    <col min="11794" max="11795" width="13.5703125" style="172" customWidth="1"/>
    <col min="11796" max="11807" width="0" style="172" hidden="1" customWidth="1"/>
    <col min="11808" max="11808" width="12.85546875" style="172" customWidth="1"/>
    <col min="11809" max="11814" width="6.7109375" style="172" customWidth="1"/>
    <col min="11815" max="11823" width="5.85546875" style="172" customWidth="1"/>
    <col min="11824" max="11867" width="10.85546875" style="172" customWidth="1"/>
    <col min="11868" max="12032" width="12.85546875" style="172"/>
    <col min="12033" max="12033" width="45.28515625" style="172" customWidth="1"/>
    <col min="12034" max="12041" width="13.7109375" style="172" customWidth="1"/>
    <col min="12042" max="12049" width="15.140625" style="172" customWidth="1"/>
    <col min="12050" max="12051" width="13.5703125" style="172" customWidth="1"/>
    <col min="12052" max="12063" width="0" style="172" hidden="1" customWidth="1"/>
    <col min="12064" max="12064" width="12.85546875" style="172" customWidth="1"/>
    <col min="12065" max="12070" width="6.7109375" style="172" customWidth="1"/>
    <col min="12071" max="12079" width="5.85546875" style="172" customWidth="1"/>
    <col min="12080" max="12123" width="10.85546875" style="172" customWidth="1"/>
    <col min="12124" max="12288" width="12.85546875" style="172"/>
    <col min="12289" max="12289" width="45.28515625" style="172" customWidth="1"/>
    <col min="12290" max="12297" width="13.7109375" style="172" customWidth="1"/>
    <col min="12298" max="12305" width="15.140625" style="172" customWidth="1"/>
    <col min="12306" max="12307" width="13.5703125" style="172" customWidth="1"/>
    <col min="12308" max="12319" width="0" style="172" hidden="1" customWidth="1"/>
    <col min="12320" max="12320" width="12.85546875" style="172" customWidth="1"/>
    <col min="12321" max="12326" width="6.7109375" style="172" customWidth="1"/>
    <col min="12327" max="12335" width="5.85546875" style="172" customWidth="1"/>
    <col min="12336" max="12379" width="10.85546875" style="172" customWidth="1"/>
    <col min="12380" max="12544" width="12.85546875" style="172"/>
    <col min="12545" max="12545" width="45.28515625" style="172" customWidth="1"/>
    <col min="12546" max="12553" width="13.7109375" style="172" customWidth="1"/>
    <col min="12554" max="12561" width="15.140625" style="172" customWidth="1"/>
    <col min="12562" max="12563" width="13.5703125" style="172" customWidth="1"/>
    <col min="12564" max="12575" width="0" style="172" hidden="1" customWidth="1"/>
    <col min="12576" max="12576" width="12.85546875" style="172" customWidth="1"/>
    <col min="12577" max="12582" width="6.7109375" style="172" customWidth="1"/>
    <col min="12583" max="12591" width="5.85546875" style="172" customWidth="1"/>
    <col min="12592" max="12635" width="10.85546875" style="172" customWidth="1"/>
    <col min="12636" max="12800" width="12.85546875" style="172"/>
    <col min="12801" max="12801" width="45.28515625" style="172" customWidth="1"/>
    <col min="12802" max="12809" width="13.7109375" style="172" customWidth="1"/>
    <col min="12810" max="12817" width="15.140625" style="172" customWidth="1"/>
    <col min="12818" max="12819" width="13.5703125" style="172" customWidth="1"/>
    <col min="12820" max="12831" width="0" style="172" hidden="1" customWidth="1"/>
    <col min="12832" max="12832" width="12.85546875" style="172" customWidth="1"/>
    <col min="12833" max="12838" width="6.7109375" style="172" customWidth="1"/>
    <col min="12839" max="12847" width="5.85546875" style="172" customWidth="1"/>
    <col min="12848" max="12891" width="10.85546875" style="172" customWidth="1"/>
    <col min="12892" max="13056" width="12.85546875" style="172"/>
    <col min="13057" max="13057" width="45.28515625" style="172" customWidth="1"/>
    <col min="13058" max="13065" width="13.7109375" style="172" customWidth="1"/>
    <col min="13066" max="13073" width="15.140625" style="172" customWidth="1"/>
    <col min="13074" max="13075" width="13.5703125" style="172" customWidth="1"/>
    <col min="13076" max="13087" width="0" style="172" hidden="1" customWidth="1"/>
    <col min="13088" max="13088" width="12.85546875" style="172" customWidth="1"/>
    <col min="13089" max="13094" width="6.7109375" style="172" customWidth="1"/>
    <col min="13095" max="13103" width="5.85546875" style="172" customWidth="1"/>
    <col min="13104" max="13147" width="10.85546875" style="172" customWidth="1"/>
    <col min="13148" max="13312" width="12.85546875" style="172"/>
    <col min="13313" max="13313" width="45.28515625" style="172" customWidth="1"/>
    <col min="13314" max="13321" width="13.7109375" style="172" customWidth="1"/>
    <col min="13322" max="13329" width="15.140625" style="172" customWidth="1"/>
    <col min="13330" max="13331" width="13.5703125" style="172" customWidth="1"/>
    <col min="13332" max="13343" width="0" style="172" hidden="1" customWidth="1"/>
    <col min="13344" max="13344" width="12.85546875" style="172" customWidth="1"/>
    <col min="13345" max="13350" width="6.7109375" style="172" customWidth="1"/>
    <col min="13351" max="13359" width="5.85546875" style="172" customWidth="1"/>
    <col min="13360" max="13403" width="10.85546875" style="172" customWidth="1"/>
    <col min="13404" max="13568" width="12.85546875" style="172"/>
    <col min="13569" max="13569" width="45.28515625" style="172" customWidth="1"/>
    <col min="13570" max="13577" width="13.7109375" style="172" customWidth="1"/>
    <col min="13578" max="13585" width="15.140625" style="172" customWidth="1"/>
    <col min="13586" max="13587" width="13.5703125" style="172" customWidth="1"/>
    <col min="13588" max="13599" width="0" style="172" hidden="1" customWidth="1"/>
    <col min="13600" max="13600" width="12.85546875" style="172" customWidth="1"/>
    <col min="13601" max="13606" width="6.7109375" style="172" customWidth="1"/>
    <col min="13607" max="13615" width="5.85546875" style="172" customWidth="1"/>
    <col min="13616" max="13659" width="10.85546875" style="172" customWidth="1"/>
    <col min="13660" max="13824" width="12.85546875" style="172"/>
    <col min="13825" max="13825" width="45.28515625" style="172" customWidth="1"/>
    <col min="13826" max="13833" width="13.7109375" style="172" customWidth="1"/>
    <col min="13834" max="13841" width="15.140625" style="172" customWidth="1"/>
    <col min="13842" max="13843" width="13.5703125" style="172" customWidth="1"/>
    <col min="13844" max="13855" width="0" style="172" hidden="1" customWidth="1"/>
    <col min="13856" max="13856" width="12.85546875" style="172" customWidth="1"/>
    <col min="13857" max="13862" width="6.7109375" style="172" customWidth="1"/>
    <col min="13863" max="13871" width="5.85546875" style="172" customWidth="1"/>
    <col min="13872" max="13915" width="10.85546875" style="172" customWidth="1"/>
    <col min="13916" max="14080" width="12.85546875" style="172"/>
    <col min="14081" max="14081" width="45.28515625" style="172" customWidth="1"/>
    <col min="14082" max="14089" width="13.7109375" style="172" customWidth="1"/>
    <col min="14090" max="14097" width="15.140625" style="172" customWidth="1"/>
    <col min="14098" max="14099" width="13.5703125" style="172" customWidth="1"/>
    <col min="14100" max="14111" width="0" style="172" hidden="1" customWidth="1"/>
    <col min="14112" max="14112" width="12.85546875" style="172" customWidth="1"/>
    <col min="14113" max="14118" width="6.7109375" style="172" customWidth="1"/>
    <col min="14119" max="14127" width="5.85546875" style="172" customWidth="1"/>
    <col min="14128" max="14171" width="10.85546875" style="172" customWidth="1"/>
    <col min="14172" max="14336" width="12.85546875" style="172"/>
    <col min="14337" max="14337" width="45.28515625" style="172" customWidth="1"/>
    <col min="14338" max="14345" width="13.7109375" style="172" customWidth="1"/>
    <col min="14346" max="14353" width="15.140625" style="172" customWidth="1"/>
    <col min="14354" max="14355" width="13.5703125" style="172" customWidth="1"/>
    <col min="14356" max="14367" width="0" style="172" hidden="1" customWidth="1"/>
    <col min="14368" max="14368" width="12.85546875" style="172" customWidth="1"/>
    <col min="14369" max="14374" width="6.7109375" style="172" customWidth="1"/>
    <col min="14375" max="14383" width="5.85546875" style="172" customWidth="1"/>
    <col min="14384" max="14427" width="10.85546875" style="172" customWidth="1"/>
    <col min="14428" max="14592" width="12.85546875" style="172"/>
    <col min="14593" max="14593" width="45.28515625" style="172" customWidth="1"/>
    <col min="14594" max="14601" width="13.7109375" style="172" customWidth="1"/>
    <col min="14602" max="14609" width="15.140625" style="172" customWidth="1"/>
    <col min="14610" max="14611" width="13.5703125" style="172" customWidth="1"/>
    <col min="14612" max="14623" width="0" style="172" hidden="1" customWidth="1"/>
    <col min="14624" max="14624" width="12.85546875" style="172" customWidth="1"/>
    <col min="14625" max="14630" width="6.7109375" style="172" customWidth="1"/>
    <col min="14631" max="14639" width="5.85546875" style="172" customWidth="1"/>
    <col min="14640" max="14683" width="10.85546875" style="172" customWidth="1"/>
    <col min="14684" max="14848" width="12.85546875" style="172"/>
    <col min="14849" max="14849" width="45.28515625" style="172" customWidth="1"/>
    <col min="14850" max="14857" width="13.7109375" style="172" customWidth="1"/>
    <col min="14858" max="14865" width="15.140625" style="172" customWidth="1"/>
    <col min="14866" max="14867" width="13.5703125" style="172" customWidth="1"/>
    <col min="14868" max="14879" width="0" style="172" hidden="1" customWidth="1"/>
    <col min="14880" max="14880" width="12.85546875" style="172" customWidth="1"/>
    <col min="14881" max="14886" width="6.7109375" style="172" customWidth="1"/>
    <col min="14887" max="14895" width="5.85546875" style="172" customWidth="1"/>
    <col min="14896" max="14939" width="10.85546875" style="172" customWidth="1"/>
    <col min="14940" max="15104" width="12.85546875" style="172"/>
    <col min="15105" max="15105" width="45.28515625" style="172" customWidth="1"/>
    <col min="15106" max="15113" width="13.7109375" style="172" customWidth="1"/>
    <col min="15114" max="15121" width="15.140625" style="172" customWidth="1"/>
    <col min="15122" max="15123" width="13.5703125" style="172" customWidth="1"/>
    <col min="15124" max="15135" width="0" style="172" hidden="1" customWidth="1"/>
    <col min="15136" max="15136" width="12.85546875" style="172" customWidth="1"/>
    <col min="15137" max="15142" width="6.7109375" style="172" customWidth="1"/>
    <col min="15143" max="15151" width="5.85546875" style="172" customWidth="1"/>
    <col min="15152" max="15195" width="10.85546875" style="172" customWidth="1"/>
    <col min="15196" max="15360" width="12.85546875" style="172"/>
    <col min="15361" max="15361" width="45.28515625" style="172" customWidth="1"/>
    <col min="15362" max="15369" width="13.7109375" style="172" customWidth="1"/>
    <col min="15370" max="15377" width="15.140625" style="172" customWidth="1"/>
    <col min="15378" max="15379" width="13.5703125" style="172" customWidth="1"/>
    <col min="15380" max="15391" width="0" style="172" hidden="1" customWidth="1"/>
    <col min="15392" max="15392" width="12.85546875" style="172" customWidth="1"/>
    <col min="15393" max="15398" width="6.7109375" style="172" customWidth="1"/>
    <col min="15399" max="15407" width="5.85546875" style="172" customWidth="1"/>
    <col min="15408" max="15451" width="10.85546875" style="172" customWidth="1"/>
    <col min="15452" max="15616" width="12.85546875" style="172"/>
    <col min="15617" max="15617" width="45.28515625" style="172" customWidth="1"/>
    <col min="15618" max="15625" width="13.7109375" style="172" customWidth="1"/>
    <col min="15626" max="15633" width="15.140625" style="172" customWidth="1"/>
    <col min="15634" max="15635" width="13.5703125" style="172" customWidth="1"/>
    <col min="15636" max="15647" width="0" style="172" hidden="1" customWidth="1"/>
    <col min="15648" max="15648" width="12.85546875" style="172" customWidth="1"/>
    <col min="15649" max="15654" width="6.7109375" style="172" customWidth="1"/>
    <col min="15655" max="15663" width="5.85546875" style="172" customWidth="1"/>
    <col min="15664" max="15707" width="10.85546875" style="172" customWidth="1"/>
    <col min="15708" max="15872" width="12.85546875" style="172"/>
    <col min="15873" max="15873" width="45.28515625" style="172" customWidth="1"/>
    <col min="15874" max="15881" width="13.7109375" style="172" customWidth="1"/>
    <col min="15882" max="15889" width="15.140625" style="172" customWidth="1"/>
    <col min="15890" max="15891" width="13.5703125" style="172" customWidth="1"/>
    <col min="15892" max="15903" width="0" style="172" hidden="1" customWidth="1"/>
    <col min="15904" max="15904" width="12.85546875" style="172" customWidth="1"/>
    <col min="15905" max="15910" width="6.7109375" style="172" customWidth="1"/>
    <col min="15911" max="15919" width="5.85546875" style="172" customWidth="1"/>
    <col min="15920" max="15963" width="10.85546875" style="172" customWidth="1"/>
    <col min="15964" max="16128" width="12.85546875" style="172"/>
    <col min="16129" max="16129" width="45.28515625" style="172" customWidth="1"/>
    <col min="16130" max="16137" width="13.7109375" style="172" customWidth="1"/>
    <col min="16138" max="16145" width="15.140625" style="172" customWidth="1"/>
    <col min="16146" max="16147" width="13.5703125" style="172" customWidth="1"/>
    <col min="16148" max="16159" width="0" style="172" hidden="1" customWidth="1"/>
    <col min="16160" max="16160" width="12.85546875" style="172" customWidth="1"/>
    <col min="16161" max="16166" width="6.7109375" style="172" customWidth="1"/>
    <col min="16167" max="16175" width="5.85546875" style="172" customWidth="1"/>
    <col min="16176" max="16219" width="10.85546875" style="172" customWidth="1"/>
    <col min="16220" max="16384" width="12.85546875" style="172"/>
  </cols>
  <sheetData>
    <row r="1" spans="1:27" s="166" customFormat="1" ht="11.1" customHeight="1" x14ac:dyDescent="0.15">
      <c r="A1" s="162" t="s">
        <v>0</v>
      </c>
      <c r="B1" s="163"/>
      <c r="C1" s="164"/>
      <c r="D1" s="164"/>
      <c r="E1" s="164"/>
      <c r="F1" s="164"/>
      <c r="G1" s="164"/>
      <c r="H1" s="164"/>
      <c r="I1" s="164"/>
      <c r="J1" s="165"/>
      <c r="K1" s="240"/>
      <c r="V1" s="167"/>
      <c r="W1" s="168"/>
      <c r="X1" s="168"/>
    </row>
    <row r="2" spans="1:27" s="166" customFormat="1" ht="11.1" customHeight="1" x14ac:dyDescent="0.15">
      <c r="A2" s="162" t="str">
        <f>CONCATENATE("COMUNA: ",[13]NOMBRE!B2," - ","( ",[13]NOMBRE!C2,[13]NOMBRE!D2,[13]NOMBRE!E2,[13]NOMBRE!F2,[13]NOMBRE!G2," )")</f>
        <v>COMUNA: Linares - ( 07401 )</v>
      </c>
      <c r="B2" s="163"/>
      <c r="C2" s="164"/>
      <c r="D2" s="164"/>
      <c r="E2" s="164"/>
      <c r="F2" s="164"/>
      <c r="G2" s="164"/>
      <c r="H2" s="164"/>
      <c r="I2" s="164"/>
      <c r="J2" s="165"/>
      <c r="K2" s="240"/>
      <c r="V2" s="167"/>
      <c r="W2" s="168"/>
      <c r="X2" s="168"/>
    </row>
    <row r="3" spans="1:27" s="166" customFormat="1" ht="11.1" customHeight="1" x14ac:dyDescent="0.2">
      <c r="A3" s="162" t="str">
        <f>CONCATENATE("ESTABLECIMIENTO/ESTRATEGIA: ",[13]NOMBRE!B3," - ","( ",[13]NOMBRE!C3,[13]NOMBRE!D3,[13]NOMBRE!E3,[13]NOMBRE!F3,[13]NOMBRE!G3,[13]NOMBRE!H3," )")</f>
        <v>ESTABLECIMIENTO/ESTRATEGIA: Hospital Presidente Carlos Ibáñez del Campo - ( 116108 )</v>
      </c>
      <c r="B3" s="163"/>
      <c r="C3" s="164"/>
      <c r="D3" s="169"/>
      <c r="E3" s="164"/>
      <c r="F3" s="164"/>
      <c r="G3" s="164"/>
      <c r="H3" s="164"/>
      <c r="I3" s="164"/>
      <c r="J3" s="165"/>
      <c r="K3" s="240"/>
      <c r="V3" s="167"/>
      <c r="W3" s="168"/>
      <c r="X3" s="168"/>
    </row>
    <row r="4" spans="1:27" s="166" customFormat="1" ht="11.1" customHeight="1" x14ac:dyDescent="0.15">
      <c r="A4" s="162" t="str">
        <f>CONCATENATE("MES: ",[13]NOMBRE!B6," - ","( ",[13]NOMBRE!C6,[13]NOMBRE!D6," )")</f>
        <v>MES: DICIEMBRE - ( 12 )</v>
      </c>
      <c r="B4" s="163"/>
      <c r="C4" s="164"/>
      <c r="D4" s="164"/>
      <c r="E4" s="164"/>
      <c r="F4" s="164"/>
      <c r="G4" s="164"/>
      <c r="H4" s="164"/>
      <c r="I4" s="164"/>
      <c r="J4" s="165"/>
      <c r="K4" s="240"/>
      <c r="V4" s="167"/>
      <c r="W4" s="168"/>
      <c r="X4" s="168"/>
    </row>
    <row r="5" spans="1:27" s="166" customFormat="1" ht="11.25" x14ac:dyDescent="0.15">
      <c r="A5" s="161" t="str">
        <f>CONCATENATE("AÑO: ",[13]NOMBRE!B7)</f>
        <v>AÑO: 2016</v>
      </c>
      <c r="B5" s="163"/>
      <c r="C5" s="164"/>
      <c r="D5" s="164"/>
      <c r="E5" s="164"/>
      <c r="F5" s="164"/>
      <c r="G5" s="164"/>
      <c r="H5" s="164"/>
      <c r="I5" s="164"/>
      <c r="J5" s="165"/>
      <c r="K5" s="240"/>
      <c r="V5" s="167"/>
      <c r="W5" s="168"/>
      <c r="X5" s="168"/>
    </row>
    <row r="6" spans="1:27" ht="44.1" customHeight="1" x14ac:dyDescent="0.15">
      <c r="A6" s="423"/>
      <c r="B6" s="423"/>
      <c r="C6" s="423"/>
      <c r="D6" s="423"/>
      <c r="E6" s="423"/>
      <c r="F6" s="423"/>
      <c r="G6" s="423"/>
      <c r="H6" s="423"/>
      <c r="I6" s="423"/>
      <c r="J6" s="170"/>
      <c r="K6" s="241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1"/>
      <c r="W6" s="170"/>
      <c r="X6" s="170"/>
      <c r="Y6" s="170"/>
      <c r="Z6" s="170"/>
      <c r="AA6" s="170"/>
    </row>
    <row r="7" spans="1:27" ht="21.95" customHeight="1" x14ac:dyDescent="0.15">
      <c r="A7" s="424" t="s">
        <v>1</v>
      </c>
      <c r="B7" s="424"/>
      <c r="C7" s="424"/>
      <c r="D7" s="424"/>
      <c r="E7" s="424"/>
      <c r="F7" s="424"/>
      <c r="G7" s="424"/>
      <c r="H7" s="424"/>
      <c r="I7" s="173"/>
      <c r="J7" s="173"/>
      <c r="X7" s="172"/>
    </row>
    <row r="8" spans="1:27" ht="36.75" customHeight="1" x14ac:dyDescent="0.2">
      <c r="A8" s="175" t="s">
        <v>88</v>
      </c>
      <c r="B8" s="176"/>
      <c r="C8" s="176"/>
      <c r="J8" s="177"/>
      <c r="X8" s="172"/>
    </row>
    <row r="9" spans="1:27" ht="15" customHeight="1" x14ac:dyDescent="0.15">
      <c r="A9" s="425" t="s">
        <v>89</v>
      </c>
      <c r="B9" s="428" t="s">
        <v>90</v>
      </c>
      <c r="C9" s="428" t="s">
        <v>91</v>
      </c>
      <c r="D9" s="433" t="s">
        <v>2</v>
      </c>
      <c r="E9" s="434"/>
      <c r="F9" s="428" t="s">
        <v>3</v>
      </c>
      <c r="G9" s="428" t="s">
        <v>4</v>
      </c>
      <c r="H9" s="425" t="s">
        <v>5</v>
      </c>
      <c r="I9" s="433"/>
      <c r="J9" s="437"/>
      <c r="K9" s="243"/>
      <c r="L9" s="177"/>
      <c r="X9" s="172"/>
    </row>
    <row r="10" spans="1:27" ht="10.5" customHeight="1" x14ac:dyDescent="0.15">
      <c r="A10" s="426"/>
      <c r="B10" s="429"/>
      <c r="C10" s="431"/>
      <c r="D10" s="435"/>
      <c r="E10" s="436"/>
      <c r="F10" s="429"/>
      <c r="G10" s="429"/>
      <c r="H10" s="427"/>
      <c r="I10" s="438"/>
      <c r="J10" s="439"/>
      <c r="K10" s="243"/>
      <c r="L10" s="177"/>
      <c r="X10" s="172"/>
    </row>
    <row r="11" spans="1:27" ht="40.5" customHeight="1" x14ac:dyDescent="0.15">
      <c r="A11" s="427"/>
      <c r="B11" s="430"/>
      <c r="C11" s="432"/>
      <c r="D11" s="181" t="s">
        <v>6</v>
      </c>
      <c r="E11" s="182" t="s">
        <v>92</v>
      </c>
      <c r="F11" s="430"/>
      <c r="G11" s="430"/>
      <c r="H11" s="183" t="s">
        <v>7</v>
      </c>
      <c r="I11" s="184" t="s">
        <v>8</v>
      </c>
      <c r="J11" s="416" t="s">
        <v>9</v>
      </c>
      <c r="K11" s="243"/>
      <c r="L11" s="177"/>
      <c r="X11" s="172"/>
    </row>
    <row r="12" spans="1:27" ht="15" customHeight="1" x14ac:dyDescent="0.2">
      <c r="A12" s="185" t="s">
        <v>93</v>
      </c>
      <c r="B12" s="326">
        <f>SUM(B13:B16)</f>
        <v>5</v>
      </c>
      <c r="C12" s="326">
        <f>SUM(C13:C16)</f>
        <v>5</v>
      </c>
      <c r="D12" s="318">
        <f t="shared" ref="D12:J12" si="0">SUM(D13:D16)</f>
        <v>1551.4</v>
      </c>
      <c r="E12" s="319">
        <f t="shared" si="0"/>
        <v>1484.7</v>
      </c>
      <c r="F12" s="320">
        <f t="shared" si="0"/>
        <v>191</v>
      </c>
      <c r="G12" s="320">
        <f t="shared" si="0"/>
        <v>669</v>
      </c>
      <c r="H12" s="318">
        <f>SUM(H13:H16)</f>
        <v>613.9</v>
      </c>
      <c r="I12" s="321">
        <f>SUM(I13:I16)</f>
        <v>594.29999999999995</v>
      </c>
      <c r="J12" s="319">
        <f t="shared" si="0"/>
        <v>19.7</v>
      </c>
      <c r="K12" s="244"/>
      <c r="L12" s="177"/>
      <c r="T12" s="235"/>
      <c r="X12" s="186"/>
    </row>
    <row r="13" spans="1:27" ht="15" customHeight="1" x14ac:dyDescent="0.2">
      <c r="A13" s="187" t="s">
        <v>10</v>
      </c>
      <c r="B13" s="327">
        <v>4</v>
      </c>
      <c r="C13" s="327">
        <v>4</v>
      </c>
      <c r="D13" s="303">
        <v>807.4</v>
      </c>
      <c r="E13" s="304">
        <v>740.7</v>
      </c>
      <c r="F13" s="305">
        <v>137.69999999999999</v>
      </c>
      <c r="G13" s="305">
        <v>476.5</v>
      </c>
      <c r="H13" s="303">
        <v>421.4</v>
      </c>
      <c r="I13" s="306">
        <v>401.8</v>
      </c>
      <c r="J13" s="307">
        <v>19.7</v>
      </c>
      <c r="K13" s="245" t="str">
        <f>T13&amp;" "&amp;U13</f>
        <v xml:space="preserve"> </v>
      </c>
      <c r="L13" s="177"/>
      <c r="T13" s="248" t="str">
        <f>IF($C13&gt;$B13,"El nº de quirófanos disponibles NO puede ser MAYOR al nº de quirófanos de dotación","")</f>
        <v/>
      </c>
      <c r="U13" s="248" t="str">
        <f>IF(AND($C13&gt;0,$D13=""),"Falta registrar horas disponibles",IF(AND($H13&gt;0,$G13=""),"Falta registrar total de horas mensuales ocupadas",IF(AND(SUM($D13:$J13)&gt;0,$B13=""),"Falta registrar número quierófanos",IF(($F13+$G13)&gt;$D13,"Las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74"/>
      <c r="X13" s="174"/>
      <c r="Y13" s="174"/>
      <c r="Z13" s="209">
        <v>0</v>
      </c>
      <c r="AA13" s="251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188" t="s">
        <v>11</v>
      </c>
      <c r="B14" s="328">
        <v>1</v>
      </c>
      <c r="C14" s="328">
        <v>1</v>
      </c>
      <c r="D14" s="308">
        <v>744</v>
      </c>
      <c r="E14" s="309">
        <v>744</v>
      </c>
      <c r="F14" s="310">
        <v>53.3</v>
      </c>
      <c r="G14" s="310">
        <v>192.5</v>
      </c>
      <c r="H14" s="308">
        <v>192.5</v>
      </c>
      <c r="I14" s="311">
        <v>192.5</v>
      </c>
      <c r="J14" s="312"/>
      <c r="K14" s="246" t="str">
        <f>T14&amp;" "&amp;U14</f>
        <v xml:space="preserve"> </v>
      </c>
      <c r="L14" s="177"/>
      <c r="T14" s="248" t="str">
        <f>IF($C14&gt;$B14,"El nº de quirófanos disponibles NO puede ser MAYOR al nº de quirófanos de dotación","")</f>
        <v/>
      </c>
      <c r="U14" s="248" t="str">
        <f>IF(AND($C14&gt;0,$D14=""),"Falta registrar horas disponibles",IF(AND($H14&gt;0,$G14=""),"Falta registrar total de horas mensuales ocupadas",IF(AND(SUM($D14:$J14)&gt;0,$B14=""),"Falta registrar número quirófanos",IF(($F14+$G14)&gt;$D14,"Las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74"/>
      <c r="X14" s="174"/>
      <c r="Y14" s="174"/>
      <c r="Z14" s="209">
        <v>0</v>
      </c>
      <c r="AA14" s="251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188" t="s">
        <v>12</v>
      </c>
      <c r="B15" s="328"/>
      <c r="C15" s="328"/>
      <c r="D15" s="308"/>
      <c r="E15" s="309"/>
      <c r="F15" s="310"/>
      <c r="G15" s="310"/>
      <c r="H15" s="308"/>
      <c r="I15" s="311"/>
      <c r="J15" s="312"/>
      <c r="K15" s="246" t="str">
        <f>T15&amp;" "&amp;U15</f>
        <v xml:space="preserve"> </v>
      </c>
      <c r="L15" s="177"/>
      <c r="T15" s="248" t="str">
        <f>IF($C15&gt;$B15,"El nº de quirófanos disponibles NO puede ser MAYOR al nº de quirófanos de dotación","")</f>
        <v/>
      </c>
      <c r="U15" s="248" t="str">
        <f>IF(AND($C15&gt;0,$D15=""),"Falta registrar horas disponibles",IF(AND($H15&gt;0,$G15=""),"Falta registrar total de horas mensuales ocupadas",IF(AND(SUM($D15:$J15)&gt;0,$B15=""),"Falta registrar número quirófanos",IF(($F15+$G15)&gt;$D15,"Las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74"/>
      <c r="X15" s="174"/>
      <c r="Y15" s="174"/>
      <c r="Z15" s="209">
        <v>0</v>
      </c>
      <c r="AA15" s="251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189" t="s">
        <v>13</v>
      </c>
      <c r="B16" s="329"/>
      <c r="C16" s="329"/>
      <c r="D16" s="313"/>
      <c r="E16" s="314"/>
      <c r="F16" s="315"/>
      <c r="G16" s="315"/>
      <c r="H16" s="313"/>
      <c r="I16" s="316"/>
      <c r="J16" s="317"/>
      <c r="K16" s="246" t="str">
        <f>T16&amp;" "&amp;U16</f>
        <v xml:space="preserve"> </v>
      </c>
      <c r="L16" s="177"/>
      <c r="T16" s="248" t="str">
        <f>IF($C16&gt;$B16,"El nº de quirófanos disponibles NO puede ser MAYOR al nº de quirófanos de dotación","")</f>
        <v/>
      </c>
      <c r="U16" s="248" t="str">
        <f>IF(AND($C16&gt;0,$D16=""),"Falta registrar horas disponibles",IF(AND($H16&gt;0,$G16=""),"Falta registrar total de horas mensuales ocupadas",IF(AND(SUM($D16:$J16)&gt;0,$B16=""),"Falta registrar número quirófanos",IF(($F16+$G16)&gt;$D16,"Las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74"/>
      <c r="X16" s="174"/>
      <c r="Y16" s="174"/>
      <c r="Z16" s="209">
        <v>0</v>
      </c>
      <c r="AA16" s="251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90" t="s">
        <v>14</v>
      </c>
      <c r="B17" s="191"/>
      <c r="C17" s="191"/>
      <c r="D17" s="191"/>
      <c r="E17" s="191"/>
      <c r="F17" s="191"/>
      <c r="G17" s="191"/>
      <c r="H17" s="191"/>
      <c r="I17" s="191"/>
      <c r="J17" s="177"/>
      <c r="X17" s="172"/>
    </row>
    <row r="18" spans="1:24" ht="42" customHeight="1" x14ac:dyDescent="0.15">
      <c r="A18" s="413" t="s">
        <v>15</v>
      </c>
      <c r="B18" s="414" t="s">
        <v>7</v>
      </c>
      <c r="C18" s="192" t="s">
        <v>16</v>
      </c>
      <c r="D18" s="193" t="s">
        <v>17</v>
      </c>
      <c r="E18" s="193" t="s">
        <v>18</v>
      </c>
      <c r="F18" s="193" t="s">
        <v>19</v>
      </c>
      <c r="G18" s="194" t="s">
        <v>20</v>
      </c>
      <c r="H18" s="195"/>
      <c r="I18" s="172"/>
      <c r="X18" s="172"/>
    </row>
    <row r="19" spans="1:24" ht="15" customHeight="1" x14ac:dyDescent="0.15">
      <c r="A19" s="196" t="s">
        <v>21</v>
      </c>
      <c r="B19" s="286">
        <f>SUM(C19:G19)</f>
        <v>8</v>
      </c>
      <c r="C19" s="287"/>
      <c r="D19" s="288"/>
      <c r="E19" s="288">
        <v>8</v>
      </c>
      <c r="F19" s="288"/>
      <c r="G19" s="289"/>
      <c r="H19" s="236"/>
      <c r="I19" s="172"/>
      <c r="X19" s="172"/>
    </row>
    <row r="20" spans="1:24" ht="15" customHeight="1" x14ac:dyDescent="0.15">
      <c r="A20" s="188" t="s">
        <v>22</v>
      </c>
      <c r="B20" s="290">
        <f>SUM(C20:G20)</f>
        <v>122</v>
      </c>
      <c r="C20" s="291"/>
      <c r="D20" s="292"/>
      <c r="E20" s="292">
        <v>122</v>
      </c>
      <c r="F20" s="292"/>
      <c r="G20" s="293"/>
      <c r="H20" s="236"/>
      <c r="I20" s="172"/>
      <c r="X20" s="172"/>
    </row>
    <row r="21" spans="1:24" ht="15" customHeight="1" x14ac:dyDescent="0.15">
      <c r="A21" s="188" t="s">
        <v>23</v>
      </c>
      <c r="B21" s="290">
        <f>SUM(C21:G21)</f>
        <v>122</v>
      </c>
      <c r="C21" s="291"/>
      <c r="D21" s="292"/>
      <c r="E21" s="292">
        <v>122</v>
      </c>
      <c r="F21" s="292"/>
      <c r="G21" s="293"/>
      <c r="H21" s="236"/>
      <c r="I21" s="172"/>
      <c r="X21" s="172"/>
    </row>
    <row r="22" spans="1:24" ht="15" customHeight="1" x14ac:dyDescent="0.15">
      <c r="A22" s="188" t="s">
        <v>24</v>
      </c>
      <c r="B22" s="290">
        <f>SUM(C22:G22)</f>
        <v>122</v>
      </c>
      <c r="C22" s="291"/>
      <c r="D22" s="292"/>
      <c r="E22" s="292">
        <v>122</v>
      </c>
      <c r="F22" s="292"/>
      <c r="G22" s="293"/>
      <c r="H22" s="236"/>
      <c r="I22" s="172"/>
      <c r="J22" s="177"/>
      <c r="X22" s="172"/>
    </row>
    <row r="23" spans="1:24" ht="15" customHeight="1" x14ac:dyDescent="0.15">
      <c r="A23" s="197" t="s">
        <v>25</v>
      </c>
      <c r="B23" s="294">
        <f>SUM(C23:G23)</f>
        <v>122</v>
      </c>
      <c r="C23" s="295"/>
      <c r="D23" s="296"/>
      <c r="E23" s="296">
        <v>122</v>
      </c>
      <c r="F23" s="296"/>
      <c r="G23" s="297"/>
      <c r="H23" s="236"/>
      <c r="I23" s="172"/>
      <c r="X23" s="172"/>
    </row>
    <row r="24" spans="1:24" s="177" customFormat="1" ht="27.75" customHeight="1" x14ac:dyDescent="0.2">
      <c r="A24" s="190" t="s">
        <v>26</v>
      </c>
      <c r="B24" s="198"/>
      <c r="C24" s="198"/>
      <c r="D24" s="198"/>
      <c r="E24" s="198"/>
      <c r="F24" s="198"/>
      <c r="G24" s="198"/>
      <c r="H24" s="198"/>
      <c r="K24" s="243"/>
      <c r="V24" s="199"/>
    </row>
    <row r="25" spans="1:24" s="177" customFormat="1" ht="21.75" customHeight="1" x14ac:dyDescent="0.15">
      <c r="A25" s="190" t="s">
        <v>27</v>
      </c>
      <c r="K25" s="243"/>
      <c r="V25" s="199"/>
    </row>
    <row r="26" spans="1:24" ht="29.25" customHeight="1" x14ac:dyDescent="0.15">
      <c r="A26" s="200" t="s">
        <v>15</v>
      </c>
      <c r="B26" s="200" t="s">
        <v>7</v>
      </c>
      <c r="C26" s="172"/>
      <c r="D26" s="172"/>
      <c r="E26" s="172"/>
      <c r="F26" s="172"/>
      <c r="G26" s="172"/>
      <c r="H26" s="172"/>
      <c r="I26" s="172"/>
      <c r="X26" s="172"/>
    </row>
    <row r="27" spans="1:24" ht="15" customHeight="1" x14ac:dyDescent="0.15">
      <c r="A27" s="187" t="s">
        <v>22</v>
      </c>
      <c r="B27" s="255">
        <v>23</v>
      </c>
      <c r="C27" s="237"/>
      <c r="D27" s="172"/>
      <c r="E27" s="172"/>
      <c r="F27" s="172"/>
      <c r="G27" s="172"/>
      <c r="H27" s="172"/>
      <c r="I27" s="172"/>
      <c r="X27" s="172"/>
    </row>
    <row r="28" spans="1:24" ht="15" customHeight="1" x14ac:dyDescent="0.15">
      <c r="A28" s="188" t="s">
        <v>23</v>
      </c>
      <c r="B28" s="255">
        <v>29</v>
      </c>
      <c r="C28" s="237"/>
      <c r="D28" s="172"/>
      <c r="E28" s="172"/>
      <c r="F28" s="172"/>
      <c r="G28" s="172"/>
      <c r="H28" s="172"/>
      <c r="I28" s="172"/>
      <c r="X28" s="172"/>
    </row>
    <row r="29" spans="1:24" ht="15" customHeight="1" x14ac:dyDescent="0.15">
      <c r="A29" s="187" t="s">
        <v>24</v>
      </c>
      <c r="B29" s="255">
        <v>206</v>
      </c>
      <c r="C29" s="237"/>
      <c r="D29" s="172"/>
      <c r="E29" s="172"/>
      <c r="F29" s="172"/>
      <c r="G29" s="172"/>
      <c r="H29" s="172"/>
      <c r="I29" s="172"/>
      <c r="X29" s="172"/>
    </row>
    <row r="30" spans="1:24" ht="15" customHeight="1" x14ac:dyDescent="0.15">
      <c r="A30" s="187" t="s">
        <v>25</v>
      </c>
      <c r="B30" s="255">
        <v>22</v>
      </c>
      <c r="C30" s="237"/>
      <c r="D30" s="172"/>
      <c r="E30" s="172"/>
      <c r="F30" s="172"/>
      <c r="G30" s="172"/>
      <c r="H30" s="172"/>
      <c r="I30" s="172"/>
      <c r="J30" s="177"/>
      <c r="X30" s="172"/>
    </row>
    <row r="31" spans="1:24" ht="15" customHeight="1" x14ac:dyDescent="0.15">
      <c r="A31" s="201" t="s">
        <v>28</v>
      </c>
      <c r="B31" s="255"/>
      <c r="C31" s="237"/>
      <c r="D31" s="172"/>
      <c r="E31" s="172"/>
      <c r="F31" s="172"/>
      <c r="G31" s="172"/>
      <c r="H31" s="172"/>
      <c r="I31" s="172"/>
      <c r="X31" s="172"/>
    </row>
    <row r="32" spans="1:24" ht="15" customHeight="1" x14ac:dyDescent="0.15">
      <c r="A32" s="189" t="s">
        <v>29</v>
      </c>
      <c r="B32" s="285">
        <v>1</v>
      </c>
      <c r="C32" s="237"/>
      <c r="D32" s="172"/>
      <c r="E32" s="172"/>
      <c r="F32" s="172"/>
      <c r="G32" s="172"/>
      <c r="H32" s="172"/>
      <c r="I32" s="172"/>
      <c r="X32" s="172"/>
    </row>
    <row r="33" spans="1:27" ht="33" customHeight="1" x14ac:dyDescent="0.15">
      <c r="A33" s="190" t="s">
        <v>30</v>
      </c>
      <c r="B33" s="202"/>
      <c r="C33" s="172"/>
      <c r="D33" s="172"/>
      <c r="E33" s="172"/>
      <c r="F33" s="172"/>
      <c r="G33" s="172"/>
      <c r="H33" s="172"/>
      <c r="I33" s="172"/>
      <c r="X33" s="172"/>
    </row>
    <row r="34" spans="1:27" ht="43.5" customHeight="1" x14ac:dyDescent="0.15">
      <c r="A34" s="200" t="s">
        <v>31</v>
      </c>
      <c r="B34" s="200" t="s">
        <v>7</v>
      </c>
      <c r="C34" s="203" t="s">
        <v>32</v>
      </c>
      <c r="D34" s="204" t="s">
        <v>33</v>
      </c>
      <c r="E34" s="204" t="s">
        <v>34</v>
      </c>
      <c r="F34" s="205" t="s">
        <v>35</v>
      </c>
      <c r="G34" s="172"/>
      <c r="H34" s="172"/>
      <c r="I34" s="172"/>
      <c r="X34" s="172"/>
    </row>
    <row r="35" spans="1:27" ht="24" customHeight="1" x14ac:dyDescent="0.15">
      <c r="A35" s="206" t="s">
        <v>36</v>
      </c>
      <c r="B35" s="284">
        <f>SUM(C35:F35)</f>
        <v>349</v>
      </c>
      <c r="C35" s="120">
        <v>4</v>
      </c>
      <c r="D35" s="121">
        <v>101</v>
      </c>
      <c r="E35" s="121">
        <v>20</v>
      </c>
      <c r="F35" s="122">
        <v>224</v>
      </c>
      <c r="G35" s="238"/>
      <c r="H35" s="172"/>
      <c r="I35" s="172"/>
      <c r="X35" s="172"/>
    </row>
    <row r="36" spans="1:27" ht="23.25" customHeight="1" x14ac:dyDescent="0.15">
      <c r="A36" s="190" t="s">
        <v>37</v>
      </c>
      <c r="X36" s="172"/>
    </row>
    <row r="37" spans="1:27" ht="21.75" customHeight="1" x14ac:dyDescent="0.15">
      <c r="A37" s="190" t="s">
        <v>38</v>
      </c>
      <c r="X37" s="172"/>
    </row>
    <row r="38" spans="1:27" ht="27" customHeight="1" x14ac:dyDescent="0.15">
      <c r="A38" s="413" t="s">
        <v>15</v>
      </c>
      <c r="B38" s="414" t="s">
        <v>39</v>
      </c>
      <c r="C38" s="415" t="s">
        <v>40</v>
      </c>
      <c r="D38" s="242"/>
      <c r="E38" s="172"/>
      <c r="F38" s="172"/>
      <c r="G38" s="172"/>
      <c r="H38" s="172"/>
      <c r="I38" s="172"/>
      <c r="X38" s="172"/>
    </row>
    <row r="39" spans="1:27" ht="15" customHeight="1" x14ac:dyDescent="0.15">
      <c r="A39" s="207" t="s">
        <v>41</v>
      </c>
      <c r="B39" s="279">
        <v>615</v>
      </c>
      <c r="C39" s="280">
        <v>2338</v>
      </c>
      <c r="D39" s="322"/>
      <c r="E39" s="172"/>
      <c r="F39" s="172"/>
      <c r="G39" s="172"/>
      <c r="H39" s="172"/>
      <c r="X39" s="172"/>
    </row>
    <row r="40" spans="1:27" ht="24" customHeight="1" x14ac:dyDescent="0.15">
      <c r="A40" s="208" t="s">
        <v>42</v>
      </c>
      <c r="B40" s="256">
        <v>153</v>
      </c>
      <c r="C40" s="281">
        <v>78</v>
      </c>
      <c r="D40" s="322" t="s">
        <v>43</v>
      </c>
      <c r="E40" s="172"/>
      <c r="F40" s="172"/>
      <c r="G40" s="172"/>
      <c r="H40" s="172"/>
      <c r="I40" s="172"/>
      <c r="T40" s="209" t="s">
        <v>44</v>
      </c>
      <c r="U40" s="209" t="s">
        <v>44</v>
      </c>
      <c r="W40" s="174"/>
      <c r="X40" s="174"/>
      <c r="Y40" s="174"/>
      <c r="Z40" s="247">
        <v>0</v>
      </c>
      <c r="AA40" s="247">
        <v>0</v>
      </c>
    </row>
    <row r="41" spans="1:27" ht="22.5" customHeight="1" x14ac:dyDescent="0.15">
      <c r="A41" s="208" t="s">
        <v>45</v>
      </c>
      <c r="B41" s="256">
        <v>132</v>
      </c>
      <c r="C41" s="281">
        <v>20</v>
      </c>
      <c r="D41" s="322" t="s">
        <v>43</v>
      </c>
      <c r="E41" s="172"/>
      <c r="F41" s="172"/>
      <c r="G41" s="172"/>
      <c r="H41" s="172"/>
      <c r="I41" s="172"/>
      <c r="T41" s="209" t="s">
        <v>44</v>
      </c>
      <c r="U41" s="209" t="s">
        <v>44</v>
      </c>
      <c r="W41" s="174"/>
      <c r="X41" s="174"/>
      <c r="Y41" s="174"/>
      <c r="Z41" s="247">
        <v>0</v>
      </c>
      <c r="AA41" s="247">
        <v>0</v>
      </c>
    </row>
    <row r="42" spans="1:27" ht="24.75" customHeight="1" x14ac:dyDescent="0.15">
      <c r="A42" s="210" t="s">
        <v>46</v>
      </c>
      <c r="B42" s="282">
        <v>117</v>
      </c>
      <c r="C42" s="283">
        <v>127</v>
      </c>
      <c r="D42" s="322" t="s">
        <v>43</v>
      </c>
      <c r="E42" s="172"/>
      <c r="F42" s="172"/>
      <c r="G42" s="172"/>
      <c r="H42" s="172"/>
      <c r="T42" s="209" t="s">
        <v>44</v>
      </c>
      <c r="U42" s="209" t="s">
        <v>44</v>
      </c>
      <c r="W42" s="174"/>
      <c r="X42" s="174"/>
      <c r="Y42" s="174"/>
      <c r="Z42" s="247">
        <v>0</v>
      </c>
      <c r="AA42" s="247">
        <v>0</v>
      </c>
    </row>
    <row r="43" spans="1:27" ht="24" customHeight="1" x14ac:dyDescent="0.15">
      <c r="A43" s="211" t="s">
        <v>47</v>
      </c>
      <c r="B43" s="212"/>
      <c r="C43" s="212"/>
      <c r="D43" s="323"/>
      <c r="E43" s="172"/>
      <c r="F43" s="172"/>
      <c r="G43" s="172"/>
      <c r="H43" s="172"/>
      <c r="I43" s="172"/>
      <c r="J43" s="177"/>
      <c r="W43" s="174"/>
      <c r="X43" s="174"/>
      <c r="Y43" s="174"/>
    </row>
    <row r="44" spans="1:27" ht="21.75" customHeight="1" x14ac:dyDescent="0.15">
      <c r="A44" s="190" t="s">
        <v>48</v>
      </c>
      <c r="D44" s="243"/>
      <c r="W44" s="174"/>
      <c r="X44" s="174"/>
      <c r="Y44" s="174"/>
    </row>
    <row r="45" spans="1:27" ht="24" customHeight="1" x14ac:dyDescent="0.15">
      <c r="A45" s="200" t="s">
        <v>49</v>
      </c>
      <c r="B45" s="213" t="s">
        <v>39</v>
      </c>
      <c r="C45" s="214" t="s">
        <v>40</v>
      </c>
      <c r="D45" s="324"/>
      <c r="E45" s="172"/>
      <c r="F45" s="172"/>
      <c r="G45" s="172"/>
      <c r="H45" s="172"/>
      <c r="W45" s="174"/>
      <c r="X45" s="174"/>
      <c r="Y45" s="174"/>
    </row>
    <row r="46" spans="1:27" ht="20.25" customHeight="1" x14ac:dyDescent="0.15">
      <c r="A46" s="215" t="s">
        <v>50</v>
      </c>
      <c r="B46" s="256">
        <v>166</v>
      </c>
      <c r="C46" s="281">
        <v>332</v>
      </c>
      <c r="D46" s="325"/>
      <c r="E46" s="172"/>
      <c r="F46" s="172"/>
      <c r="G46" s="172"/>
      <c r="H46" s="172"/>
      <c r="W46" s="174"/>
      <c r="X46" s="174"/>
      <c r="Y46" s="174"/>
    </row>
    <row r="47" spans="1:27" ht="24" customHeight="1" x14ac:dyDescent="0.15">
      <c r="A47" s="216" t="s">
        <v>51</v>
      </c>
      <c r="B47" s="282">
        <v>161</v>
      </c>
      <c r="C47" s="283">
        <v>332</v>
      </c>
      <c r="D47" s="322" t="s">
        <v>43</v>
      </c>
      <c r="E47" s="172"/>
      <c r="F47" s="172"/>
      <c r="G47" s="172"/>
      <c r="H47" s="172"/>
      <c r="T47" s="209" t="s">
        <v>44</v>
      </c>
      <c r="U47" s="209" t="s">
        <v>44</v>
      </c>
      <c r="W47" s="174"/>
      <c r="X47" s="174"/>
      <c r="Y47" s="174"/>
      <c r="Z47" s="247">
        <v>0</v>
      </c>
      <c r="AA47" s="247" t="s">
        <v>44</v>
      </c>
    </row>
    <row r="48" spans="1:27" ht="24" customHeight="1" x14ac:dyDescent="0.15">
      <c r="A48" s="217"/>
      <c r="B48" s="202"/>
      <c r="C48" s="202"/>
      <c r="D48" s="202"/>
      <c r="E48" s="172"/>
      <c r="F48" s="172"/>
      <c r="G48" s="172"/>
      <c r="H48" s="172"/>
      <c r="I48" s="172"/>
      <c r="J48" s="177"/>
      <c r="X48" s="172"/>
    </row>
    <row r="49" spans="1:31" ht="28.5" customHeight="1" x14ac:dyDescent="0.15">
      <c r="A49" s="440" t="s">
        <v>52</v>
      </c>
      <c r="B49" s="441"/>
      <c r="C49" s="441"/>
      <c r="D49" s="441"/>
      <c r="E49" s="441"/>
      <c r="J49" s="177"/>
      <c r="X49" s="172"/>
    </row>
    <row r="50" spans="1:31" ht="33.75" x14ac:dyDescent="0.15">
      <c r="A50" s="200" t="s">
        <v>49</v>
      </c>
      <c r="B50" s="412" t="s">
        <v>53</v>
      </c>
      <c r="C50" s="200" t="s">
        <v>7</v>
      </c>
      <c r="D50" s="219" t="s">
        <v>54</v>
      </c>
      <c r="E50" s="220" t="s">
        <v>55</v>
      </c>
      <c r="F50" s="221" t="s">
        <v>56</v>
      </c>
      <c r="G50" s="221" t="s">
        <v>57</v>
      </c>
      <c r="H50" s="221" t="s">
        <v>58</v>
      </c>
      <c r="I50" s="222" t="s">
        <v>59</v>
      </c>
      <c r="L50" s="177"/>
      <c r="X50" s="172"/>
    </row>
    <row r="51" spans="1:31" ht="15" customHeight="1" x14ac:dyDescent="0.15">
      <c r="A51" s="442" t="s">
        <v>50</v>
      </c>
      <c r="B51" s="443"/>
      <c r="C51" s="260">
        <f>SUM(D51:I51)</f>
        <v>243</v>
      </c>
      <c r="D51" s="261">
        <v>43</v>
      </c>
      <c r="E51" s="262">
        <v>11</v>
      </c>
      <c r="F51" s="262">
        <v>31</v>
      </c>
      <c r="G51" s="262">
        <v>45</v>
      </c>
      <c r="H51" s="262">
        <v>36</v>
      </c>
      <c r="I51" s="263">
        <v>77</v>
      </c>
      <c r="J51" s="322" t="s">
        <v>60</v>
      </c>
      <c r="L51" s="177"/>
      <c r="T51" s="209" t="s">
        <v>44</v>
      </c>
      <c r="U51" s="209" t="s">
        <v>44</v>
      </c>
      <c r="V51" s="209" t="s">
        <v>44</v>
      </c>
      <c r="W51" s="209" t="s">
        <v>44</v>
      </c>
      <c r="X51" s="209" t="s">
        <v>44</v>
      </c>
      <c r="Y51" s="209" t="s">
        <v>44</v>
      </c>
      <c r="Z51" s="247">
        <v>0</v>
      </c>
      <c r="AA51" s="247">
        <v>0</v>
      </c>
      <c r="AB51" s="247">
        <v>0</v>
      </c>
      <c r="AC51" s="247">
        <v>0</v>
      </c>
      <c r="AD51" s="247">
        <v>0</v>
      </c>
      <c r="AE51" s="247">
        <v>0</v>
      </c>
    </row>
    <row r="52" spans="1:31" ht="21" customHeight="1" x14ac:dyDescent="0.15">
      <c r="A52" s="444" t="s">
        <v>61</v>
      </c>
      <c r="B52" s="223" t="s">
        <v>62</v>
      </c>
      <c r="C52" s="264">
        <f>SUM(D52:I52)</f>
        <v>23</v>
      </c>
      <c r="D52" s="265">
        <v>10</v>
      </c>
      <c r="E52" s="266">
        <v>7</v>
      </c>
      <c r="F52" s="266">
        <v>6</v>
      </c>
      <c r="G52" s="266"/>
      <c r="H52" s="266"/>
      <c r="I52" s="267"/>
      <c r="J52" s="322" t="s">
        <v>60</v>
      </c>
      <c r="L52" s="177"/>
      <c r="T52" s="209" t="s">
        <v>44</v>
      </c>
      <c r="U52" s="209" t="s">
        <v>44</v>
      </c>
      <c r="V52" s="209" t="s">
        <v>44</v>
      </c>
      <c r="W52" s="209" t="s">
        <v>44</v>
      </c>
      <c r="X52" s="209" t="s">
        <v>44</v>
      </c>
      <c r="Y52" s="209" t="s">
        <v>44</v>
      </c>
      <c r="Z52" s="247">
        <v>0</v>
      </c>
      <c r="AA52" s="247">
        <v>0</v>
      </c>
      <c r="AB52" s="247">
        <v>0</v>
      </c>
      <c r="AC52" s="247">
        <v>0</v>
      </c>
      <c r="AD52" s="247">
        <v>0</v>
      </c>
      <c r="AE52" s="247">
        <v>0</v>
      </c>
    </row>
    <row r="53" spans="1:31" ht="31.5" x14ac:dyDescent="0.15">
      <c r="A53" s="444"/>
      <c r="B53" s="224" t="s">
        <v>63</v>
      </c>
      <c r="C53" s="268">
        <f>SUM(D53:I53)</f>
        <v>32</v>
      </c>
      <c r="D53" s="269">
        <v>21</v>
      </c>
      <c r="E53" s="270">
        <v>4</v>
      </c>
      <c r="F53" s="270">
        <v>7</v>
      </c>
      <c r="G53" s="270"/>
      <c r="H53" s="270"/>
      <c r="I53" s="271"/>
      <c r="J53" s="322" t="s">
        <v>60</v>
      </c>
      <c r="L53" s="177"/>
      <c r="T53" s="209" t="s">
        <v>44</v>
      </c>
      <c r="U53" s="209" t="s">
        <v>44</v>
      </c>
      <c r="V53" s="209" t="s">
        <v>44</v>
      </c>
      <c r="W53" s="209" t="s">
        <v>44</v>
      </c>
      <c r="X53" s="209" t="s">
        <v>44</v>
      </c>
      <c r="Y53" s="209" t="s">
        <v>44</v>
      </c>
      <c r="Z53" s="247">
        <v>0</v>
      </c>
      <c r="AA53" s="247">
        <v>0</v>
      </c>
      <c r="AB53" s="247">
        <v>0</v>
      </c>
      <c r="AC53" s="247">
        <v>0</v>
      </c>
      <c r="AD53" s="247">
        <v>0</v>
      </c>
      <c r="AE53" s="247">
        <v>0</v>
      </c>
    </row>
    <row r="54" spans="1:31" ht="24.95" customHeight="1" x14ac:dyDescent="0.15">
      <c r="A54" s="445" t="s">
        <v>64</v>
      </c>
      <c r="B54" s="225" t="s">
        <v>62</v>
      </c>
      <c r="C54" s="229">
        <f>SUM(D54:I54)</f>
        <v>41</v>
      </c>
      <c r="D54" s="272">
        <v>20</v>
      </c>
      <c r="E54" s="273">
        <v>11</v>
      </c>
      <c r="F54" s="273">
        <v>10</v>
      </c>
      <c r="G54" s="273"/>
      <c r="H54" s="273"/>
      <c r="I54" s="274"/>
      <c r="J54" s="322" t="s">
        <v>60</v>
      </c>
      <c r="K54" s="243"/>
      <c r="L54" s="177"/>
      <c r="T54" s="226"/>
      <c r="U54" s="226"/>
      <c r="V54" s="226"/>
      <c r="W54" s="226"/>
      <c r="X54" s="226"/>
      <c r="Y54" s="226"/>
      <c r="Z54" s="174"/>
      <c r="AA54" s="174"/>
      <c r="AB54" s="174"/>
      <c r="AC54" s="174"/>
      <c r="AD54" s="174"/>
      <c r="AE54" s="174"/>
    </row>
    <row r="55" spans="1:31" ht="33" customHeight="1" x14ac:dyDescent="0.15">
      <c r="A55" s="446"/>
      <c r="B55" s="227" t="s">
        <v>63</v>
      </c>
      <c r="C55" s="275">
        <f>SUM(D55:I55)</f>
        <v>65</v>
      </c>
      <c r="D55" s="276">
        <v>37</v>
      </c>
      <c r="E55" s="277">
        <v>15</v>
      </c>
      <c r="F55" s="277">
        <v>13</v>
      </c>
      <c r="G55" s="277"/>
      <c r="H55" s="277"/>
      <c r="I55" s="278"/>
      <c r="J55" s="322" t="s">
        <v>65</v>
      </c>
      <c r="K55" s="243"/>
      <c r="L55" s="177"/>
      <c r="T55" s="226"/>
      <c r="U55" s="226"/>
      <c r="V55" s="226"/>
      <c r="W55" s="226"/>
      <c r="X55" s="226"/>
      <c r="Y55" s="226"/>
      <c r="Z55" s="174"/>
      <c r="AA55" s="174"/>
      <c r="AB55" s="174"/>
      <c r="AC55" s="174"/>
      <c r="AD55" s="174"/>
      <c r="AE55" s="174"/>
    </row>
    <row r="56" spans="1:31" ht="34.5" customHeight="1" x14ac:dyDescent="0.15">
      <c r="A56" s="447" t="s">
        <v>66</v>
      </c>
      <c r="B56" s="447"/>
      <c r="C56" s="447"/>
      <c r="D56" s="447"/>
      <c r="E56" s="447"/>
      <c r="F56" s="447"/>
      <c r="J56" s="177"/>
      <c r="X56" s="172"/>
    </row>
    <row r="57" spans="1:31" ht="11.25" x14ac:dyDescent="0.15">
      <c r="A57" s="414" t="s">
        <v>67</v>
      </c>
      <c r="B57" s="419" t="s">
        <v>68</v>
      </c>
      <c r="C57" s="420"/>
      <c r="D57" s="421" t="s">
        <v>69</v>
      </c>
      <c r="E57" s="422"/>
      <c r="F57" s="417"/>
      <c r="J57" s="177"/>
      <c r="X57" s="172"/>
    </row>
    <row r="58" spans="1:31" ht="21" x14ac:dyDescent="0.25">
      <c r="A58" s="172"/>
      <c r="B58" s="411" t="s">
        <v>70</v>
      </c>
      <c r="C58" s="411" t="s">
        <v>71</v>
      </c>
      <c r="D58" s="411" t="s">
        <v>70</v>
      </c>
      <c r="E58" s="418" t="s">
        <v>71</v>
      </c>
      <c r="F58" s="172"/>
      <c r="G58" s="239"/>
      <c r="H58" s="160"/>
      <c r="I58" s="160"/>
      <c r="J58" s="160"/>
      <c r="X58" s="172"/>
    </row>
    <row r="59" spans="1:31" ht="15" customHeight="1" x14ac:dyDescent="0.25">
      <c r="A59" s="229" t="s">
        <v>72</v>
      </c>
      <c r="B59" s="298">
        <v>2</v>
      </c>
      <c r="C59" s="299">
        <v>59</v>
      </c>
      <c r="D59" s="299">
        <v>1</v>
      </c>
      <c r="E59" s="299">
        <v>27</v>
      </c>
      <c r="F59" s="245"/>
      <c r="H59" s="160"/>
      <c r="I59" s="160"/>
      <c r="J59" s="160"/>
      <c r="T59" s="249"/>
      <c r="X59" s="172"/>
      <c r="Z59" s="249"/>
    </row>
    <row r="60" spans="1:31" ht="15" customHeight="1" x14ac:dyDescent="0.15">
      <c r="A60" s="231" t="s">
        <v>73</v>
      </c>
      <c r="B60" s="300"/>
      <c r="C60" s="301"/>
      <c r="D60" s="301"/>
      <c r="E60" s="301"/>
      <c r="J60" s="177"/>
      <c r="X60" s="172"/>
    </row>
    <row r="61" spans="1:31" ht="15" customHeight="1" x14ac:dyDescent="0.15">
      <c r="A61" s="231" t="s">
        <v>74</v>
      </c>
      <c r="B61" s="300"/>
      <c r="C61" s="301"/>
      <c r="D61" s="301"/>
      <c r="E61" s="301"/>
      <c r="J61" s="177"/>
      <c r="X61" s="172"/>
    </row>
    <row r="62" spans="1:31" ht="15" customHeight="1" x14ac:dyDescent="0.15">
      <c r="A62" s="231" t="s">
        <v>75</v>
      </c>
      <c r="B62" s="300"/>
      <c r="C62" s="301"/>
      <c r="D62" s="301"/>
      <c r="E62" s="301"/>
      <c r="J62" s="177"/>
      <c r="X62" s="172"/>
    </row>
    <row r="63" spans="1:31" ht="15" customHeight="1" x14ac:dyDescent="0.15">
      <c r="A63" s="231" t="s">
        <v>76</v>
      </c>
      <c r="B63" s="300">
        <v>3</v>
      </c>
      <c r="C63" s="301">
        <v>29</v>
      </c>
      <c r="D63" s="301"/>
      <c r="E63" s="301">
        <v>5</v>
      </c>
      <c r="J63" s="177"/>
      <c r="X63" s="172"/>
    </row>
    <row r="64" spans="1:31" ht="15" customHeight="1" x14ac:dyDescent="0.15">
      <c r="A64" s="231" t="s">
        <v>77</v>
      </c>
      <c r="B64" s="300"/>
      <c r="C64" s="301"/>
      <c r="D64" s="301"/>
      <c r="E64" s="301"/>
      <c r="J64" s="177"/>
      <c r="X64" s="172"/>
    </row>
    <row r="65" spans="1:27" ht="15" customHeight="1" x14ac:dyDescent="0.15">
      <c r="A65" s="231" t="s">
        <v>78</v>
      </c>
      <c r="B65" s="300">
        <v>10</v>
      </c>
      <c r="C65" s="301">
        <v>3</v>
      </c>
      <c r="D65" s="301">
        <v>5</v>
      </c>
      <c r="E65" s="301"/>
      <c r="J65" s="177"/>
      <c r="X65" s="172"/>
    </row>
    <row r="66" spans="1:27" ht="15" customHeight="1" x14ac:dyDescent="0.15">
      <c r="A66" s="231" t="s">
        <v>79</v>
      </c>
      <c r="B66" s="300"/>
      <c r="C66" s="301">
        <v>4</v>
      </c>
      <c r="D66" s="301"/>
      <c r="E66" s="301">
        <v>9</v>
      </c>
      <c r="J66" s="177"/>
      <c r="X66" s="172"/>
    </row>
    <row r="67" spans="1:27" ht="15" customHeight="1" x14ac:dyDescent="0.15">
      <c r="A67" s="231" t="s">
        <v>80</v>
      </c>
      <c r="B67" s="300"/>
      <c r="C67" s="301">
        <v>83</v>
      </c>
      <c r="D67" s="301"/>
      <c r="E67" s="301">
        <v>24</v>
      </c>
      <c r="J67" s="177"/>
      <c r="X67" s="172"/>
    </row>
    <row r="68" spans="1:27" ht="15" customHeight="1" x14ac:dyDescent="0.15">
      <c r="A68" s="231" t="s">
        <v>81</v>
      </c>
      <c r="B68" s="300"/>
      <c r="C68" s="301">
        <v>32</v>
      </c>
      <c r="D68" s="301"/>
      <c r="E68" s="301">
        <v>12</v>
      </c>
      <c r="J68" s="177"/>
      <c r="X68" s="172"/>
    </row>
    <row r="69" spans="1:27" ht="15" customHeight="1" x14ac:dyDescent="0.15">
      <c r="A69" s="231" t="s">
        <v>82</v>
      </c>
      <c r="B69" s="300"/>
      <c r="C69" s="301">
        <v>23</v>
      </c>
      <c r="D69" s="301"/>
      <c r="E69" s="301">
        <v>10</v>
      </c>
      <c r="J69" s="177"/>
      <c r="X69" s="172"/>
    </row>
    <row r="70" spans="1:27" ht="15" customHeight="1" x14ac:dyDescent="0.15">
      <c r="A70" s="231" t="s">
        <v>83</v>
      </c>
      <c r="B70" s="300"/>
      <c r="C70" s="301"/>
      <c r="D70" s="301"/>
      <c r="E70" s="301"/>
      <c r="J70" s="177"/>
      <c r="X70" s="172"/>
    </row>
    <row r="71" spans="1:27" ht="15" customHeight="1" x14ac:dyDescent="0.15">
      <c r="A71" s="206" t="s">
        <v>7</v>
      </c>
      <c r="B71" s="302">
        <f>SUM(B59:B70)</f>
        <v>15</v>
      </c>
      <c r="C71" s="302">
        <f>SUM(C59:C70)</f>
        <v>233</v>
      </c>
      <c r="D71" s="302">
        <f>SUM(D59:D70)</f>
        <v>6</v>
      </c>
      <c r="E71" s="302">
        <f>SUM(E59:E70)</f>
        <v>87</v>
      </c>
      <c r="J71" s="177"/>
      <c r="X71" s="172"/>
    </row>
    <row r="72" spans="1:27" ht="39" customHeight="1" x14ac:dyDescent="0.15">
      <c r="A72" s="447" t="s">
        <v>84</v>
      </c>
      <c r="B72" s="447"/>
      <c r="C72" s="447"/>
      <c r="D72" s="447"/>
      <c r="E72" s="447"/>
      <c r="F72" s="447"/>
      <c r="J72" s="177"/>
      <c r="X72" s="172"/>
    </row>
    <row r="73" spans="1:27" x14ac:dyDescent="0.15">
      <c r="A73" s="428" t="s">
        <v>67</v>
      </c>
      <c r="B73" s="448" t="s">
        <v>85</v>
      </c>
      <c r="C73" s="448"/>
      <c r="D73" s="448"/>
      <c r="E73" s="448"/>
      <c r="J73" s="177"/>
      <c r="X73" s="172"/>
    </row>
    <row r="74" spans="1:27" x14ac:dyDescent="0.15">
      <c r="A74" s="429"/>
      <c r="B74" s="448" t="s">
        <v>86</v>
      </c>
      <c r="C74" s="448"/>
      <c r="D74" s="448" t="s">
        <v>87</v>
      </c>
      <c r="E74" s="448"/>
      <c r="J74" s="177"/>
      <c r="X74" s="172"/>
    </row>
    <row r="75" spans="1:27" ht="21" x14ac:dyDescent="0.15">
      <c r="A75" s="430"/>
      <c r="B75" s="411" t="s">
        <v>70</v>
      </c>
      <c r="C75" s="411" t="s">
        <v>71</v>
      </c>
      <c r="D75" s="411" t="s">
        <v>70</v>
      </c>
      <c r="E75" s="418" t="s">
        <v>71</v>
      </c>
      <c r="G75" s="239"/>
      <c r="J75" s="177"/>
      <c r="X75" s="172"/>
    </row>
    <row r="76" spans="1:27" ht="15" customHeight="1" x14ac:dyDescent="0.15">
      <c r="A76" s="229" t="s">
        <v>72</v>
      </c>
      <c r="B76" s="254">
        <v>17</v>
      </c>
      <c r="C76" s="255">
        <v>97</v>
      </c>
      <c r="D76" s="255">
        <v>3</v>
      </c>
      <c r="E76" s="255">
        <v>9</v>
      </c>
      <c r="F76" s="246" t="str">
        <f>T76&amp;"      "&amp;U76</f>
        <v xml:space="preserve">      </v>
      </c>
      <c r="J76" s="177"/>
      <c r="T76" s="177" t="str">
        <f>IF($B76&lt;$D76,"Suspendidas en menores 15a no puede ser mayor que programadas","")</f>
        <v/>
      </c>
      <c r="U76" s="177" t="str">
        <f>IF($C76&lt;$E76,"Suspendidas en 15+a no puede ser mayor que programadas","")</f>
        <v/>
      </c>
      <c r="X76" s="172"/>
      <c r="Z76" s="177">
        <f>IF($B76&lt;$D76,1,0)</f>
        <v>0</v>
      </c>
      <c r="AA76" s="177">
        <f>IF($C76&lt;$E76,1,0)</f>
        <v>0</v>
      </c>
    </row>
    <row r="77" spans="1:27" ht="15" customHeight="1" x14ac:dyDescent="0.15">
      <c r="A77" s="230" t="s">
        <v>73</v>
      </c>
      <c r="B77" s="257"/>
      <c r="C77" s="258"/>
      <c r="D77" s="258"/>
      <c r="E77" s="258"/>
      <c r="F77" s="246" t="str">
        <f t="shared" ref="F77:F88" si="1">T77&amp;"      "&amp;U77</f>
        <v xml:space="preserve">      </v>
      </c>
      <c r="J77" s="177"/>
      <c r="T77" s="177" t="str">
        <f t="shared" ref="T77:T88" si="2">IF($B77&lt;$D77,"Suspendidas en menores 15a no puede ser mayor que programadas","")</f>
        <v/>
      </c>
      <c r="U77" s="177" t="str">
        <f t="shared" ref="U77:U88" si="3">IF($C77&lt;$E77,"Suspendidas en 15+a no puede ser mayor que programadas","")</f>
        <v/>
      </c>
      <c r="X77" s="172"/>
      <c r="Z77" s="177">
        <f t="shared" ref="Z77:Z88" si="4">IF($B77&lt;$D77,1,0)</f>
        <v>0</v>
      </c>
      <c r="AA77" s="177">
        <f t="shared" ref="AA77:AA88" si="5">IF($C77&lt;$E77,1,0)</f>
        <v>0</v>
      </c>
    </row>
    <row r="78" spans="1:27" ht="15" customHeight="1" x14ac:dyDescent="0.15">
      <c r="A78" s="231" t="s">
        <v>74</v>
      </c>
      <c r="B78" s="257"/>
      <c r="C78" s="258"/>
      <c r="D78" s="258"/>
      <c r="E78" s="258"/>
      <c r="F78" s="246" t="str">
        <f t="shared" si="1"/>
        <v xml:space="preserve">      </v>
      </c>
      <c r="J78" s="177"/>
      <c r="T78" s="177" t="str">
        <f t="shared" si="2"/>
        <v/>
      </c>
      <c r="U78" s="177" t="str">
        <f t="shared" si="3"/>
        <v/>
      </c>
      <c r="X78" s="172"/>
      <c r="Z78" s="177">
        <f t="shared" si="4"/>
        <v>0</v>
      </c>
      <c r="AA78" s="177">
        <f t="shared" si="5"/>
        <v>0</v>
      </c>
    </row>
    <row r="79" spans="1:27" ht="15" customHeight="1" x14ac:dyDescent="0.15">
      <c r="A79" s="231" t="s">
        <v>75</v>
      </c>
      <c r="B79" s="257"/>
      <c r="C79" s="258"/>
      <c r="D79" s="258"/>
      <c r="E79" s="258"/>
      <c r="F79" s="246" t="str">
        <f t="shared" si="1"/>
        <v xml:space="preserve">      </v>
      </c>
      <c r="J79" s="177"/>
      <c r="T79" s="177" t="str">
        <f t="shared" si="2"/>
        <v/>
      </c>
      <c r="U79" s="177" t="str">
        <f t="shared" si="3"/>
        <v/>
      </c>
      <c r="X79" s="172"/>
      <c r="Z79" s="177">
        <f t="shared" si="4"/>
        <v>0</v>
      </c>
      <c r="AA79" s="177">
        <f t="shared" si="5"/>
        <v>0</v>
      </c>
    </row>
    <row r="80" spans="1:27" ht="15" customHeight="1" x14ac:dyDescent="0.15">
      <c r="A80" s="231" t="s">
        <v>76</v>
      </c>
      <c r="B80" s="257">
        <v>9</v>
      </c>
      <c r="C80" s="258">
        <v>42</v>
      </c>
      <c r="D80" s="258">
        <v>2</v>
      </c>
      <c r="E80" s="258">
        <v>1</v>
      </c>
      <c r="F80" s="246" t="str">
        <f t="shared" si="1"/>
        <v xml:space="preserve">      </v>
      </c>
      <c r="J80" s="177"/>
      <c r="T80" s="177" t="str">
        <f t="shared" si="2"/>
        <v/>
      </c>
      <c r="U80" s="177" t="str">
        <f t="shared" si="3"/>
        <v/>
      </c>
      <c r="X80" s="172"/>
      <c r="Z80" s="177">
        <f t="shared" si="4"/>
        <v>0</v>
      </c>
      <c r="AA80" s="177">
        <f t="shared" si="5"/>
        <v>0</v>
      </c>
    </row>
    <row r="81" spans="1:27" ht="15" customHeight="1" x14ac:dyDescent="0.15">
      <c r="A81" s="231" t="s">
        <v>77</v>
      </c>
      <c r="B81" s="257"/>
      <c r="C81" s="258"/>
      <c r="D81" s="258"/>
      <c r="E81" s="258"/>
      <c r="F81" s="246" t="str">
        <f t="shared" si="1"/>
        <v xml:space="preserve">      </v>
      </c>
      <c r="J81" s="177"/>
      <c r="T81" s="177" t="str">
        <f t="shared" si="2"/>
        <v/>
      </c>
      <c r="U81" s="177" t="str">
        <f t="shared" si="3"/>
        <v/>
      </c>
      <c r="X81" s="172"/>
      <c r="Z81" s="177">
        <f t="shared" si="4"/>
        <v>0</v>
      </c>
      <c r="AA81" s="177">
        <f t="shared" si="5"/>
        <v>0</v>
      </c>
    </row>
    <row r="82" spans="1:27" ht="15" customHeight="1" x14ac:dyDescent="0.15">
      <c r="A82" s="231" t="s">
        <v>78</v>
      </c>
      <c r="B82" s="257">
        <v>12</v>
      </c>
      <c r="C82" s="258">
        <v>6</v>
      </c>
      <c r="D82" s="258">
        <v>1</v>
      </c>
      <c r="E82" s="258"/>
      <c r="F82" s="246" t="str">
        <f t="shared" si="1"/>
        <v xml:space="preserve">      </v>
      </c>
      <c r="J82" s="177"/>
      <c r="T82" s="177" t="str">
        <f t="shared" si="2"/>
        <v/>
      </c>
      <c r="U82" s="177" t="str">
        <f t="shared" si="3"/>
        <v/>
      </c>
      <c r="X82" s="172"/>
      <c r="Z82" s="177">
        <f t="shared" si="4"/>
        <v>0</v>
      </c>
      <c r="AA82" s="177">
        <f t="shared" si="5"/>
        <v>0</v>
      </c>
    </row>
    <row r="83" spans="1:27" ht="15" customHeight="1" x14ac:dyDescent="0.15">
      <c r="A83" s="231" t="s">
        <v>79</v>
      </c>
      <c r="B83" s="257">
        <v>2</v>
      </c>
      <c r="C83" s="258">
        <v>65</v>
      </c>
      <c r="D83" s="258"/>
      <c r="E83" s="258">
        <v>5</v>
      </c>
      <c r="F83" s="246" t="str">
        <f t="shared" si="1"/>
        <v xml:space="preserve">      </v>
      </c>
      <c r="J83" s="177"/>
      <c r="T83" s="177" t="str">
        <f t="shared" si="2"/>
        <v/>
      </c>
      <c r="U83" s="177" t="str">
        <f t="shared" si="3"/>
        <v/>
      </c>
      <c r="X83" s="172"/>
      <c r="Z83" s="177">
        <f t="shared" si="4"/>
        <v>0</v>
      </c>
      <c r="AA83" s="177">
        <f t="shared" si="5"/>
        <v>0</v>
      </c>
    </row>
    <row r="84" spans="1:27" ht="15" customHeight="1" x14ac:dyDescent="0.15">
      <c r="A84" s="231" t="s">
        <v>80</v>
      </c>
      <c r="B84" s="257"/>
      <c r="C84" s="258">
        <v>15</v>
      </c>
      <c r="D84" s="258"/>
      <c r="E84" s="258">
        <v>2</v>
      </c>
      <c r="F84" s="246" t="str">
        <f t="shared" si="1"/>
        <v xml:space="preserve">      </v>
      </c>
      <c r="J84" s="177"/>
      <c r="T84" s="177" t="str">
        <f t="shared" si="2"/>
        <v/>
      </c>
      <c r="U84" s="177" t="str">
        <f t="shared" si="3"/>
        <v/>
      </c>
      <c r="X84" s="172"/>
      <c r="Z84" s="177">
        <f t="shared" si="4"/>
        <v>0</v>
      </c>
      <c r="AA84" s="177">
        <f t="shared" si="5"/>
        <v>0</v>
      </c>
    </row>
    <row r="85" spans="1:27" ht="15" customHeight="1" x14ac:dyDescent="0.15">
      <c r="A85" s="231" t="s">
        <v>81</v>
      </c>
      <c r="B85" s="257"/>
      <c r="C85" s="258">
        <v>23</v>
      </c>
      <c r="D85" s="258"/>
      <c r="E85" s="258">
        <v>1</v>
      </c>
      <c r="F85" s="246" t="str">
        <f t="shared" si="1"/>
        <v xml:space="preserve">      </v>
      </c>
      <c r="J85" s="177"/>
      <c r="T85" s="177" t="str">
        <f t="shared" si="2"/>
        <v/>
      </c>
      <c r="U85" s="177" t="str">
        <f t="shared" si="3"/>
        <v/>
      </c>
      <c r="X85" s="172"/>
      <c r="Z85" s="177">
        <f t="shared" si="4"/>
        <v>0</v>
      </c>
      <c r="AA85" s="177">
        <f t="shared" si="5"/>
        <v>0</v>
      </c>
    </row>
    <row r="86" spans="1:27" ht="15" customHeight="1" x14ac:dyDescent="0.15">
      <c r="A86" s="231" t="s">
        <v>82</v>
      </c>
      <c r="B86" s="257">
        <v>13</v>
      </c>
      <c r="C86" s="258">
        <v>32</v>
      </c>
      <c r="D86" s="258">
        <v>1</v>
      </c>
      <c r="E86" s="258">
        <v>1</v>
      </c>
      <c r="F86" s="246" t="str">
        <f t="shared" si="1"/>
        <v xml:space="preserve">      </v>
      </c>
      <c r="J86" s="177"/>
      <c r="T86" s="177" t="str">
        <f t="shared" si="2"/>
        <v/>
      </c>
      <c r="U86" s="177" t="str">
        <f t="shared" si="3"/>
        <v/>
      </c>
      <c r="X86" s="172"/>
      <c r="Z86" s="177">
        <f t="shared" si="4"/>
        <v>0</v>
      </c>
      <c r="AA86" s="177">
        <f t="shared" si="5"/>
        <v>0</v>
      </c>
    </row>
    <row r="87" spans="1:27" ht="15" customHeight="1" x14ac:dyDescent="0.15">
      <c r="A87" s="232" t="s">
        <v>83</v>
      </c>
      <c r="B87" s="257"/>
      <c r="C87" s="258"/>
      <c r="D87" s="258"/>
      <c r="E87" s="258"/>
      <c r="F87" s="246" t="str">
        <f t="shared" si="1"/>
        <v xml:space="preserve">      </v>
      </c>
      <c r="J87" s="177"/>
      <c r="T87" s="177" t="str">
        <f t="shared" si="2"/>
        <v/>
      </c>
      <c r="U87" s="177" t="str">
        <f t="shared" si="3"/>
        <v/>
      </c>
      <c r="X87" s="172"/>
      <c r="Z87" s="177">
        <f t="shared" si="4"/>
        <v>0</v>
      </c>
      <c r="AA87" s="177">
        <f t="shared" si="5"/>
        <v>0</v>
      </c>
    </row>
    <row r="88" spans="1:27" ht="15" customHeight="1" x14ac:dyDescent="0.15">
      <c r="A88" s="232" t="s">
        <v>7</v>
      </c>
      <c r="B88" s="259">
        <f>SUM(B76:B87)</f>
        <v>53</v>
      </c>
      <c r="C88" s="259">
        <f>SUM(C76:C87)</f>
        <v>280</v>
      </c>
      <c r="D88" s="259">
        <f>SUM(D76:D87)</f>
        <v>7</v>
      </c>
      <c r="E88" s="259">
        <f>SUM(E76:E87)</f>
        <v>19</v>
      </c>
      <c r="F88" s="246" t="str">
        <f t="shared" si="1"/>
        <v xml:space="preserve">      </v>
      </c>
      <c r="J88" s="177"/>
      <c r="T88" s="177" t="str">
        <f t="shared" si="2"/>
        <v/>
      </c>
      <c r="U88" s="177" t="str">
        <f t="shared" si="3"/>
        <v/>
      </c>
      <c r="X88" s="172"/>
      <c r="Z88" s="177">
        <f t="shared" si="4"/>
        <v>0</v>
      </c>
      <c r="AA88" s="177">
        <f t="shared" si="5"/>
        <v>0</v>
      </c>
    </row>
    <row r="89" spans="1:27" ht="11.25" x14ac:dyDescent="0.15">
      <c r="F89" s="250"/>
      <c r="J89" s="177"/>
      <c r="X89" s="172"/>
    </row>
    <row r="90" spans="1:27" x14ac:dyDescent="0.15">
      <c r="J90" s="177"/>
      <c r="X90" s="172"/>
    </row>
    <row r="91" spans="1:27" x14ac:dyDescent="0.15">
      <c r="J91" s="177"/>
      <c r="X91" s="172"/>
    </row>
    <row r="92" spans="1:27" x14ac:dyDescent="0.15">
      <c r="J92" s="177"/>
      <c r="X92" s="172"/>
    </row>
    <row r="93" spans="1:27" x14ac:dyDescent="0.15">
      <c r="J93" s="177"/>
      <c r="X93" s="172"/>
    </row>
    <row r="94" spans="1:27" x14ac:dyDescent="0.15">
      <c r="J94" s="177"/>
      <c r="X94" s="172"/>
    </row>
    <row r="95" spans="1:27" x14ac:dyDescent="0.15">
      <c r="J95" s="177"/>
      <c r="X95" s="172"/>
    </row>
    <row r="96" spans="1:27" x14ac:dyDescent="0.15">
      <c r="J96" s="177"/>
      <c r="X96" s="172"/>
    </row>
    <row r="97" spans="10:24" x14ac:dyDescent="0.15">
      <c r="J97" s="177"/>
      <c r="X97" s="172"/>
    </row>
    <row r="98" spans="10:24" x14ac:dyDescent="0.15">
      <c r="J98" s="177"/>
      <c r="X98" s="172"/>
    </row>
    <row r="99" spans="10:24" x14ac:dyDescent="0.15">
      <c r="J99" s="177"/>
      <c r="X99" s="172"/>
    </row>
    <row r="100" spans="10:24" x14ac:dyDescent="0.15">
      <c r="J100" s="177"/>
      <c r="X100" s="172"/>
    </row>
    <row r="101" spans="10:24" x14ac:dyDescent="0.15">
      <c r="J101" s="177"/>
      <c r="X101" s="172"/>
    </row>
    <row r="102" spans="10:24" x14ac:dyDescent="0.15">
      <c r="J102" s="177"/>
      <c r="X102" s="172"/>
    </row>
    <row r="103" spans="10:24" x14ac:dyDescent="0.15">
      <c r="J103" s="177"/>
      <c r="X103" s="172"/>
    </row>
    <row r="104" spans="10:24" x14ac:dyDescent="0.15">
      <c r="J104" s="177"/>
      <c r="X104" s="172"/>
    </row>
    <row r="105" spans="10:24" x14ac:dyDescent="0.15">
      <c r="J105" s="177"/>
      <c r="X105" s="172"/>
    </row>
    <row r="106" spans="10:24" x14ac:dyDescent="0.15">
      <c r="J106" s="177"/>
      <c r="X106" s="172"/>
    </row>
    <row r="107" spans="10:24" x14ac:dyDescent="0.15">
      <c r="J107" s="177"/>
      <c r="X107" s="172"/>
    </row>
    <row r="108" spans="10:24" x14ac:dyDescent="0.15">
      <c r="J108" s="177"/>
      <c r="X108" s="172"/>
    </row>
    <row r="109" spans="10:24" x14ac:dyDescent="0.15">
      <c r="J109" s="177"/>
      <c r="X109" s="172"/>
    </row>
    <row r="110" spans="10:24" x14ac:dyDescent="0.15">
      <c r="J110" s="177"/>
      <c r="X110" s="172"/>
    </row>
    <row r="111" spans="10:24" x14ac:dyDescent="0.15">
      <c r="J111" s="177"/>
      <c r="X111" s="172"/>
    </row>
    <row r="112" spans="10:24" x14ac:dyDescent="0.15">
      <c r="J112" s="177"/>
      <c r="X112" s="172"/>
    </row>
    <row r="113" spans="10:24" x14ac:dyDescent="0.15">
      <c r="J113" s="177"/>
      <c r="X113" s="172"/>
    </row>
    <row r="114" spans="10:24" x14ac:dyDescent="0.15">
      <c r="J114" s="177"/>
      <c r="X114" s="172"/>
    </row>
    <row r="115" spans="10:24" x14ac:dyDescent="0.15">
      <c r="J115" s="177"/>
      <c r="X115" s="172"/>
    </row>
    <row r="116" spans="10:24" x14ac:dyDescent="0.15">
      <c r="J116" s="177"/>
      <c r="X116" s="172"/>
    </row>
    <row r="117" spans="10:24" x14ac:dyDescent="0.15">
      <c r="J117" s="177"/>
      <c r="X117" s="172"/>
    </row>
    <row r="118" spans="10:24" x14ac:dyDescent="0.15">
      <c r="J118" s="177"/>
      <c r="X118" s="172"/>
    </row>
    <row r="119" spans="10:24" x14ac:dyDescent="0.15">
      <c r="J119" s="177"/>
      <c r="X119" s="172"/>
    </row>
    <row r="120" spans="10:24" x14ac:dyDescent="0.15">
      <c r="J120" s="177"/>
      <c r="X120" s="172"/>
    </row>
    <row r="121" spans="10:24" x14ac:dyDescent="0.15">
      <c r="J121" s="177"/>
      <c r="X121" s="172"/>
    </row>
    <row r="122" spans="10:24" x14ac:dyDescent="0.15">
      <c r="J122" s="177"/>
      <c r="X122" s="172"/>
    </row>
    <row r="123" spans="10:24" x14ac:dyDescent="0.15">
      <c r="J123" s="177"/>
      <c r="X123" s="172"/>
    </row>
    <row r="124" spans="10:24" x14ac:dyDescent="0.15">
      <c r="J124" s="177"/>
      <c r="X124" s="172"/>
    </row>
    <row r="125" spans="10:24" x14ac:dyDescent="0.15">
      <c r="J125" s="177"/>
      <c r="X125" s="172"/>
    </row>
    <row r="126" spans="10:24" x14ac:dyDescent="0.15">
      <c r="J126" s="177"/>
      <c r="X126" s="172"/>
    </row>
    <row r="127" spans="10:24" x14ac:dyDescent="0.15">
      <c r="J127" s="177"/>
      <c r="X127" s="172"/>
    </row>
    <row r="128" spans="10:24" x14ac:dyDescent="0.15">
      <c r="J128" s="177"/>
      <c r="X128" s="172"/>
    </row>
    <row r="129" spans="10:24" x14ac:dyDescent="0.15">
      <c r="J129" s="177"/>
      <c r="X129" s="172"/>
    </row>
    <row r="130" spans="10:24" x14ac:dyDescent="0.15">
      <c r="J130" s="177"/>
      <c r="X130" s="172"/>
    </row>
    <row r="131" spans="10:24" x14ac:dyDescent="0.15">
      <c r="J131" s="177"/>
      <c r="X131" s="172"/>
    </row>
    <row r="132" spans="10:24" x14ac:dyDescent="0.15">
      <c r="J132" s="177"/>
      <c r="X132" s="172"/>
    </row>
    <row r="133" spans="10:24" x14ac:dyDescent="0.15">
      <c r="J133" s="177"/>
      <c r="X133" s="172"/>
    </row>
    <row r="134" spans="10:24" x14ac:dyDescent="0.15">
      <c r="X134" s="172"/>
    </row>
    <row r="135" spans="10:24" x14ac:dyDescent="0.15">
      <c r="X135" s="172"/>
    </row>
    <row r="136" spans="10:24" x14ac:dyDescent="0.15">
      <c r="X136" s="172"/>
    </row>
    <row r="137" spans="10:24" x14ac:dyDescent="0.15">
      <c r="X137" s="172"/>
    </row>
    <row r="138" spans="10:24" x14ac:dyDescent="0.15">
      <c r="X138" s="172"/>
    </row>
    <row r="139" spans="10:24" x14ac:dyDescent="0.15">
      <c r="X139" s="172"/>
    </row>
    <row r="140" spans="10:24" x14ac:dyDescent="0.15">
      <c r="X140" s="172"/>
    </row>
    <row r="141" spans="10:24" x14ac:dyDescent="0.15">
      <c r="X141" s="172"/>
    </row>
    <row r="142" spans="10:24" x14ac:dyDescent="0.15">
      <c r="X142" s="172"/>
    </row>
    <row r="143" spans="10:24" x14ac:dyDescent="0.15">
      <c r="X143" s="172"/>
    </row>
    <row r="144" spans="10:24" x14ac:dyDescent="0.15">
      <c r="X144" s="172"/>
    </row>
    <row r="145" spans="24:24" x14ac:dyDescent="0.15">
      <c r="X145" s="172"/>
    </row>
    <row r="146" spans="24:24" x14ac:dyDescent="0.15">
      <c r="X146" s="172"/>
    </row>
    <row r="147" spans="24:24" x14ac:dyDescent="0.15">
      <c r="X147" s="172"/>
    </row>
    <row r="148" spans="24:24" x14ac:dyDescent="0.15">
      <c r="X148" s="172"/>
    </row>
    <row r="149" spans="24:24" x14ac:dyDescent="0.15">
      <c r="X149" s="172"/>
    </row>
    <row r="150" spans="24:24" x14ac:dyDescent="0.15">
      <c r="X150" s="172"/>
    </row>
    <row r="151" spans="24:24" x14ac:dyDescent="0.15">
      <c r="X151" s="172"/>
    </row>
    <row r="152" spans="24:24" x14ac:dyDescent="0.15">
      <c r="X152" s="172"/>
    </row>
    <row r="153" spans="24:24" x14ac:dyDescent="0.15">
      <c r="X153" s="172"/>
    </row>
    <row r="154" spans="24:24" x14ac:dyDescent="0.15">
      <c r="X154" s="172"/>
    </row>
    <row r="155" spans="24:24" x14ac:dyDescent="0.15">
      <c r="X155" s="172"/>
    </row>
    <row r="156" spans="24:24" x14ac:dyDescent="0.15">
      <c r="X156" s="172"/>
    </row>
    <row r="157" spans="24:24" x14ac:dyDescent="0.15">
      <c r="X157" s="172"/>
    </row>
    <row r="158" spans="24:24" x14ac:dyDescent="0.15">
      <c r="X158" s="172"/>
    </row>
    <row r="159" spans="24:24" x14ac:dyDescent="0.15">
      <c r="X159" s="172"/>
    </row>
    <row r="160" spans="24:24" x14ac:dyDescent="0.15">
      <c r="X160" s="172"/>
    </row>
    <row r="161" spans="24:24" x14ac:dyDescent="0.15">
      <c r="X161" s="172"/>
    </row>
    <row r="162" spans="24:24" x14ac:dyDescent="0.15">
      <c r="X162" s="172"/>
    </row>
    <row r="163" spans="24:24" x14ac:dyDescent="0.15">
      <c r="X163" s="172"/>
    </row>
    <row r="164" spans="24:24" x14ac:dyDescent="0.15">
      <c r="X164" s="172"/>
    </row>
    <row r="165" spans="24:24" x14ac:dyDescent="0.15">
      <c r="X165" s="172"/>
    </row>
    <row r="166" spans="24:24" x14ac:dyDescent="0.15">
      <c r="X166" s="172"/>
    </row>
    <row r="167" spans="24:24" x14ac:dyDescent="0.15">
      <c r="X167" s="172"/>
    </row>
    <row r="168" spans="24:24" x14ac:dyDescent="0.15">
      <c r="X168" s="172"/>
    </row>
    <row r="169" spans="24:24" x14ac:dyDescent="0.15">
      <c r="X169" s="172"/>
    </row>
    <row r="170" spans="24:24" x14ac:dyDescent="0.15">
      <c r="X170" s="172"/>
    </row>
    <row r="171" spans="24:24" x14ac:dyDescent="0.15">
      <c r="X171" s="172"/>
    </row>
    <row r="172" spans="24:24" x14ac:dyDescent="0.15">
      <c r="X172" s="172"/>
    </row>
    <row r="173" spans="24:24" x14ac:dyDescent="0.15">
      <c r="X173" s="172"/>
    </row>
    <row r="174" spans="24:24" x14ac:dyDescent="0.15">
      <c r="X174" s="172"/>
    </row>
    <row r="175" spans="24:24" x14ac:dyDescent="0.15">
      <c r="X175" s="172"/>
    </row>
    <row r="176" spans="24:24" x14ac:dyDescent="0.15">
      <c r="X176" s="172"/>
    </row>
    <row r="177" spans="24:24" x14ac:dyDescent="0.15">
      <c r="X177" s="172"/>
    </row>
    <row r="178" spans="24:24" x14ac:dyDescent="0.15">
      <c r="X178" s="172"/>
    </row>
    <row r="179" spans="24:24" x14ac:dyDescent="0.15">
      <c r="X179" s="172"/>
    </row>
    <row r="180" spans="24:24" x14ac:dyDescent="0.15">
      <c r="X180" s="172"/>
    </row>
    <row r="181" spans="24:24" x14ac:dyDescent="0.15">
      <c r="X181" s="172"/>
    </row>
    <row r="182" spans="24:24" x14ac:dyDescent="0.15">
      <c r="X182" s="172"/>
    </row>
    <row r="183" spans="24:24" x14ac:dyDescent="0.15">
      <c r="X183" s="172"/>
    </row>
    <row r="184" spans="24:24" x14ac:dyDescent="0.15">
      <c r="X184" s="172"/>
    </row>
    <row r="185" spans="24:24" x14ac:dyDescent="0.15">
      <c r="X185" s="172"/>
    </row>
    <row r="186" spans="24:24" x14ac:dyDescent="0.15">
      <c r="X186" s="172"/>
    </row>
    <row r="187" spans="24:24" x14ac:dyDescent="0.15">
      <c r="X187" s="172"/>
    </row>
    <row r="188" spans="24:24" x14ac:dyDescent="0.15">
      <c r="X188" s="172"/>
    </row>
    <row r="189" spans="24:24" x14ac:dyDescent="0.15">
      <c r="X189" s="172"/>
    </row>
    <row r="190" spans="24:24" x14ac:dyDescent="0.15">
      <c r="X190" s="172"/>
    </row>
    <row r="191" spans="24:24" x14ac:dyDescent="0.15">
      <c r="X191" s="172"/>
    </row>
    <row r="192" spans="24:24" x14ac:dyDescent="0.15">
      <c r="X192" s="172"/>
    </row>
    <row r="193" spans="1:26" x14ac:dyDescent="0.15">
      <c r="X193" s="172"/>
    </row>
    <row r="194" spans="1:26" x14ac:dyDescent="0.15">
      <c r="X194" s="172"/>
    </row>
    <row r="195" spans="1:26" ht="13.5" hidden="1" customHeight="1" x14ac:dyDescent="0.15">
      <c r="X195" s="172"/>
    </row>
    <row r="196" spans="1:26" ht="13.5" hidden="1" customHeight="1" x14ac:dyDescent="0.15">
      <c r="A196" s="252">
        <f>SUM(A8:J88)</f>
        <v>19018</v>
      </c>
      <c r="X196" s="172"/>
      <c r="Z196" s="253">
        <v>0</v>
      </c>
    </row>
    <row r="197" spans="1:26" ht="13.5" hidden="1" customHeight="1" x14ac:dyDescent="0.15">
      <c r="X197" s="172"/>
    </row>
    <row r="198" spans="1:26" x14ac:dyDescent="0.15">
      <c r="X198" s="172"/>
    </row>
    <row r="199" spans="1:26" x14ac:dyDescent="0.15">
      <c r="X199" s="172"/>
    </row>
    <row r="200" spans="1:26" x14ac:dyDescent="0.15">
      <c r="X200" s="172"/>
    </row>
    <row r="201" spans="1:26" x14ac:dyDescent="0.15">
      <c r="X201" s="172"/>
    </row>
    <row r="202" spans="1:26" x14ac:dyDescent="0.15">
      <c r="X202" s="172"/>
    </row>
    <row r="203" spans="1:26" x14ac:dyDescent="0.15">
      <c r="X203" s="172"/>
    </row>
    <row r="204" spans="1:26" x14ac:dyDescent="0.15">
      <c r="X204" s="172"/>
    </row>
    <row r="205" spans="1:26" x14ac:dyDescent="0.15">
      <c r="X205" s="172"/>
    </row>
    <row r="206" spans="1:26" x14ac:dyDescent="0.15">
      <c r="X206" s="172"/>
    </row>
    <row r="207" spans="1:26" x14ac:dyDescent="0.15">
      <c r="X207" s="172"/>
    </row>
    <row r="208" spans="1:26" x14ac:dyDescent="0.15">
      <c r="X208" s="172"/>
    </row>
    <row r="209" spans="24:24" x14ac:dyDescent="0.15">
      <c r="X209" s="172"/>
    </row>
    <row r="210" spans="24:24" x14ac:dyDescent="0.15">
      <c r="X210" s="172"/>
    </row>
    <row r="211" spans="24:24" x14ac:dyDescent="0.15">
      <c r="X211" s="172"/>
    </row>
    <row r="212" spans="24:24" x14ac:dyDescent="0.15">
      <c r="X212" s="172"/>
    </row>
    <row r="213" spans="24:24" x14ac:dyDescent="0.15">
      <c r="X213" s="172"/>
    </row>
    <row r="214" spans="24:24" x14ac:dyDescent="0.15">
      <c r="X214" s="172"/>
    </row>
    <row r="215" spans="24:24" x14ac:dyDescent="0.15">
      <c r="X215" s="172"/>
    </row>
    <row r="216" spans="24:24" x14ac:dyDescent="0.15">
      <c r="X216" s="172"/>
    </row>
    <row r="217" spans="24:24" x14ac:dyDescent="0.15">
      <c r="X217" s="172"/>
    </row>
    <row r="218" spans="24:24" x14ac:dyDescent="0.15">
      <c r="X218" s="172"/>
    </row>
    <row r="219" spans="24:24" x14ac:dyDescent="0.15">
      <c r="X219" s="172"/>
    </row>
    <row r="220" spans="24:24" x14ac:dyDescent="0.15">
      <c r="X220" s="172"/>
    </row>
    <row r="221" spans="24:24" x14ac:dyDescent="0.15">
      <c r="X221" s="172"/>
    </row>
    <row r="222" spans="24:24" x14ac:dyDescent="0.15">
      <c r="X222" s="172"/>
    </row>
    <row r="223" spans="24:24" x14ac:dyDescent="0.15">
      <c r="X223" s="172"/>
    </row>
    <row r="224" spans="24:24" x14ac:dyDescent="0.15">
      <c r="X224" s="172"/>
    </row>
    <row r="225" spans="24:24" x14ac:dyDescent="0.15">
      <c r="X225" s="172"/>
    </row>
    <row r="226" spans="24:24" x14ac:dyDescent="0.15">
      <c r="X226" s="172"/>
    </row>
    <row r="227" spans="24:24" x14ac:dyDescent="0.15">
      <c r="X227" s="172"/>
    </row>
    <row r="228" spans="24:24" x14ac:dyDescent="0.15">
      <c r="X228" s="172"/>
    </row>
    <row r="229" spans="24:24" x14ac:dyDescent="0.15">
      <c r="X229" s="172"/>
    </row>
    <row r="230" spans="24:24" x14ac:dyDescent="0.15">
      <c r="X230" s="172"/>
    </row>
    <row r="231" spans="24:24" x14ac:dyDescent="0.15">
      <c r="X231" s="172"/>
    </row>
    <row r="232" spans="24:24" x14ac:dyDescent="0.15">
      <c r="X232" s="172"/>
    </row>
    <row r="233" spans="24:24" x14ac:dyDescent="0.15">
      <c r="X233" s="172"/>
    </row>
    <row r="234" spans="24:24" x14ac:dyDescent="0.15">
      <c r="X234" s="172"/>
    </row>
    <row r="235" spans="24:24" x14ac:dyDescent="0.15">
      <c r="X235" s="172"/>
    </row>
    <row r="236" spans="24:24" x14ac:dyDescent="0.15">
      <c r="X236" s="172"/>
    </row>
    <row r="237" spans="24:24" x14ac:dyDescent="0.15">
      <c r="X237" s="172"/>
    </row>
    <row r="238" spans="24:24" x14ac:dyDescent="0.15">
      <c r="X238" s="172"/>
    </row>
    <row r="239" spans="24:24" x14ac:dyDescent="0.15">
      <c r="X239" s="172"/>
    </row>
    <row r="240" spans="24:24" x14ac:dyDescent="0.15">
      <c r="X240" s="172"/>
    </row>
    <row r="241" spans="24:24" x14ac:dyDescent="0.15">
      <c r="X241" s="172"/>
    </row>
    <row r="242" spans="24:24" x14ac:dyDescent="0.15">
      <c r="X242" s="172"/>
    </row>
    <row r="243" spans="24:24" x14ac:dyDescent="0.15">
      <c r="X243" s="172"/>
    </row>
    <row r="244" spans="24:24" x14ac:dyDescent="0.15">
      <c r="X244" s="172"/>
    </row>
    <row r="245" spans="24:24" x14ac:dyDescent="0.15">
      <c r="X245" s="172"/>
    </row>
    <row r="246" spans="24:24" x14ac:dyDescent="0.15">
      <c r="X246" s="172"/>
    </row>
    <row r="247" spans="24:24" x14ac:dyDescent="0.15">
      <c r="X247" s="172"/>
    </row>
    <row r="248" spans="24:24" x14ac:dyDescent="0.15">
      <c r="X248" s="172"/>
    </row>
    <row r="249" spans="24:24" x14ac:dyDescent="0.15">
      <c r="X249" s="172"/>
    </row>
    <row r="250" spans="24:24" x14ac:dyDescent="0.15">
      <c r="X250" s="172"/>
    </row>
    <row r="251" spans="24:24" x14ac:dyDescent="0.15">
      <c r="X251" s="172"/>
    </row>
    <row r="252" spans="24:24" x14ac:dyDescent="0.15">
      <c r="X252" s="172"/>
    </row>
    <row r="253" spans="24:24" x14ac:dyDescent="0.15">
      <c r="X253" s="172"/>
    </row>
    <row r="254" spans="24:24" x14ac:dyDescent="0.15">
      <c r="X254" s="172"/>
    </row>
    <row r="255" spans="24:24" x14ac:dyDescent="0.15">
      <c r="X255" s="172"/>
    </row>
    <row r="256" spans="24:24" x14ac:dyDescent="0.15">
      <c r="X256" s="172"/>
    </row>
    <row r="257" spans="24:24" x14ac:dyDescent="0.15">
      <c r="X257" s="172"/>
    </row>
    <row r="258" spans="24:24" x14ac:dyDescent="0.15">
      <c r="X258" s="172"/>
    </row>
    <row r="259" spans="24:24" x14ac:dyDescent="0.15">
      <c r="X259" s="172"/>
    </row>
    <row r="260" spans="24:24" x14ac:dyDescent="0.15">
      <c r="X260" s="172"/>
    </row>
    <row r="261" spans="24:24" x14ac:dyDescent="0.15">
      <c r="X261" s="172"/>
    </row>
    <row r="262" spans="24:24" x14ac:dyDescent="0.15">
      <c r="X262" s="172"/>
    </row>
    <row r="263" spans="24:24" x14ac:dyDescent="0.15">
      <c r="X263" s="172"/>
    </row>
    <row r="264" spans="24:24" x14ac:dyDescent="0.15">
      <c r="X264" s="172"/>
    </row>
    <row r="265" spans="24:24" x14ac:dyDescent="0.15">
      <c r="X265" s="172"/>
    </row>
    <row r="266" spans="24:24" x14ac:dyDescent="0.15">
      <c r="X266" s="172"/>
    </row>
    <row r="267" spans="24:24" x14ac:dyDescent="0.15">
      <c r="X267" s="172"/>
    </row>
    <row r="268" spans="24:24" x14ac:dyDescent="0.15">
      <c r="X268" s="172"/>
    </row>
    <row r="269" spans="24:24" x14ac:dyDescent="0.15">
      <c r="X269" s="172"/>
    </row>
    <row r="270" spans="24:24" x14ac:dyDescent="0.15">
      <c r="X270" s="172"/>
    </row>
    <row r="271" spans="24:24" x14ac:dyDescent="0.15">
      <c r="X271" s="172"/>
    </row>
    <row r="272" spans="24:24" x14ac:dyDescent="0.15">
      <c r="X272" s="172"/>
    </row>
    <row r="273" spans="24:24" x14ac:dyDescent="0.15">
      <c r="X273" s="172"/>
    </row>
    <row r="274" spans="24:24" x14ac:dyDescent="0.15">
      <c r="X274" s="172"/>
    </row>
    <row r="275" spans="24:24" x14ac:dyDescent="0.15">
      <c r="X275" s="172"/>
    </row>
    <row r="276" spans="24:24" x14ac:dyDescent="0.15">
      <c r="X276" s="172"/>
    </row>
    <row r="277" spans="24:24" x14ac:dyDescent="0.15">
      <c r="X277" s="172"/>
    </row>
    <row r="278" spans="24:24" x14ac:dyDescent="0.15">
      <c r="X278" s="172"/>
    </row>
    <row r="279" spans="24:24" x14ac:dyDescent="0.15">
      <c r="X279" s="172"/>
    </row>
    <row r="280" spans="24:24" x14ac:dyDescent="0.15">
      <c r="X280" s="172"/>
    </row>
    <row r="281" spans="24:24" x14ac:dyDescent="0.15">
      <c r="X281" s="172"/>
    </row>
    <row r="282" spans="24:24" x14ac:dyDescent="0.15">
      <c r="X282" s="172"/>
    </row>
    <row r="283" spans="24:24" x14ac:dyDescent="0.15">
      <c r="X283" s="172"/>
    </row>
    <row r="284" spans="24:24" x14ac:dyDescent="0.15">
      <c r="X284" s="172"/>
    </row>
    <row r="285" spans="24:24" x14ac:dyDescent="0.15">
      <c r="X285" s="172"/>
    </row>
    <row r="286" spans="24:24" x14ac:dyDescent="0.15">
      <c r="X286" s="172"/>
    </row>
    <row r="287" spans="24:24" x14ac:dyDescent="0.15">
      <c r="X287" s="172"/>
    </row>
    <row r="288" spans="24:24" x14ac:dyDescent="0.15">
      <c r="X288" s="172"/>
    </row>
    <row r="289" spans="24:24" x14ac:dyDescent="0.15">
      <c r="X289" s="172"/>
    </row>
    <row r="290" spans="24:24" x14ac:dyDescent="0.15">
      <c r="X290" s="172"/>
    </row>
    <row r="291" spans="24:24" x14ac:dyDescent="0.15">
      <c r="X291" s="172"/>
    </row>
    <row r="292" spans="24:24" x14ac:dyDescent="0.15">
      <c r="X292" s="172"/>
    </row>
    <row r="293" spans="24:24" x14ac:dyDescent="0.15">
      <c r="X293" s="172"/>
    </row>
    <row r="294" spans="24:24" x14ac:dyDescent="0.15">
      <c r="X294" s="172"/>
    </row>
    <row r="295" spans="24:24" x14ac:dyDescent="0.15">
      <c r="X295" s="172"/>
    </row>
    <row r="296" spans="24:24" x14ac:dyDescent="0.15">
      <c r="X296" s="172"/>
    </row>
    <row r="297" spans="24:24" x14ac:dyDescent="0.15">
      <c r="X297" s="172"/>
    </row>
    <row r="298" spans="24:24" x14ac:dyDescent="0.15">
      <c r="X298" s="172"/>
    </row>
    <row r="299" spans="24:24" x14ac:dyDescent="0.15">
      <c r="X299" s="172"/>
    </row>
    <row r="300" spans="24:24" x14ac:dyDescent="0.15">
      <c r="X300" s="172"/>
    </row>
    <row r="301" spans="24:24" x14ac:dyDescent="0.15">
      <c r="X301" s="172"/>
    </row>
    <row r="302" spans="24:24" x14ac:dyDescent="0.15">
      <c r="X302" s="172"/>
    </row>
    <row r="303" spans="24:24" x14ac:dyDescent="0.15">
      <c r="X303" s="172"/>
    </row>
    <row r="304" spans="24:24" x14ac:dyDescent="0.15">
      <c r="X304" s="172"/>
    </row>
    <row r="305" spans="24:24" x14ac:dyDescent="0.15">
      <c r="X305" s="172"/>
    </row>
    <row r="306" spans="24:24" x14ac:dyDescent="0.15">
      <c r="X306" s="172"/>
    </row>
    <row r="307" spans="24:24" x14ac:dyDescent="0.15">
      <c r="X307" s="172"/>
    </row>
    <row r="308" spans="24:24" x14ac:dyDescent="0.15">
      <c r="X308" s="172"/>
    </row>
    <row r="309" spans="24:24" x14ac:dyDescent="0.15">
      <c r="X309" s="172"/>
    </row>
    <row r="310" spans="24:24" x14ac:dyDescent="0.15">
      <c r="X310" s="172"/>
    </row>
    <row r="311" spans="24:24" x14ac:dyDescent="0.15">
      <c r="X311" s="172"/>
    </row>
    <row r="312" spans="24:24" x14ac:dyDescent="0.15">
      <c r="X312" s="172"/>
    </row>
    <row r="313" spans="24:24" x14ac:dyDescent="0.15">
      <c r="X313" s="172"/>
    </row>
    <row r="314" spans="24:24" x14ac:dyDescent="0.15">
      <c r="X314" s="172"/>
    </row>
    <row r="315" spans="24:24" x14ac:dyDescent="0.15">
      <c r="X315" s="172"/>
    </row>
    <row r="316" spans="24:24" x14ac:dyDescent="0.15">
      <c r="X316" s="172"/>
    </row>
    <row r="317" spans="24:24" x14ac:dyDescent="0.15">
      <c r="X317" s="172"/>
    </row>
    <row r="318" spans="24:24" x14ac:dyDescent="0.15">
      <c r="X318" s="172"/>
    </row>
    <row r="319" spans="24:24" x14ac:dyDescent="0.15">
      <c r="X319" s="172"/>
    </row>
    <row r="320" spans="24:24" x14ac:dyDescent="0.15">
      <c r="X320" s="172"/>
    </row>
    <row r="321" spans="24:24" x14ac:dyDescent="0.15">
      <c r="X321" s="172"/>
    </row>
    <row r="322" spans="24:24" x14ac:dyDescent="0.15">
      <c r="X322" s="172"/>
    </row>
    <row r="323" spans="24:24" x14ac:dyDescent="0.15">
      <c r="X323" s="172"/>
    </row>
    <row r="324" spans="24:24" x14ac:dyDescent="0.15">
      <c r="X324" s="172"/>
    </row>
    <row r="325" spans="24:24" x14ac:dyDescent="0.15">
      <c r="X325" s="172"/>
    </row>
    <row r="326" spans="24:24" x14ac:dyDescent="0.15">
      <c r="X326" s="172"/>
    </row>
    <row r="327" spans="24:24" x14ac:dyDescent="0.15">
      <c r="X327" s="172"/>
    </row>
    <row r="328" spans="24:24" x14ac:dyDescent="0.15">
      <c r="X328" s="172"/>
    </row>
    <row r="329" spans="24:24" x14ac:dyDescent="0.15">
      <c r="X329" s="172"/>
    </row>
    <row r="330" spans="24:24" x14ac:dyDescent="0.15">
      <c r="X330" s="172"/>
    </row>
    <row r="331" spans="24:24" x14ac:dyDescent="0.15">
      <c r="X331" s="172"/>
    </row>
    <row r="332" spans="24:24" x14ac:dyDescent="0.15">
      <c r="X332" s="172"/>
    </row>
    <row r="333" spans="24:24" x14ac:dyDescent="0.15">
      <c r="X333" s="172"/>
    </row>
    <row r="334" spans="24:24" x14ac:dyDescent="0.15">
      <c r="X334" s="172"/>
    </row>
    <row r="335" spans="24:24" x14ac:dyDescent="0.15">
      <c r="X335" s="172"/>
    </row>
    <row r="336" spans="24:24" x14ac:dyDescent="0.15">
      <c r="X336" s="172"/>
    </row>
    <row r="337" spans="24:24" x14ac:dyDescent="0.15">
      <c r="X337" s="172"/>
    </row>
    <row r="338" spans="24:24" x14ac:dyDescent="0.15">
      <c r="X338" s="172"/>
    </row>
    <row r="339" spans="24:24" x14ac:dyDescent="0.15">
      <c r="X339" s="172"/>
    </row>
    <row r="340" spans="24:24" x14ac:dyDescent="0.15">
      <c r="X340" s="172"/>
    </row>
    <row r="341" spans="24:24" x14ac:dyDescent="0.15">
      <c r="X341" s="172"/>
    </row>
    <row r="342" spans="24:24" x14ac:dyDescent="0.15">
      <c r="X342" s="172"/>
    </row>
    <row r="343" spans="24:24" x14ac:dyDescent="0.15">
      <c r="X343" s="172"/>
    </row>
    <row r="344" spans="24:24" x14ac:dyDescent="0.15">
      <c r="X344" s="172"/>
    </row>
    <row r="345" spans="24:24" x14ac:dyDescent="0.15">
      <c r="X345" s="172"/>
    </row>
    <row r="346" spans="24:24" x14ac:dyDescent="0.15">
      <c r="X346" s="172"/>
    </row>
    <row r="347" spans="24:24" x14ac:dyDescent="0.15">
      <c r="X347" s="172"/>
    </row>
    <row r="348" spans="24:24" x14ac:dyDescent="0.15">
      <c r="X348" s="172"/>
    </row>
    <row r="349" spans="24:24" x14ac:dyDescent="0.15">
      <c r="X349" s="172"/>
    </row>
    <row r="350" spans="24:24" x14ac:dyDescent="0.15">
      <c r="X350" s="172"/>
    </row>
    <row r="351" spans="24:24" x14ac:dyDescent="0.15">
      <c r="X351" s="172"/>
    </row>
    <row r="352" spans="24:24" x14ac:dyDescent="0.15">
      <c r="X352" s="172"/>
    </row>
    <row r="353" spans="24:24" x14ac:dyDescent="0.15">
      <c r="X353" s="172"/>
    </row>
    <row r="354" spans="24:24" x14ac:dyDescent="0.15">
      <c r="X354" s="172"/>
    </row>
    <row r="355" spans="24:24" x14ac:dyDescent="0.15">
      <c r="X355" s="172"/>
    </row>
    <row r="356" spans="24:24" x14ac:dyDescent="0.15">
      <c r="X356" s="172"/>
    </row>
    <row r="357" spans="24:24" x14ac:dyDescent="0.15">
      <c r="X357" s="172"/>
    </row>
    <row r="358" spans="24:24" x14ac:dyDescent="0.15">
      <c r="X358" s="172"/>
    </row>
    <row r="359" spans="24:24" x14ac:dyDescent="0.15">
      <c r="X359" s="172"/>
    </row>
    <row r="360" spans="24:24" x14ac:dyDescent="0.15">
      <c r="X360" s="172"/>
    </row>
    <row r="361" spans="24:24" x14ac:dyDescent="0.15">
      <c r="X361" s="172"/>
    </row>
    <row r="362" spans="24:24" x14ac:dyDescent="0.15">
      <c r="X362" s="172"/>
    </row>
    <row r="363" spans="24:24" x14ac:dyDescent="0.15">
      <c r="X363" s="172"/>
    </row>
    <row r="364" spans="24:24" x14ac:dyDescent="0.15">
      <c r="X364" s="172"/>
    </row>
    <row r="365" spans="24:24" x14ac:dyDescent="0.15">
      <c r="X365" s="172"/>
    </row>
    <row r="366" spans="24:24" x14ac:dyDescent="0.15">
      <c r="X366" s="172"/>
    </row>
    <row r="367" spans="24:24" x14ac:dyDescent="0.15">
      <c r="X367" s="172"/>
    </row>
    <row r="368" spans="24:24" x14ac:dyDescent="0.15">
      <c r="X368" s="172"/>
    </row>
    <row r="369" spans="24:24" x14ac:dyDescent="0.15">
      <c r="X369" s="172"/>
    </row>
    <row r="370" spans="24:24" x14ac:dyDescent="0.15">
      <c r="X370" s="172"/>
    </row>
    <row r="371" spans="24:24" x14ac:dyDescent="0.15">
      <c r="X371" s="172"/>
    </row>
    <row r="372" spans="24:24" x14ac:dyDescent="0.15">
      <c r="X372" s="172"/>
    </row>
    <row r="373" spans="24:24" x14ac:dyDescent="0.15">
      <c r="X373" s="172"/>
    </row>
    <row r="374" spans="24:24" x14ac:dyDescent="0.15">
      <c r="X374" s="172"/>
    </row>
    <row r="375" spans="24:24" x14ac:dyDescent="0.15">
      <c r="X375" s="172"/>
    </row>
    <row r="376" spans="24:24" x14ac:dyDescent="0.15">
      <c r="X376" s="172"/>
    </row>
    <row r="377" spans="24:24" x14ac:dyDescent="0.15">
      <c r="X377" s="172"/>
    </row>
    <row r="378" spans="24:24" x14ac:dyDescent="0.15">
      <c r="X378" s="172"/>
    </row>
    <row r="379" spans="24:24" x14ac:dyDescent="0.15">
      <c r="X379" s="172"/>
    </row>
    <row r="380" spans="24:24" x14ac:dyDescent="0.15">
      <c r="X380" s="172"/>
    </row>
    <row r="381" spans="24:24" x14ac:dyDescent="0.15">
      <c r="X381" s="172"/>
    </row>
    <row r="382" spans="24:24" x14ac:dyDescent="0.15">
      <c r="X382" s="172"/>
    </row>
    <row r="383" spans="24:24" x14ac:dyDescent="0.15">
      <c r="X383" s="172"/>
    </row>
    <row r="384" spans="24:24" x14ac:dyDescent="0.15">
      <c r="X384" s="172"/>
    </row>
    <row r="385" spans="24:24" x14ac:dyDescent="0.15">
      <c r="X385" s="172"/>
    </row>
    <row r="386" spans="24:24" x14ac:dyDescent="0.15">
      <c r="X386" s="172"/>
    </row>
    <row r="387" spans="24:24" x14ac:dyDescent="0.15">
      <c r="X387" s="172"/>
    </row>
    <row r="388" spans="24:24" x14ac:dyDescent="0.15">
      <c r="X388" s="172"/>
    </row>
    <row r="389" spans="24:24" x14ac:dyDescent="0.15">
      <c r="X389" s="172"/>
    </row>
    <row r="390" spans="24:24" x14ac:dyDescent="0.15">
      <c r="X390" s="172"/>
    </row>
    <row r="391" spans="24:24" x14ac:dyDescent="0.15">
      <c r="X391" s="172"/>
    </row>
    <row r="392" spans="24:24" x14ac:dyDescent="0.15">
      <c r="X392" s="172"/>
    </row>
    <row r="393" spans="24:24" x14ac:dyDescent="0.15">
      <c r="X393" s="172"/>
    </row>
    <row r="394" spans="24:24" x14ac:dyDescent="0.15">
      <c r="X394" s="172"/>
    </row>
    <row r="395" spans="24:24" x14ac:dyDescent="0.15">
      <c r="X395" s="172"/>
    </row>
    <row r="396" spans="24:24" x14ac:dyDescent="0.15">
      <c r="X396" s="172"/>
    </row>
    <row r="397" spans="24:24" x14ac:dyDescent="0.15">
      <c r="X397" s="172"/>
    </row>
    <row r="398" spans="24:24" x14ac:dyDescent="0.15">
      <c r="X398" s="172"/>
    </row>
    <row r="399" spans="24:24" x14ac:dyDescent="0.15">
      <c r="X399" s="172"/>
    </row>
    <row r="400" spans="24:24" x14ac:dyDescent="0.15">
      <c r="X400" s="172"/>
    </row>
    <row r="401" spans="24:24" x14ac:dyDescent="0.15">
      <c r="X401" s="172"/>
    </row>
    <row r="402" spans="24:24" x14ac:dyDescent="0.15">
      <c r="X402" s="172"/>
    </row>
    <row r="403" spans="24:24" x14ac:dyDescent="0.15">
      <c r="X403" s="172"/>
    </row>
    <row r="404" spans="24:24" x14ac:dyDescent="0.15">
      <c r="X404" s="172"/>
    </row>
    <row r="405" spans="24:24" x14ac:dyDescent="0.15">
      <c r="X405" s="172"/>
    </row>
    <row r="406" spans="24:24" x14ac:dyDescent="0.15">
      <c r="X406" s="172"/>
    </row>
    <row r="407" spans="24:24" x14ac:dyDescent="0.15">
      <c r="X407" s="172"/>
    </row>
    <row r="408" spans="24:24" x14ac:dyDescent="0.15">
      <c r="X408" s="172"/>
    </row>
    <row r="409" spans="24:24" x14ac:dyDescent="0.15">
      <c r="X409" s="172"/>
    </row>
    <row r="410" spans="24:24" x14ac:dyDescent="0.15">
      <c r="X410" s="172"/>
    </row>
    <row r="411" spans="24:24" x14ac:dyDescent="0.15">
      <c r="X411" s="172"/>
    </row>
    <row r="412" spans="24:24" x14ac:dyDescent="0.15">
      <c r="X412" s="172"/>
    </row>
    <row r="413" spans="24:24" x14ac:dyDescent="0.15">
      <c r="X413" s="172"/>
    </row>
    <row r="414" spans="24:24" x14ac:dyDescent="0.15">
      <c r="X414" s="172"/>
    </row>
    <row r="415" spans="24:24" x14ac:dyDescent="0.15">
      <c r="X415" s="172"/>
    </row>
    <row r="416" spans="24:24" x14ac:dyDescent="0.15">
      <c r="X416" s="172"/>
    </row>
    <row r="417" spans="24:24" x14ac:dyDescent="0.15">
      <c r="X417" s="172"/>
    </row>
    <row r="418" spans="24:24" x14ac:dyDescent="0.15">
      <c r="X418" s="172"/>
    </row>
    <row r="419" spans="24:24" x14ac:dyDescent="0.15">
      <c r="X419" s="172"/>
    </row>
    <row r="420" spans="24:24" x14ac:dyDescent="0.15">
      <c r="X420" s="172"/>
    </row>
    <row r="421" spans="24:24" x14ac:dyDescent="0.15">
      <c r="X421" s="172"/>
    </row>
    <row r="422" spans="24:24" x14ac:dyDescent="0.15">
      <c r="X422" s="172"/>
    </row>
    <row r="423" spans="24:24" x14ac:dyDescent="0.15">
      <c r="X423" s="172"/>
    </row>
    <row r="424" spans="24:24" x14ac:dyDescent="0.15">
      <c r="X424" s="172"/>
    </row>
    <row r="425" spans="24:24" x14ac:dyDescent="0.15">
      <c r="X425" s="172"/>
    </row>
    <row r="426" spans="24:24" x14ac:dyDescent="0.15">
      <c r="X426" s="172"/>
    </row>
    <row r="427" spans="24:24" x14ac:dyDescent="0.15">
      <c r="X427" s="172"/>
    </row>
    <row r="428" spans="24:24" x14ac:dyDescent="0.15">
      <c r="X428" s="172"/>
    </row>
    <row r="429" spans="24:24" x14ac:dyDescent="0.15">
      <c r="X429" s="172"/>
    </row>
    <row r="430" spans="24:24" x14ac:dyDescent="0.15">
      <c r="X430" s="172"/>
    </row>
    <row r="431" spans="24:24" x14ac:dyDescent="0.15">
      <c r="X431" s="172"/>
    </row>
    <row r="432" spans="24:24" x14ac:dyDescent="0.15">
      <c r="X432" s="172"/>
    </row>
    <row r="433" spans="24:24" x14ac:dyDescent="0.15">
      <c r="X433" s="172"/>
    </row>
    <row r="434" spans="24:24" x14ac:dyDescent="0.15">
      <c r="X434" s="172"/>
    </row>
    <row r="435" spans="24:24" x14ac:dyDescent="0.15">
      <c r="X435" s="172"/>
    </row>
    <row r="436" spans="24:24" x14ac:dyDescent="0.15">
      <c r="X436" s="172"/>
    </row>
    <row r="437" spans="24:24" x14ac:dyDescent="0.15">
      <c r="X437" s="172"/>
    </row>
    <row r="438" spans="24:24" x14ac:dyDescent="0.15">
      <c r="X438" s="172"/>
    </row>
    <row r="439" spans="24:24" x14ac:dyDescent="0.15">
      <c r="X439" s="172"/>
    </row>
    <row r="440" spans="24:24" x14ac:dyDescent="0.15">
      <c r="X440" s="172"/>
    </row>
    <row r="441" spans="24:24" x14ac:dyDescent="0.15">
      <c r="X441" s="172"/>
    </row>
    <row r="442" spans="24:24" x14ac:dyDescent="0.15">
      <c r="X442" s="172"/>
    </row>
    <row r="443" spans="24:24" x14ac:dyDescent="0.15">
      <c r="X443" s="172"/>
    </row>
    <row r="444" spans="24:24" x14ac:dyDescent="0.15">
      <c r="X444" s="172"/>
    </row>
    <row r="445" spans="24:24" x14ac:dyDescent="0.15">
      <c r="X445" s="172"/>
    </row>
    <row r="446" spans="24:24" x14ac:dyDescent="0.15">
      <c r="X446" s="172"/>
    </row>
    <row r="447" spans="24:24" x14ac:dyDescent="0.15">
      <c r="X447" s="172"/>
    </row>
    <row r="448" spans="24:24" x14ac:dyDescent="0.15">
      <c r="X448" s="172"/>
    </row>
    <row r="449" spans="24:24" x14ac:dyDescent="0.15">
      <c r="X449" s="172"/>
    </row>
    <row r="450" spans="24:24" x14ac:dyDescent="0.15">
      <c r="X450" s="172"/>
    </row>
    <row r="451" spans="24:24" x14ac:dyDescent="0.15">
      <c r="X451" s="172"/>
    </row>
    <row r="452" spans="24:24" x14ac:dyDescent="0.15">
      <c r="X452" s="172"/>
    </row>
    <row r="453" spans="24:24" x14ac:dyDescent="0.15">
      <c r="X453" s="172"/>
    </row>
    <row r="454" spans="24:24" x14ac:dyDescent="0.15">
      <c r="X454" s="172"/>
    </row>
    <row r="455" spans="24:24" x14ac:dyDescent="0.15">
      <c r="X455" s="172"/>
    </row>
    <row r="456" spans="24:24" x14ac:dyDescent="0.15">
      <c r="X456" s="172"/>
    </row>
    <row r="457" spans="24:24" x14ac:dyDescent="0.15">
      <c r="X457" s="172"/>
    </row>
    <row r="458" spans="24:24" x14ac:dyDescent="0.15">
      <c r="X458" s="172"/>
    </row>
    <row r="459" spans="24:24" x14ac:dyDescent="0.15">
      <c r="X459" s="172"/>
    </row>
    <row r="460" spans="24:24" x14ac:dyDescent="0.15">
      <c r="X460" s="172"/>
    </row>
    <row r="461" spans="24:24" x14ac:dyDescent="0.15">
      <c r="X461" s="172"/>
    </row>
    <row r="462" spans="24:24" x14ac:dyDescent="0.15">
      <c r="X462" s="172"/>
    </row>
    <row r="463" spans="24:24" x14ac:dyDescent="0.15">
      <c r="X463" s="172"/>
    </row>
    <row r="464" spans="24:24" x14ac:dyDescent="0.15">
      <c r="X464" s="172"/>
    </row>
    <row r="465" spans="24:24" x14ac:dyDescent="0.15">
      <c r="X465" s="172"/>
    </row>
    <row r="466" spans="24:24" x14ac:dyDescent="0.15">
      <c r="X466" s="172"/>
    </row>
    <row r="467" spans="24:24" x14ac:dyDescent="0.15">
      <c r="X467" s="172"/>
    </row>
    <row r="468" spans="24:24" x14ac:dyDescent="0.15">
      <c r="X468" s="172"/>
    </row>
    <row r="469" spans="24:24" x14ac:dyDescent="0.15">
      <c r="X469" s="172"/>
    </row>
    <row r="470" spans="24:24" x14ac:dyDescent="0.15">
      <c r="X470" s="172"/>
    </row>
    <row r="471" spans="24:24" x14ac:dyDescent="0.15">
      <c r="X471" s="172"/>
    </row>
    <row r="472" spans="24:24" x14ac:dyDescent="0.15">
      <c r="X472" s="172"/>
    </row>
    <row r="473" spans="24:24" x14ac:dyDescent="0.15">
      <c r="X473" s="172"/>
    </row>
    <row r="474" spans="24:24" x14ac:dyDescent="0.15">
      <c r="X474" s="172"/>
    </row>
    <row r="475" spans="24:24" x14ac:dyDescent="0.15">
      <c r="X475" s="172"/>
    </row>
    <row r="476" spans="24:24" x14ac:dyDescent="0.15">
      <c r="X476" s="172"/>
    </row>
    <row r="477" spans="24:24" x14ac:dyDescent="0.15">
      <c r="X477" s="172"/>
    </row>
    <row r="478" spans="24:24" x14ac:dyDescent="0.15">
      <c r="X478" s="172"/>
    </row>
    <row r="479" spans="24:24" x14ac:dyDescent="0.15">
      <c r="X479" s="172"/>
    </row>
    <row r="480" spans="24:24" x14ac:dyDescent="0.15">
      <c r="X480" s="172"/>
    </row>
    <row r="481" spans="24:24" x14ac:dyDescent="0.15">
      <c r="X481" s="172"/>
    </row>
    <row r="482" spans="24:24" x14ac:dyDescent="0.15">
      <c r="X482" s="172"/>
    </row>
    <row r="483" spans="24:24" x14ac:dyDescent="0.15">
      <c r="X483" s="172"/>
    </row>
    <row r="484" spans="24:24" x14ac:dyDescent="0.15">
      <c r="X484" s="172"/>
    </row>
    <row r="485" spans="24:24" x14ac:dyDescent="0.15">
      <c r="X485" s="172"/>
    </row>
    <row r="486" spans="24:24" x14ac:dyDescent="0.15">
      <c r="X486" s="172"/>
    </row>
    <row r="487" spans="24:24" x14ac:dyDescent="0.15">
      <c r="X487" s="172"/>
    </row>
    <row r="488" spans="24:24" x14ac:dyDescent="0.15">
      <c r="X488" s="172"/>
    </row>
    <row r="489" spans="24:24" x14ac:dyDescent="0.15">
      <c r="X489" s="172"/>
    </row>
    <row r="490" spans="24:24" x14ac:dyDescent="0.15">
      <c r="X490" s="172"/>
    </row>
    <row r="491" spans="24:24" x14ac:dyDescent="0.15">
      <c r="X491" s="172"/>
    </row>
    <row r="492" spans="24:24" x14ac:dyDescent="0.15">
      <c r="X492" s="172"/>
    </row>
    <row r="493" spans="24:24" x14ac:dyDescent="0.15">
      <c r="X493" s="172"/>
    </row>
    <row r="494" spans="24:24" x14ac:dyDescent="0.15">
      <c r="X494" s="172"/>
    </row>
    <row r="495" spans="24:24" x14ac:dyDescent="0.15">
      <c r="X495" s="172"/>
    </row>
    <row r="496" spans="24:24" x14ac:dyDescent="0.15">
      <c r="X496" s="172"/>
    </row>
    <row r="497" spans="24:24" x14ac:dyDescent="0.15">
      <c r="X497" s="172"/>
    </row>
    <row r="498" spans="24:24" x14ac:dyDescent="0.15">
      <c r="X498" s="172"/>
    </row>
    <row r="499" spans="24:24" x14ac:dyDescent="0.15">
      <c r="X499" s="172"/>
    </row>
    <row r="500" spans="24:24" x14ac:dyDescent="0.15">
      <c r="X500" s="172"/>
    </row>
    <row r="501" spans="24:24" x14ac:dyDescent="0.15">
      <c r="X501" s="172"/>
    </row>
    <row r="502" spans="24:24" x14ac:dyDescent="0.15">
      <c r="X502" s="172"/>
    </row>
    <row r="503" spans="24:24" x14ac:dyDescent="0.15">
      <c r="X503" s="172"/>
    </row>
    <row r="504" spans="24:24" x14ac:dyDescent="0.15">
      <c r="X504" s="172"/>
    </row>
    <row r="505" spans="24:24" x14ac:dyDescent="0.15">
      <c r="X505" s="172"/>
    </row>
    <row r="506" spans="24:24" x14ac:dyDescent="0.15">
      <c r="X506" s="172"/>
    </row>
    <row r="507" spans="24:24" x14ac:dyDescent="0.15">
      <c r="X507" s="172"/>
    </row>
    <row r="508" spans="24:24" x14ac:dyDescent="0.15">
      <c r="X508" s="172"/>
    </row>
    <row r="509" spans="24:24" x14ac:dyDescent="0.15">
      <c r="X509" s="172"/>
    </row>
    <row r="510" spans="24:24" x14ac:dyDescent="0.15">
      <c r="X510" s="172"/>
    </row>
    <row r="511" spans="24:24" x14ac:dyDescent="0.15">
      <c r="X511" s="172"/>
    </row>
    <row r="512" spans="24:24" x14ac:dyDescent="0.15">
      <c r="X512" s="172"/>
    </row>
    <row r="513" spans="24:24" x14ac:dyDescent="0.15">
      <c r="X513" s="172"/>
    </row>
    <row r="514" spans="24:24" x14ac:dyDescent="0.15">
      <c r="X514" s="172"/>
    </row>
    <row r="515" spans="24:24" x14ac:dyDescent="0.15">
      <c r="X515" s="172"/>
    </row>
    <row r="516" spans="24:24" x14ac:dyDescent="0.15">
      <c r="X516" s="172"/>
    </row>
    <row r="517" spans="24:24" x14ac:dyDescent="0.15">
      <c r="X517" s="172"/>
    </row>
    <row r="518" spans="24:24" x14ac:dyDescent="0.15">
      <c r="X518" s="172"/>
    </row>
    <row r="519" spans="24:24" x14ac:dyDescent="0.15">
      <c r="X519" s="172"/>
    </row>
    <row r="520" spans="24:24" x14ac:dyDescent="0.15">
      <c r="X520" s="172"/>
    </row>
    <row r="521" spans="24:24" x14ac:dyDescent="0.15">
      <c r="X521" s="172"/>
    </row>
    <row r="522" spans="24:24" x14ac:dyDescent="0.15">
      <c r="X522" s="172"/>
    </row>
    <row r="523" spans="24:24" x14ac:dyDescent="0.15">
      <c r="X523" s="172"/>
    </row>
    <row r="524" spans="24:24" x14ac:dyDescent="0.15">
      <c r="X524" s="172"/>
    </row>
    <row r="525" spans="24:24" x14ac:dyDescent="0.15">
      <c r="X525" s="172"/>
    </row>
    <row r="526" spans="24:24" x14ac:dyDescent="0.15">
      <c r="X526" s="172"/>
    </row>
    <row r="527" spans="24:24" x14ac:dyDescent="0.15">
      <c r="X527" s="172"/>
    </row>
    <row r="528" spans="24:24" x14ac:dyDescent="0.15">
      <c r="X528" s="172"/>
    </row>
    <row r="529" spans="24:24" x14ac:dyDescent="0.15">
      <c r="X529" s="172"/>
    </row>
    <row r="530" spans="24:24" x14ac:dyDescent="0.15">
      <c r="X530" s="172"/>
    </row>
    <row r="531" spans="24:24" x14ac:dyDescent="0.15">
      <c r="X531" s="172"/>
    </row>
    <row r="532" spans="24:24" x14ac:dyDescent="0.15">
      <c r="X532" s="172"/>
    </row>
    <row r="533" spans="24:24" x14ac:dyDescent="0.15">
      <c r="X533" s="172"/>
    </row>
    <row r="534" spans="24:24" x14ac:dyDescent="0.15">
      <c r="X534" s="172"/>
    </row>
    <row r="535" spans="24:24" x14ac:dyDescent="0.15">
      <c r="X535" s="172"/>
    </row>
    <row r="536" spans="24:24" x14ac:dyDescent="0.15">
      <c r="X536" s="172"/>
    </row>
    <row r="537" spans="24:24" x14ac:dyDescent="0.15">
      <c r="X537" s="172"/>
    </row>
    <row r="538" spans="24:24" x14ac:dyDescent="0.15">
      <c r="X538" s="172"/>
    </row>
    <row r="539" spans="24:24" x14ac:dyDescent="0.15">
      <c r="X539" s="172"/>
    </row>
    <row r="540" spans="24:24" x14ac:dyDescent="0.15">
      <c r="X540" s="172"/>
    </row>
    <row r="541" spans="24:24" x14ac:dyDescent="0.15">
      <c r="X541" s="172"/>
    </row>
    <row r="542" spans="24:24" x14ac:dyDescent="0.15">
      <c r="X542" s="172"/>
    </row>
    <row r="543" spans="24:24" x14ac:dyDescent="0.15">
      <c r="X543" s="172"/>
    </row>
    <row r="544" spans="24:24" x14ac:dyDescent="0.15">
      <c r="X544" s="172"/>
    </row>
    <row r="545" spans="24:24" x14ac:dyDescent="0.15">
      <c r="X545" s="172"/>
    </row>
    <row r="546" spans="24:24" x14ac:dyDescent="0.15">
      <c r="X546" s="172"/>
    </row>
    <row r="547" spans="24:24" x14ac:dyDescent="0.15">
      <c r="X547" s="172"/>
    </row>
    <row r="548" spans="24:24" x14ac:dyDescent="0.15">
      <c r="X548" s="172"/>
    </row>
    <row r="549" spans="24:24" x14ac:dyDescent="0.15">
      <c r="X549" s="172"/>
    </row>
    <row r="550" spans="24:24" x14ac:dyDescent="0.15">
      <c r="X550" s="172"/>
    </row>
    <row r="551" spans="24:24" x14ac:dyDescent="0.15">
      <c r="X551" s="172"/>
    </row>
    <row r="552" spans="24:24" x14ac:dyDescent="0.15">
      <c r="X552" s="172"/>
    </row>
    <row r="553" spans="24:24" x14ac:dyDescent="0.15">
      <c r="X553" s="172"/>
    </row>
    <row r="554" spans="24:24" x14ac:dyDescent="0.15">
      <c r="X554" s="172"/>
    </row>
    <row r="555" spans="24:24" x14ac:dyDescent="0.15">
      <c r="X555" s="172"/>
    </row>
    <row r="556" spans="24:24" x14ac:dyDescent="0.15">
      <c r="X556" s="172"/>
    </row>
    <row r="557" spans="24:24" x14ac:dyDescent="0.15">
      <c r="X557" s="172"/>
    </row>
    <row r="558" spans="24:24" x14ac:dyDescent="0.15">
      <c r="X558" s="172"/>
    </row>
    <row r="559" spans="24:24" x14ac:dyDescent="0.15">
      <c r="X559" s="172"/>
    </row>
    <row r="560" spans="24:24" x14ac:dyDescent="0.15">
      <c r="X560" s="172"/>
    </row>
    <row r="561" spans="24:24" x14ac:dyDescent="0.15">
      <c r="X561" s="172"/>
    </row>
    <row r="562" spans="24:24" x14ac:dyDescent="0.15">
      <c r="X562" s="172"/>
    </row>
    <row r="563" spans="24:24" x14ac:dyDescent="0.15">
      <c r="X563" s="172"/>
    </row>
    <row r="564" spans="24:24" x14ac:dyDescent="0.15">
      <c r="X564" s="172"/>
    </row>
    <row r="565" spans="24:24" x14ac:dyDescent="0.15">
      <c r="X565" s="172"/>
    </row>
    <row r="566" spans="24:24" x14ac:dyDescent="0.15">
      <c r="X566" s="172"/>
    </row>
    <row r="567" spans="24:24" x14ac:dyDescent="0.15">
      <c r="X567" s="172"/>
    </row>
    <row r="568" spans="24:24" x14ac:dyDescent="0.15">
      <c r="X568" s="172"/>
    </row>
    <row r="569" spans="24:24" x14ac:dyDescent="0.15">
      <c r="X569" s="172"/>
    </row>
    <row r="570" spans="24:24" x14ac:dyDescent="0.15">
      <c r="X570" s="172"/>
    </row>
    <row r="571" spans="24:24" x14ac:dyDescent="0.15">
      <c r="X571" s="172"/>
    </row>
    <row r="572" spans="24:24" x14ac:dyDescent="0.15">
      <c r="X572" s="172"/>
    </row>
    <row r="573" spans="24:24" x14ac:dyDescent="0.15">
      <c r="X573" s="172"/>
    </row>
    <row r="574" spans="24:24" x14ac:dyDescent="0.15">
      <c r="X574" s="172"/>
    </row>
    <row r="575" spans="24:24" x14ac:dyDescent="0.15">
      <c r="X575" s="172"/>
    </row>
    <row r="576" spans="24:24" x14ac:dyDescent="0.15">
      <c r="X576" s="172"/>
    </row>
    <row r="577" spans="24:24" x14ac:dyDescent="0.15">
      <c r="X577" s="172"/>
    </row>
    <row r="578" spans="24:24" x14ac:dyDescent="0.15">
      <c r="X578" s="172"/>
    </row>
    <row r="579" spans="24:24" x14ac:dyDescent="0.15">
      <c r="X579" s="172"/>
    </row>
    <row r="580" spans="24:24" x14ac:dyDescent="0.15">
      <c r="X580" s="172"/>
    </row>
    <row r="581" spans="24:24" x14ac:dyDescent="0.15">
      <c r="X581" s="172"/>
    </row>
    <row r="582" spans="24:24" x14ac:dyDescent="0.15">
      <c r="X582" s="172"/>
    </row>
  </sheetData>
  <mergeCells count="21">
    <mergeCell ref="A6:I6"/>
    <mergeCell ref="A7:H7"/>
    <mergeCell ref="A9:A11"/>
    <mergeCell ref="B9:B11"/>
    <mergeCell ref="C9:C11"/>
    <mergeCell ref="H9:J10"/>
    <mergeCell ref="D9:E10"/>
    <mergeCell ref="A54:A55"/>
    <mergeCell ref="F9:F11"/>
    <mergeCell ref="G9:G11"/>
    <mergeCell ref="A52:A53"/>
    <mergeCell ref="A51:B51"/>
    <mergeCell ref="A49:E49"/>
    <mergeCell ref="D57:E57"/>
    <mergeCell ref="A56:F56"/>
    <mergeCell ref="B57:C57"/>
    <mergeCell ref="A72:F72"/>
    <mergeCell ref="A73:A75"/>
    <mergeCell ref="B73:E73"/>
    <mergeCell ref="B74:C74"/>
    <mergeCell ref="D74:E74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88 IW17:JE88 SS17:TA88 ACO17:ACW88 AMK17:AMS88 AWG17:AWO88 BGC17:BGK88 BPY17:BQG88 BZU17:CAC88 CJQ17:CJY88 CTM17:CTU88 DDI17:DDQ88 DNE17:DNM88 DXA17:DXI88 EGW17:EHE88 EQS17:ERA88 FAO17:FAW88 FKK17:FKS88 FUG17:FUO88 GEC17:GEK88 GNY17:GOG88 GXU17:GYC88 HHQ17:HHY88 HRM17:HRU88 IBI17:IBQ88 ILE17:ILM88 IVA17:IVI88 JEW17:JFE88 JOS17:JPA88 JYO17:JYW88 KIK17:KIS88 KSG17:KSO88 LCC17:LCK88 LLY17:LMG88 LVU17:LWC88 MFQ17:MFY88 MPM17:MPU88 MZI17:MZQ88 NJE17:NJM88 NTA17:NTI88 OCW17:ODE88 OMS17:ONA88 OWO17:OWW88 PGK17:PGS88 PQG17:PQO88 QAC17:QAK88 QJY17:QKG88 QTU17:QUC88 RDQ17:RDY88 RNM17:RNU88 RXI17:RXQ88 SHE17:SHM88 SRA17:SRI88 TAW17:TBE88 TKS17:TLA88 TUO17:TUW88 UEK17:UES88 UOG17:UOO88 UYC17:UYK88 VHY17:VIG88 VRU17:VSC88 WBQ17:WBY88 WLM17:WLU88 WVI17:WVQ88 A65553:I65624 IW65553:JE65624 SS65553:TA65624 ACO65553:ACW65624 AMK65553:AMS65624 AWG65553:AWO65624 BGC65553:BGK65624 BPY65553:BQG65624 BZU65553:CAC65624 CJQ65553:CJY65624 CTM65553:CTU65624 DDI65553:DDQ65624 DNE65553:DNM65624 DXA65553:DXI65624 EGW65553:EHE65624 EQS65553:ERA65624 FAO65553:FAW65624 FKK65553:FKS65624 FUG65553:FUO65624 GEC65553:GEK65624 GNY65553:GOG65624 GXU65553:GYC65624 HHQ65553:HHY65624 HRM65553:HRU65624 IBI65553:IBQ65624 ILE65553:ILM65624 IVA65553:IVI65624 JEW65553:JFE65624 JOS65553:JPA65624 JYO65553:JYW65624 KIK65553:KIS65624 KSG65553:KSO65624 LCC65553:LCK65624 LLY65553:LMG65624 LVU65553:LWC65624 MFQ65553:MFY65624 MPM65553:MPU65624 MZI65553:MZQ65624 NJE65553:NJM65624 NTA65553:NTI65624 OCW65553:ODE65624 OMS65553:ONA65624 OWO65553:OWW65624 PGK65553:PGS65624 PQG65553:PQO65624 QAC65553:QAK65624 QJY65553:QKG65624 QTU65553:QUC65624 RDQ65553:RDY65624 RNM65553:RNU65624 RXI65553:RXQ65624 SHE65553:SHM65624 SRA65553:SRI65624 TAW65553:TBE65624 TKS65553:TLA65624 TUO65553:TUW65624 UEK65553:UES65624 UOG65553:UOO65624 UYC65553:UYK65624 VHY65553:VIG65624 VRU65553:VSC65624 WBQ65553:WBY65624 WLM65553:WLU65624 WVI65553:WVQ65624 A131089:I131160 IW131089:JE131160 SS131089:TA131160 ACO131089:ACW131160 AMK131089:AMS131160 AWG131089:AWO131160 BGC131089:BGK131160 BPY131089:BQG131160 BZU131089:CAC131160 CJQ131089:CJY131160 CTM131089:CTU131160 DDI131089:DDQ131160 DNE131089:DNM131160 DXA131089:DXI131160 EGW131089:EHE131160 EQS131089:ERA131160 FAO131089:FAW131160 FKK131089:FKS131160 FUG131089:FUO131160 GEC131089:GEK131160 GNY131089:GOG131160 GXU131089:GYC131160 HHQ131089:HHY131160 HRM131089:HRU131160 IBI131089:IBQ131160 ILE131089:ILM131160 IVA131089:IVI131160 JEW131089:JFE131160 JOS131089:JPA131160 JYO131089:JYW131160 KIK131089:KIS131160 KSG131089:KSO131160 LCC131089:LCK131160 LLY131089:LMG131160 LVU131089:LWC131160 MFQ131089:MFY131160 MPM131089:MPU131160 MZI131089:MZQ131160 NJE131089:NJM131160 NTA131089:NTI131160 OCW131089:ODE131160 OMS131089:ONA131160 OWO131089:OWW131160 PGK131089:PGS131160 PQG131089:PQO131160 QAC131089:QAK131160 QJY131089:QKG131160 QTU131089:QUC131160 RDQ131089:RDY131160 RNM131089:RNU131160 RXI131089:RXQ131160 SHE131089:SHM131160 SRA131089:SRI131160 TAW131089:TBE131160 TKS131089:TLA131160 TUO131089:TUW131160 UEK131089:UES131160 UOG131089:UOO131160 UYC131089:UYK131160 VHY131089:VIG131160 VRU131089:VSC131160 WBQ131089:WBY131160 WLM131089:WLU131160 WVI131089:WVQ131160 A196625:I196696 IW196625:JE196696 SS196625:TA196696 ACO196625:ACW196696 AMK196625:AMS196696 AWG196625:AWO196696 BGC196625:BGK196696 BPY196625:BQG196696 BZU196625:CAC196696 CJQ196625:CJY196696 CTM196625:CTU196696 DDI196625:DDQ196696 DNE196625:DNM196696 DXA196625:DXI196696 EGW196625:EHE196696 EQS196625:ERA196696 FAO196625:FAW196696 FKK196625:FKS196696 FUG196625:FUO196696 GEC196625:GEK196696 GNY196625:GOG196696 GXU196625:GYC196696 HHQ196625:HHY196696 HRM196625:HRU196696 IBI196625:IBQ196696 ILE196625:ILM196696 IVA196625:IVI196696 JEW196625:JFE196696 JOS196625:JPA196696 JYO196625:JYW196696 KIK196625:KIS196696 KSG196625:KSO196696 LCC196625:LCK196696 LLY196625:LMG196696 LVU196625:LWC196696 MFQ196625:MFY196696 MPM196625:MPU196696 MZI196625:MZQ196696 NJE196625:NJM196696 NTA196625:NTI196696 OCW196625:ODE196696 OMS196625:ONA196696 OWO196625:OWW196696 PGK196625:PGS196696 PQG196625:PQO196696 QAC196625:QAK196696 QJY196625:QKG196696 QTU196625:QUC196696 RDQ196625:RDY196696 RNM196625:RNU196696 RXI196625:RXQ196696 SHE196625:SHM196696 SRA196625:SRI196696 TAW196625:TBE196696 TKS196625:TLA196696 TUO196625:TUW196696 UEK196625:UES196696 UOG196625:UOO196696 UYC196625:UYK196696 VHY196625:VIG196696 VRU196625:VSC196696 WBQ196625:WBY196696 WLM196625:WLU196696 WVI196625:WVQ196696 A262161:I262232 IW262161:JE262232 SS262161:TA262232 ACO262161:ACW262232 AMK262161:AMS262232 AWG262161:AWO262232 BGC262161:BGK262232 BPY262161:BQG262232 BZU262161:CAC262232 CJQ262161:CJY262232 CTM262161:CTU262232 DDI262161:DDQ262232 DNE262161:DNM262232 DXA262161:DXI262232 EGW262161:EHE262232 EQS262161:ERA262232 FAO262161:FAW262232 FKK262161:FKS262232 FUG262161:FUO262232 GEC262161:GEK262232 GNY262161:GOG262232 GXU262161:GYC262232 HHQ262161:HHY262232 HRM262161:HRU262232 IBI262161:IBQ262232 ILE262161:ILM262232 IVA262161:IVI262232 JEW262161:JFE262232 JOS262161:JPA262232 JYO262161:JYW262232 KIK262161:KIS262232 KSG262161:KSO262232 LCC262161:LCK262232 LLY262161:LMG262232 LVU262161:LWC262232 MFQ262161:MFY262232 MPM262161:MPU262232 MZI262161:MZQ262232 NJE262161:NJM262232 NTA262161:NTI262232 OCW262161:ODE262232 OMS262161:ONA262232 OWO262161:OWW262232 PGK262161:PGS262232 PQG262161:PQO262232 QAC262161:QAK262232 QJY262161:QKG262232 QTU262161:QUC262232 RDQ262161:RDY262232 RNM262161:RNU262232 RXI262161:RXQ262232 SHE262161:SHM262232 SRA262161:SRI262232 TAW262161:TBE262232 TKS262161:TLA262232 TUO262161:TUW262232 UEK262161:UES262232 UOG262161:UOO262232 UYC262161:UYK262232 VHY262161:VIG262232 VRU262161:VSC262232 WBQ262161:WBY262232 WLM262161:WLU262232 WVI262161:WVQ262232 A327697:I327768 IW327697:JE327768 SS327697:TA327768 ACO327697:ACW327768 AMK327697:AMS327768 AWG327697:AWO327768 BGC327697:BGK327768 BPY327697:BQG327768 BZU327697:CAC327768 CJQ327697:CJY327768 CTM327697:CTU327768 DDI327697:DDQ327768 DNE327697:DNM327768 DXA327697:DXI327768 EGW327697:EHE327768 EQS327697:ERA327768 FAO327697:FAW327768 FKK327697:FKS327768 FUG327697:FUO327768 GEC327697:GEK327768 GNY327697:GOG327768 GXU327697:GYC327768 HHQ327697:HHY327768 HRM327697:HRU327768 IBI327697:IBQ327768 ILE327697:ILM327768 IVA327697:IVI327768 JEW327697:JFE327768 JOS327697:JPA327768 JYO327697:JYW327768 KIK327697:KIS327768 KSG327697:KSO327768 LCC327697:LCK327768 LLY327697:LMG327768 LVU327697:LWC327768 MFQ327697:MFY327768 MPM327697:MPU327768 MZI327697:MZQ327768 NJE327697:NJM327768 NTA327697:NTI327768 OCW327697:ODE327768 OMS327697:ONA327768 OWO327697:OWW327768 PGK327697:PGS327768 PQG327697:PQO327768 QAC327697:QAK327768 QJY327697:QKG327768 QTU327697:QUC327768 RDQ327697:RDY327768 RNM327697:RNU327768 RXI327697:RXQ327768 SHE327697:SHM327768 SRA327697:SRI327768 TAW327697:TBE327768 TKS327697:TLA327768 TUO327697:TUW327768 UEK327697:UES327768 UOG327697:UOO327768 UYC327697:UYK327768 VHY327697:VIG327768 VRU327697:VSC327768 WBQ327697:WBY327768 WLM327697:WLU327768 WVI327697:WVQ327768 A393233:I393304 IW393233:JE393304 SS393233:TA393304 ACO393233:ACW393304 AMK393233:AMS393304 AWG393233:AWO393304 BGC393233:BGK393304 BPY393233:BQG393304 BZU393233:CAC393304 CJQ393233:CJY393304 CTM393233:CTU393304 DDI393233:DDQ393304 DNE393233:DNM393304 DXA393233:DXI393304 EGW393233:EHE393304 EQS393233:ERA393304 FAO393233:FAW393304 FKK393233:FKS393304 FUG393233:FUO393304 GEC393233:GEK393304 GNY393233:GOG393304 GXU393233:GYC393304 HHQ393233:HHY393304 HRM393233:HRU393304 IBI393233:IBQ393304 ILE393233:ILM393304 IVA393233:IVI393304 JEW393233:JFE393304 JOS393233:JPA393304 JYO393233:JYW393304 KIK393233:KIS393304 KSG393233:KSO393304 LCC393233:LCK393304 LLY393233:LMG393304 LVU393233:LWC393304 MFQ393233:MFY393304 MPM393233:MPU393304 MZI393233:MZQ393304 NJE393233:NJM393304 NTA393233:NTI393304 OCW393233:ODE393304 OMS393233:ONA393304 OWO393233:OWW393304 PGK393233:PGS393304 PQG393233:PQO393304 QAC393233:QAK393304 QJY393233:QKG393304 QTU393233:QUC393304 RDQ393233:RDY393304 RNM393233:RNU393304 RXI393233:RXQ393304 SHE393233:SHM393304 SRA393233:SRI393304 TAW393233:TBE393304 TKS393233:TLA393304 TUO393233:TUW393304 UEK393233:UES393304 UOG393233:UOO393304 UYC393233:UYK393304 VHY393233:VIG393304 VRU393233:VSC393304 WBQ393233:WBY393304 WLM393233:WLU393304 WVI393233:WVQ393304 A458769:I458840 IW458769:JE458840 SS458769:TA458840 ACO458769:ACW458840 AMK458769:AMS458840 AWG458769:AWO458840 BGC458769:BGK458840 BPY458769:BQG458840 BZU458769:CAC458840 CJQ458769:CJY458840 CTM458769:CTU458840 DDI458769:DDQ458840 DNE458769:DNM458840 DXA458769:DXI458840 EGW458769:EHE458840 EQS458769:ERA458840 FAO458769:FAW458840 FKK458769:FKS458840 FUG458769:FUO458840 GEC458769:GEK458840 GNY458769:GOG458840 GXU458769:GYC458840 HHQ458769:HHY458840 HRM458769:HRU458840 IBI458769:IBQ458840 ILE458769:ILM458840 IVA458769:IVI458840 JEW458769:JFE458840 JOS458769:JPA458840 JYO458769:JYW458840 KIK458769:KIS458840 KSG458769:KSO458840 LCC458769:LCK458840 LLY458769:LMG458840 LVU458769:LWC458840 MFQ458769:MFY458840 MPM458769:MPU458840 MZI458769:MZQ458840 NJE458769:NJM458840 NTA458769:NTI458840 OCW458769:ODE458840 OMS458769:ONA458840 OWO458769:OWW458840 PGK458769:PGS458840 PQG458769:PQO458840 QAC458769:QAK458840 QJY458769:QKG458840 QTU458769:QUC458840 RDQ458769:RDY458840 RNM458769:RNU458840 RXI458769:RXQ458840 SHE458769:SHM458840 SRA458769:SRI458840 TAW458769:TBE458840 TKS458769:TLA458840 TUO458769:TUW458840 UEK458769:UES458840 UOG458769:UOO458840 UYC458769:UYK458840 VHY458769:VIG458840 VRU458769:VSC458840 WBQ458769:WBY458840 WLM458769:WLU458840 WVI458769:WVQ458840 A524305:I524376 IW524305:JE524376 SS524305:TA524376 ACO524305:ACW524376 AMK524305:AMS524376 AWG524305:AWO524376 BGC524305:BGK524376 BPY524305:BQG524376 BZU524305:CAC524376 CJQ524305:CJY524376 CTM524305:CTU524376 DDI524305:DDQ524376 DNE524305:DNM524376 DXA524305:DXI524376 EGW524305:EHE524376 EQS524305:ERA524376 FAO524305:FAW524376 FKK524305:FKS524376 FUG524305:FUO524376 GEC524305:GEK524376 GNY524305:GOG524376 GXU524305:GYC524376 HHQ524305:HHY524376 HRM524305:HRU524376 IBI524305:IBQ524376 ILE524305:ILM524376 IVA524305:IVI524376 JEW524305:JFE524376 JOS524305:JPA524376 JYO524305:JYW524376 KIK524305:KIS524376 KSG524305:KSO524376 LCC524305:LCK524376 LLY524305:LMG524376 LVU524305:LWC524376 MFQ524305:MFY524376 MPM524305:MPU524376 MZI524305:MZQ524376 NJE524305:NJM524376 NTA524305:NTI524376 OCW524305:ODE524376 OMS524305:ONA524376 OWO524305:OWW524376 PGK524305:PGS524376 PQG524305:PQO524376 QAC524305:QAK524376 QJY524305:QKG524376 QTU524305:QUC524376 RDQ524305:RDY524376 RNM524305:RNU524376 RXI524305:RXQ524376 SHE524305:SHM524376 SRA524305:SRI524376 TAW524305:TBE524376 TKS524305:TLA524376 TUO524305:TUW524376 UEK524305:UES524376 UOG524305:UOO524376 UYC524305:UYK524376 VHY524305:VIG524376 VRU524305:VSC524376 WBQ524305:WBY524376 WLM524305:WLU524376 WVI524305:WVQ524376 A589841:I589912 IW589841:JE589912 SS589841:TA589912 ACO589841:ACW589912 AMK589841:AMS589912 AWG589841:AWO589912 BGC589841:BGK589912 BPY589841:BQG589912 BZU589841:CAC589912 CJQ589841:CJY589912 CTM589841:CTU589912 DDI589841:DDQ589912 DNE589841:DNM589912 DXA589841:DXI589912 EGW589841:EHE589912 EQS589841:ERA589912 FAO589841:FAW589912 FKK589841:FKS589912 FUG589841:FUO589912 GEC589841:GEK589912 GNY589841:GOG589912 GXU589841:GYC589912 HHQ589841:HHY589912 HRM589841:HRU589912 IBI589841:IBQ589912 ILE589841:ILM589912 IVA589841:IVI589912 JEW589841:JFE589912 JOS589841:JPA589912 JYO589841:JYW589912 KIK589841:KIS589912 KSG589841:KSO589912 LCC589841:LCK589912 LLY589841:LMG589912 LVU589841:LWC589912 MFQ589841:MFY589912 MPM589841:MPU589912 MZI589841:MZQ589912 NJE589841:NJM589912 NTA589841:NTI589912 OCW589841:ODE589912 OMS589841:ONA589912 OWO589841:OWW589912 PGK589841:PGS589912 PQG589841:PQO589912 QAC589841:QAK589912 QJY589841:QKG589912 QTU589841:QUC589912 RDQ589841:RDY589912 RNM589841:RNU589912 RXI589841:RXQ589912 SHE589841:SHM589912 SRA589841:SRI589912 TAW589841:TBE589912 TKS589841:TLA589912 TUO589841:TUW589912 UEK589841:UES589912 UOG589841:UOO589912 UYC589841:UYK589912 VHY589841:VIG589912 VRU589841:VSC589912 WBQ589841:WBY589912 WLM589841:WLU589912 WVI589841:WVQ589912 A655377:I655448 IW655377:JE655448 SS655377:TA655448 ACO655377:ACW655448 AMK655377:AMS655448 AWG655377:AWO655448 BGC655377:BGK655448 BPY655377:BQG655448 BZU655377:CAC655448 CJQ655377:CJY655448 CTM655377:CTU655448 DDI655377:DDQ655448 DNE655377:DNM655448 DXA655377:DXI655448 EGW655377:EHE655448 EQS655377:ERA655448 FAO655377:FAW655448 FKK655377:FKS655448 FUG655377:FUO655448 GEC655377:GEK655448 GNY655377:GOG655448 GXU655377:GYC655448 HHQ655377:HHY655448 HRM655377:HRU655448 IBI655377:IBQ655448 ILE655377:ILM655448 IVA655377:IVI655448 JEW655377:JFE655448 JOS655377:JPA655448 JYO655377:JYW655448 KIK655377:KIS655448 KSG655377:KSO655448 LCC655377:LCK655448 LLY655377:LMG655448 LVU655377:LWC655448 MFQ655377:MFY655448 MPM655377:MPU655448 MZI655377:MZQ655448 NJE655377:NJM655448 NTA655377:NTI655448 OCW655377:ODE655448 OMS655377:ONA655448 OWO655377:OWW655448 PGK655377:PGS655448 PQG655377:PQO655448 QAC655377:QAK655448 QJY655377:QKG655448 QTU655377:QUC655448 RDQ655377:RDY655448 RNM655377:RNU655448 RXI655377:RXQ655448 SHE655377:SHM655448 SRA655377:SRI655448 TAW655377:TBE655448 TKS655377:TLA655448 TUO655377:TUW655448 UEK655377:UES655448 UOG655377:UOO655448 UYC655377:UYK655448 VHY655377:VIG655448 VRU655377:VSC655448 WBQ655377:WBY655448 WLM655377:WLU655448 WVI655377:WVQ655448 A720913:I720984 IW720913:JE720984 SS720913:TA720984 ACO720913:ACW720984 AMK720913:AMS720984 AWG720913:AWO720984 BGC720913:BGK720984 BPY720913:BQG720984 BZU720913:CAC720984 CJQ720913:CJY720984 CTM720913:CTU720984 DDI720913:DDQ720984 DNE720913:DNM720984 DXA720913:DXI720984 EGW720913:EHE720984 EQS720913:ERA720984 FAO720913:FAW720984 FKK720913:FKS720984 FUG720913:FUO720984 GEC720913:GEK720984 GNY720913:GOG720984 GXU720913:GYC720984 HHQ720913:HHY720984 HRM720913:HRU720984 IBI720913:IBQ720984 ILE720913:ILM720984 IVA720913:IVI720984 JEW720913:JFE720984 JOS720913:JPA720984 JYO720913:JYW720984 KIK720913:KIS720984 KSG720913:KSO720984 LCC720913:LCK720984 LLY720913:LMG720984 LVU720913:LWC720984 MFQ720913:MFY720984 MPM720913:MPU720984 MZI720913:MZQ720984 NJE720913:NJM720984 NTA720913:NTI720984 OCW720913:ODE720984 OMS720913:ONA720984 OWO720913:OWW720984 PGK720913:PGS720984 PQG720913:PQO720984 QAC720913:QAK720984 QJY720913:QKG720984 QTU720913:QUC720984 RDQ720913:RDY720984 RNM720913:RNU720984 RXI720913:RXQ720984 SHE720913:SHM720984 SRA720913:SRI720984 TAW720913:TBE720984 TKS720913:TLA720984 TUO720913:TUW720984 UEK720913:UES720984 UOG720913:UOO720984 UYC720913:UYK720984 VHY720913:VIG720984 VRU720913:VSC720984 WBQ720913:WBY720984 WLM720913:WLU720984 WVI720913:WVQ720984 A786449:I786520 IW786449:JE786520 SS786449:TA786520 ACO786449:ACW786520 AMK786449:AMS786520 AWG786449:AWO786520 BGC786449:BGK786520 BPY786449:BQG786520 BZU786449:CAC786520 CJQ786449:CJY786520 CTM786449:CTU786520 DDI786449:DDQ786520 DNE786449:DNM786520 DXA786449:DXI786520 EGW786449:EHE786520 EQS786449:ERA786520 FAO786449:FAW786520 FKK786449:FKS786520 FUG786449:FUO786520 GEC786449:GEK786520 GNY786449:GOG786520 GXU786449:GYC786520 HHQ786449:HHY786520 HRM786449:HRU786520 IBI786449:IBQ786520 ILE786449:ILM786520 IVA786449:IVI786520 JEW786449:JFE786520 JOS786449:JPA786520 JYO786449:JYW786520 KIK786449:KIS786520 KSG786449:KSO786520 LCC786449:LCK786520 LLY786449:LMG786520 LVU786449:LWC786520 MFQ786449:MFY786520 MPM786449:MPU786520 MZI786449:MZQ786520 NJE786449:NJM786520 NTA786449:NTI786520 OCW786449:ODE786520 OMS786449:ONA786520 OWO786449:OWW786520 PGK786449:PGS786520 PQG786449:PQO786520 QAC786449:QAK786520 QJY786449:QKG786520 QTU786449:QUC786520 RDQ786449:RDY786520 RNM786449:RNU786520 RXI786449:RXQ786520 SHE786449:SHM786520 SRA786449:SRI786520 TAW786449:TBE786520 TKS786449:TLA786520 TUO786449:TUW786520 UEK786449:UES786520 UOG786449:UOO786520 UYC786449:UYK786520 VHY786449:VIG786520 VRU786449:VSC786520 WBQ786449:WBY786520 WLM786449:WLU786520 WVI786449:WVQ786520 A851985:I852056 IW851985:JE852056 SS851985:TA852056 ACO851985:ACW852056 AMK851985:AMS852056 AWG851985:AWO852056 BGC851985:BGK852056 BPY851985:BQG852056 BZU851985:CAC852056 CJQ851985:CJY852056 CTM851985:CTU852056 DDI851985:DDQ852056 DNE851985:DNM852056 DXA851985:DXI852056 EGW851985:EHE852056 EQS851985:ERA852056 FAO851985:FAW852056 FKK851985:FKS852056 FUG851985:FUO852056 GEC851985:GEK852056 GNY851985:GOG852056 GXU851985:GYC852056 HHQ851985:HHY852056 HRM851985:HRU852056 IBI851985:IBQ852056 ILE851985:ILM852056 IVA851985:IVI852056 JEW851985:JFE852056 JOS851985:JPA852056 JYO851985:JYW852056 KIK851985:KIS852056 KSG851985:KSO852056 LCC851985:LCK852056 LLY851985:LMG852056 LVU851985:LWC852056 MFQ851985:MFY852056 MPM851985:MPU852056 MZI851985:MZQ852056 NJE851985:NJM852056 NTA851985:NTI852056 OCW851985:ODE852056 OMS851985:ONA852056 OWO851985:OWW852056 PGK851985:PGS852056 PQG851985:PQO852056 QAC851985:QAK852056 QJY851985:QKG852056 QTU851985:QUC852056 RDQ851985:RDY852056 RNM851985:RNU852056 RXI851985:RXQ852056 SHE851985:SHM852056 SRA851985:SRI852056 TAW851985:TBE852056 TKS851985:TLA852056 TUO851985:TUW852056 UEK851985:UES852056 UOG851985:UOO852056 UYC851985:UYK852056 VHY851985:VIG852056 VRU851985:VSC852056 WBQ851985:WBY852056 WLM851985:WLU852056 WVI851985:WVQ852056 A917521:I917592 IW917521:JE917592 SS917521:TA917592 ACO917521:ACW917592 AMK917521:AMS917592 AWG917521:AWO917592 BGC917521:BGK917592 BPY917521:BQG917592 BZU917521:CAC917592 CJQ917521:CJY917592 CTM917521:CTU917592 DDI917521:DDQ917592 DNE917521:DNM917592 DXA917521:DXI917592 EGW917521:EHE917592 EQS917521:ERA917592 FAO917521:FAW917592 FKK917521:FKS917592 FUG917521:FUO917592 GEC917521:GEK917592 GNY917521:GOG917592 GXU917521:GYC917592 HHQ917521:HHY917592 HRM917521:HRU917592 IBI917521:IBQ917592 ILE917521:ILM917592 IVA917521:IVI917592 JEW917521:JFE917592 JOS917521:JPA917592 JYO917521:JYW917592 KIK917521:KIS917592 KSG917521:KSO917592 LCC917521:LCK917592 LLY917521:LMG917592 LVU917521:LWC917592 MFQ917521:MFY917592 MPM917521:MPU917592 MZI917521:MZQ917592 NJE917521:NJM917592 NTA917521:NTI917592 OCW917521:ODE917592 OMS917521:ONA917592 OWO917521:OWW917592 PGK917521:PGS917592 PQG917521:PQO917592 QAC917521:QAK917592 QJY917521:QKG917592 QTU917521:QUC917592 RDQ917521:RDY917592 RNM917521:RNU917592 RXI917521:RXQ917592 SHE917521:SHM917592 SRA917521:SRI917592 TAW917521:TBE917592 TKS917521:TLA917592 TUO917521:TUW917592 UEK917521:UES917592 UOG917521:UOO917592 UYC917521:UYK917592 VHY917521:VIG917592 VRU917521:VSC917592 WBQ917521:WBY917592 WLM917521:WLU917592 WVI917521:WVQ917592 A983057:I983128 IW983057:JE983128 SS983057:TA983128 ACO983057:ACW983128 AMK983057:AMS983128 AWG983057:AWO983128 BGC983057:BGK983128 BPY983057:BQG983128 BZU983057:CAC983128 CJQ983057:CJY983128 CTM983057:CTU983128 DDI983057:DDQ983128 DNE983057:DNM983128 DXA983057:DXI983128 EGW983057:EHE983128 EQS983057:ERA983128 FAO983057:FAW983128 FKK983057:FKS983128 FUG983057:FUO983128 GEC983057:GEK983128 GNY983057:GOG983128 GXU983057:GYC983128 HHQ983057:HHY983128 HRM983057:HRU983128 IBI983057:IBQ983128 ILE983057:ILM983128 IVA983057:IVI983128 JEW983057:JFE983128 JOS983057:JPA983128 JYO983057:JYW983128 KIK983057:KIS983128 KSG983057:KSO983128 LCC983057:LCK983128 LLY983057:LMG983128 LVU983057:LWC983128 MFQ983057:MFY983128 MPM983057:MPU983128 MZI983057:MZQ983128 NJE983057:NJM983128 NTA983057:NTI983128 OCW983057:ODE983128 OMS983057:ONA983128 OWO983057:OWW983128 PGK983057:PGS983128 PQG983057:PQO983128 QAC983057:QAK983128 QJY983057:QKG983128 QTU983057:QUC983128 RDQ983057:RDY983128 RNM983057:RNU983128 RXI983057:RXQ983128 SHE983057:SHM983128 SRA983057:SRI983128 TAW983057:TBE983128 TKS983057:TLA983128 TUO983057:TUW983128 UEK983057:UES983128 UOG983057:UOO983128 UYC983057:UYK983128 VHY983057:VIG983128 VRU983057:VSC983128 WBQ983057:WBY983128 WLM983057:WLU983128 WVI983057:WVQ983128">
      <formula1>0</formula1>
      <formula2>10000000000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2017-01-25T18:59:38Z</dcterms:modified>
</cp:coreProperties>
</file>