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85" tabRatio="75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" sheetId="14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C217" i="1" l="1"/>
  <c r="C216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C202" i="1"/>
  <c r="C201" i="1"/>
  <c r="C200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J166" i="1"/>
  <c r="I166" i="1"/>
  <c r="H166" i="1"/>
  <c r="G166" i="1"/>
  <c r="F166" i="1"/>
  <c r="E166" i="1"/>
  <c r="D166" i="1"/>
  <c r="C166" i="1"/>
  <c r="C162" i="1"/>
  <c r="C161" i="1"/>
  <c r="C160" i="1"/>
  <c r="C157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D143" i="1"/>
  <c r="C143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29" i="1"/>
  <c r="D129" i="1"/>
  <c r="E128" i="1"/>
  <c r="D128" i="1"/>
  <c r="E127" i="1"/>
  <c r="D127" i="1"/>
  <c r="E125" i="1"/>
  <c r="D125" i="1"/>
  <c r="E124" i="1"/>
  <c r="D124" i="1"/>
  <c r="E122" i="1"/>
  <c r="D122" i="1"/>
  <c r="E120" i="1"/>
  <c r="D120" i="1"/>
  <c r="E119" i="1"/>
  <c r="D119" i="1"/>
  <c r="E118" i="1"/>
  <c r="D118" i="1"/>
  <c r="E117" i="1"/>
  <c r="D117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AA197" i="3"/>
  <c r="Y197" i="3"/>
  <c r="C194" i="3"/>
  <c r="C193" i="3"/>
  <c r="C192" i="3"/>
  <c r="C191" i="3"/>
  <c r="C190" i="3"/>
  <c r="C189" i="3"/>
  <c r="C188" i="3"/>
  <c r="C187" i="3"/>
  <c r="C186" i="3"/>
  <c r="C185" i="3"/>
  <c r="C184" i="3"/>
  <c r="J183" i="3"/>
  <c r="I183" i="3"/>
  <c r="H183" i="3"/>
  <c r="G183" i="3"/>
  <c r="F183" i="3"/>
  <c r="E183" i="3"/>
  <c r="D183" i="3"/>
  <c r="C183" i="3"/>
  <c r="C182" i="3"/>
  <c r="X179" i="3"/>
  <c r="F179" i="3"/>
  <c r="X178" i="3"/>
  <c r="F178" i="3"/>
  <c r="X177" i="3"/>
  <c r="F177" i="3"/>
  <c r="Y174" i="3"/>
  <c r="M174" i="3"/>
  <c r="Y173" i="3"/>
  <c r="M173" i="3"/>
  <c r="Y172" i="3"/>
  <c r="M172" i="3"/>
  <c r="C168" i="3"/>
  <c r="X168" i="3" s="1"/>
  <c r="C167" i="3"/>
  <c r="X166" i="3"/>
  <c r="C166" i="3"/>
  <c r="K166" i="3" s="1"/>
  <c r="Y153" i="3"/>
  <c r="G153" i="3"/>
  <c r="F153" i="3"/>
  <c r="E153" i="3"/>
  <c r="D153" i="3"/>
  <c r="C153" i="3"/>
  <c r="X152" i="3"/>
  <c r="Z151" i="3"/>
  <c r="Y151" i="3"/>
  <c r="X151" i="3"/>
  <c r="Z150" i="3"/>
  <c r="X150" i="3"/>
  <c r="W150" i="3"/>
  <c r="D145" i="3"/>
  <c r="C145" i="3"/>
  <c r="X145" i="3" s="1"/>
  <c r="D144" i="3"/>
  <c r="C144" i="3"/>
  <c r="X143" i="3"/>
  <c r="E143" i="3"/>
  <c r="D142" i="3"/>
  <c r="C142" i="3"/>
  <c r="D141" i="3"/>
  <c r="C141" i="3"/>
  <c r="D140" i="3"/>
  <c r="E140" i="3" s="1"/>
  <c r="C140" i="3"/>
  <c r="C135" i="3"/>
  <c r="L134" i="3"/>
  <c r="K134" i="3"/>
  <c r="I134" i="3"/>
  <c r="H134" i="3"/>
  <c r="G134" i="3"/>
  <c r="F134" i="3"/>
  <c r="C134" i="3"/>
  <c r="L132" i="3"/>
  <c r="L133" i="3" s="1"/>
  <c r="K132" i="3"/>
  <c r="I132" i="3"/>
  <c r="H132" i="3"/>
  <c r="G132" i="3"/>
  <c r="F132" i="3"/>
  <c r="C132" i="3"/>
  <c r="L131" i="3"/>
  <c r="K131" i="3"/>
  <c r="K133" i="3" s="1"/>
  <c r="I131" i="3"/>
  <c r="H131" i="3"/>
  <c r="G131" i="3"/>
  <c r="F131" i="3"/>
  <c r="F133" i="3" s="1"/>
  <c r="E131" i="3"/>
  <c r="C131" i="3"/>
  <c r="L130" i="3"/>
  <c r="K130" i="3"/>
  <c r="I130" i="3"/>
  <c r="H130" i="3"/>
  <c r="G130" i="3"/>
  <c r="F130" i="3"/>
  <c r="Z130" i="3" s="1"/>
  <c r="E130" i="3"/>
  <c r="C130" i="3"/>
  <c r="D130" i="3" s="1"/>
  <c r="L129" i="3"/>
  <c r="K129" i="3"/>
  <c r="I129" i="3"/>
  <c r="H129" i="3"/>
  <c r="G129" i="3"/>
  <c r="F129" i="3"/>
  <c r="C129" i="3"/>
  <c r="L127" i="3"/>
  <c r="L128" i="3" s="1"/>
  <c r="K127" i="3"/>
  <c r="I127" i="3"/>
  <c r="H127" i="3"/>
  <c r="G127" i="3"/>
  <c r="F127" i="3"/>
  <c r="C127" i="3"/>
  <c r="C128" i="3" s="1"/>
  <c r="L126" i="3"/>
  <c r="K126" i="3"/>
  <c r="K128" i="3" s="1"/>
  <c r="I126" i="3"/>
  <c r="I128" i="3" s="1"/>
  <c r="H126" i="3"/>
  <c r="G126" i="3"/>
  <c r="F126" i="3"/>
  <c r="E126" i="3"/>
  <c r="Y126" i="3" s="1"/>
  <c r="C126" i="3"/>
  <c r="L124" i="3"/>
  <c r="K124" i="3"/>
  <c r="I124" i="3"/>
  <c r="H124" i="3"/>
  <c r="G124" i="3"/>
  <c r="G125" i="3" s="1"/>
  <c r="F124" i="3"/>
  <c r="C124" i="3"/>
  <c r="L123" i="3"/>
  <c r="K123" i="3"/>
  <c r="I123" i="3"/>
  <c r="H123" i="3"/>
  <c r="G123" i="3"/>
  <c r="F123" i="3"/>
  <c r="E123" i="3"/>
  <c r="Y123" i="3" s="1"/>
  <c r="C123" i="3"/>
  <c r="L122" i="3"/>
  <c r="K122" i="3"/>
  <c r="I122" i="3"/>
  <c r="H122" i="3"/>
  <c r="G122" i="3"/>
  <c r="F122" i="3"/>
  <c r="C122" i="3"/>
  <c r="L121" i="3"/>
  <c r="K121" i="3"/>
  <c r="I121" i="3"/>
  <c r="I135" i="3" s="1"/>
  <c r="H121" i="3"/>
  <c r="G121" i="3"/>
  <c r="F121" i="3"/>
  <c r="E121" i="3"/>
  <c r="Y121" i="3" s="1"/>
  <c r="C121" i="3"/>
  <c r="L120" i="3"/>
  <c r="K120" i="3"/>
  <c r="I120" i="3"/>
  <c r="H120" i="3"/>
  <c r="G120" i="3"/>
  <c r="F120" i="3"/>
  <c r="C120" i="3"/>
  <c r="L119" i="3"/>
  <c r="K119" i="3"/>
  <c r="I119" i="3"/>
  <c r="H119" i="3"/>
  <c r="G119" i="3"/>
  <c r="F119" i="3"/>
  <c r="C119" i="3"/>
  <c r="F118" i="3"/>
  <c r="L117" i="3"/>
  <c r="K117" i="3"/>
  <c r="I117" i="3"/>
  <c r="H117" i="3"/>
  <c r="G117" i="3"/>
  <c r="F117" i="3"/>
  <c r="C117" i="3"/>
  <c r="L116" i="3"/>
  <c r="K116" i="3"/>
  <c r="I116" i="3"/>
  <c r="H116" i="3"/>
  <c r="G116" i="3"/>
  <c r="F116" i="3"/>
  <c r="E116" i="3"/>
  <c r="C116" i="3"/>
  <c r="X112" i="3"/>
  <c r="E112" i="3"/>
  <c r="X111" i="3"/>
  <c r="E111" i="3"/>
  <c r="C108" i="3"/>
  <c r="C107" i="3"/>
  <c r="C106" i="3"/>
  <c r="C105" i="3"/>
  <c r="X102" i="3"/>
  <c r="G102" i="3"/>
  <c r="C101" i="3"/>
  <c r="X100" i="3"/>
  <c r="G100" i="3"/>
  <c r="C100" i="3"/>
  <c r="X99" i="3"/>
  <c r="G99" i="3"/>
  <c r="C99" i="3"/>
  <c r="C98" i="3"/>
  <c r="Y97" i="3"/>
  <c r="C97" i="3"/>
  <c r="X97" i="3" s="1"/>
  <c r="Y96" i="3"/>
  <c r="G96" i="3"/>
  <c r="C96" i="3"/>
  <c r="X96" i="3" s="1"/>
  <c r="G93" i="3"/>
  <c r="C93" i="3"/>
  <c r="Q92" i="3"/>
  <c r="P92" i="3"/>
  <c r="O92" i="3"/>
  <c r="O93" i="3" s="1"/>
  <c r="N92" i="3"/>
  <c r="N93" i="3" s="1"/>
  <c r="L92" i="3"/>
  <c r="K92" i="3"/>
  <c r="J92" i="3"/>
  <c r="I92" i="3"/>
  <c r="G92" i="3"/>
  <c r="F92" i="3"/>
  <c r="E92" i="3"/>
  <c r="D92" i="3" s="1"/>
  <c r="C92" i="3"/>
  <c r="AA91" i="3"/>
  <c r="Q91" i="3"/>
  <c r="P91" i="3"/>
  <c r="P93" i="3" s="1"/>
  <c r="O91" i="3"/>
  <c r="N91" i="3"/>
  <c r="L91" i="3"/>
  <c r="L93" i="3" s="1"/>
  <c r="K91" i="3"/>
  <c r="K93" i="3" s="1"/>
  <c r="J91" i="3"/>
  <c r="I91" i="3"/>
  <c r="G91" i="3"/>
  <c r="F91" i="3"/>
  <c r="F93" i="3" s="1"/>
  <c r="E91" i="3"/>
  <c r="C91" i="3"/>
  <c r="AA90" i="3"/>
  <c r="M92" i="3" s="1"/>
  <c r="AA89" i="3"/>
  <c r="M91" i="3" s="1"/>
  <c r="M93" i="3" s="1"/>
  <c r="AA88" i="3"/>
  <c r="Q84" i="3"/>
  <c r="P84" i="3"/>
  <c r="O84" i="3"/>
  <c r="N84" i="3"/>
  <c r="M84" i="3"/>
  <c r="L84" i="3"/>
  <c r="K84" i="3"/>
  <c r="J84" i="3"/>
  <c r="I84" i="3"/>
  <c r="G84" i="3"/>
  <c r="F84" i="3"/>
  <c r="E84" i="3"/>
  <c r="C84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Q82" i="3"/>
  <c r="P82" i="3"/>
  <c r="O82" i="3"/>
  <c r="N82" i="3"/>
  <c r="M82" i="3"/>
  <c r="L82" i="3"/>
  <c r="K82" i="3"/>
  <c r="H82" i="3" s="1"/>
  <c r="J82" i="3"/>
  <c r="I82" i="3"/>
  <c r="G82" i="3"/>
  <c r="F82" i="3"/>
  <c r="E82" i="3"/>
  <c r="C82" i="3"/>
  <c r="Q81" i="3"/>
  <c r="P81" i="3"/>
  <c r="O81" i="3"/>
  <c r="N81" i="3"/>
  <c r="M81" i="3"/>
  <c r="L81" i="3"/>
  <c r="K81" i="3"/>
  <c r="J81" i="3"/>
  <c r="I81" i="3"/>
  <c r="G81" i="3"/>
  <c r="F81" i="3"/>
  <c r="E81" i="3"/>
  <c r="C81" i="3"/>
  <c r="Q80" i="3"/>
  <c r="P80" i="3"/>
  <c r="O80" i="3"/>
  <c r="N80" i="3"/>
  <c r="M80" i="3"/>
  <c r="L80" i="3"/>
  <c r="K80" i="3"/>
  <c r="J80" i="3"/>
  <c r="I80" i="3"/>
  <c r="H80" i="3" s="1"/>
  <c r="G80" i="3"/>
  <c r="F80" i="3"/>
  <c r="E80" i="3"/>
  <c r="C80" i="3"/>
  <c r="Q79" i="3"/>
  <c r="P79" i="3"/>
  <c r="O79" i="3"/>
  <c r="N79" i="3"/>
  <c r="M79" i="3"/>
  <c r="L79" i="3"/>
  <c r="K79" i="3"/>
  <c r="J79" i="3"/>
  <c r="I79" i="3"/>
  <c r="G79" i="3"/>
  <c r="F79" i="3"/>
  <c r="E79" i="3"/>
  <c r="D79" i="3" s="1"/>
  <c r="C79" i="3"/>
  <c r="Q78" i="3"/>
  <c r="P78" i="3"/>
  <c r="O78" i="3"/>
  <c r="N78" i="3"/>
  <c r="M78" i="3"/>
  <c r="L78" i="3"/>
  <c r="K78" i="3"/>
  <c r="J78" i="3"/>
  <c r="I78" i="3"/>
  <c r="G78" i="3"/>
  <c r="F78" i="3"/>
  <c r="E78" i="3"/>
  <c r="C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Q76" i="3"/>
  <c r="P76" i="3"/>
  <c r="O76" i="3"/>
  <c r="N76" i="3"/>
  <c r="M76" i="3"/>
  <c r="L76" i="3"/>
  <c r="K76" i="3"/>
  <c r="J76" i="3"/>
  <c r="I76" i="3"/>
  <c r="G76" i="3"/>
  <c r="F76" i="3"/>
  <c r="E76" i="3"/>
  <c r="C76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Q74" i="3"/>
  <c r="P74" i="3"/>
  <c r="O74" i="3"/>
  <c r="N74" i="3"/>
  <c r="M74" i="3"/>
  <c r="L74" i="3"/>
  <c r="K74" i="3"/>
  <c r="H74" i="3" s="1"/>
  <c r="J74" i="3"/>
  <c r="I74" i="3"/>
  <c r="G74" i="3"/>
  <c r="F74" i="3"/>
  <c r="E74" i="3"/>
  <c r="C74" i="3"/>
  <c r="Q73" i="3"/>
  <c r="P73" i="3"/>
  <c r="O73" i="3"/>
  <c r="N73" i="3"/>
  <c r="M73" i="3"/>
  <c r="L73" i="3"/>
  <c r="K73" i="3"/>
  <c r="J73" i="3"/>
  <c r="I73" i="3"/>
  <c r="G73" i="3"/>
  <c r="F73" i="3"/>
  <c r="E73" i="3"/>
  <c r="C73" i="3"/>
  <c r="Q72" i="3"/>
  <c r="P72" i="3"/>
  <c r="O72" i="3"/>
  <c r="N72" i="3"/>
  <c r="M72" i="3"/>
  <c r="L72" i="3"/>
  <c r="K72" i="3"/>
  <c r="J72" i="3"/>
  <c r="I72" i="3"/>
  <c r="H72" i="3" s="1"/>
  <c r="G72" i="3"/>
  <c r="F72" i="3"/>
  <c r="E72" i="3"/>
  <c r="C72" i="3"/>
  <c r="Q71" i="3"/>
  <c r="P71" i="3"/>
  <c r="O71" i="3"/>
  <c r="N71" i="3"/>
  <c r="M71" i="3"/>
  <c r="L71" i="3"/>
  <c r="K71" i="3"/>
  <c r="J71" i="3"/>
  <c r="I71" i="3"/>
  <c r="G71" i="3"/>
  <c r="F71" i="3"/>
  <c r="E71" i="3"/>
  <c r="D71" i="3" s="1"/>
  <c r="C71" i="3"/>
  <c r="Q70" i="3"/>
  <c r="P70" i="3"/>
  <c r="O70" i="3"/>
  <c r="N70" i="3"/>
  <c r="M70" i="3"/>
  <c r="L70" i="3"/>
  <c r="K70" i="3"/>
  <c r="H70" i="3" s="1"/>
  <c r="J70" i="3"/>
  <c r="I70" i="3"/>
  <c r="G70" i="3"/>
  <c r="D70" i="3" s="1"/>
  <c r="F70" i="3"/>
  <c r="E70" i="3"/>
  <c r="C70" i="3"/>
  <c r="Q69" i="3"/>
  <c r="P69" i="3"/>
  <c r="O69" i="3"/>
  <c r="N69" i="3"/>
  <c r="M69" i="3"/>
  <c r="L69" i="3"/>
  <c r="K69" i="3"/>
  <c r="J69" i="3"/>
  <c r="I69" i="3"/>
  <c r="G69" i="3"/>
  <c r="F69" i="3"/>
  <c r="E69" i="3"/>
  <c r="C69" i="3"/>
  <c r="Q68" i="3"/>
  <c r="P68" i="3"/>
  <c r="O68" i="3"/>
  <c r="O85" i="3" s="1"/>
  <c r="F108" i="3" s="1"/>
  <c r="N68" i="3"/>
  <c r="M68" i="3"/>
  <c r="L68" i="3"/>
  <c r="K68" i="3"/>
  <c r="J68" i="3"/>
  <c r="I68" i="3"/>
  <c r="G68" i="3"/>
  <c r="F68" i="3"/>
  <c r="E68" i="3"/>
  <c r="C68" i="3"/>
  <c r="Y62" i="3"/>
  <c r="L62" i="3"/>
  <c r="K62" i="3"/>
  <c r="J62" i="3"/>
  <c r="I62" i="3"/>
  <c r="H62" i="3"/>
  <c r="D62" i="3"/>
  <c r="C62" i="3"/>
  <c r="Y61" i="3"/>
  <c r="L61" i="3"/>
  <c r="K61" i="3"/>
  <c r="J61" i="3"/>
  <c r="I61" i="3"/>
  <c r="H61" i="3"/>
  <c r="D61" i="3"/>
  <c r="C61" i="3"/>
  <c r="Y60" i="3"/>
  <c r="L60" i="3"/>
  <c r="K60" i="3"/>
  <c r="J60" i="3"/>
  <c r="I60" i="3"/>
  <c r="H60" i="3"/>
  <c r="D60" i="3"/>
  <c r="C60" i="3"/>
  <c r="K59" i="3"/>
  <c r="J59" i="3"/>
  <c r="I59" i="3"/>
  <c r="H59" i="3"/>
  <c r="D59" i="3"/>
  <c r="C59" i="3"/>
  <c r="K58" i="3"/>
  <c r="J58" i="3"/>
  <c r="I58" i="3"/>
  <c r="H58" i="3"/>
  <c r="D58" i="3"/>
  <c r="C58" i="3"/>
  <c r="L58" i="3" s="1"/>
  <c r="K57" i="3"/>
  <c r="J57" i="3"/>
  <c r="I57" i="3"/>
  <c r="H57" i="3"/>
  <c r="D57" i="3"/>
  <c r="Y57" i="3" s="1"/>
  <c r="C57" i="3"/>
  <c r="K53" i="3"/>
  <c r="H53" i="3"/>
  <c r="G53" i="3"/>
  <c r="F53" i="3"/>
  <c r="E53" i="3"/>
  <c r="D53" i="3"/>
  <c r="C53" i="3"/>
  <c r="K48" i="3"/>
  <c r="J48" i="3"/>
  <c r="I48" i="3"/>
  <c r="H48" i="3"/>
  <c r="G48" i="3"/>
  <c r="F48" i="3"/>
  <c r="E48" i="3"/>
  <c r="D48" i="3"/>
  <c r="C48" i="3"/>
  <c r="K47" i="3"/>
  <c r="J47" i="3"/>
  <c r="I47" i="3"/>
  <c r="H47" i="3"/>
  <c r="G47" i="3"/>
  <c r="F47" i="3"/>
  <c r="E47" i="3"/>
  <c r="D47" i="3"/>
  <c r="C47" i="3"/>
  <c r="K46" i="3"/>
  <c r="J46" i="3"/>
  <c r="I46" i="3"/>
  <c r="H46" i="3"/>
  <c r="G46" i="3"/>
  <c r="F46" i="3"/>
  <c r="E46" i="3"/>
  <c r="D46" i="3"/>
  <c r="C46" i="3"/>
  <c r="Y46" i="3" s="1"/>
  <c r="K45" i="3"/>
  <c r="J45" i="3"/>
  <c r="I45" i="3"/>
  <c r="H45" i="3"/>
  <c r="H44" i="3" s="1"/>
  <c r="G45" i="3"/>
  <c r="F45" i="3"/>
  <c r="E45" i="3"/>
  <c r="D45" i="3"/>
  <c r="D44" i="3" s="1"/>
  <c r="C45" i="3"/>
  <c r="K43" i="3"/>
  <c r="J43" i="3"/>
  <c r="I43" i="3"/>
  <c r="H43" i="3"/>
  <c r="G43" i="3"/>
  <c r="F43" i="3"/>
  <c r="Z43" i="3" s="1"/>
  <c r="E43" i="3"/>
  <c r="D43" i="3"/>
  <c r="C43" i="3"/>
  <c r="Z42" i="3"/>
  <c r="Y42" i="3"/>
  <c r="K41" i="3"/>
  <c r="J41" i="3"/>
  <c r="I41" i="3"/>
  <c r="I39" i="3" s="1"/>
  <c r="H41" i="3"/>
  <c r="G41" i="3"/>
  <c r="F41" i="3"/>
  <c r="E41" i="3"/>
  <c r="E39" i="3" s="1"/>
  <c r="D41" i="3"/>
  <c r="C41" i="3"/>
  <c r="K40" i="3"/>
  <c r="K39" i="3" s="1"/>
  <c r="J40" i="3"/>
  <c r="I40" i="3"/>
  <c r="H40" i="3"/>
  <c r="H39" i="3" s="1"/>
  <c r="G40" i="3"/>
  <c r="G39" i="3" s="1"/>
  <c r="F40" i="3"/>
  <c r="F39" i="3" s="1"/>
  <c r="E40" i="3"/>
  <c r="D40" i="3"/>
  <c r="C40" i="3"/>
  <c r="C39" i="3" s="1"/>
  <c r="J39" i="3"/>
  <c r="Z38" i="3"/>
  <c r="Y38" i="3"/>
  <c r="K34" i="3"/>
  <c r="J34" i="3"/>
  <c r="I34" i="3"/>
  <c r="H34" i="3"/>
  <c r="G34" i="3"/>
  <c r="F34" i="3"/>
  <c r="E34" i="3"/>
  <c r="D34" i="3"/>
  <c r="C34" i="3"/>
  <c r="K33" i="3"/>
  <c r="J33" i="3"/>
  <c r="I33" i="3"/>
  <c r="H33" i="3"/>
  <c r="G33" i="3"/>
  <c r="F33" i="3"/>
  <c r="E33" i="3"/>
  <c r="D33" i="3"/>
  <c r="Y33" i="3" s="1"/>
  <c r="C33" i="3"/>
  <c r="K32" i="3"/>
  <c r="J32" i="3"/>
  <c r="I32" i="3"/>
  <c r="H32" i="3"/>
  <c r="G32" i="3"/>
  <c r="F32" i="3"/>
  <c r="E32" i="3"/>
  <c r="Z32" i="3" s="1"/>
  <c r="D32" i="3"/>
  <c r="C32" i="3"/>
  <c r="K31" i="3"/>
  <c r="J31" i="3"/>
  <c r="I31" i="3"/>
  <c r="H31" i="3"/>
  <c r="G31" i="3"/>
  <c r="F31" i="3"/>
  <c r="E31" i="3"/>
  <c r="D31" i="3"/>
  <c r="Y31" i="3" s="1"/>
  <c r="C31" i="3"/>
  <c r="K30" i="3"/>
  <c r="J30" i="3"/>
  <c r="I30" i="3"/>
  <c r="H30" i="3"/>
  <c r="G30" i="3"/>
  <c r="F30" i="3"/>
  <c r="E30" i="3"/>
  <c r="D30" i="3"/>
  <c r="C30" i="3"/>
  <c r="K29" i="3"/>
  <c r="J29" i="3"/>
  <c r="I29" i="3"/>
  <c r="H29" i="3"/>
  <c r="G29" i="3"/>
  <c r="F29" i="3"/>
  <c r="E29" i="3"/>
  <c r="D29" i="3"/>
  <c r="Y29" i="3" s="1"/>
  <c r="C29" i="3"/>
  <c r="K28" i="3"/>
  <c r="J28" i="3"/>
  <c r="I28" i="3"/>
  <c r="H28" i="3"/>
  <c r="G28" i="3"/>
  <c r="F28" i="3"/>
  <c r="E28" i="3"/>
  <c r="Z28" i="3" s="1"/>
  <c r="D28" i="3"/>
  <c r="C28" i="3"/>
  <c r="K27" i="3"/>
  <c r="J27" i="3"/>
  <c r="J25" i="3" s="1"/>
  <c r="I27" i="3"/>
  <c r="H27" i="3"/>
  <c r="G27" i="3"/>
  <c r="F27" i="3"/>
  <c r="F25" i="3" s="1"/>
  <c r="E27" i="3"/>
  <c r="D27" i="3"/>
  <c r="Y27" i="3" s="1"/>
  <c r="C27" i="3"/>
  <c r="K26" i="3"/>
  <c r="K25" i="3" s="1"/>
  <c r="J26" i="3"/>
  <c r="I26" i="3"/>
  <c r="H26" i="3"/>
  <c r="G26" i="3"/>
  <c r="G25" i="3" s="1"/>
  <c r="F26" i="3"/>
  <c r="E26" i="3"/>
  <c r="D26" i="3"/>
  <c r="C26" i="3"/>
  <c r="C25" i="3" s="1"/>
  <c r="K24" i="3"/>
  <c r="J24" i="3"/>
  <c r="I24" i="3"/>
  <c r="H24" i="3"/>
  <c r="G24" i="3"/>
  <c r="F24" i="3"/>
  <c r="E24" i="3"/>
  <c r="D24" i="3"/>
  <c r="C24" i="3"/>
  <c r="K23" i="3"/>
  <c r="J23" i="3"/>
  <c r="I23" i="3"/>
  <c r="H23" i="3"/>
  <c r="G23" i="3"/>
  <c r="F23" i="3"/>
  <c r="E23" i="3"/>
  <c r="D23" i="3"/>
  <c r="Y23" i="3" s="1"/>
  <c r="C23" i="3"/>
  <c r="K22" i="3"/>
  <c r="J22" i="3"/>
  <c r="I22" i="3"/>
  <c r="H22" i="3"/>
  <c r="G22" i="3"/>
  <c r="F22" i="3"/>
  <c r="E22" i="3"/>
  <c r="Z22" i="3" s="1"/>
  <c r="D22" i="3"/>
  <c r="Y22" i="3" s="1"/>
  <c r="C22" i="3"/>
  <c r="K21" i="3"/>
  <c r="J21" i="3"/>
  <c r="I21" i="3"/>
  <c r="H21" i="3"/>
  <c r="G21" i="3"/>
  <c r="F21" i="3"/>
  <c r="E21" i="3"/>
  <c r="D21" i="3"/>
  <c r="Y21" i="3" s="1"/>
  <c r="C21" i="3"/>
  <c r="K20" i="3"/>
  <c r="J20" i="3"/>
  <c r="I20" i="3"/>
  <c r="H20" i="3"/>
  <c r="G20" i="3"/>
  <c r="F20" i="3"/>
  <c r="E20" i="3"/>
  <c r="D20" i="3"/>
  <c r="C20" i="3"/>
  <c r="K19" i="3"/>
  <c r="K18" i="3" s="1"/>
  <c r="K12" i="3" s="1"/>
  <c r="J19" i="3"/>
  <c r="I19" i="3"/>
  <c r="H19" i="3"/>
  <c r="H18" i="3" s="1"/>
  <c r="G19" i="3"/>
  <c r="F19" i="3"/>
  <c r="E19" i="3"/>
  <c r="D19" i="3"/>
  <c r="C19" i="3"/>
  <c r="C18" i="3" s="1"/>
  <c r="G18" i="3"/>
  <c r="E18" i="3"/>
  <c r="K17" i="3"/>
  <c r="J17" i="3"/>
  <c r="I17" i="3"/>
  <c r="H17" i="3"/>
  <c r="G17" i="3"/>
  <c r="F17" i="3"/>
  <c r="E17" i="3"/>
  <c r="D17" i="3"/>
  <c r="Y17" i="3" s="1"/>
  <c r="C17" i="3"/>
  <c r="K16" i="3"/>
  <c r="J16" i="3"/>
  <c r="I16" i="3"/>
  <c r="H16" i="3"/>
  <c r="G16" i="3"/>
  <c r="F16" i="3"/>
  <c r="E16" i="3"/>
  <c r="D16" i="3"/>
  <c r="C16" i="3"/>
  <c r="K15" i="3"/>
  <c r="J15" i="3"/>
  <c r="I15" i="3"/>
  <c r="H15" i="3"/>
  <c r="H12" i="3" s="1"/>
  <c r="G15" i="3"/>
  <c r="F15" i="3"/>
  <c r="E15" i="3"/>
  <c r="Z15" i="3" s="1"/>
  <c r="D15" i="3"/>
  <c r="Y15" i="3" s="1"/>
  <c r="C15" i="3"/>
  <c r="K14" i="3"/>
  <c r="J14" i="3"/>
  <c r="I14" i="3"/>
  <c r="H14" i="3"/>
  <c r="G14" i="3"/>
  <c r="F14" i="3"/>
  <c r="E14" i="3"/>
  <c r="Z14" i="3" s="1"/>
  <c r="D14" i="3"/>
  <c r="C14" i="3"/>
  <c r="K13" i="3"/>
  <c r="J13" i="3"/>
  <c r="I13" i="3"/>
  <c r="H13" i="3"/>
  <c r="G13" i="3"/>
  <c r="G12" i="3" s="1"/>
  <c r="F13" i="3"/>
  <c r="E13" i="3"/>
  <c r="D13" i="3"/>
  <c r="C13" i="3"/>
  <c r="E12" i="3"/>
  <c r="A5" i="3"/>
  <c r="A4" i="3"/>
  <c r="A3" i="3"/>
  <c r="A2" i="3"/>
  <c r="C12" i="3" l="1"/>
  <c r="F12" i="3"/>
  <c r="Y19" i="3"/>
  <c r="D18" i="3"/>
  <c r="Y18" i="3" s="1"/>
  <c r="J85" i="3"/>
  <c r="Y13" i="3"/>
  <c r="Z16" i="3"/>
  <c r="F18" i="3"/>
  <c r="J18" i="3"/>
  <c r="Z20" i="3"/>
  <c r="I18" i="3"/>
  <c r="I12" i="3" s="1"/>
  <c r="Z24" i="3"/>
  <c r="Z26" i="3"/>
  <c r="E25" i="3"/>
  <c r="Z25" i="3" s="1"/>
  <c r="I25" i="3"/>
  <c r="E44" i="3"/>
  <c r="E49" i="3" s="1"/>
  <c r="I44" i="3"/>
  <c r="I49" i="3" s="1"/>
  <c r="Y53" i="3"/>
  <c r="H69" i="3"/>
  <c r="D74" i="3"/>
  <c r="D82" i="3"/>
  <c r="Z12" i="3"/>
  <c r="J12" i="3"/>
  <c r="Z18" i="3"/>
  <c r="Z21" i="3"/>
  <c r="F135" i="3"/>
  <c r="M127" i="3"/>
  <c r="G128" i="3"/>
  <c r="Z30" i="3"/>
  <c r="Z34" i="3"/>
  <c r="Z45" i="3"/>
  <c r="C136" i="3"/>
  <c r="C137" i="3" s="1"/>
  <c r="C118" i="3"/>
  <c r="L125" i="3"/>
  <c r="Z124" i="3"/>
  <c r="Z129" i="3"/>
  <c r="C146" i="3"/>
  <c r="Z13" i="3"/>
  <c r="Y14" i="3"/>
  <c r="Z17" i="3"/>
  <c r="Z27" i="3"/>
  <c r="Y28" i="3"/>
  <c r="Z31" i="3"/>
  <c r="Y32" i="3"/>
  <c r="Y43" i="3"/>
  <c r="Y47" i="3"/>
  <c r="Y48" i="3"/>
  <c r="N85" i="3"/>
  <c r="C85" i="3"/>
  <c r="D73" i="3"/>
  <c r="D78" i="3"/>
  <c r="H79" i="3"/>
  <c r="D81" i="3"/>
  <c r="D84" i="3"/>
  <c r="H92" i="3"/>
  <c r="D123" i="3"/>
  <c r="X142" i="3"/>
  <c r="Y16" i="3"/>
  <c r="Z19" i="3"/>
  <c r="Y20" i="3"/>
  <c r="Z23" i="3"/>
  <c r="Y24" i="3"/>
  <c r="Y26" i="3"/>
  <c r="H25" i="3"/>
  <c r="Z29" i="3"/>
  <c r="Y30" i="3"/>
  <c r="Z33" i="3"/>
  <c r="Y34" i="3"/>
  <c r="Z48" i="3"/>
  <c r="Z53" i="3"/>
  <c r="D69" i="3"/>
  <c r="H73" i="3"/>
  <c r="H78" i="3"/>
  <c r="H81" i="3"/>
  <c r="H91" i="3"/>
  <c r="G95" i="3"/>
  <c r="G135" i="3"/>
  <c r="L135" i="3"/>
  <c r="M121" i="3"/>
  <c r="Z123" i="3"/>
  <c r="C125" i="3"/>
  <c r="I125" i="3"/>
  <c r="H128" i="3"/>
  <c r="H133" i="3"/>
  <c r="X141" i="3"/>
  <c r="L137" i="3"/>
  <c r="L14" i="3"/>
  <c r="L16" i="3"/>
  <c r="L20" i="3"/>
  <c r="L22" i="3"/>
  <c r="L24" i="3"/>
  <c r="L26" i="3"/>
  <c r="L28" i="3"/>
  <c r="L30" i="3"/>
  <c r="L32" i="3"/>
  <c r="L34" i="3"/>
  <c r="F49" i="3"/>
  <c r="Z47" i="3"/>
  <c r="G137" i="3"/>
  <c r="Z120" i="3"/>
  <c r="M120" i="3"/>
  <c r="M123" i="3"/>
  <c r="H49" i="3"/>
  <c r="Z41" i="3"/>
  <c r="L46" i="3"/>
  <c r="E85" i="3"/>
  <c r="D68" i="3"/>
  <c r="M116" i="3"/>
  <c r="D116" i="3"/>
  <c r="I136" i="3"/>
  <c r="I137" i="3" s="1"/>
  <c r="I118" i="3"/>
  <c r="M122" i="3"/>
  <c r="Z122" i="3"/>
  <c r="M124" i="3"/>
  <c r="X167" i="3"/>
  <c r="K167" i="3"/>
  <c r="L13" i="3"/>
  <c r="L15" i="3"/>
  <c r="L17" i="3"/>
  <c r="L19" i="3"/>
  <c r="L21" i="3"/>
  <c r="L23" i="3"/>
  <c r="D25" i="3"/>
  <c r="L27" i="3"/>
  <c r="L29" i="3"/>
  <c r="L31" i="3"/>
  <c r="L33" i="3"/>
  <c r="Y41" i="3"/>
  <c r="L41" i="3"/>
  <c r="F44" i="3"/>
  <c r="J44" i="3"/>
  <c r="J49" i="3" s="1"/>
  <c r="Z46" i="3"/>
  <c r="L57" i="3"/>
  <c r="F85" i="3"/>
  <c r="K85" i="3"/>
  <c r="L85" i="3"/>
  <c r="P85" i="3"/>
  <c r="H93" i="3"/>
  <c r="Q93" i="3"/>
  <c r="G101" i="3"/>
  <c r="X101" i="3"/>
  <c r="Y116" i="3"/>
  <c r="M117" i="3"/>
  <c r="F136" i="3"/>
  <c r="Z117" i="3"/>
  <c r="K136" i="3"/>
  <c r="K118" i="3"/>
  <c r="Z119" i="3"/>
  <c r="M119" i="3"/>
  <c r="K135" i="3"/>
  <c r="K137" i="3" s="1"/>
  <c r="M129" i="3"/>
  <c r="Z132" i="3"/>
  <c r="M132" i="3"/>
  <c r="Z39" i="3"/>
  <c r="Z40" i="3"/>
  <c r="C44" i="3"/>
  <c r="C49" i="3" s="1"/>
  <c r="Y45" i="3"/>
  <c r="G44" i="3"/>
  <c r="G49" i="3" s="1"/>
  <c r="K44" i="3"/>
  <c r="K49" i="3" s="1"/>
  <c r="L47" i="3"/>
  <c r="L53" i="3"/>
  <c r="G85" i="3"/>
  <c r="H71" i="3"/>
  <c r="D76" i="3"/>
  <c r="D91" i="3"/>
  <c r="D93" i="3" s="1"/>
  <c r="E93" i="3"/>
  <c r="J93" i="3"/>
  <c r="I93" i="3"/>
  <c r="X98" i="3"/>
  <c r="G98" i="3"/>
  <c r="Z116" i="3"/>
  <c r="H136" i="3"/>
  <c r="D121" i="3"/>
  <c r="H125" i="3"/>
  <c r="M126" i="3"/>
  <c r="D126" i="3"/>
  <c r="Z126" i="3"/>
  <c r="D131" i="3"/>
  <c r="Z131" i="3"/>
  <c r="Y131" i="3"/>
  <c r="G133" i="3"/>
  <c r="M131" i="3"/>
  <c r="E145" i="3"/>
  <c r="Y40" i="3"/>
  <c r="L40" i="3"/>
  <c r="L43" i="3"/>
  <c r="L45" i="3"/>
  <c r="D72" i="3"/>
  <c r="D80" i="3"/>
  <c r="H135" i="3"/>
  <c r="G136" i="3"/>
  <c r="G118" i="3"/>
  <c r="M118" i="3" s="1"/>
  <c r="L136" i="3"/>
  <c r="L118" i="3"/>
  <c r="H118" i="3"/>
  <c r="Y130" i="3"/>
  <c r="C133" i="3"/>
  <c r="I133" i="3"/>
  <c r="M134" i="3"/>
  <c r="E142" i="3"/>
  <c r="E144" i="3"/>
  <c r="K168" i="3"/>
  <c r="D39" i="3"/>
  <c r="L48" i="3"/>
  <c r="Y58" i="3"/>
  <c r="I85" i="3"/>
  <c r="H68" i="3"/>
  <c r="M85" i="3"/>
  <c r="Q85" i="3"/>
  <c r="H76" i="3"/>
  <c r="H84" i="3"/>
  <c r="G97" i="3"/>
  <c r="Z121" i="3"/>
  <c r="F125" i="3"/>
  <c r="K125" i="3"/>
  <c r="Z127" i="3"/>
  <c r="F128" i="3"/>
  <c r="M130" i="3"/>
  <c r="D146" i="3"/>
  <c r="X140" i="3"/>
  <c r="E141" i="3"/>
  <c r="X144" i="3"/>
  <c r="AA197" i="2"/>
  <c r="Y197" i="2"/>
  <c r="C194" i="2"/>
  <c r="C193" i="2"/>
  <c r="C192" i="2"/>
  <c r="C191" i="2"/>
  <c r="C190" i="2"/>
  <c r="C189" i="2"/>
  <c r="C188" i="2"/>
  <c r="C187" i="2"/>
  <c r="C186" i="2"/>
  <c r="C185" i="2"/>
  <c r="C184" i="2"/>
  <c r="J183" i="2"/>
  <c r="I183" i="2"/>
  <c r="H183" i="2"/>
  <c r="G183" i="2"/>
  <c r="F183" i="2"/>
  <c r="E183" i="2"/>
  <c r="D183" i="2"/>
  <c r="C183" i="2"/>
  <c r="C182" i="2"/>
  <c r="X179" i="2"/>
  <c r="F179" i="2"/>
  <c r="X178" i="2"/>
  <c r="F178" i="2"/>
  <c r="X177" i="2"/>
  <c r="F177" i="2"/>
  <c r="Y174" i="2"/>
  <c r="M174" i="2"/>
  <c r="Y173" i="2"/>
  <c r="M173" i="2"/>
  <c r="Y172" i="2"/>
  <c r="M172" i="2"/>
  <c r="C168" i="2"/>
  <c r="X168" i="2" s="1"/>
  <c r="C167" i="2"/>
  <c r="X166" i="2"/>
  <c r="C166" i="2"/>
  <c r="K166" i="2" s="1"/>
  <c r="Y153" i="2"/>
  <c r="G153" i="2"/>
  <c r="F153" i="2"/>
  <c r="E153" i="2"/>
  <c r="D153" i="2"/>
  <c r="C153" i="2"/>
  <c r="X152" i="2"/>
  <c r="Z151" i="2"/>
  <c r="Y151" i="2"/>
  <c r="X151" i="2"/>
  <c r="Z150" i="2"/>
  <c r="X150" i="2"/>
  <c r="W150" i="2"/>
  <c r="D145" i="2"/>
  <c r="C145" i="2"/>
  <c r="D144" i="2"/>
  <c r="X144" i="2" s="1"/>
  <c r="C144" i="2"/>
  <c r="X143" i="2"/>
  <c r="E143" i="2"/>
  <c r="D142" i="2"/>
  <c r="X142" i="2" s="1"/>
  <c r="C142" i="2"/>
  <c r="D141" i="2"/>
  <c r="C141" i="2"/>
  <c r="E141" i="2" s="1"/>
  <c r="D140" i="2"/>
  <c r="C140" i="2"/>
  <c r="L134" i="2"/>
  <c r="K134" i="2"/>
  <c r="I134" i="2"/>
  <c r="H134" i="2"/>
  <c r="G134" i="2"/>
  <c r="F134" i="2"/>
  <c r="C134" i="2"/>
  <c r="L132" i="2"/>
  <c r="K132" i="2"/>
  <c r="I132" i="2"/>
  <c r="H132" i="2"/>
  <c r="G132" i="2"/>
  <c r="F132" i="2"/>
  <c r="F133" i="2" s="1"/>
  <c r="C132" i="2"/>
  <c r="L131" i="2"/>
  <c r="K131" i="2"/>
  <c r="I131" i="2"/>
  <c r="H131" i="2"/>
  <c r="G131" i="2"/>
  <c r="F131" i="2"/>
  <c r="E131" i="2"/>
  <c r="C131" i="2"/>
  <c r="L130" i="2"/>
  <c r="K130" i="2"/>
  <c r="I130" i="2"/>
  <c r="H130" i="2"/>
  <c r="G130" i="2"/>
  <c r="F130" i="2"/>
  <c r="E130" i="2"/>
  <c r="C130" i="2"/>
  <c r="L129" i="2"/>
  <c r="K129" i="2"/>
  <c r="I129" i="2"/>
  <c r="H129" i="2"/>
  <c r="M129" i="2" s="1"/>
  <c r="G129" i="2"/>
  <c r="F129" i="2"/>
  <c r="C129" i="2"/>
  <c r="L127" i="2"/>
  <c r="L128" i="2" s="1"/>
  <c r="K127" i="2"/>
  <c r="I127" i="2"/>
  <c r="I128" i="2" s="1"/>
  <c r="H127" i="2"/>
  <c r="G127" i="2"/>
  <c r="G128" i="2" s="1"/>
  <c r="F127" i="2"/>
  <c r="C127" i="2"/>
  <c r="L126" i="2"/>
  <c r="K126" i="2"/>
  <c r="I126" i="2"/>
  <c r="H126" i="2"/>
  <c r="G126" i="2"/>
  <c r="F126" i="2"/>
  <c r="Z126" i="2" s="1"/>
  <c r="E126" i="2"/>
  <c r="C126" i="2"/>
  <c r="Y126" i="2" s="1"/>
  <c r="L124" i="2"/>
  <c r="K124" i="2"/>
  <c r="I124" i="2"/>
  <c r="H124" i="2"/>
  <c r="G124" i="2"/>
  <c r="F124" i="2"/>
  <c r="C124" i="2"/>
  <c r="L123" i="2"/>
  <c r="K123" i="2"/>
  <c r="I123" i="2"/>
  <c r="H123" i="2"/>
  <c r="G123" i="2"/>
  <c r="F123" i="2"/>
  <c r="E123" i="2"/>
  <c r="C123" i="2"/>
  <c r="L122" i="2"/>
  <c r="K122" i="2"/>
  <c r="I122" i="2"/>
  <c r="H122" i="2"/>
  <c r="G122" i="2"/>
  <c r="F122" i="2"/>
  <c r="C122" i="2"/>
  <c r="L121" i="2"/>
  <c r="K121" i="2"/>
  <c r="I121" i="2"/>
  <c r="H121" i="2"/>
  <c r="G121" i="2"/>
  <c r="F121" i="2"/>
  <c r="E121" i="2"/>
  <c r="C121" i="2"/>
  <c r="L120" i="2"/>
  <c r="K120" i="2"/>
  <c r="I120" i="2"/>
  <c r="H120" i="2"/>
  <c r="G120" i="2"/>
  <c r="F120" i="2"/>
  <c r="C120" i="2"/>
  <c r="L119" i="2"/>
  <c r="K119" i="2"/>
  <c r="I119" i="2"/>
  <c r="H119" i="2"/>
  <c r="G119" i="2"/>
  <c r="F119" i="2"/>
  <c r="C119" i="2"/>
  <c r="L117" i="2"/>
  <c r="K117" i="2"/>
  <c r="I117" i="2"/>
  <c r="H117" i="2"/>
  <c r="G117" i="2"/>
  <c r="F117" i="2"/>
  <c r="F118" i="2" s="1"/>
  <c r="C117" i="2"/>
  <c r="L116" i="2"/>
  <c r="K116" i="2"/>
  <c r="I116" i="2"/>
  <c r="H116" i="2"/>
  <c r="G116" i="2"/>
  <c r="F116" i="2"/>
  <c r="E116" i="2"/>
  <c r="C116" i="2"/>
  <c r="X112" i="2"/>
  <c r="E112" i="2"/>
  <c r="X111" i="2"/>
  <c r="E111" i="2"/>
  <c r="C108" i="2"/>
  <c r="C107" i="2"/>
  <c r="C106" i="2"/>
  <c r="C105" i="2"/>
  <c r="X102" i="2"/>
  <c r="G102" i="2"/>
  <c r="C101" i="2"/>
  <c r="X100" i="2"/>
  <c r="G100" i="2"/>
  <c r="C100" i="2"/>
  <c r="C99" i="2"/>
  <c r="C98" i="2"/>
  <c r="Y97" i="2"/>
  <c r="G97" i="2"/>
  <c r="C97" i="2"/>
  <c r="X97" i="2" s="1"/>
  <c r="Y96" i="2"/>
  <c r="C96" i="2"/>
  <c r="X96" i="2" s="1"/>
  <c r="Q92" i="2"/>
  <c r="P92" i="2"/>
  <c r="O92" i="2"/>
  <c r="N92" i="2"/>
  <c r="L92" i="2"/>
  <c r="K92" i="2"/>
  <c r="J92" i="2"/>
  <c r="I92" i="2"/>
  <c r="G92" i="2"/>
  <c r="F92" i="2"/>
  <c r="E92" i="2"/>
  <c r="C92" i="2"/>
  <c r="AA91" i="2"/>
  <c r="Q91" i="2"/>
  <c r="Q93" i="2" s="1"/>
  <c r="P91" i="2"/>
  <c r="O91" i="2"/>
  <c r="O93" i="2" s="1"/>
  <c r="N91" i="2"/>
  <c r="N93" i="2" s="1"/>
  <c r="L91" i="2"/>
  <c r="K91" i="2"/>
  <c r="J91" i="2"/>
  <c r="J93" i="2" s="1"/>
  <c r="I91" i="2"/>
  <c r="I93" i="2" s="1"/>
  <c r="G91" i="2"/>
  <c r="G93" i="2" s="1"/>
  <c r="F91" i="2"/>
  <c r="E91" i="2"/>
  <c r="E93" i="2" s="1"/>
  <c r="C91" i="2"/>
  <c r="C93" i="2" s="1"/>
  <c r="AA90" i="2"/>
  <c r="M92" i="2" s="1"/>
  <c r="AA89" i="2"/>
  <c r="AA88" i="2"/>
  <c r="Q84" i="2"/>
  <c r="P84" i="2"/>
  <c r="O84" i="2"/>
  <c r="N84" i="2"/>
  <c r="M84" i="2"/>
  <c r="L84" i="2"/>
  <c r="K84" i="2"/>
  <c r="J84" i="2"/>
  <c r="I84" i="2"/>
  <c r="H84" i="2" s="1"/>
  <c r="G84" i="2"/>
  <c r="F84" i="2"/>
  <c r="E84" i="2"/>
  <c r="C84" i="2"/>
  <c r="Q83" i="2"/>
  <c r="P83" i="2"/>
  <c r="O83" i="2"/>
  <c r="N83" i="2"/>
  <c r="M83" i="2"/>
  <c r="L83" i="2"/>
  <c r="K83" i="2"/>
  <c r="J83" i="2"/>
  <c r="I83" i="2"/>
  <c r="G83" i="2"/>
  <c r="F83" i="2"/>
  <c r="E83" i="2"/>
  <c r="C83" i="2"/>
  <c r="Q82" i="2"/>
  <c r="P82" i="2"/>
  <c r="O82" i="2"/>
  <c r="N82" i="2"/>
  <c r="M82" i="2"/>
  <c r="L82" i="2"/>
  <c r="K82" i="2"/>
  <c r="J82" i="2"/>
  <c r="I82" i="2"/>
  <c r="G82" i="2"/>
  <c r="F82" i="2"/>
  <c r="E82" i="2"/>
  <c r="C82" i="2"/>
  <c r="Q81" i="2"/>
  <c r="P81" i="2"/>
  <c r="O81" i="2"/>
  <c r="N81" i="2"/>
  <c r="M81" i="2"/>
  <c r="L81" i="2"/>
  <c r="K81" i="2"/>
  <c r="H81" i="2" s="1"/>
  <c r="J81" i="2"/>
  <c r="I81" i="2"/>
  <c r="G81" i="2"/>
  <c r="D81" i="2" s="1"/>
  <c r="F81" i="2"/>
  <c r="E81" i="2"/>
  <c r="C81" i="2"/>
  <c r="Q80" i="2"/>
  <c r="P80" i="2"/>
  <c r="O80" i="2"/>
  <c r="N80" i="2"/>
  <c r="M80" i="2"/>
  <c r="L80" i="2"/>
  <c r="K80" i="2"/>
  <c r="J80" i="2"/>
  <c r="I80" i="2"/>
  <c r="G80" i="2"/>
  <c r="F80" i="2"/>
  <c r="E80" i="2"/>
  <c r="C80" i="2"/>
  <c r="Q79" i="2"/>
  <c r="P79" i="2"/>
  <c r="O79" i="2"/>
  <c r="N79" i="2"/>
  <c r="M79" i="2"/>
  <c r="L79" i="2"/>
  <c r="K79" i="2"/>
  <c r="H79" i="2" s="1"/>
  <c r="J79" i="2"/>
  <c r="I79" i="2"/>
  <c r="G79" i="2"/>
  <c r="D79" i="2" s="1"/>
  <c r="F79" i="2"/>
  <c r="E79" i="2"/>
  <c r="C79" i="2"/>
  <c r="Q78" i="2"/>
  <c r="P78" i="2"/>
  <c r="O78" i="2"/>
  <c r="N78" i="2"/>
  <c r="M78" i="2"/>
  <c r="L78" i="2"/>
  <c r="K78" i="2"/>
  <c r="J78" i="2"/>
  <c r="I78" i="2"/>
  <c r="G78" i="2"/>
  <c r="F78" i="2"/>
  <c r="E78" i="2"/>
  <c r="C78" i="2"/>
  <c r="Q77" i="2"/>
  <c r="P77" i="2"/>
  <c r="O77" i="2"/>
  <c r="N77" i="2"/>
  <c r="M77" i="2"/>
  <c r="L77" i="2"/>
  <c r="K77" i="2"/>
  <c r="H77" i="2" s="1"/>
  <c r="J77" i="2"/>
  <c r="I77" i="2"/>
  <c r="G77" i="2"/>
  <c r="D77" i="2" s="1"/>
  <c r="F77" i="2"/>
  <c r="E77" i="2"/>
  <c r="C77" i="2"/>
  <c r="Q76" i="2"/>
  <c r="P76" i="2"/>
  <c r="O76" i="2"/>
  <c r="N76" i="2"/>
  <c r="M76" i="2"/>
  <c r="L76" i="2"/>
  <c r="K76" i="2"/>
  <c r="J76" i="2"/>
  <c r="I76" i="2"/>
  <c r="G76" i="2"/>
  <c r="F76" i="2"/>
  <c r="E76" i="2"/>
  <c r="C76" i="2"/>
  <c r="Q75" i="2"/>
  <c r="P75" i="2"/>
  <c r="O75" i="2"/>
  <c r="N75" i="2"/>
  <c r="M75" i="2"/>
  <c r="L75" i="2"/>
  <c r="K75" i="2"/>
  <c r="H75" i="2" s="1"/>
  <c r="J75" i="2"/>
  <c r="I75" i="2"/>
  <c r="G75" i="2"/>
  <c r="D75" i="2" s="1"/>
  <c r="F75" i="2"/>
  <c r="E75" i="2"/>
  <c r="C75" i="2"/>
  <c r="Q74" i="2"/>
  <c r="P74" i="2"/>
  <c r="O74" i="2"/>
  <c r="N74" i="2"/>
  <c r="M74" i="2"/>
  <c r="L74" i="2"/>
  <c r="K74" i="2"/>
  <c r="J74" i="2"/>
  <c r="I74" i="2"/>
  <c r="G74" i="2"/>
  <c r="F74" i="2"/>
  <c r="E74" i="2"/>
  <c r="C74" i="2"/>
  <c r="Q73" i="2"/>
  <c r="P73" i="2"/>
  <c r="O73" i="2"/>
  <c r="N73" i="2"/>
  <c r="M73" i="2"/>
  <c r="L73" i="2"/>
  <c r="K73" i="2"/>
  <c r="H73" i="2" s="1"/>
  <c r="J73" i="2"/>
  <c r="I73" i="2"/>
  <c r="G73" i="2"/>
  <c r="D73" i="2" s="1"/>
  <c r="F73" i="2"/>
  <c r="E73" i="2"/>
  <c r="C73" i="2"/>
  <c r="Q72" i="2"/>
  <c r="P72" i="2"/>
  <c r="O72" i="2"/>
  <c r="N72" i="2"/>
  <c r="M72" i="2"/>
  <c r="L72" i="2"/>
  <c r="K72" i="2"/>
  <c r="J72" i="2"/>
  <c r="I72" i="2"/>
  <c r="G72" i="2"/>
  <c r="F72" i="2"/>
  <c r="E72" i="2"/>
  <c r="C72" i="2"/>
  <c r="Q71" i="2"/>
  <c r="P71" i="2"/>
  <c r="O71" i="2"/>
  <c r="N71" i="2"/>
  <c r="M71" i="2"/>
  <c r="L71" i="2"/>
  <c r="K71" i="2"/>
  <c r="H71" i="2" s="1"/>
  <c r="J71" i="2"/>
  <c r="I71" i="2"/>
  <c r="G71" i="2"/>
  <c r="D71" i="2" s="1"/>
  <c r="F71" i="2"/>
  <c r="E71" i="2"/>
  <c r="C71" i="2"/>
  <c r="Q70" i="2"/>
  <c r="P70" i="2"/>
  <c r="O70" i="2"/>
  <c r="N70" i="2"/>
  <c r="M70" i="2"/>
  <c r="L70" i="2"/>
  <c r="K70" i="2"/>
  <c r="J70" i="2"/>
  <c r="I70" i="2"/>
  <c r="G70" i="2"/>
  <c r="F70" i="2"/>
  <c r="E70" i="2"/>
  <c r="C70" i="2"/>
  <c r="Q69" i="2"/>
  <c r="P69" i="2"/>
  <c r="O69" i="2"/>
  <c r="N69" i="2"/>
  <c r="M69" i="2"/>
  <c r="L69" i="2"/>
  <c r="K69" i="2"/>
  <c r="J69" i="2"/>
  <c r="I69" i="2"/>
  <c r="G69" i="2"/>
  <c r="F69" i="2"/>
  <c r="E69" i="2"/>
  <c r="C69" i="2"/>
  <c r="Q68" i="2"/>
  <c r="P68" i="2"/>
  <c r="O68" i="2"/>
  <c r="N68" i="2"/>
  <c r="M68" i="2"/>
  <c r="L68" i="2"/>
  <c r="K68" i="2"/>
  <c r="J68" i="2"/>
  <c r="I68" i="2"/>
  <c r="G68" i="2"/>
  <c r="F68" i="2"/>
  <c r="E68" i="2"/>
  <c r="C68" i="2"/>
  <c r="K62" i="2"/>
  <c r="J62" i="2"/>
  <c r="I62" i="2"/>
  <c r="H62" i="2"/>
  <c r="D62" i="2"/>
  <c r="C62" i="2"/>
  <c r="K61" i="2"/>
  <c r="J61" i="2"/>
  <c r="I61" i="2"/>
  <c r="H61" i="2"/>
  <c r="D61" i="2"/>
  <c r="C61" i="2"/>
  <c r="Y61" i="2" s="1"/>
  <c r="K60" i="2"/>
  <c r="J60" i="2"/>
  <c r="I60" i="2"/>
  <c r="H60" i="2"/>
  <c r="D60" i="2"/>
  <c r="L60" i="2" s="1"/>
  <c r="C60" i="2"/>
  <c r="K59" i="2"/>
  <c r="J59" i="2"/>
  <c r="I59" i="2"/>
  <c r="H59" i="2"/>
  <c r="D59" i="2"/>
  <c r="C59" i="2"/>
  <c r="K58" i="2"/>
  <c r="J58" i="2"/>
  <c r="I58" i="2"/>
  <c r="H58" i="2"/>
  <c r="D58" i="2"/>
  <c r="C58" i="2"/>
  <c r="K57" i="2"/>
  <c r="J57" i="2"/>
  <c r="I57" i="2"/>
  <c r="H57" i="2"/>
  <c r="D57" i="2"/>
  <c r="C57" i="2"/>
  <c r="K53" i="2"/>
  <c r="H53" i="2"/>
  <c r="G53" i="2"/>
  <c r="F53" i="2"/>
  <c r="E53" i="2"/>
  <c r="D53" i="2"/>
  <c r="C53" i="2"/>
  <c r="K48" i="2"/>
  <c r="J48" i="2"/>
  <c r="I48" i="2"/>
  <c r="H48" i="2"/>
  <c r="G48" i="2"/>
  <c r="F48" i="2"/>
  <c r="E48" i="2"/>
  <c r="D48" i="2"/>
  <c r="C48" i="2"/>
  <c r="Z47" i="2"/>
  <c r="K47" i="2"/>
  <c r="J47" i="2"/>
  <c r="I47" i="2"/>
  <c r="H47" i="2"/>
  <c r="G47" i="2"/>
  <c r="F47" i="2"/>
  <c r="E47" i="2"/>
  <c r="D47" i="2"/>
  <c r="D44" i="2" s="1"/>
  <c r="C47" i="2"/>
  <c r="K46" i="2"/>
  <c r="J46" i="2"/>
  <c r="I46" i="2"/>
  <c r="H46" i="2"/>
  <c r="G46" i="2"/>
  <c r="F46" i="2"/>
  <c r="E46" i="2"/>
  <c r="D46" i="2"/>
  <c r="C46" i="2"/>
  <c r="Y46" i="2" s="1"/>
  <c r="K45" i="2"/>
  <c r="J45" i="2"/>
  <c r="I45" i="2"/>
  <c r="H45" i="2"/>
  <c r="G45" i="2"/>
  <c r="F45" i="2"/>
  <c r="F44" i="2" s="1"/>
  <c r="E45" i="2"/>
  <c r="D45" i="2"/>
  <c r="C45" i="2"/>
  <c r="H44" i="2"/>
  <c r="K43" i="2"/>
  <c r="J43" i="2"/>
  <c r="I43" i="2"/>
  <c r="H43" i="2"/>
  <c r="G43" i="2"/>
  <c r="F43" i="2"/>
  <c r="E43" i="2"/>
  <c r="D43" i="2"/>
  <c r="Y43" i="2" s="1"/>
  <c r="C43" i="2"/>
  <c r="Z42" i="2"/>
  <c r="Y42" i="2"/>
  <c r="K41" i="2"/>
  <c r="J41" i="2"/>
  <c r="I41" i="2"/>
  <c r="H41" i="2"/>
  <c r="G41" i="2"/>
  <c r="F41" i="2"/>
  <c r="E41" i="2"/>
  <c r="D41" i="2"/>
  <c r="C41" i="2"/>
  <c r="K40" i="2"/>
  <c r="J40" i="2"/>
  <c r="I40" i="2"/>
  <c r="I39" i="2" s="1"/>
  <c r="H40" i="2"/>
  <c r="G40" i="2"/>
  <c r="F40" i="2"/>
  <c r="E40" i="2"/>
  <c r="Z40" i="2" s="1"/>
  <c r="D40" i="2"/>
  <c r="C40" i="2"/>
  <c r="H39" i="2"/>
  <c r="Z38" i="2"/>
  <c r="Y38" i="2"/>
  <c r="Z34" i="2"/>
  <c r="K34" i="2"/>
  <c r="J34" i="2"/>
  <c r="I34" i="2"/>
  <c r="H34" i="2"/>
  <c r="G34" i="2"/>
  <c r="F34" i="2"/>
  <c r="E34" i="2"/>
  <c r="D34" i="2"/>
  <c r="Y34" i="2" s="1"/>
  <c r="C34" i="2"/>
  <c r="K33" i="2"/>
  <c r="J33" i="2"/>
  <c r="I33" i="2"/>
  <c r="H33" i="2"/>
  <c r="G33" i="2"/>
  <c r="F33" i="2"/>
  <c r="E33" i="2"/>
  <c r="D33" i="2"/>
  <c r="C33" i="2"/>
  <c r="K32" i="2"/>
  <c r="J32" i="2"/>
  <c r="I32" i="2"/>
  <c r="H32" i="2"/>
  <c r="G32" i="2"/>
  <c r="F32" i="2"/>
  <c r="E32" i="2"/>
  <c r="D32" i="2"/>
  <c r="C32" i="2"/>
  <c r="K31" i="2"/>
  <c r="J31" i="2"/>
  <c r="I31" i="2"/>
  <c r="H31" i="2"/>
  <c r="G31" i="2"/>
  <c r="F31" i="2"/>
  <c r="E31" i="2"/>
  <c r="D31" i="2"/>
  <c r="C31" i="2"/>
  <c r="K30" i="2"/>
  <c r="J30" i="2"/>
  <c r="I30" i="2"/>
  <c r="H30" i="2"/>
  <c r="G30" i="2"/>
  <c r="F30" i="2"/>
  <c r="E30" i="2"/>
  <c r="D30" i="2"/>
  <c r="C30" i="2"/>
  <c r="K29" i="2"/>
  <c r="J29" i="2"/>
  <c r="I29" i="2"/>
  <c r="H29" i="2"/>
  <c r="G29" i="2"/>
  <c r="F29" i="2"/>
  <c r="E29" i="2"/>
  <c r="Z29" i="2" s="1"/>
  <c r="D29" i="2"/>
  <c r="C29" i="2"/>
  <c r="K28" i="2"/>
  <c r="J28" i="2"/>
  <c r="I28" i="2"/>
  <c r="H28" i="2"/>
  <c r="G28" i="2"/>
  <c r="F28" i="2"/>
  <c r="E28" i="2"/>
  <c r="D28" i="2"/>
  <c r="C28" i="2"/>
  <c r="K27" i="2"/>
  <c r="J27" i="2"/>
  <c r="I27" i="2"/>
  <c r="H27" i="2"/>
  <c r="G27" i="2"/>
  <c r="F27" i="2"/>
  <c r="E27" i="2"/>
  <c r="D27" i="2"/>
  <c r="C27" i="2"/>
  <c r="K26" i="2"/>
  <c r="J26" i="2"/>
  <c r="I26" i="2"/>
  <c r="I25" i="2" s="1"/>
  <c r="H26" i="2"/>
  <c r="G26" i="2"/>
  <c r="F26" i="2"/>
  <c r="E26" i="2"/>
  <c r="Z26" i="2" s="1"/>
  <c r="D26" i="2"/>
  <c r="C26" i="2"/>
  <c r="C25" i="2"/>
  <c r="K24" i="2"/>
  <c r="J24" i="2"/>
  <c r="I24" i="2"/>
  <c r="H24" i="2"/>
  <c r="G24" i="2"/>
  <c r="F24" i="2"/>
  <c r="E24" i="2"/>
  <c r="Z24" i="2" s="1"/>
  <c r="D24" i="2"/>
  <c r="C24" i="2"/>
  <c r="K23" i="2"/>
  <c r="J23" i="2"/>
  <c r="I23" i="2"/>
  <c r="H23" i="2"/>
  <c r="G23" i="2"/>
  <c r="F23" i="2"/>
  <c r="E23" i="2"/>
  <c r="D23" i="2"/>
  <c r="C23" i="2"/>
  <c r="K22" i="2"/>
  <c r="J22" i="2"/>
  <c r="I22" i="2"/>
  <c r="H22" i="2"/>
  <c r="G22" i="2"/>
  <c r="F22" i="2"/>
  <c r="E22" i="2"/>
  <c r="D22" i="2"/>
  <c r="C22" i="2"/>
  <c r="K21" i="2"/>
  <c r="J21" i="2"/>
  <c r="I21" i="2"/>
  <c r="H21" i="2"/>
  <c r="G21" i="2"/>
  <c r="G18" i="2" s="1"/>
  <c r="F21" i="2"/>
  <c r="E21" i="2"/>
  <c r="D21" i="2"/>
  <c r="C21" i="2"/>
  <c r="K20" i="2"/>
  <c r="J20" i="2"/>
  <c r="I20" i="2"/>
  <c r="H20" i="2"/>
  <c r="G20" i="2"/>
  <c r="F20" i="2"/>
  <c r="E20" i="2"/>
  <c r="Z20" i="2" s="1"/>
  <c r="D20" i="2"/>
  <c r="C20" i="2"/>
  <c r="K19" i="2"/>
  <c r="J19" i="2"/>
  <c r="J18" i="2" s="1"/>
  <c r="I19" i="2"/>
  <c r="H19" i="2"/>
  <c r="G19" i="2"/>
  <c r="F19" i="2"/>
  <c r="E19" i="2"/>
  <c r="D19" i="2"/>
  <c r="C19" i="2"/>
  <c r="Z17" i="2"/>
  <c r="K17" i="2"/>
  <c r="J17" i="2"/>
  <c r="I17" i="2"/>
  <c r="H17" i="2"/>
  <c r="G17" i="2"/>
  <c r="F17" i="2"/>
  <c r="E17" i="2"/>
  <c r="D17" i="2"/>
  <c r="Y17" i="2" s="1"/>
  <c r="C17" i="2"/>
  <c r="K16" i="2"/>
  <c r="J16" i="2"/>
  <c r="I16" i="2"/>
  <c r="H16" i="2"/>
  <c r="G16" i="2"/>
  <c r="F16" i="2"/>
  <c r="E16" i="2"/>
  <c r="D16" i="2"/>
  <c r="C16" i="2"/>
  <c r="K15" i="2"/>
  <c r="J15" i="2"/>
  <c r="I15" i="2"/>
  <c r="H15" i="2"/>
  <c r="G15" i="2"/>
  <c r="F15" i="2"/>
  <c r="E15" i="2"/>
  <c r="D15" i="2"/>
  <c r="C15" i="2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Y13" i="2" s="1"/>
  <c r="C13" i="2"/>
  <c r="A5" i="2"/>
  <c r="A4" i="2"/>
  <c r="A3" i="2"/>
  <c r="A2" i="2"/>
  <c r="Z16" i="2" l="1"/>
  <c r="Z19" i="2"/>
  <c r="I18" i="2"/>
  <c r="Z23" i="2"/>
  <c r="J25" i="2"/>
  <c r="Y27" i="2"/>
  <c r="G25" i="2"/>
  <c r="Y31" i="2"/>
  <c r="C85" i="2"/>
  <c r="M85" i="2"/>
  <c r="Q85" i="2"/>
  <c r="H70" i="2"/>
  <c r="O85" i="2"/>
  <c r="F108" i="2" s="1"/>
  <c r="H83" i="2"/>
  <c r="F135" i="2"/>
  <c r="Y44" i="3"/>
  <c r="Z14" i="2"/>
  <c r="I12" i="2"/>
  <c r="Z21" i="2"/>
  <c r="K25" i="2"/>
  <c r="Y48" i="2"/>
  <c r="J85" i="2"/>
  <c r="H92" i="2"/>
  <c r="C128" i="2"/>
  <c r="H137" i="3"/>
  <c r="Z118" i="3"/>
  <c r="Y16" i="2"/>
  <c r="C18" i="2"/>
  <c r="C12" i="2" s="1"/>
  <c r="K18" i="2"/>
  <c r="K12" i="2" s="1"/>
  <c r="Y23" i="2"/>
  <c r="Y26" i="2"/>
  <c r="Z27" i="2"/>
  <c r="Z28" i="2"/>
  <c r="Z31" i="2"/>
  <c r="Z32" i="2"/>
  <c r="E39" i="2"/>
  <c r="Z41" i="2"/>
  <c r="J39" i="2"/>
  <c r="L58" i="2"/>
  <c r="H69" i="2"/>
  <c r="F93" i="2"/>
  <c r="K93" i="2"/>
  <c r="P93" i="2"/>
  <c r="D92" i="2"/>
  <c r="G95" i="2"/>
  <c r="D116" i="2"/>
  <c r="I118" i="2"/>
  <c r="H125" i="2"/>
  <c r="C125" i="2"/>
  <c r="I125" i="2"/>
  <c r="Z130" i="2"/>
  <c r="Z131" i="2"/>
  <c r="H133" i="2"/>
  <c r="Z44" i="3"/>
  <c r="L18" i="3"/>
  <c r="D12" i="3"/>
  <c r="G12" i="2"/>
  <c r="Z49" i="3"/>
  <c r="Z125" i="3"/>
  <c r="M125" i="3"/>
  <c r="Z136" i="3"/>
  <c r="M136" i="3"/>
  <c r="Z135" i="3"/>
  <c r="F137" i="3"/>
  <c r="M128" i="3"/>
  <c r="Z128" i="3"/>
  <c r="M133" i="3"/>
  <c r="Z133" i="3"/>
  <c r="D85" i="3"/>
  <c r="X94" i="3" s="1"/>
  <c r="E146" i="3"/>
  <c r="X146" i="3"/>
  <c r="H85" i="3"/>
  <c r="D49" i="3"/>
  <c r="Y39" i="3"/>
  <c r="L39" i="3"/>
  <c r="Y25" i="3"/>
  <c r="L25" i="3"/>
  <c r="M135" i="3"/>
  <c r="Y15" i="2"/>
  <c r="Y20" i="2"/>
  <c r="Y22" i="2"/>
  <c r="E25" i="2"/>
  <c r="Y29" i="2"/>
  <c r="Z30" i="2"/>
  <c r="Y32" i="2"/>
  <c r="Z33" i="2"/>
  <c r="G44" i="2"/>
  <c r="K44" i="2"/>
  <c r="Y58" i="2"/>
  <c r="Y60" i="2"/>
  <c r="D70" i="2"/>
  <c r="D83" i="2"/>
  <c r="D84" i="2"/>
  <c r="G135" i="2"/>
  <c r="L135" i="2"/>
  <c r="M121" i="2"/>
  <c r="K125" i="2"/>
  <c r="H128" i="2"/>
  <c r="K133" i="2"/>
  <c r="Z132" i="2"/>
  <c r="L133" i="2"/>
  <c r="E18" i="2"/>
  <c r="E12" i="2" s="1"/>
  <c r="F25" i="2"/>
  <c r="L53" i="2"/>
  <c r="M91" i="2"/>
  <c r="M93" i="2" s="1"/>
  <c r="D91" i="2"/>
  <c r="H91" i="2"/>
  <c r="K135" i="2"/>
  <c r="Z129" i="2"/>
  <c r="Y14" i="2"/>
  <c r="Z15" i="2"/>
  <c r="F18" i="2"/>
  <c r="Y21" i="2"/>
  <c r="Z22" i="2"/>
  <c r="Y24" i="2"/>
  <c r="Y28" i="2"/>
  <c r="H25" i="2"/>
  <c r="Y30" i="2"/>
  <c r="Y33" i="2"/>
  <c r="Y47" i="2"/>
  <c r="Y53" i="2"/>
  <c r="Y57" i="2"/>
  <c r="D69" i="2"/>
  <c r="D78" i="2"/>
  <c r="D82" i="2"/>
  <c r="I136" i="2"/>
  <c r="Z123" i="2"/>
  <c r="L125" i="2"/>
  <c r="D131" i="2"/>
  <c r="X141" i="2"/>
  <c r="J12" i="2"/>
  <c r="L17" i="2"/>
  <c r="L21" i="2"/>
  <c r="L29" i="2"/>
  <c r="C44" i="2"/>
  <c r="Y44" i="2" s="1"/>
  <c r="Y45" i="2"/>
  <c r="C135" i="2"/>
  <c r="X145" i="2"/>
  <c r="C146" i="2"/>
  <c r="L16" i="2"/>
  <c r="L20" i="2"/>
  <c r="L23" i="2"/>
  <c r="L28" i="2"/>
  <c r="L31" i="2"/>
  <c r="F39" i="2"/>
  <c r="I85" i="2"/>
  <c r="H68" i="2"/>
  <c r="X98" i="2"/>
  <c r="G98" i="2"/>
  <c r="D121" i="2"/>
  <c r="M123" i="2"/>
  <c r="D123" i="2"/>
  <c r="G125" i="2"/>
  <c r="M126" i="2"/>
  <c r="D126" i="2"/>
  <c r="M127" i="2"/>
  <c r="D146" i="2"/>
  <c r="X140" i="2"/>
  <c r="E140" i="2"/>
  <c r="L13" i="2"/>
  <c r="D25" i="2"/>
  <c r="L33" i="2"/>
  <c r="H49" i="2"/>
  <c r="Y41" i="2"/>
  <c r="D39" i="2"/>
  <c r="L41" i="2"/>
  <c r="L43" i="2"/>
  <c r="E44" i="2"/>
  <c r="Z45" i="2"/>
  <c r="I44" i="2"/>
  <c r="I49" i="2" s="1"/>
  <c r="L46" i="2"/>
  <c r="L48" i="2"/>
  <c r="L61" i="2"/>
  <c r="E85" i="2"/>
  <c r="D68" i="2"/>
  <c r="N85" i="2"/>
  <c r="G85" i="2"/>
  <c r="D93" i="2"/>
  <c r="H93" i="2"/>
  <c r="L93" i="2"/>
  <c r="X99" i="2"/>
  <c r="G99" i="2"/>
  <c r="M117" i="2"/>
  <c r="F136" i="2"/>
  <c r="F137" i="2" s="1"/>
  <c r="Z117" i="2"/>
  <c r="K136" i="2"/>
  <c r="K137" i="2" s="1"/>
  <c r="K118" i="2"/>
  <c r="Z120" i="2"/>
  <c r="M120" i="2"/>
  <c r="F125" i="2"/>
  <c r="Z124" i="2"/>
  <c r="M124" i="2"/>
  <c r="G133" i="2"/>
  <c r="X167" i="2"/>
  <c r="K167" i="2"/>
  <c r="Z13" i="2"/>
  <c r="L15" i="2"/>
  <c r="Y19" i="2"/>
  <c r="D18" i="2"/>
  <c r="H18" i="2"/>
  <c r="H12" i="2" s="1"/>
  <c r="L19" i="2"/>
  <c r="L24" i="2"/>
  <c r="L27" i="2"/>
  <c r="L32" i="2"/>
  <c r="J44" i="2"/>
  <c r="Z46" i="2"/>
  <c r="Z48" i="2"/>
  <c r="Z53" i="2"/>
  <c r="L57" i="2"/>
  <c r="Y62" i="2"/>
  <c r="L62" i="2"/>
  <c r="F85" i="2"/>
  <c r="K85" i="2"/>
  <c r="L85" i="2"/>
  <c r="P85" i="2"/>
  <c r="H72" i="2"/>
  <c r="H74" i="2"/>
  <c r="H76" i="2"/>
  <c r="H78" i="2"/>
  <c r="H80" i="2"/>
  <c r="H82" i="2"/>
  <c r="Z116" i="2"/>
  <c r="Y116" i="2"/>
  <c r="M119" i="2"/>
  <c r="Y121" i="2"/>
  <c r="M130" i="2"/>
  <c r="Y130" i="2"/>
  <c r="Y131" i="2"/>
  <c r="L14" i="2"/>
  <c r="L22" i="2"/>
  <c r="L26" i="2"/>
  <c r="L30" i="2"/>
  <c r="L34" i="2"/>
  <c r="C39" i="2"/>
  <c r="G39" i="2"/>
  <c r="G49" i="2" s="1"/>
  <c r="K39" i="2"/>
  <c r="K49" i="2" s="1"/>
  <c r="Z43" i="2"/>
  <c r="L47" i="2"/>
  <c r="D74" i="2"/>
  <c r="D76" i="2"/>
  <c r="G96" i="2"/>
  <c r="G101" i="2"/>
  <c r="X101" i="2"/>
  <c r="M116" i="2"/>
  <c r="I135" i="2"/>
  <c r="C136" i="2"/>
  <c r="C118" i="2"/>
  <c r="H136" i="2"/>
  <c r="Z119" i="2"/>
  <c r="Z121" i="2"/>
  <c r="M122" i="2"/>
  <c r="Z122" i="2"/>
  <c r="Y123" i="2"/>
  <c r="Z127" i="2"/>
  <c r="K128" i="2"/>
  <c r="F128" i="2"/>
  <c r="M131" i="2"/>
  <c r="M132" i="2"/>
  <c r="E145" i="2"/>
  <c r="Y40" i="2"/>
  <c r="L40" i="2"/>
  <c r="L45" i="2"/>
  <c r="D72" i="2"/>
  <c r="D80" i="2"/>
  <c r="H135" i="2"/>
  <c r="H137" i="2" s="1"/>
  <c r="G136" i="2"/>
  <c r="G137" i="2" s="1"/>
  <c r="G118" i="2"/>
  <c r="L136" i="2"/>
  <c r="L137" i="2" s="1"/>
  <c r="L118" i="2"/>
  <c r="H118" i="2"/>
  <c r="D130" i="2"/>
  <c r="C133" i="2"/>
  <c r="I133" i="2"/>
  <c r="M134" i="2"/>
  <c r="E142" i="2"/>
  <c r="E144" i="2"/>
  <c r="K168" i="2"/>
  <c r="AA197" i="4"/>
  <c r="Y197" i="4"/>
  <c r="C194" i="4"/>
  <c r="C193" i="4"/>
  <c r="C192" i="4"/>
  <c r="C191" i="4"/>
  <c r="C190" i="4"/>
  <c r="C189" i="4"/>
  <c r="C188" i="4"/>
  <c r="C187" i="4"/>
  <c r="C186" i="4"/>
  <c r="C185" i="4"/>
  <c r="C184" i="4"/>
  <c r="J183" i="4"/>
  <c r="I183" i="4"/>
  <c r="H183" i="4"/>
  <c r="G183" i="4"/>
  <c r="F183" i="4"/>
  <c r="E183" i="4"/>
  <c r="D183" i="4"/>
  <c r="C183" i="4" s="1"/>
  <c r="C182" i="4"/>
  <c r="X179" i="4"/>
  <c r="F179" i="4"/>
  <c r="X178" i="4"/>
  <c r="F178" i="4"/>
  <c r="X177" i="4"/>
  <c r="F177" i="4"/>
  <c r="Y174" i="4"/>
  <c r="M174" i="4"/>
  <c r="Y173" i="4"/>
  <c r="M173" i="4"/>
  <c r="Y172" i="4"/>
  <c r="M172" i="4"/>
  <c r="X168" i="4"/>
  <c r="K168" i="4"/>
  <c r="C168" i="4"/>
  <c r="C167" i="4"/>
  <c r="X167" i="4" s="1"/>
  <c r="K166" i="4"/>
  <c r="C166" i="4"/>
  <c r="X166" i="4" s="1"/>
  <c r="Y153" i="4"/>
  <c r="G153" i="4"/>
  <c r="F153" i="4"/>
  <c r="E153" i="4"/>
  <c r="D153" i="4"/>
  <c r="C153" i="4"/>
  <c r="X152" i="4"/>
  <c r="Z151" i="4"/>
  <c r="Y151" i="4"/>
  <c r="X151" i="4"/>
  <c r="Z150" i="4"/>
  <c r="X150" i="4"/>
  <c r="W150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L134" i="4"/>
  <c r="K134" i="4"/>
  <c r="J134" i="4"/>
  <c r="I134" i="4"/>
  <c r="H134" i="4"/>
  <c r="G134" i="4"/>
  <c r="F134" i="4"/>
  <c r="C134" i="4"/>
  <c r="L132" i="4"/>
  <c r="K132" i="4"/>
  <c r="J132" i="4"/>
  <c r="I132" i="4"/>
  <c r="H132" i="4"/>
  <c r="G132" i="4"/>
  <c r="F132" i="4"/>
  <c r="C132" i="4"/>
  <c r="L131" i="4"/>
  <c r="K131" i="4"/>
  <c r="J131" i="4"/>
  <c r="I131" i="4"/>
  <c r="I133" i="4" s="1"/>
  <c r="H131" i="4"/>
  <c r="G131" i="4"/>
  <c r="F131" i="4"/>
  <c r="E131" i="4"/>
  <c r="C131" i="4"/>
  <c r="L130" i="4"/>
  <c r="K130" i="4"/>
  <c r="J130" i="4"/>
  <c r="I130" i="4"/>
  <c r="H130" i="4"/>
  <c r="G130" i="4"/>
  <c r="F130" i="4"/>
  <c r="E130" i="4"/>
  <c r="C130" i="4"/>
  <c r="L129" i="4"/>
  <c r="K129" i="4"/>
  <c r="J129" i="4"/>
  <c r="I129" i="4"/>
  <c r="H129" i="4"/>
  <c r="G129" i="4"/>
  <c r="F129" i="4"/>
  <c r="C129" i="4"/>
  <c r="L127" i="4"/>
  <c r="K127" i="4"/>
  <c r="J127" i="4"/>
  <c r="I127" i="4"/>
  <c r="H127" i="4"/>
  <c r="G127" i="4"/>
  <c r="F127" i="4"/>
  <c r="C127" i="4"/>
  <c r="L126" i="4"/>
  <c r="K126" i="4"/>
  <c r="J126" i="4"/>
  <c r="I126" i="4"/>
  <c r="H126" i="4"/>
  <c r="G126" i="4"/>
  <c r="F126" i="4"/>
  <c r="E126" i="4"/>
  <c r="Y126" i="4" s="1"/>
  <c r="C126" i="4"/>
  <c r="L124" i="4"/>
  <c r="K124" i="4"/>
  <c r="J124" i="4"/>
  <c r="I124" i="4"/>
  <c r="H124" i="4"/>
  <c r="G124" i="4"/>
  <c r="F124" i="4"/>
  <c r="C124" i="4"/>
  <c r="L123" i="4"/>
  <c r="K123" i="4"/>
  <c r="J123" i="4"/>
  <c r="I123" i="4"/>
  <c r="H123" i="4"/>
  <c r="G123" i="4"/>
  <c r="F123" i="4"/>
  <c r="E123" i="4"/>
  <c r="C123" i="4"/>
  <c r="L122" i="4"/>
  <c r="K122" i="4"/>
  <c r="J122" i="4"/>
  <c r="I122" i="4"/>
  <c r="H122" i="4"/>
  <c r="G122" i="4"/>
  <c r="F122" i="4"/>
  <c r="C122" i="4"/>
  <c r="L121" i="4"/>
  <c r="K121" i="4"/>
  <c r="J121" i="4"/>
  <c r="I121" i="4"/>
  <c r="H121" i="4"/>
  <c r="G121" i="4"/>
  <c r="F121" i="4"/>
  <c r="E121" i="4"/>
  <c r="C121" i="4"/>
  <c r="L120" i="4"/>
  <c r="K120" i="4"/>
  <c r="J120" i="4"/>
  <c r="I120" i="4"/>
  <c r="H120" i="4"/>
  <c r="G120" i="4"/>
  <c r="F120" i="4"/>
  <c r="C120" i="4"/>
  <c r="L119" i="4"/>
  <c r="K119" i="4"/>
  <c r="J119" i="4"/>
  <c r="I119" i="4"/>
  <c r="H119" i="4"/>
  <c r="G119" i="4"/>
  <c r="F119" i="4"/>
  <c r="C119" i="4"/>
  <c r="L117" i="4"/>
  <c r="K117" i="4"/>
  <c r="J117" i="4"/>
  <c r="J118" i="4" s="1"/>
  <c r="I117" i="4"/>
  <c r="H117" i="4"/>
  <c r="G117" i="4"/>
  <c r="F117" i="4"/>
  <c r="C117" i="4"/>
  <c r="L116" i="4"/>
  <c r="K116" i="4"/>
  <c r="J116" i="4"/>
  <c r="I116" i="4"/>
  <c r="H116" i="4"/>
  <c r="G116" i="4"/>
  <c r="F116" i="4"/>
  <c r="E116" i="4"/>
  <c r="C116" i="4"/>
  <c r="X112" i="4"/>
  <c r="E112" i="4"/>
  <c r="X111" i="4"/>
  <c r="E111" i="4"/>
  <c r="C108" i="4"/>
  <c r="C107" i="4"/>
  <c r="C106" i="4"/>
  <c r="C105" i="4"/>
  <c r="X102" i="4"/>
  <c r="G102" i="4"/>
  <c r="X101" i="4"/>
  <c r="G101" i="4"/>
  <c r="C101" i="4"/>
  <c r="X100" i="4"/>
  <c r="C100" i="4"/>
  <c r="G100" i="4" s="1"/>
  <c r="C99" i="4"/>
  <c r="C98" i="4"/>
  <c r="G98" i="4" s="1"/>
  <c r="Y97" i="4"/>
  <c r="X97" i="4"/>
  <c r="C97" i="4"/>
  <c r="G97" i="4" s="1"/>
  <c r="Y96" i="4"/>
  <c r="C96" i="4"/>
  <c r="G96" i="4" s="1"/>
  <c r="Q92" i="4"/>
  <c r="P92" i="4"/>
  <c r="O92" i="4"/>
  <c r="N92" i="4"/>
  <c r="L92" i="4"/>
  <c r="K92" i="4"/>
  <c r="J92" i="4"/>
  <c r="I92" i="4"/>
  <c r="G92" i="4"/>
  <c r="F92" i="4"/>
  <c r="E92" i="4"/>
  <c r="C92" i="4"/>
  <c r="AA91" i="4"/>
  <c r="Q91" i="4"/>
  <c r="P91" i="4"/>
  <c r="P93" i="4" s="1"/>
  <c r="O91" i="4"/>
  <c r="N91" i="4"/>
  <c r="N93" i="4" s="1"/>
  <c r="L91" i="4"/>
  <c r="K91" i="4"/>
  <c r="J91" i="4"/>
  <c r="I91" i="4"/>
  <c r="H91" i="4" s="1"/>
  <c r="G91" i="4"/>
  <c r="F91" i="4"/>
  <c r="E91" i="4"/>
  <c r="D91" i="4" s="1"/>
  <c r="C91" i="4"/>
  <c r="AA90" i="4"/>
  <c r="AA89" i="4"/>
  <c r="AA88" i="4"/>
  <c r="Q84" i="4"/>
  <c r="P84" i="4"/>
  <c r="O84" i="4"/>
  <c r="N84" i="4"/>
  <c r="M84" i="4"/>
  <c r="L84" i="4"/>
  <c r="K84" i="4"/>
  <c r="J84" i="4"/>
  <c r="I84" i="4"/>
  <c r="G84" i="4"/>
  <c r="F84" i="4"/>
  <c r="E84" i="4"/>
  <c r="C84" i="4"/>
  <c r="Q83" i="4"/>
  <c r="P83" i="4"/>
  <c r="O83" i="4"/>
  <c r="N83" i="4"/>
  <c r="M83" i="4"/>
  <c r="L83" i="4"/>
  <c r="K83" i="4"/>
  <c r="J83" i="4"/>
  <c r="I83" i="4"/>
  <c r="G83" i="4"/>
  <c r="F83" i="4"/>
  <c r="E83" i="4"/>
  <c r="C83" i="4"/>
  <c r="Q82" i="4"/>
  <c r="P82" i="4"/>
  <c r="O82" i="4"/>
  <c r="N82" i="4"/>
  <c r="M82" i="4"/>
  <c r="L82" i="4"/>
  <c r="K82" i="4"/>
  <c r="J82" i="4"/>
  <c r="I82" i="4"/>
  <c r="G82" i="4"/>
  <c r="F82" i="4"/>
  <c r="E82" i="4"/>
  <c r="C82" i="4"/>
  <c r="Q81" i="4"/>
  <c r="P81" i="4"/>
  <c r="O81" i="4"/>
  <c r="N81" i="4"/>
  <c r="M81" i="4"/>
  <c r="L81" i="4"/>
  <c r="K81" i="4"/>
  <c r="J81" i="4"/>
  <c r="I81" i="4"/>
  <c r="G81" i="4"/>
  <c r="F81" i="4"/>
  <c r="E81" i="4"/>
  <c r="C81" i="4"/>
  <c r="Q80" i="4"/>
  <c r="P80" i="4"/>
  <c r="O80" i="4"/>
  <c r="N80" i="4"/>
  <c r="M80" i="4"/>
  <c r="L80" i="4"/>
  <c r="K80" i="4"/>
  <c r="J80" i="4"/>
  <c r="I80" i="4"/>
  <c r="G80" i="4"/>
  <c r="F80" i="4"/>
  <c r="E80" i="4"/>
  <c r="C80" i="4"/>
  <c r="Q79" i="4"/>
  <c r="P79" i="4"/>
  <c r="O79" i="4"/>
  <c r="N79" i="4"/>
  <c r="M79" i="4"/>
  <c r="L79" i="4"/>
  <c r="K79" i="4"/>
  <c r="J79" i="4"/>
  <c r="I79" i="4"/>
  <c r="G79" i="4"/>
  <c r="F79" i="4"/>
  <c r="E79" i="4"/>
  <c r="C79" i="4"/>
  <c r="Q78" i="4"/>
  <c r="P78" i="4"/>
  <c r="O78" i="4"/>
  <c r="N78" i="4"/>
  <c r="M78" i="4"/>
  <c r="L78" i="4"/>
  <c r="K78" i="4"/>
  <c r="J78" i="4"/>
  <c r="I78" i="4"/>
  <c r="G78" i="4"/>
  <c r="F78" i="4"/>
  <c r="E78" i="4"/>
  <c r="C78" i="4"/>
  <c r="Q77" i="4"/>
  <c r="P77" i="4"/>
  <c r="O77" i="4"/>
  <c r="N77" i="4"/>
  <c r="M77" i="4"/>
  <c r="L77" i="4"/>
  <c r="K77" i="4"/>
  <c r="J77" i="4"/>
  <c r="I77" i="4"/>
  <c r="G77" i="4"/>
  <c r="F77" i="4"/>
  <c r="E77" i="4"/>
  <c r="C77" i="4"/>
  <c r="Q76" i="4"/>
  <c r="P76" i="4"/>
  <c r="O76" i="4"/>
  <c r="N76" i="4"/>
  <c r="M76" i="4"/>
  <c r="L76" i="4"/>
  <c r="K76" i="4"/>
  <c r="J76" i="4"/>
  <c r="I76" i="4"/>
  <c r="G76" i="4"/>
  <c r="F76" i="4"/>
  <c r="E76" i="4"/>
  <c r="C76" i="4"/>
  <c r="Q75" i="4"/>
  <c r="P75" i="4"/>
  <c r="O75" i="4"/>
  <c r="N75" i="4"/>
  <c r="M75" i="4"/>
  <c r="L75" i="4"/>
  <c r="K75" i="4"/>
  <c r="J75" i="4"/>
  <c r="I75" i="4"/>
  <c r="G75" i="4"/>
  <c r="F75" i="4"/>
  <c r="E75" i="4"/>
  <c r="C75" i="4"/>
  <c r="Q74" i="4"/>
  <c r="P74" i="4"/>
  <c r="O74" i="4"/>
  <c r="N74" i="4"/>
  <c r="M74" i="4"/>
  <c r="L74" i="4"/>
  <c r="K74" i="4"/>
  <c r="J74" i="4"/>
  <c r="I74" i="4"/>
  <c r="G74" i="4"/>
  <c r="F74" i="4"/>
  <c r="E74" i="4"/>
  <c r="C74" i="4"/>
  <c r="Q73" i="4"/>
  <c r="P73" i="4"/>
  <c r="O73" i="4"/>
  <c r="N73" i="4"/>
  <c r="M73" i="4"/>
  <c r="L73" i="4"/>
  <c r="K73" i="4"/>
  <c r="J73" i="4"/>
  <c r="I73" i="4"/>
  <c r="G73" i="4"/>
  <c r="F73" i="4"/>
  <c r="E73" i="4"/>
  <c r="C73" i="4"/>
  <c r="Q72" i="4"/>
  <c r="P72" i="4"/>
  <c r="O72" i="4"/>
  <c r="N72" i="4"/>
  <c r="M72" i="4"/>
  <c r="L72" i="4"/>
  <c r="K72" i="4"/>
  <c r="H72" i="4" s="1"/>
  <c r="J72" i="4"/>
  <c r="I72" i="4"/>
  <c r="G72" i="4"/>
  <c r="D72" i="4" s="1"/>
  <c r="F72" i="4"/>
  <c r="E72" i="4"/>
  <c r="C72" i="4"/>
  <c r="Q71" i="4"/>
  <c r="P71" i="4"/>
  <c r="O71" i="4"/>
  <c r="N71" i="4"/>
  <c r="M71" i="4"/>
  <c r="L71" i="4"/>
  <c r="K71" i="4"/>
  <c r="J71" i="4"/>
  <c r="I71" i="4"/>
  <c r="G71" i="4"/>
  <c r="F71" i="4"/>
  <c r="E71" i="4"/>
  <c r="C71" i="4"/>
  <c r="Q70" i="4"/>
  <c r="P70" i="4"/>
  <c r="O70" i="4"/>
  <c r="N70" i="4"/>
  <c r="M70" i="4"/>
  <c r="L70" i="4"/>
  <c r="K70" i="4"/>
  <c r="J70" i="4"/>
  <c r="I70" i="4"/>
  <c r="G70" i="4"/>
  <c r="F70" i="4"/>
  <c r="E70" i="4"/>
  <c r="C70" i="4"/>
  <c r="Q69" i="4"/>
  <c r="P69" i="4"/>
  <c r="O69" i="4"/>
  <c r="N69" i="4"/>
  <c r="M69" i="4"/>
  <c r="L69" i="4"/>
  <c r="K69" i="4"/>
  <c r="J69" i="4"/>
  <c r="I69" i="4"/>
  <c r="H69" i="4" s="1"/>
  <c r="G69" i="4"/>
  <c r="F69" i="4"/>
  <c r="E69" i="4"/>
  <c r="C69" i="4"/>
  <c r="Q68" i="4"/>
  <c r="P68" i="4"/>
  <c r="O68" i="4"/>
  <c r="N68" i="4"/>
  <c r="M68" i="4"/>
  <c r="L68" i="4"/>
  <c r="K68" i="4"/>
  <c r="J68" i="4"/>
  <c r="I68" i="4"/>
  <c r="G68" i="4"/>
  <c r="F68" i="4"/>
  <c r="E68" i="4"/>
  <c r="C68" i="4"/>
  <c r="K62" i="4"/>
  <c r="J62" i="4"/>
  <c r="I62" i="4"/>
  <c r="H62" i="4"/>
  <c r="D62" i="4"/>
  <c r="C62" i="4"/>
  <c r="K61" i="4"/>
  <c r="J61" i="4"/>
  <c r="I61" i="4"/>
  <c r="H61" i="4"/>
  <c r="D61" i="4"/>
  <c r="C61" i="4"/>
  <c r="K60" i="4"/>
  <c r="J60" i="4"/>
  <c r="I60" i="4"/>
  <c r="H60" i="4"/>
  <c r="D60" i="4"/>
  <c r="C60" i="4"/>
  <c r="K59" i="4"/>
  <c r="J59" i="4"/>
  <c r="I59" i="4"/>
  <c r="H59" i="4"/>
  <c r="D59" i="4"/>
  <c r="C59" i="4"/>
  <c r="K58" i="4"/>
  <c r="J58" i="4"/>
  <c r="I58" i="4"/>
  <c r="H58" i="4"/>
  <c r="D58" i="4"/>
  <c r="C58" i="4"/>
  <c r="K57" i="4"/>
  <c r="J57" i="4"/>
  <c r="I57" i="4"/>
  <c r="H57" i="4"/>
  <c r="D57" i="4"/>
  <c r="C57" i="4"/>
  <c r="K53" i="4"/>
  <c r="J53" i="4"/>
  <c r="I53" i="4"/>
  <c r="H53" i="4"/>
  <c r="G53" i="4"/>
  <c r="F53" i="4"/>
  <c r="E53" i="4"/>
  <c r="D53" i="4"/>
  <c r="C53" i="4"/>
  <c r="K48" i="4"/>
  <c r="J48" i="4"/>
  <c r="I48" i="4"/>
  <c r="H48" i="4"/>
  <c r="G48" i="4"/>
  <c r="F48" i="4"/>
  <c r="E48" i="4"/>
  <c r="D48" i="4"/>
  <c r="C48" i="4"/>
  <c r="K47" i="4"/>
  <c r="J47" i="4"/>
  <c r="I47" i="4"/>
  <c r="H47" i="4"/>
  <c r="G47" i="4"/>
  <c r="F47" i="4"/>
  <c r="E47" i="4"/>
  <c r="D47" i="4"/>
  <c r="C47" i="4"/>
  <c r="K46" i="4"/>
  <c r="K44" i="4" s="1"/>
  <c r="J46" i="4"/>
  <c r="I46" i="4"/>
  <c r="H46" i="4"/>
  <c r="G46" i="4"/>
  <c r="F46" i="4"/>
  <c r="E46" i="4"/>
  <c r="D46" i="4"/>
  <c r="C46" i="4"/>
  <c r="K45" i="4"/>
  <c r="J45" i="4"/>
  <c r="I45" i="4"/>
  <c r="H45" i="4"/>
  <c r="G45" i="4"/>
  <c r="F45" i="4"/>
  <c r="E45" i="4"/>
  <c r="D45" i="4"/>
  <c r="C45" i="4"/>
  <c r="K43" i="4"/>
  <c r="J43" i="4"/>
  <c r="I43" i="4"/>
  <c r="H43" i="4"/>
  <c r="G43" i="4"/>
  <c r="F43" i="4"/>
  <c r="E43" i="4"/>
  <c r="D43" i="4"/>
  <c r="C43" i="4"/>
  <c r="Z42" i="4"/>
  <c r="Y42" i="4"/>
  <c r="K41" i="4"/>
  <c r="J41" i="4"/>
  <c r="I41" i="4"/>
  <c r="H41" i="4"/>
  <c r="G41" i="4"/>
  <c r="F41" i="4"/>
  <c r="E41" i="4"/>
  <c r="D41" i="4"/>
  <c r="C41" i="4"/>
  <c r="K40" i="4"/>
  <c r="J40" i="4"/>
  <c r="I40" i="4"/>
  <c r="H40" i="4"/>
  <c r="G40" i="4"/>
  <c r="F40" i="4"/>
  <c r="F39" i="4" s="1"/>
  <c r="E40" i="4"/>
  <c r="D40" i="4"/>
  <c r="C40" i="4"/>
  <c r="J39" i="4"/>
  <c r="Z38" i="4"/>
  <c r="Y38" i="4"/>
  <c r="K34" i="4"/>
  <c r="J34" i="4"/>
  <c r="I34" i="4"/>
  <c r="H34" i="4"/>
  <c r="G34" i="4"/>
  <c r="F34" i="4"/>
  <c r="E34" i="4"/>
  <c r="D34" i="4"/>
  <c r="C34" i="4"/>
  <c r="K33" i="4"/>
  <c r="J33" i="4"/>
  <c r="I33" i="4"/>
  <c r="H33" i="4"/>
  <c r="G33" i="4"/>
  <c r="F33" i="4"/>
  <c r="E33" i="4"/>
  <c r="D33" i="4"/>
  <c r="C33" i="4"/>
  <c r="K32" i="4"/>
  <c r="J32" i="4"/>
  <c r="I32" i="4"/>
  <c r="H32" i="4"/>
  <c r="G32" i="4"/>
  <c r="F32" i="4"/>
  <c r="E32" i="4"/>
  <c r="Z32" i="4" s="1"/>
  <c r="D32" i="4"/>
  <c r="C32" i="4"/>
  <c r="K31" i="4"/>
  <c r="J31" i="4"/>
  <c r="I31" i="4"/>
  <c r="H31" i="4"/>
  <c r="G31" i="4"/>
  <c r="F31" i="4"/>
  <c r="E31" i="4"/>
  <c r="D31" i="4"/>
  <c r="C31" i="4"/>
  <c r="K30" i="4"/>
  <c r="J30" i="4"/>
  <c r="I30" i="4"/>
  <c r="H30" i="4"/>
  <c r="G30" i="4"/>
  <c r="F30" i="4"/>
  <c r="E30" i="4"/>
  <c r="D30" i="4"/>
  <c r="C30" i="4"/>
  <c r="K29" i="4"/>
  <c r="J29" i="4"/>
  <c r="I29" i="4"/>
  <c r="H29" i="4"/>
  <c r="G29" i="4"/>
  <c r="F29" i="4"/>
  <c r="E29" i="4"/>
  <c r="D29" i="4"/>
  <c r="C29" i="4"/>
  <c r="K28" i="4"/>
  <c r="J28" i="4"/>
  <c r="I28" i="4"/>
  <c r="H28" i="4"/>
  <c r="G28" i="4"/>
  <c r="F28" i="4"/>
  <c r="E28" i="4"/>
  <c r="D28" i="4"/>
  <c r="C28" i="4"/>
  <c r="K27" i="4"/>
  <c r="J27" i="4"/>
  <c r="I27" i="4"/>
  <c r="H27" i="4"/>
  <c r="G27" i="4"/>
  <c r="F27" i="4"/>
  <c r="Z27" i="4" s="1"/>
  <c r="E27" i="4"/>
  <c r="D27" i="4"/>
  <c r="C27" i="4"/>
  <c r="K26" i="4"/>
  <c r="J26" i="4"/>
  <c r="I26" i="4"/>
  <c r="H26" i="4"/>
  <c r="G26" i="4"/>
  <c r="F26" i="4"/>
  <c r="E26" i="4"/>
  <c r="D26" i="4"/>
  <c r="C26" i="4"/>
  <c r="K24" i="4"/>
  <c r="J24" i="4"/>
  <c r="I24" i="4"/>
  <c r="H24" i="4"/>
  <c r="G24" i="4"/>
  <c r="F24" i="4"/>
  <c r="E24" i="4"/>
  <c r="D24" i="4"/>
  <c r="C24" i="4"/>
  <c r="K23" i="4"/>
  <c r="J23" i="4"/>
  <c r="I23" i="4"/>
  <c r="H23" i="4"/>
  <c r="G23" i="4"/>
  <c r="F23" i="4"/>
  <c r="E23" i="4"/>
  <c r="D23" i="4"/>
  <c r="C23" i="4"/>
  <c r="K22" i="4"/>
  <c r="J22" i="4"/>
  <c r="I22" i="4"/>
  <c r="H22" i="4"/>
  <c r="G22" i="4"/>
  <c r="F22" i="4"/>
  <c r="E22" i="4"/>
  <c r="D22" i="4"/>
  <c r="C22" i="4"/>
  <c r="K21" i="4"/>
  <c r="J21" i="4"/>
  <c r="I21" i="4"/>
  <c r="H21" i="4"/>
  <c r="G21" i="4"/>
  <c r="F21" i="4"/>
  <c r="E21" i="4"/>
  <c r="D21" i="4"/>
  <c r="C21" i="4"/>
  <c r="K20" i="4"/>
  <c r="J20" i="4"/>
  <c r="I20" i="4"/>
  <c r="H20" i="4"/>
  <c r="G20" i="4"/>
  <c r="F20" i="4"/>
  <c r="E20" i="4"/>
  <c r="D20" i="4"/>
  <c r="C20" i="4"/>
  <c r="K19" i="4"/>
  <c r="J19" i="4"/>
  <c r="I19" i="4"/>
  <c r="H19" i="4"/>
  <c r="G19" i="4"/>
  <c r="F19" i="4"/>
  <c r="E19" i="4"/>
  <c r="D19" i="4"/>
  <c r="C19" i="4"/>
  <c r="K17" i="4"/>
  <c r="J17" i="4"/>
  <c r="I17" i="4"/>
  <c r="H17" i="4"/>
  <c r="G17" i="4"/>
  <c r="F17" i="4"/>
  <c r="E17" i="4"/>
  <c r="D17" i="4"/>
  <c r="C17" i="4"/>
  <c r="K16" i="4"/>
  <c r="J16" i="4"/>
  <c r="I16" i="4"/>
  <c r="H16" i="4"/>
  <c r="G16" i="4"/>
  <c r="F16" i="4"/>
  <c r="E16" i="4"/>
  <c r="D16" i="4"/>
  <c r="C16" i="4"/>
  <c r="K15" i="4"/>
  <c r="J15" i="4"/>
  <c r="I15" i="4"/>
  <c r="H15" i="4"/>
  <c r="G15" i="4"/>
  <c r="F15" i="4"/>
  <c r="E15" i="4"/>
  <c r="D15" i="4"/>
  <c r="C15" i="4"/>
  <c r="K14" i="4"/>
  <c r="J14" i="4"/>
  <c r="I14" i="4"/>
  <c r="H14" i="4"/>
  <c r="G14" i="4"/>
  <c r="F14" i="4"/>
  <c r="E14" i="4"/>
  <c r="Z14" i="4" s="1"/>
  <c r="D14" i="4"/>
  <c r="C14" i="4"/>
  <c r="K13" i="4"/>
  <c r="J13" i="4"/>
  <c r="I13" i="4"/>
  <c r="H13" i="4"/>
  <c r="G13" i="4"/>
  <c r="F13" i="4"/>
  <c r="E13" i="4"/>
  <c r="D13" i="4"/>
  <c r="C13" i="4"/>
  <c r="A5" i="4"/>
  <c r="A4" i="4"/>
  <c r="A3" i="4"/>
  <c r="A2" i="4"/>
  <c r="A2" i="8"/>
  <c r="A3" i="8"/>
  <c r="A4" i="8"/>
  <c r="A5" i="8"/>
  <c r="C13" i="8"/>
  <c r="D13" i="8"/>
  <c r="E13" i="8"/>
  <c r="F13" i="8"/>
  <c r="Z13" i="8" s="1"/>
  <c r="G13" i="8"/>
  <c r="H13" i="8"/>
  <c r="I13" i="8"/>
  <c r="J13" i="8"/>
  <c r="K13" i="8"/>
  <c r="C14" i="8"/>
  <c r="D14" i="8"/>
  <c r="E14" i="8"/>
  <c r="F14" i="8"/>
  <c r="G14" i="8"/>
  <c r="H14" i="8"/>
  <c r="I14" i="8"/>
  <c r="J14" i="8"/>
  <c r="K14" i="8"/>
  <c r="C15" i="8"/>
  <c r="D15" i="8"/>
  <c r="E15" i="8"/>
  <c r="F15" i="8"/>
  <c r="G15" i="8"/>
  <c r="H15" i="8"/>
  <c r="I15" i="8"/>
  <c r="J15" i="8"/>
  <c r="K15" i="8"/>
  <c r="C16" i="8"/>
  <c r="D16" i="8"/>
  <c r="E16" i="8"/>
  <c r="F16" i="8"/>
  <c r="G16" i="8"/>
  <c r="H16" i="8"/>
  <c r="I16" i="8"/>
  <c r="J16" i="8"/>
  <c r="K16" i="8"/>
  <c r="C17" i="8"/>
  <c r="D17" i="8"/>
  <c r="E17" i="8"/>
  <c r="F17" i="8"/>
  <c r="G17" i="8"/>
  <c r="H17" i="8"/>
  <c r="I17" i="8"/>
  <c r="J17" i="8"/>
  <c r="K17" i="8"/>
  <c r="C19" i="8"/>
  <c r="D19" i="8"/>
  <c r="E19" i="8"/>
  <c r="Z19" i="8" s="1"/>
  <c r="F19" i="8"/>
  <c r="G19" i="8"/>
  <c r="H19" i="8"/>
  <c r="I19" i="8"/>
  <c r="J19" i="8"/>
  <c r="K19" i="8"/>
  <c r="C20" i="8"/>
  <c r="D20" i="8"/>
  <c r="E20" i="8"/>
  <c r="F20" i="8"/>
  <c r="G20" i="8"/>
  <c r="H20" i="8"/>
  <c r="I20" i="8"/>
  <c r="J20" i="8"/>
  <c r="K20" i="8"/>
  <c r="C21" i="8"/>
  <c r="D21" i="8"/>
  <c r="E21" i="8"/>
  <c r="F21" i="8"/>
  <c r="G21" i="8"/>
  <c r="H21" i="8"/>
  <c r="I21" i="8"/>
  <c r="J21" i="8"/>
  <c r="K21" i="8"/>
  <c r="C22" i="8"/>
  <c r="D22" i="8"/>
  <c r="E22" i="8"/>
  <c r="F22" i="8"/>
  <c r="G22" i="8"/>
  <c r="H22" i="8"/>
  <c r="I22" i="8"/>
  <c r="J22" i="8"/>
  <c r="K22" i="8"/>
  <c r="C23" i="8"/>
  <c r="D23" i="8"/>
  <c r="E23" i="8"/>
  <c r="F23" i="8"/>
  <c r="G23" i="8"/>
  <c r="H23" i="8"/>
  <c r="I23" i="8"/>
  <c r="J23" i="8"/>
  <c r="K23" i="8"/>
  <c r="C24" i="8"/>
  <c r="D24" i="8"/>
  <c r="E24" i="8"/>
  <c r="F24" i="8"/>
  <c r="G24" i="8"/>
  <c r="H24" i="8"/>
  <c r="I24" i="8"/>
  <c r="J24" i="8"/>
  <c r="K24" i="8"/>
  <c r="C26" i="8"/>
  <c r="D26" i="8"/>
  <c r="E26" i="8"/>
  <c r="F26" i="8"/>
  <c r="G26" i="8"/>
  <c r="H26" i="8"/>
  <c r="I26" i="8"/>
  <c r="J26" i="8"/>
  <c r="K26" i="8"/>
  <c r="C27" i="8"/>
  <c r="D27" i="8"/>
  <c r="E27" i="8"/>
  <c r="F27" i="8"/>
  <c r="G27" i="8"/>
  <c r="H27" i="8"/>
  <c r="I27" i="8"/>
  <c r="J27" i="8"/>
  <c r="K27" i="8"/>
  <c r="C28" i="8"/>
  <c r="D28" i="8"/>
  <c r="E28" i="8"/>
  <c r="F28" i="8"/>
  <c r="G28" i="8"/>
  <c r="H28" i="8"/>
  <c r="I28" i="8"/>
  <c r="J28" i="8"/>
  <c r="K28" i="8"/>
  <c r="C29" i="8"/>
  <c r="D29" i="8"/>
  <c r="E29" i="8"/>
  <c r="F29" i="8"/>
  <c r="G29" i="8"/>
  <c r="H29" i="8"/>
  <c r="I29" i="8"/>
  <c r="J29" i="8"/>
  <c r="K29" i="8"/>
  <c r="C30" i="8"/>
  <c r="D30" i="8"/>
  <c r="E30" i="8"/>
  <c r="F30" i="8"/>
  <c r="G30" i="8"/>
  <c r="H30" i="8"/>
  <c r="I30" i="8"/>
  <c r="J30" i="8"/>
  <c r="K30" i="8"/>
  <c r="C31" i="8"/>
  <c r="D31" i="8"/>
  <c r="E31" i="8"/>
  <c r="F31" i="8"/>
  <c r="G31" i="8"/>
  <c r="H31" i="8"/>
  <c r="I31" i="8"/>
  <c r="J31" i="8"/>
  <c r="K31" i="8"/>
  <c r="C32" i="8"/>
  <c r="D32" i="8"/>
  <c r="E32" i="8"/>
  <c r="F32" i="8"/>
  <c r="G32" i="8"/>
  <c r="H32" i="8"/>
  <c r="I32" i="8"/>
  <c r="J32" i="8"/>
  <c r="K32" i="8"/>
  <c r="C33" i="8"/>
  <c r="D33" i="8"/>
  <c r="E33" i="8"/>
  <c r="F33" i="8"/>
  <c r="G33" i="8"/>
  <c r="H33" i="8"/>
  <c r="I33" i="8"/>
  <c r="J33" i="8"/>
  <c r="K33" i="8"/>
  <c r="C34" i="8"/>
  <c r="D34" i="8"/>
  <c r="E34" i="8"/>
  <c r="F34" i="8"/>
  <c r="G34" i="8"/>
  <c r="H34" i="8"/>
  <c r="I34" i="8"/>
  <c r="J34" i="8"/>
  <c r="K34" i="8"/>
  <c r="Y38" i="8"/>
  <c r="Z38" i="8"/>
  <c r="C40" i="8"/>
  <c r="D40" i="8"/>
  <c r="E40" i="8"/>
  <c r="F40" i="8"/>
  <c r="G40" i="8"/>
  <c r="H40" i="8"/>
  <c r="I40" i="8"/>
  <c r="J40" i="8"/>
  <c r="K40" i="8"/>
  <c r="C41" i="8"/>
  <c r="Y41" i="8" s="1"/>
  <c r="D41" i="8"/>
  <c r="E41" i="8"/>
  <c r="F41" i="8"/>
  <c r="G41" i="8"/>
  <c r="H41" i="8"/>
  <c r="I41" i="8"/>
  <c r="J41" i="8"/>
  <c r="K41" i="8"/>
  <c r="Y42" i="8"/>
  <c r="Z42" i="8"/>
  <c r="C43" i="8"/>
  <c r="D43" i="8"/>
  <c r="E43" i="8"/>
  <c r="F43" i="8"/>
  <c r="G43" i="8"/>
  <c r="H43" i="8"/>
  <c r="I43" i="8"/>
  <c r="J43" i="8"/>
  <c r="K43" i="8"/>
  <c r="C45" i="8"/>
  <c r="D45" i="8"/>
  <c r="E45" i="8"/>
  <c r="F45" i="8"/>
  <c r="G45" i="8"/>
  <c r="H45" i="8"/>
  <c r="I45" i="8"/>
  <c r="J45" i="8"/>
  <c r="K45" i="8"/>
  <c r="C46" i="8"/>
  <c r="D46" i="8"/>
  <c r="E46" i="8"/>
  <c r="F46" i="8"/>
  <c r="G46" i="8"/>
  <c r="H46" i="8"/>
  <c r="I46" i="8"/>
  <c r="J46" i="8"/>
  <c r="K46" i="8"/>
  <c r="C47" i="8"/>
  <c r="D47" i="8"/>
  <c r="Y47" i="8" s="1"/>
  <c r="E47" i="8"/>
  <c r="F47" i="8"/>
  <c r="G47" i="8"/>
  <c r="H47" i="8"/>
  <c r="I47" i="8"/>
  <c r="J47" i="8"/>
  <c r="K47" i="8"/>
  <c r="C48" i="8"/>
  <c r="D48" i="8"/>
  <c r="E48" i="8"/>
  <c r="F48" i="8"/>
  <c r="G48" i="8"/>
  <c r="H48" i="8"/>
  <c r="I48" i="8"/>
  <c r="J48" i="8"/>
  <c r="K48" i="8"/>
  <c r="C53" i="8"/>
  <c r="D53" i="8"/>
  <c r="E53" i="8"/>
  <c r="F53" i="8"/>
  <c r="G53" i="8"/>
  <c r="H53" i="8"/>
  <c r="I53" i="8"/>
  <c r="J53" i="8"/>
  <c r="K53" i="8"/>
  <c r="C57" i="8"/>
  <c r="D57" i="8"/>
  <c r="H57" i="8"/>
  <c r="I57" i="8"/>
  <c r="J57" i="8"/>
  <c r="K57" i="8"/>
  <c r="C58" i="8"/>
  <c r="D58" i="8"/>
  <c r="H58" i="8"/>
  <c r="I58" i="8"/>
  <c r="J58" i="8"/>
  <c r="K58" i="8"/>
  <c r="C59" i="8"/>
  <c r="D59" i="8"/>
  <c r="H59" i="8"/>
  <c r="I59" i="8"/>
  <c r="J59" i="8"/>
  <c r="K59" i="8"/>
  <c r="C60" i="8"/>
  <c r="D60" i="8"/>
  <c r="Y60" i="8" s="1"/>
  <c r="H60" i="8"/>
  <c r="I60" i="8"/>
  <c r="J60" i="8"/>
  <c r="K60" i="8"/>
  <c r="C61" i="8"/>
  <c r="L61" i="8" s="1"/>
  <c r="D61" i="8"/>
  <c r="H61" i="8"/>
  <c r="I61" i="8"/>
  <c r="J61" i="8"/>
  <c r="K61" i="8"/>
  <c r="C62" i="8"/>
  <c r="D62" i="8"/>
  <c r="Y62" i="8" s="1"/>
  <c r="H62" i="8"/>
  <c r="I62" i="8"/>
  <c r="J62" i="8"/>
  <c r="K62" i="8"/>
  <c r="C68" i="8"/>
  <c r="E68" i="8"/>
  <c r="F68" i="8"/>
  <c r="G68" i="8"/>
  <c r="I68" i="8"/>
  <c r="J68" i="8"/>
  <c r="K68" i="8"/>
  <c r="L68" i="8"/>
  <c r="M68" i="8"/>
  <c r="N68" i="8"/>
  <c r="O68" i="8"/>
  <c r="P68" i="8"/>
  <c r="Q68" i="8"/>
  <c r="C69" i="8"/>
  <c r="E69" i="8"/>
  <c r="F69" i="8"/>
  <c r="G69" i="8"/>
  <c r="I69" i="8"/>
  <c r="J69" i="8"/>
  <c r="K69" i="8"/>
  <c r="L69" i="8"/>
  <c r="M69" i="8"/>
  <c r="N69" i="8"/>
  <c r="O69" i="8"/>
  <c r="P69" i="8"/>
  <c r="Q69" i="8"/>
  <c r="C70" i="8"/>
  <c r="E70" i="8"/>
  <c r="F70" i="8"/>
  <c r="G70" i="8"/>
  <c r="I70" i="8"/>
  <c r="J70" i="8"/>
  <c r="K70" i="8"/>
  <c r="L70" i="8"/>
  <c r="M70" i="8"/>
  <c r="N70" i="8"/>
  <c r="O70" i="8"/>
  <c r="P70" i="8"/>
  <c r="Q70" i="8"/>
  <c r="C71" i="8"/>
  <c r="E71" i="8"/>
  <c r="F71" i="8"/>
  <c r="G71" i="8"/>
  <c r="I71" i="8"/>
  <c r="J71" i="8"/>
  <c r="K71" i="8"/>
  <c r="L71" i="8"/>
  <c r="M71" i="8"/>
  <c r="N71" i="8"/>
  <c r="O71" i="8"/>
  <c r="P71" i="8"/>
  <c r="Q71" i="8"/>
  <c r="C72" i="8"/>
  <c r="E72" i="8"/>
  <c r="F72" i="8"/>
  <c r="G72" i="8"/>
  <c r="I72" i="8"/>
  <c r="J72" i="8"/>
  <c r="K72" i="8"/>
  <c r="L72" i="8"/>
  <c r="M72" i="8"/>
  <c r="N72" i="8"/>
  <c r="O72" i="8"/>
  <c r="P72" i="8"/>
  <c r="Q72" i="8"/>
  <c r="C73" i="8"/>
  <c r="E73" i="8"/>
  <c r="F73" i="8"/>
  <c r="G73" i="8"/>
  <c r="I73" i="8"/>
  <c r="J73" i="8"/>
  <c r="K73" i="8"/>
  <c r="L73" i="8"/>
  <c r="M73" i="8"/>
  <c r="N73" i="8"/>
  <c r="O73" i="8"/>
  <c r="P73" i="8"/>
  <c r="Q73" i="8"/>
  <c r="C74" i="8"/>
  <c r="E74" i="8"/>
  <c r="F74" i="8"/>
  <c r="G74" i="8"/>
  <c r="I74" i="8"/>
  <c r="J74" i="8"/>
  <c r="K74" i="8"/>
  <c r="L74" i="8"/>
  <c r="M74" i="8"/>
  <c r="N74" i="8"/>
  <c r="O74" i="8"/>
  <c r="P74" i="8"/>
  <c r="Q74" i="8"/>
  <c r="C75" i="8"/>
  <c r="E75" i="8"/>
  <c r="F75" i="8"/>
  <c r="G75" i="8"/>
  <c r="I75" i="8"/>
  <c r="J75" i="8"/>
  <c r="K75" i="8"/>
  <c r="L75" i="8"/>
  <c r="M75" i="8"/>
  <c r="N75" i="8"/>
  <c r="O75" i="8"/>
  <c r="P75" i="8"/>
  <c r="Q75" i="8"/>
  <c r="C76" i="8"/>
  <c r="E76" i="8"/>
  <c r="F76" i="8"/>
  <c r="G76" i="8"/>
  <c r="I76" i="8"/>
  <c r="J76" i="8"/>
  <c r="K76" i="8"/>
  <c r="L76" i="8"/>
  <c r="M76" i="8"/>
  <c r="N76" i="8"/>
  <c r="O76" i="8"/>
  <c r="P76" i="8"/>
  <c r="Q76" i="8"/>
  <c r="C77" i="8"/>
  <c r="E77" i="8"/>
  <c r="F77" i="8"/>
  <c r="G77" i="8"/>
  <c r="I77" i="8"/>
  <c r="J77" i="8"/>
  <c r="K77" i="8"/>
  <c r="L77" i="8"/>
  <c r="M77" i="8"/>
  <c r="N77" i="8"/>
  <c r="O77" i="8"/>
  <c r="P77" i="8"/>
  <c r="Q77" i="8"/>
  <c r="C78" i="8"/>
  <c r="E78" i="8"/>
  <c r="F78" i="8"/>
  <c r="G78" i="8"/>
  <c r="I78" i="8"/>
  <c r="J78" i="8"/>
  <c r="K78" i="8"/>
  <c r="L78" i="8"/>
  <c r="M78" i="8"/>
  <c r="N78" i="8"/>
  <c r="O78" i="8"/>
  <c r="P78" i="8"/>
  <c r="Q78" i="8"/>
  <c r="C79" i="8"/>
  <c r="E79" i="8"/>
  <c r="F79" i="8"/>
  <c r="G79" i="8"/>
  <c r="I79" i="8"/>
  <c r="J79" i="8"/>
  <c r="K79" i="8"/>
  <c r="L79" i="8"/>
  <c r="M79" i="8"/>
  <c r="N79" i="8"/>
  <c r="O79" i="8"/>
  <c r="P79" i="8"/>
  <c r="Q79" i="8"/>
  <c r="C80" i="8"/>
  <c r="E80" i="8"/>
  <c r="F80" i="8"/>
  <c r="G80" i="8"/>
  <c r="I80" i="8"/>
  <c r="J80" i="8"/>
  <c r="K80" i="8"/>
  <c r="L80" i="8"/>
  <c r="M80" i="8"/>
  <c r="N80" i="8"/>
  <c r="O80" i="8"/>
  <c r="P80" i="8"/>
  <c r="Q80" i="8"/>
  <c r="C81" i="8"/>
  <c r="E81" i="8"/>
  <c r="F81" i="8"/>
  <c r="G81" i="8"/>
  <c r="I81" i="8"/>
  <c r="J81" i="8"/>
  <c r="K81" i="8"/>
  <c r="L81" i="8"/>
  <c r="M81" i="8"/>
  <c r="N81" i="8"/>
  <c r="O81" i="8"/>
  <c r="P81" i="8"/>
  <c r="Q81" i="8"/>
  <c r="C82" i="8"/>
  <c r="E82" i="8"/>
  <c r="F82" i="8"/>
  <c r="G82" i="8"/>
  <c r="I82" i="8"/>
  <c r="J82" i="8"/>
  <c r="K82" i="8"/>
  <c r="L82" i="8"/>
  <c r="M82" i="8"/>
  <c r="N82" i="8"/>
  <c r="O82" i="8"/>
  <c r="P82" i="8"/>
  <c r="Q82" i="8"/>
  <c r="C83" i="8"/>
  <c r="E83" i="8"/>
  <c r="F83" i="8"/>
  <c r="G83" i="8"/>
  <c r="I83" i="8"/>
  <c r="J83" i="8"/>
  <c r="K83" i="8"/>
  <c r="L83" i="8"/>
  <c r="M83" i="8"/>
  <c r="N83" i="8"/>
  <c r="O83" i="8"/>
  <c r="P83" i="8"/>
  <c r="Q83" i="8"/>
  <c r="C84" i="8"/>
  <c r="E84" i="8"/>
  <c r="F84" i="8"/>
  <c r="G84" i="8"/>
  <c r="I84" i="8"/>
  <c r="J84" i="8"/>
  <c r="K84" i="8"/>
  <c r="L84" i="8"/>
  <c r="M84" i="8"/>
  <c r="N84" i="8"/>
  <c r="O84" i="8"/>
  <c r="P84" i="8"/>
  <c r="Q84" i="8"/>
  <c r="AA88" i="8"/>
  <c r="AA89" i="8"/>
  <c r="M91" i="8" s="1"/>
  <c r="AA90" i="8"/>
  <c r="M92" i="8" s="1"/>
  <c r="C91" i="8"/>
  <c r="E91" i="8"/>
  <c r="F91" i="8"/>
  <c r="G91" i="8"/>
  <c r="I91" i="8"/>
  <c r="J91" i="8"/>
  <c r="K91" i="8"/>
  <c r="L91" i="8"/>
  <c r="N91" i="8"/>
  <c r="O91" i="8"/>
  <c r="P91" i="8"/>
  <c r="P93" i="8" s="1"/>
  <c r="Q91" i="8"/>
  <c r="AA91" i="8"/>
  <c r="C92" i="8"/>
  <c r="E92" i="8"/>
  <c r="F92" i="8"/>
  <c r="G92" i="8"/>
  <c r="I92" i="8"/>
  <c r="J92" i="8"/>
  <c r="J93" i="8" s="1"/>
  <c r="K92" i="8"/>
  <c r="L92" i="8"/>
  <c r="N92" i="8"/>
  <c r="N93" i="8" s="1"/>
  <c r="O92" i="8"/>
  <c r="P92" i="8"/>
  <c r="Q92" i="8"/>
  <c r="C93" i="8"/>
  <c r="L93" i="8"/>
  <c r="C96" i="8"/>
  <c r="G96" i="8" s="1"/>
  <c r="X96" i="8"/>
  <c r="Y96" i="8"/>
  <c r="C97" i="8"/>
  <c r="G97" i="8" s="1"/>
  <c r="X97" i="8"/>
  <c r="Y97" i="8"/>
  <c r="C98" i="8"/>
  <c r="G98" i="8" s="1"/>
  <c r="C99" i="8"/>
  <c r="X99" i="8" s="1"/>
  <c r="G99" i="8"/>
  <c r="C100" i="8"/>
  <c r="G100" i="8" s="1"/>
  <c r="C101" i="8"/>
  <c r="G101" i="8"/>
  <c r="X101" i="8"/>
  <c r="G102" i="8"/>
  <c r="X102" i="8"/>
  <c r="C105" i="8"/>
  <c r="C106" i="8"/>
  <c r="C107" i="8"/>
  <c r="C108" i="8"/>
  <c r="E111" i="8"/>
  <c r="X111" i="8"/>
  <c r="E112" i="8"/>
  <c r="X112" i="8"/>
  <c r="C116" i="8"/>
  <c r="D116" i="8" s="1"/>
  <c r="E116" i="8"/>
  <c r="F116" i="8"/>
  <c r="G116" i="8"/>
  <c r="H116" i="8"/>
  <c r="I116" i="8"/>
  <c r="J116" i="8"/>
  <c r="K116" i="8"/>
  <c r="L116" i="8"/>
  <c r="C117" i="8"/>
  <c r="F117" i="8"/>
  <c r="G117" i="8"/>
  <c r="G118" i="8" s="1"/>
  <c r="H117" i="8"/>
  <c r="H118" i="8" s="1"/>
  <c r="I117" i="8"/>
  <c r="I118" i="8" s="1"/>
  <c r="J117" i="8"/>
  <c r="K117" i="8"/>
  <c r="L117" i="8"/>
  <c r="C119" i="8"/>
  <c r="F119" i="8"/>
  <c r="G119" i="8"/>
  <c r="H119" i="8"/>
  <c r="I119" i="8"/>
  <c r="J119" i="8"/>
  <c r="K119" i="8"/>
  <c r="L119" i="8"/>
  <c r="C120" i="8"/>
  <c r="F120" i="8"/>
  <c r="G120" i="8"/>
  <c r="H120" i="8"/>
  <c r="I120" i="8"/>
  <c r="J120" i="8"/>
  <c r="K120" i="8"/>
  <c r="L120" i="8"/>
  <c r="C121" i="8"/>
  <c r="E121" i="8"/>
  <c r="F121" i="8"/>
  <c r="G121" i="8"/>
  <c r="H121" i="8"/>
  <c r="I121" i="8"/>
  <c r="J121" i="8"/>
  <c r="K121" i="8"/>
  <c r="L121" i="8"/>
  <c r="C122" i="8"/>
  <c r="F122" i="8"/>
  <c r="G122" i="8"/>
  <c r="H122" i="8"/>
  <c r="I122" i="8"/>
  <c r="J122" i="8"/>
  <c r="K122" i="8"/>
  <c r="L122" i="8"/>
  <c r="C123" i="8"/>
  <c r="E123" i="8"/>
  <c r="F123" i="8"/>
  <c r="G123" i="8"/>
  <c r="H123" i="8"/>
  <c r="I123" i="8"/>
  <c r="J123" i="8"/>
  <c r="K123" i="8"/>
  <c r="L123" i="8"/>
  <c r="C124" i="8"/>
  <c r="F124" i="8"/>
  <c r="G124" i="8"/>
  <c r="H124" i="8"/>
  <c r="I124" i="8"/>
  <c r="J124" i="8"/>
  <c r="K124" i="8"/>
  <c r="L124" i="8"/>
  <c r="F125" i="8"/>
  <c r="J125" i="8"/>
  <c r="K125" i="8"/>
  <c r="C126" i="8"/>
  <c r="C128" i="8" s="1"/>
  <c r="E126" i="8"/>
  <c r="F126" i="8"/>
  <c r="G126" i="8"/>
  <c r="H126" i="8"/>
  <c r="I126" i="8"/>
  <c r="J126" i="8"/>
  <c r="K126" i="8"/>
  <c r="L126" i="8"/>
  <c r="C127" i="8"/>
  <c r="F127" i="8"/>
  <c r="G127" i="8"/>
  <c r="H127" i="8"/>
  <c r="H128" i="8" s="1"/>
  <c r="I127" i="8"/>
  <c r="J127" i="8"/>
  <c r="J128" i="8" s="1"/>
  <c r="K127" i="8"/>
  <c r="L127" i="8"/>
  <c r="C129" i="8"/>
  <c r="F129" i="8"/>
  <c r="G129" i="8"/>
  <c r="H129" i="8"/>
  <c r="I129" i="8"/>
  <c r="J129" i="8"/>
  <c r="K129" i="8"/>
  <c r="L129" i="8"/>
  <c r="C130" i="8"/>
  <c r="E130" i="8"/>
  <c r="F130" i="8"/>
  <c r="Z130" i="8" s="1"/>
  <c r="G130" i="8"/>
  <c r="H130" i="8"/>
  <c r="I130" i="8"/>
  <c r="J130" i="8"/>
  <c r="K130" i="8"/>
  <c r="L130" i="8"/>
  <c r="C131" i="8"/>
  <c r="E131" i="8"/>
  <c r="F131" i="8"/>
  <c r="G131" i="8"/>
  <c r="H131" i="8"/>
  <c r="I131" i="8"/>
  <c r="J131" i="8"/>
  <c r="K131" i="8"/>
  <c r="L131" i="8"/>
  <c r="C132" i="8"/>
  <c r="F132" i="8"/>
  <c r="F133" i="8" s="1"/>
  <c r="G132" i="8"/>
  <c r="G133" i="8" s="1"/>
  <c r="H132" i="8"/>
  <c r="H133" i="8" s="1"/>
  <c r="I132" i="8"/>
  <c r="J132" i="8"/>
  <c r="J133" i="8" s="1"/>
  <c r="K132" i="8"/>
  <c r="K133" i="8" s="1"/>
  <c r="L132" i="8"/>
  <c r="L133" i="8" s="1"/>
  <c r="I133" i="8"/>
  <c r="C134" i="8"/>
  <c r="F134" i="8"/>
  <c r="G134" i="8"/>
  <c r="H134" i="8"/>
  <c r="I134" i="8"/>
  <c r="J134" i="8"/>
  <c r="K134" i="8"/>
  <c r="L134" i="8"/>
  <c r="C140" i="8"/>
  <c r="D140" i="8"/>
  <c r="C141" i="8"/>
  <c r="D141" i="8"/>
  <c r="C142" i="8"/>
  <c r="D142" i="8"/>
  <c r="E143" i="8"/>
  <c r="X143" i="8"/>
  <c r="C144" i="8"/>
  <c r="D144" i="8"/>
  <c r="C145" i="8"/>
  <c r="D145" i="8"/>
  <c r="E145" i="8" s="1"/>
  <c r="W150" i="8"/>
  <c r="X150" i="8"/>
  <c r="Z150" i="8"/>
  <c r="X151" i="8"/>
  <c r="Y151" i="8"/>
  <c r="Z151" i="8"/>
  <c r="X152" i="8"/>
  <c r="C153" i="8"/>
  <c r="D153" i="8"/>
  <c r="E153" i="8"/>
  <c r="F153" i="8"/>
  <c r="G153" i="8"/>
  <c r="Y153" i="8"/>
  <c r="C166" i="8"/>
  <c r="K166" i="8" s="1"/>
  <c r="C167" i="8"/>
  <c r="X167" i="8" s="1"/>
  <c r="K167" i="8"/>
  <c r="C168" i="8"/>
  <c r="K168" i="8"/>
  <c r="X168" i="8"/>
  <c r="M172" i="8"/>
  <c r="Y172" i="8"/>
  <c r="M173" i="8"/>
  <c r="Y173" i="8"/>
  <c r="M174" i="8"/>
  <c r="Y174" i="8"/>
  <c r="F177" i="8"/>
  <c r="X177" i="8"/>
  <c r="F178" i="8"/>
  <c r="X178" i="8"/>
  <c r="F179" i="8"/>
  <c r="X179" i="8"/>
  <c r="C182" i="8"/>
  <c r="D183" i="8"/>
  <c r="C183" i="8" s="1"/>
  <c r="E183" i="8"/>
  <c r="F183" i="8"/>
  <c r="G183" i="8"/>
  <c r="H183" i="8"/>
  <c r="I183" i="8"/>
  <c r="J183" i="8"/>
  <c r="C184" i="8"/>
  <c r="C185" i="8"/>
  <c r="C186" i="8"/>
  <c r="C187" i="8"/>
  <c r="C188" i="8"/>
  <c r="C189" i="8"/>
  <c r="C190" i="8"/>
  <c r="C191" i="8"/>
  <c r="C192" i="8"/>
  <c r="C193" i="8"/>
  <c r="C194" i="8"/>
  <c r="Y197" i="8"/>
  <c r="AA197" i="8"/>
  <c r="H136" i="8" l="1"/>
  <c r="M93" i="8"/>
  <c r="H82" i="8"/>
  <c r="H25" i="4"/>
  <c r="M92" i="4"/>
  <c r="J135" i="4"/>
  <c r="I137" i="2"/>
  <c r="J49" i="2"/>
  <c r="J118" i="8"/>
  <c r="F118" i="8"/>
  <c r="Q93" i="8"/>
  <c r="I44" i="8"/>
  <c r="C18" i="4"/>
  <c r="G18" i="4"/>
  <c r="K18" i="4"/>
  <c r="K12" i="4" s="1"/>
  <c r="F18" i="4"/>
  <c r="Z21" i="4"/>
  <c r="G39" i="4"/>
  <c r="L43" i="4"/>
  <c r="J44" i="4"/>
  <c r="J49" i="4" s="1"/>
  <c r="I44" i="4"/>
  <c r="Z48" i="4"/>
  <c r="H80" i="4"/>
  <c r="C93" i="4"/>
  <c r="G93" i="4"/>
  <c r="H128" i="4"/>
  <c r="E142" i="4"/>
  <c r="Z18" i="2"/>
  <c r="Y12" i="3"/>
  <c r="L12" i="3"/>
  <c r="Z129" i="8"/>
  <c r="D92" i="8"/>
  <c r="F93" i="8"/>
  <c r="H74" i="8"/>
  <c r="F44" i="8"/>
  <c r="Z31" i="8"/>
  <c r="D25" i="4"/>
  <c r="H71" i="4"/>
  <c r="Y126" i="8"/>
  <c r="Y123" i="8"/>
  <c r="C118" i="8"/>
  <c r="Y53" i="8"/>
  <c r="Z46" i="8"/>
  <c r="D39" i="8"/>
  <c r="Z15" i="8"/>
  <c r="Z14" i="8"/>
  <c r="Z13" i="4"/>
  <c r="Y14" i="4"/>
  <c r="Z17" i="4"/>
  <c r="Z31" i="4"/>
  <c r="I39" i="4"/>
  <c r="I49" i="4" s="1"/>
  <c r="D80" i="4"/>
  <c r="H83" i="4"/>
  <c r="D84" i="4"/>
  <c r="M91" i="4"/>
  <c r="M93" i="4" s="1"/>
  <c r="L93" i="4"/>
  <c r="F93" i="4"/>
  <c r="D116" i="4"/>
  <c r="Z25" i="2"/>
  <c r="L49" i="3"/>
  <c r="Y49" i="3"/>
  <c r="Y94" i="3"/>
  <c r="I94" i="3"/>
  <c r="Z137" i="3"/>
  <c r="M137" i="3"/>
  <c r="L47" i="8"/>
  <c r="J39" i="8"/>
  <c r="F39" i="8"/>
  <c r="H39" i="4"/>
  <c r="Y60" i="4"/>
  <c r="D83" i="4"/>
  <c r="Z120" i="4"/>
  <c r="Y121" i="4"/>
  <c r="Z126" i="4"/>
  <c r="Y130" i="4"/>
  <c r="E141" i="4"/>
  <c r="X142" i="4"/>
  <c r="M133" i="2"/>
  <c r="F136" i="8"/>
  <c r="Z116" i="8"/>
  <c r="M126" i="8"/>
  <c r="Y121" i="8"/>
  <c r="D79" i="8"/>
  <c r="D71" i="8"/>
  <c r="D70" i="8"/>
  <c r="Z48" i="8"/>
  <c r="J44" i="8"/>
  <c r="J49" i="8" s="1"/>
  <c r="Z43" i="8"/>
  <c r="Z33" i="8"/>
  <c r="Z32" i="8"/>
  <c r="Z21" i="8"/>
  <c r="J18" i="8"/>
  <c r="J12" i="8" s="1"/>
  <c r="Z20" i="8"/>
  <c r="H18" i="8"/>
  <c r="D18" i="8"/>
  <c r="Y20" i="4"/>
  <c r="Z29" i="4"/>
  <c r="Y31" i="4"/>
  <c r="Y53" i="4"/>
  <c r="L60" i="4"/>
  <c r="H75" i="4"/>
  <c r="H77" i="4"/>
  <c r="H79" i="4"/>
  <c r="O93" i="4"/>
  <c r="H92" i="4"/>
  <c r="Q93" i="4"/>
  <c r="H135" i="4"/>
  <c r="L135" i="4"/>
  <c r="Z129" i="4"/>
  <c r="C133" i="4"/>
  <c r="X141" i="4"/>
  <c r="M118" i="2"/>
  <c r="I128" i="8"/>
  <c r="F118" i="4"/>
  <c r="Y130" i="8"/>
  <c r="L128" i="8"/>
  <c r="C125" i="8"/>
  <c r="J136" i="8"/>
  <c r="F135" i="8"/>
  <c r="F137" i="8" s="1"/>
  <c r="M127" i="8"/>
  <c r="D82" i="8"/>
  <c r="D74" i="8"/>
  <c r="G85" i="8"/>
  <c r="N85" i="8"/>
  <c r="L62" i="8"/>
  <c r="Y61" i="8"/>
  <c r="E44" i="8"/>
  <c r="G18" i="8"/>
  <c r="J18" i="4"/>
  <c r="F25" i="4"/>
  <c r="J25" i="4"/>
  <c r="Z34" i="4"/>
  <c r="K39" i="4"/>
  <c r="E44" i="4"/>
  <c r="Z53" i="4"/>
  <c r="L61" i="4"/>
  <c r="D75" i="4"/>
  <c r="K93" i="4"/>
  <c r="D92" i="4"/>
  <c r="D93" i="4" s="1"/>
  <c r="J93" i="4"/>
  <c r="Y116" i="4"/>
  <c r="C118" i="4"/>
  <c r="F125" i="4"/>
  <c r="J125" i="4"/>
  <c r="I128" i="4"/>
  <c r="M134" i="4"/>
  <c r="F12" i="2"/>
  <c r="Z12" i="2" s="1"/>
  <c r="Z125" i="2"/>
  <c r="M125" i="2"/>
  <c r="M137" i="2"/>
  <c r="Z118" i="2"/>
  <c r="D49" i="2"/>
  <c r="Y39" i="2"/>
  <c r="L39" i="2"/>
  <c r="Y25" i="2"/>
  <c r="L25" i="2"/>
  <c r="E146" i="2"/>
  <c r="X146" i="2"/>
  <c r="Z133" i="2"/>
  <c r="Z39" i="2"/>
  <c r="F49" i="2"/>
  <c r="C49" i="2"/>
  <c r="Y18" i="2"/>
  <c r="L18" i="2"/>
  <c r="Z136" i="2"/>
  <c r="M136" i="2"/>
  <c r="Z44" i="2"/>
  <c r="Z135" i="2"/>
  <c r="C137" i="2"/>
  <c r="Z137" i="2" s="1"/>
  <c r="M128" i="2"/>
  <c r="Z128" i="2"/>
  <c r="E49" i="2"/>
  <c r="D85" i="2"/>
  <c r="X94" i="2" s="1"/>
  <c r="M135" i="2"/>
  <c r="H85" i="2"/>
  <c r="D12" i="2"/>
  <c r="X141" i="8"/>
  <c r="E141" i="8"/>
  <c r="L53" i="8"/>
  <c r="K133" i="4"/>
  <c r="Z120" i="8"/>
  <c r="L41" i="4"/>
  <c r="D39" i="4"/>
  <c r="Y41" i="4"/>
  <c r="Y43" i="4"/>
  <c r="G135" i="8"/>
  <c r="Z121" i="8"/>
  <c r="C136" i="8"/>
  <c r="H92" i="8"/>
  <c r="Z17" i="8"/>
  <c r="Z16" i="8"/>
  <c r="Y15" i="4"/>
  <c r="L135" i="8"/>
  <c r="D123" i="8"/>
  <c r="D78" i="8"/>
  <c r="C85" i="8"/>
  <c r="O85" i="8"/>
  <c r="F108" i="8" s="1"/>
  <c r="L48" i="8"/>
  <c r="L45" i="8"/>
  <c r="K39" i="8"/>
  <c r="G39" i="8"/>
  <c r="C39" i="8"/>
  <c r="Y40" i="8"/>
  <c r="K25" i="8"/>
  <c r="G25" i="8"/>
  <c r="C25" i="8"/>
  <c r="Z23" i="8"/>
  <c r="Z22" i="8"/>
  <c r="K49" i="4"/>
  <c r="Y48" i="4"/>
  <c r="N85" i="4"/>
  <c r="C85" i="4"/>
  <c r="H93" i="4"/>
  <c r="C146" i="4"/>
  <c r="X140" i="4"/>
  <c r="L118" i="8"/>
  <c r="L136" i="8"/>
  <c r="G133" i="4"/>
  <c r="K135" i="8"/>
  <c r="I136" i="8"/>
  <c r="H71" i="8"/>
  <c r="H70" i="8"/>
  <c r="C44" i="8"/>
  <c r="L46" i="8"/>
  <c r="Z45" i="4"/>
  <c r="F44" i="4"/>
  <c r="Y57" i="4"/>
  <c r="X142" i="8"/>
  <c r="E142" i="8"/>
  <c r="Z124" i="8"/>
  <c r="H135" i="8"/>
  <c r="H137" i="8" s="1"/>
  <c r="C146" i="8"/>
  <c r="C133" i="8"/>
  <c r="Z133" i="8" s="1"/>
  <c r="Y131" i="8"/>
  <c r="H79" i="8"/>
  <c r="H78" i="8"/>
  <c r="J85" i="8"/>
  <c r="L60" i="8"/>
  <c r="Z27" i="8"/>
  <c r="J25" i="8"/>
  <c r="Z26" i="8"/>
  <c r="Z23" i="4"/>
  <c r="L30" i="4"/>
  <c r="Y30" i="4"/>
  <c r="L33" i="4"/>
  <c r="Y33" i="4"/>
  <c r="Y62" i="4"/>
  <c r="D71" i="4"/>
  <c r="H74" i="4"/>
  <c r="D79" i="4"/>
  <c r="H82" i="4"/>
  <c r="E93" i="4"/>
  <c r="X140" i="8"/>
  <c r="D131" i="8"/>
  <c r="K136" i="8"/>
  <c r="Z119" i="8"/>
  <c r="O93" i="8"/>
  <c r="K93" i="8"/>
  <c r="H91" i="8"/>
  <c r="H93" i="8" s="1"/>
  <c r="I93" i="8"/>
  <c r="H83" i="8"/>
  <c r="H75" i="8"/>
  <c r="K85" i="8"/>
  <c r="F85" i="8"/>
  <c r="Y48" i="8"/>
  <c r="Y46" i="8"/>
  <c r="I39" i="8"/>
  <c r="Z40" i="8"/>
  <c r="Z16" i="4"/>
  <c r="L17" i="4"/>
  <c r="Y17" i="4"/>
  <c r="Z20" i="4"/>
  <c r="L21" i="4"/>
  <c r="Y21" i="4"/>
  <c r="Y24" i="4"/>
  <c r="L26" i="4"/>
  <c r="Y26" i="4"/>
  <c r="Y32" i="4"/>
  <c r="L34" i="4"/>
  <c r="Y34" i="4"/>
  <c r="C39" i="4"/>
  <c r="C49" i="4" s="1"/>
  <c r="Z47" i="4"/>
  <c r="H68" i="4"/>
  <c r="M85" i="4"/>
  <c r="Q85" i="4"/>
  <c r="G85" i="4"/>
  <c r="D70" i="4"/>
  <c r="O85" i="4"/>
  <c r="F108" i="4" s="1"/>
  <c r="D73" i="4"/>
  <c r="H76" i="4"/>
  <c r="D78" i="4"/>
  <c r="D81" i="4"/>
  <c r="H84" i="4"/>
  <c r="M117" i="4"/>
  <c r="K118" i="4"/>
  <c r="G135" i="4"/>
  <c r="D130" i="4"/>
  <c r="I93" i="4"/>
  <c r="I135" i="4"/>
  <c r="K136" i="4"/>
  <c r="H133" i="4"/>
  <c r="L133" i="4"/>
  <c r="D146" i="4"/>
  <c r="X146" i="4" s="1"/>
  <c r="D146" i="8"/>
  <c r="E146" i="8" s="1"/>
  <c r="E144" i="8"/>
  <c r="E140" i="8"/>
  <c r="J135" i="8"/>
  <c r="M134" i="8"/>
  <c r="D130" i="8"/>
  <c r="Z123" i="8"/>
  <c r="Y116" i="8"/>
  <c r="C135" i="8"/>
  <c r="Z41" i="8"/>
  <c r="Z34" i="8"/>
  <c r="Z29" i="8"/>
  <c r="Z28" i="8"/>
  <c r="I25" i="8"/>
  <c r="E25" i="8"/>
  <c r="Z24" i="8"/>
  <c r="F18" i="8"/>
  <c r="F12" i="8" s="1"/>
  <c r="Z19" i="4"/>
  <c r="I18" i="4"/>
  <c r="I12" i="4" s="1"/>
  <c r="Z22" i="4"/>
  <c r="G25" i="4"/>
  <c r="Y28" i="4"/>
  <c r="K25" i="4"/>
  <c r="Z30" i="4"/>
  <c r="Z41" i="4"/>
  <c r="Z43" i="4"/>
  <c r="Y61" i="4"/>
  <c r="L62" i="4"/>
  <c r="Z121" i="4"/>
  <c r="I125" i="4"/>
  <c r="J128" i="4"/>
  <c r="Y131" i="4"/>
  <c r="Z131" i="8"/>
  <c r="I125" i="8"/>
  <c r="M121" i="8"/>
  <c r="K118" i="8"/>
  <c r="G95" i="8"/>
  <c r="G93" i="8"/>
  <c r="D91" i="8"/>
  <c r="D83" i="8"/>
  <c r="D75" i="8"/>
  <c r="Z53" i="8"/>
  <c r="Z47" i="8"/>
  <c r="K44" i="8"/>
  <c r="K49" i="8" s="1"/>
  <c r="Z45" i="8"/>
  <c r="H39" i="8"/>
  <c r="Z30" i="8"/>
  <c r="H25" i="8"/>
  <c r="D25" i="8"/>
  <c r="K18" i="8"/>
  <c r="K12" i="8" s="1"/>
  <c r="C18" i="8"/>
  <c r="I18" i="8"/>
  <c r="E18" i="8"/>
  <c r="E12" i="8" s="1"/>
  <c r="L13" i="4"/>
  <c r="Y13" i="4"/>
  <c r="Z15" i="4"/>
  <c r="Y16" i="4"/>
  <c r="D18" i="4"/>
  <c r="Y18" i="4" s="1"/>
  <c r="H18" i="4"/>
  <c r="H12" i="4" s="1"/>
  <c r="L22" i="4"/>
  <c r="Y23" i="4"/>
  <c r="G12" i="4"/>
  <c r="Z24" i="4"/>
  <c r="Y27" i="4"/>
  <c r="Z28" i="4"/>
  <c r="L29" i="4"/>
  <c r="Y29" i="4"/>
  <c r="Z33" i="4"/>
  <c r="L40" i="4"/>
  <c r="Y40" i="4"/>
  <c r="C44" i="4"/>
  <c r="G44" i="4"/>
  <c r="H70" i="4"/>
  <c r="D74" i="4"/>
  <c r="H78" i="4"/>
  <c r="D82" i="4"/>
  <c r="C136" i="4"/>
  <c r="M120" i="4"/>
  <c r="D126" i="4"/>
  <c r="Z127" i="4"/>
  <c r="Z131" i="4"/>
  <c r="J133" i="4"/>
  <c r="E140" i="4"/>
  <c r="G49" i="4"/>
  <c r="L16" i="4"/>
  <c r="Z40" i="4"/>
  <c r="E39" i="4"/>
  <c r="L19" i="4"/>
  <c r="D68" i="4"/>
  <c r="E85" i="4"/>
  <c r="X96" i="4"/>
  <c r="M119" i="4"/>
  <c r="Y19" i="4"/>
  <c r="Y22" i="4"/>
  <c r="Y47" i="4"/>
  <c r="L47" i="4"/>
  <c r="F49" i="4"/>
  <c r="F85" i="4"/>
  <c r="G95" i="4"/>
  <c r="Z116" i="4"/>
  <c r="I136" i="4"/>
  <c r="Z123" i="4"/>
  <c r="Z130" i="4"/>
  <c r="L20" i="4"/>
  <c r="L48" i="4"/>
  <c r="Y123" i="4"/>
  <c r="D123" i="4"/>
  <c r="L15" i="4"/>
  <c r="J85" i="4"/>
  <c r="M122" i="4"/>
  <c r="Z122" i="4"/>
  <c r="C125" i="4"/>
  <c r="M124" i="4"/>
  <c r="M132" i="4"/>
  <c r="Z132" i="4"/>
  <c r="F133" i="4"/>
  <c r="L14" i="4"/>
  <c r="E18" i="4"/>
  <c r="F12" i="4"/>
  <c r="J12" i="4"/>
  <c r="C25" i="4"/>
  <c r="Y25" i="4" s="1"/>
  <c r="E25" i="4"/>
  <c r="I25" i="4"/>
  <c r="Z26" i="4"/>
  <c r="Z46" i="4"/>
  <c r="L53" i="4"/>
  <c r="K85" i="4"/>
  <c r="D76" i="4"/>
  <c r="I85" i="4"/>
  <c r="X99" i="4"/>
  <c r="G99" i="4"/>
  <c r="F136" i="4"/>
  <c r="J136" i="4"/>
  <c r="J137" i="4" s="1"/>
  <c r="M121" i="4"/>
  <c r="K135" i="4"/>
  <c r="G125" i="4"/>
  <c r="K125" i="4"/>
  <c r="L128" i="4"/>
  <c r="L136" i="4"/>
  <c r="M131" i="4"/>
  <c r="C135" i="4"/>
  <c r="E146" i="4"/>
  <c r="M116" i="4"/>
  <c r="Z119" i="4"/>
  <c r="Z124" i="4"/>
  <c r="M130" i="4"/>
  <c r="F135" i="4"/>
  <c r="G136" i="4"/>
  <c r="X145" i="4"/>
  <c r="L24" i="4"/>
  <c r="L28" i="4"/>
  <c r="L32" i="4"/>
  <c r="Y46" i="4"/>
  <c r="L46" i="4"/>
  <c r="L58" i="4"/>
  <c r="D69" i="4"/>
  <c r="D77" i="4"/>
  <c r="H118" i="4"/>
  <c r="L118" i="4"/>
  <c r="G118" i="4"/>
  <c r="M123" i="4"/>
  <c r="M126" i="4"/>
  <c r="M127" i="4"/>
  <c r="C128" i="4"/>
  <c r="H136" i="4"/>
  <c r="X144" i="4"/>
  <c r="E145" i="4"/>
  <c r="K167" i="4"/>
  <c r="C12" i="4"/>
  <c r="L23" i="4"/>
  <c r="L27" i="4"/>
  <c r="L31" i="4"/>
  <c r="Y45" i="4"/>
  <c r="D44" i="4"/>
  <c r="H44" i="4"/>
  <c r="H49" i="4" s="1"/>
  <c r="L45" i="4"/>
  <c r="L57" i="4"/>
  <c r="Y58" i="4"/>
  <c r="L85" i="4"/>
  <c r="P85" i="4"/>
  <c r="H73" i="4"/>
  <c r="H81" i="4"/>
  <c r="X98" i="4"/>
  <c r="I118" i="4"/>
  <c r="D121" i="4"/>
  <c r="H125" i="4"/>
  <c r="L125" i="4"/>
  <c r="G128" i="4"/>
  <c r="K128" i="4"/>
  <c r="F128" i="4"/>
  <c r="M129" i="4"/>
  <c r="D131" i="4"/>
  <c r="E144" i="4"/>
  <c r="Z117" i="4"/>
  <c r="Z118" i="8"/>
  <c r="M118" i="8"/>
  <c r="G12" i="8"/>
  <c r="P85" i="8"/>
  <c r="H44" i="8"/>
  <c r="L34" i="8"/>
  <c r="Y34" i="8"/>
  <c r="L32" i="8"/>
  <c r="Y32" i="8"/>
  <c r="L28" i="8"/>
  <c r="Y28" i="8"/>
  <c r="L16" i="8"/>
  <c r="Y16" i="8"/>
  <c r="L14" i="8"/>
  <c r="Y14" i="8"/>
  <c r="I12" i="8"/>
  <c r="C12" i="8"/>
  <c r="I135" i="8"/>
  <c r="I137" i="8" s="1"/>
  <c r="Z132" i="8"/>
  <c r="M131" i="8"/>
  <c r="D73" i="8"/>
  <c r="D69" i="8"/>
  <c r="G44" i="8"/>
  <c r="G49" i="8" s="1"/>
  <c r="L40" i="8"/>
  <c r="F25" i="8"/>
  <c r="H12" i="8"/>
  <c r="D12" i="8"/>
  <c r="X145" i="8"/>
  <c r="D84" i="8"/>
  <c r="H81" i="8"/>
  <c r="D80" i="8"/>
  <c r="H77" i="8"/>
  <c r="D76" i="8"/>
  <c r="H73" i="8"/>
  <c r="D72" i="8"/>
  <c r="H69" i="8"/>
  <c r="D68" i="8"/>
  <c r="E85" i="8"/>
  <c r="L58" i="8"/>
  <c r="Y58" i="8"/>
  <c r="L43" i="8"/>
  <c r="Y43" i="8"/>
  <c r="L41" i="8"/>
  <c r="L33" i="8"/>
  <c r="Y33" i="8"/>
  <c r="L31" i="8"/>
  <c r="Y31" i="8"/>
  <c r="L29" i="8"/>
  <c r="Y29" i="8"/>
  <c r="L27" i="8"/>
  <c r="Y27" i="8"/>
  <c r="L23" i="8"/>
  <c r="Y23" i="8"/>
  <c r="L21" i="8"/>
  <c r="Y21" i="8"/>
  <c r="L19" i="8"/>
  <c r="Y19" i="8"/>
  <c r="L17" i="8"/>
  <c r="Y17" i="8"/>
  <c r="L15" i="8"/>
  <c r="Y15" i="8"/>
  <c r="L13" i="8"/>
  <c r="Y13" i="8"/>
  <c r="L85" i="8"/>
  <c r="L57" i="8"/>
  <c r="Y57" i="8"/>
  <c r="D44" i="8"/>
  <c r="Y45" i="8"/>
  <c r="L30" i="8"/>
  <c r="Y30" i="8"/>
  <c r="L26" i="8"/>
  <c r="Y26" i="8"/>
  <c r="L24" i="8"/>
  <c r="Y24" i="8"/>
  <c r="L22" i="8"/>
  <c r="Y22" i="8"/>
  <c r="L20" i="8"/>
  <c r="Y20" i="8"/>
  <c r="G136" i="8"/>
  <c r="M136" i="8" s="1"/>
  <c r="Z127" i="8"/>
  <c r="D126" i="8"/>
  <c r="M120" i="8"/>
  <c r="Z117" i="8"/>
  <c r="D81" i="8"/>
  <c r="D77" i="8"/>
  <c r="X166" i="8"/>
  <c r="X146" i="8"/>
  <c r="X144" i="8"/>
  <c r="M132" i="8"/>
  <c r="Z126" i="8"/>
  <c r="M124" i="8"/>
  <c r="M123" i="8"/>
  <c r="M122" i="8"/>
  <c r="M119" i="8"/>
  <c r="X100" i="8"/>
  <c r="M130" i="8"/>
  <c r="M129" i="8"/>
  <c r="F128" i="8"/>
  <c r="K128" i="8"/>
  <c r="G128" i="8"/>
  <c r="G125" i="8"/>
  <c r="L125" i="8"/>
  <c r="H125" i="8"/>
  <c r="Z125" i="8" s="1"/>
  <c r="Z122" i="8"/>
  <c r="D121" i="8"/>
  <c r="M117" i="8"/>
  <c r="M116" i="8"/>
  <c r="X98" i="8"/>
  <c r="E93" i="8"/>
  <c r="H84" i="8"/>
  <c r="H80" i="8"/>
  <c r="H76" i="8"/>
  <c r="H72" i="8"/>
  <c r="Q85" i="8"/>
  <c r="M85" i="8"/>
  <c r="H68" i="8"/>
  <c r="I85" i="8"/>
  <c r="F49" i="8"/>
  <c r="E39" i="8"/>
  <c r="AA197" i="9"/>
  <c r="Y197" i="9"/>
  <c r="C194" i="9"/>
  <c r="C193" i="9"/>
  <c r="C192" i="9"/>
  <c r="C191" i="9"/>
  <c r="C190" i="9"/>
  <c r="C189" i="9"/>
  <c r="C188" i="9"/>
  <c r="C187" i="9"/>
  <c r="C186" i="9"/>
  <c r="C185" i="9"/>
  <c r="C184" i="9"/>
  <c r="J183" i="9"/>
  <c r="I183" i="9"/>
  <c r="H183" i="9"/>
  <c r="G183" i="9"/>
  <c r="F183" i="9"/>
  <c r="E183" i="9"/>
  <c r="D183" i="9"/>
  <c r="C183" i="9" s="1"/>
  <c r="C182" i="9"/>
  <c r="X179" i="9"/>
  <c r="F179" i="9"/>
  <c r="X178" i="9"/>
  <c r="F178" i="9"/>
  <c r="X177" i="9"/>
  <c r="F177" i="9"/>
  <c r="Y174" i="9"/>
  <c r="M174" i="9"/>
  <c r="Y173" i="9"/>
  <c r="M173" i="9"/>
  <c r="Y172" i="9"/>
  <c r="M172" i="9"/>
  <c r="X168" i="9"/>
  <c r="K168" i="9"/>
  <c r="C168" i="9"/>
  <c r="X167" i="9"/>
  <c r="C167" i="9"/>
  <c r="K167" i="9" s="1"/>
  <c r="C166" i="9"/>
  <c r="Y153" i="9"/>
  <c r="G153" i="9"/>
  <c r="F153" i="9"/>
  <c r="E153" i="9"/>
  <c r="D153" i="9"/>
  <c r="C153" i="9"/>
  <c r="X152" i="9"/>
  <c r="Z151" i="9"/>
  <c r="Y151" i="9"/>
  <c r="X151" i="9"/>
  <c r="Z150" i="9"/>
  <c r="X150" i="9"/>
  <c r="W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L134" i="9"/>
  <c r="K134" i="9"/>
  <c r="J134" i="9"/>
  <c r="I134" i="9"/>
  <c r="H134" i="9"/>
  <c r="G134" i="9"/>
  <c r="F134" i="9"/>
  <c r="C134" i="9"/>
  <c r="L132" i="9"/>
  <c r="K132" i="9"/>
  <c r="J132" i="9"/>
  <c r="I132" i="9"/>
  <c r="H132" i="9"/>
  <c r="G132" i="9"/>
  <c r="F132" i="9"/>
  <c r="C132" i="9"/>
  <c r="L131" i="9"/>
  <c r="K131" i="9"/>
  <c r="J131" i="9"/>
  <c r="J133" i="9" s="1"/>
  <c r="I131" i="9"/>
  <c r="H131" i="9"/>
  <c r="G131" i="9"/>
  <c r="F131" i="9"/>
  <c r="E131" i="9"/>
  <c r="C131" i="9"/>
  <c r="L130" i="9"/>
  <c r="K130" i="9"/>
  <c r="J130" i="9"/>
  <c r="I130" i="9"/>
  <c r="H130" i="9"/>
  <c r="G130" i="9"/>
  <c r="F130" i="9"/>
  <c r="E130" i="9"/>
  <c r="C130" i="9"/>
  <c r="L129" i="9"/>
  <c r="K129" i="9"/>
  <c r="J129" i="9"/>
  <c r="I129" i="9"/>
  <c r="H129" i="9"/>
  <c r="G129" i="9"/>
  <c r="F129" i="9"/>
  <c r="C129" i="9"/>
  <c r="L127" i="9"/>
  <c r="K127" i="9"/>
  <c r="J127" i="9"/>
  <c r="I127" i="9"/>
  <c r="H127" i="9"/>
  <c r="G127" i="9"/>
  <c r="F127" i="9"/>
  <c r="C127" i="9"/>
  <c r="L126" i="9"/>
  <c r="K126" i="9"/>
  <c r="J126" i="9"/>
  <c r="I126" i="9"/>
  <c r="H126" i="9"/>
  <c r="G126" i="9"/>
  <c r="F126" i="9"/>
  <c r="E126" i="9"/>
  <c r="C126" i="9"/>
  <c r="L124" i="9"/>
  <c r="K124" i="9"/>
  <c r="J124" i="9"/>
  <c r="I124" i="9"/>
  <c r="H124" i="9"/>
  <c r="G124" i="9"/>
  <c r="F124" i="9"/>
  <c r="C124" i="9"/>
  <c r="L123" i="9"/>
  <c r="K123" i="9"/>
  <c r="J123" i="9"/>
  <c r="J125" i="9" s="1"/>
  <c r="I123" i="9"/>
  <c r="H123" i="9"/>
  <c r="G123" i="9"/>
  <c r="F123" i="9"/>
  <c r="F125" i="9" s="1"/>
  <c r="E123" i="9"/>
  <c r="C123" i="9"/>
  <c r="L122" i="9"/>
  <c r="K122" i="9"/>
  <c r="J122" i="9"/>
  <c r="I122" i="9"/>
  <c r="H122" i="9"/>
  <c r="G122" i="9"/>
  <c r="F122" i="9"/>
  <c r="C122" i="9"/>
  <c r="L121" i="9"/>
  <c r="K121" i="9"/>
  <c r="J121" i="9"/>
  <c r="I121" i="9"/>
  <c r="H121" i="9"/>
  <c r="G121" i="9"/>
  <c r="F121" i="9"/>
  <c r="E121" i="9"/>
  <c r="C121" i="9"/>
  <c r="L120" i="9"/>
  <c r="K120" i="9"/>
  <c r="J120" i="9"/>
  <c r="I120" i="9"/>
  <c r="H120" i="9"/>
  <c r="G120" i="9"/>
  <c r="F120" i="9"/>
  <c r="C120" i="9"/>
  <c r="L119" i="9"/>
  <c r="K119" i="9"/>
  <c r="J119" i="9"/>
  <c r="I119" i="9"/>
  <c r="H119" i="9"/>
  <c r="G119" i="9"/>
  <c r="F119" i="9"/>
  <c r="C119" i="9"/>
  <c r="L117" i="9"/>
  <c r="K117" i="9"/>
  <c r="J117" i="9"/>
  <c r="I117" i="9"/>
  <c r="H117" i="9"/>
  <c r="G117" i="9"/>
  <c r="F117" i="9"/>
  <c r="C117" i="9"/>
  <c r="L116" i="9"/>
  <c r="K116" i="9"/>
  <c r="J116" i="9"/>
  <c r="I116" i="9"/>
  <c r="H116" i="9"/>
  <c r="G116" i="9"/>
  <c r="F116" i="9"/>
  <c r="E116" i="9"/>
  <c r="C116" i="9"/>
  <c r="X112" i="9"/>
  <c r="E112" i="9"/>
  <c r="X111" i="9"/>
  <c r="E111" i="9"/>
  <c r="C108" i="9"/>
  <c r="C107" i="9"/>
  <c r="C106" i="9"/>
  <c r="C105" i="9"/>
  <c r="X102" i="9"/>
  <c r="G102" i="9"/>
  <c r="X101" i="9"/>
  <c r="G101" i="9"/>
  <c r="C101" i="9"/>
  <c r="X100" i="9"/>
  <c r="G100" i="9"/>
  <c r="C100" i="9"/>
  <c r="C99" i="9"/>
  <c r="X99" i="9" s="1"/>
  <c r="X98" i="9"/>
  <c r="C98" i="9"/>
  <c r="G98" i="9" s="1"/>
  <c r="Y97" i="9"/>
  <c r="C97" i="9"/>
  <c r="Y96" i="9"/>
  <c r="C96" i="9"/>
  <c r="G96" i="9" s="1"/>
  <c r="Q92" i="9"/>
  <c r="P92" i="9"/>
  <c r="O92" i="9"/>
  <c r="N92" i="9"/>
  <c r="L92" i="9"/>
  <c r="K92" i="9"/>
  <c r="J92" i="9"/>
  <c r="I92" i="9"/>
  <c r="G92" i="9"/>
  <c r="F92" i="9"/>
  <c r="E92" i="9"/>
  <c r="C92" i="9"/>
  <c r="AA91" i="9"/>
  <c r="Q91" i="9"/>
  <c r="Q93" i="9" s="1"/>
  <c r="P91" i="9"/>
  <c r="O91" i="9"/>
  <c r="N91" i="9"/>
  <c r="L91" i="9"/>
  <c r="K91" i="9"/>
  <c r="J91" i="9"/>
  <c r="I91" i="9"/>
  <c r="G91" i="9"/>
  <c r="F91" i="9"/>
  <c r="E91" i="9"/>
  <c r="C91" i="9"/>
  <c r="AA90" i="9"/>
  <c r="M92" i="9" s="1"/>
  <c r="AA89" i="9"/>
  <c r="AA88" i="9"/>
  <c r="Q84" i="9"/>
  <c r="P84" i="9"/>
  <c r="O84" i="9"/>
  <c r="N84" i="9"/>
  <c r="M84" i="9"/>
  <c r="L84" i="9"/>
  <c r="K84" i="9"/>
  <c r="J84" i="9"/>
  <c r="I84" i="9"/>
  <c r="G84" i="9"/>
  <c r="F84" i="9"/>
  <c r="E84" i="9"/>
  <c r="C84" i="9"/>
  <c r="Q83" i="9"/>
  <c r="P83" i="9"/>
  <c r="O83" i="9"/>
  <c r="N83" i="9"/>
  <c r="M83" i="9"/>
  <c r="L83" i="9"/>
  <c r="K83" i="9"/>
  <c r="J83" i="9"/>
  <c r="I83" i="9"/>
  <c r="G83" i="9"/>
  <c r="F83" i="9"/>
  <c r="E83" i="9"/>
  <c r="C83" i="9"/>
  <c r="Q82" i="9"/>
  <c r="P82" i="9"/>
  <c r="O82" i="9"/>
  <c r="N82" i="9"/>
  <c r="M82" i="9"/>
  <c r="L82" i="9"/>
  <c r="K82" i="9"/>
  <c r="J82" i="9"/>
  <c r="I82" i="9"/>
  <c r="G82" i="9"/>
  <c r="F82" i="9"/>
  <c r="E82" i="9"/>
  <c r="C82" i="9"/>
  <c r="Q81" i="9"/>
  <c r="P81" i="9"/>
  <c r="O81" i="9"/>
  <c r="N81" i="9"/>
  <c r="M81" i="9"/>
  <c r="L81" i="9"/>
  <c r="K81" i="9"/>
  <c r="J81" i="9"/>
  <c r="I81" i="9"/>
  <c r="G81" i="9"/>
  <c r="F81" i="9"/>
  <c r="E81" i="9"/>
  <c r="C81" i="9"/>
  <c r="Q80" i="9"/>
  <c r="P80" i="9"/>
  <c r="O80" i="9"/>
  <c r="N80" i="9"/>
  <c r="M80" i="9"/>
  <c r="L80" i="9"/>
  <c r="K80" i="9"/>
  <c r="J80" i="9"/>
  <c r="I80" i="9"/>
  <c r="G80" i="9"/>
  <c r="F80" i="9"/>
  <c r="E80" i="9"/>
  <c r="C80" i="9"/>
  <c r="Q79" i="9"/>
  <c r="P79" i="9"/>
  <c r="O79" i="9"/>
  <c r="N79" i="9"/>
  <c r="M79" i="9"/>
  <c r="L79" i="9"/>
  <c r="K79" i="9"/>
  <c r="J79" i="9"/>
  <c r="I79" i="9"/>
  <c r="G79" i="9"/>
  <c r="F79" i="9"/>
  <c r="E79" i="9"/>
  <c r="C79" i="9"/>
  <c r="Q78" i="9"/>
  <c r="P78" i="9"/>
  <c r="O78" i="9"/>
  <c r="N78" i="9"/>
  <c r="M78" i="9"/>
  <c r="L78" i="9"/>
  <c r="K78" i="9"/>
  <c r="J78" i="9"/>
  <c r="I78" i="9"/>
  <c r="G78" i="9"/>
  <c r="F78" i="9"/>
  <c r="E78" i="9"/>
  <c r="C78" i="9"/>
  <c r="Q77" i="9"/>
  <c r="P77" i="9"/>
  <c r="O77" i="9"/>
  <c r="N77" i="9"/>
  <c r="M77" i="9"/>
  <c r="L77" i="9"/>
  <c r="K77" i="9"/>
  <c r="J77" i="9"/>
  <c r="I77" i="9"/>
  <c r="G77" i="9"/>
  <c r="F77" i="9"/>
  <c r="E77" i="9"/>
  <c r="C77" i="9"/>
  <c r="Q76" i="9"/>
  <c r="P76" i="9"/>
  <c r="O76" i="9"/>
  <c r="N76" i="9"/>
  <c r="M76" i="9"/>
  <c r="L76" i="9"/>
  <c r="K76" i="9"/>
  <c r="J76" i="9"/>
  <c r="I76" i="9"/>
  <c r="G76" i="9"/>
  <c r="F76" i="9"/>
  <c r="E76" i="9"/>
  <c r="C76" i="9"/>
  <c r="Q75" i="9"/>
  <c r="P75" i="9"/>
  <c r="O75" i="9"/>
  <c r="N75" i="9"/>
  <c r="M75" i="9"/>
  <c r="L75" i="9"/>
  <c r="K75" i="9"/>
  <c r="J75" i="9"/>
  <c r="I75" i="9"/>
  <c r="G75" i="9"/>
  <c r="F75" i="9"/>
  <c r="E75" i="9"/>
  <c r="C75" i="9"/>
  <c r="Q74" i="9"/>
  <c r="P74" i="9"/>
  <c r="O74" i="9"/>
  <c r="N74" i="9"/>
  <c r="M74" i="9"/>
  <c r="L74" i="9"/>
  <c r="K74" i="9"/>
  <c r="J74" i="9"/>
  <c r="I74" i="9"/>
  <c r="G74" i="9"/>
  <c r="F74" i="9"/>
  <c r="E74" i="9"/>
  <c r="C74" i="9"/>
  <c r="Q73" i="9"/>
  <c r="P73" i="9"/>
  <c r="O73" i="9"/>
  <c r="N73" i="9"/>
  <c r="M73" i="9"/>
  <c r="L73" i="9"/>
  <c r="K73" i="9"/>
  <c r="J73" i="9"/>
  <c r="I73" i="9"/>
  <c r="G73" i="9"/>
  <c r="F73" i="9"/>
  <c r="E73" i="9"/>
  <c r="C73" i="9"/>
  <c r="Q72" i="9"/>
  <c r="P72" i="9"/>
  <c r="O72" i="9"/>
  <c r="N72" i="9"/>
  <c r="M72" i="9"/>
  <c r="L72" i="9"/>
  <c r="K72" i="9"/>
  <c r="J72" i="9"/>
  <c r="I72" i="9"/>
  <c r="G72" i="9"/>
  <c r="F72" i="9"/>
  <c r="E72" i="9"/>
  <c r="C72" i="9"/>
  <c r="Q71" i="9"/>
  <c r="P71" i="9"/>
  <c r="O71" i="9"/>
  <c r="N71" i="9"/>
  <c r="M71" i="9"/>
  <c r="L71" i="9"/>
  <c r="K71" i="9"/>
  <c r="J71" i="9"/>
  <c r="I71" i="9"/>
  <c r="G71" i="9"/>
  <c r="F71" i="9"/>
  <c r="E71" i="9"/>
  <c r="C71" i="9"/>
  <c r="Q70" i="9"/>
  <c r="P70" i="9"/>
  <c r="O70" i="9"/>
  <c r="N70" i="9"/>
  <c r="M70" i="9"/>
  <c r="L70" i="9"/>
  <c r="K70" i="9"/>
  <c r="J70" i="9"/>
  <c r="I70" i="9"/>
  <c r="G70" i="9"/>
  <c r="F70" i="9"/>
  <c r="E70" i="9"/>
  <c r="C70" i="9"/>
  <c r="Q69" i="9"/>
  <c r="P69" i="9"/>
  <c r="O69" i="9"/>
  <c r="N69" i="9"/>
  <c r="M69" i="9"/>
  <c r="L69" i="9"/>
  <c r="K69" i="9"/>
  <c r="J69" i="9"/>
  <c r="I69" i="9"/>
  <c r="G69" i="9"/>
  <c r="F69" i="9"/>
  <c r="E69" i="9"/>
  <c r="C69" i="9"/>
  <c r="Q68" i="9"/>
  <c r="P68" i="9"/>
  <c r="O68" i="9"/>
  <c r="N68" i="9"/>
  <c r="M68" i="9"/>
  <c r="L68" i="9"/>
  <c r="K68" i="9"/>
  <c r="J68" i="9"/>
  <c r="I68" i="9"/>
  <c r="G68" i="9"/>
  <c r="F68" i="9"/>
  <c r="E68" i="9"/>
  <c r="C68" i="9"/>
  <c r="K62" i="9"/>
  <c r="J62" i="9"/>
  <c r="I62" i="9"/>
  <c r="H62" i="9"/>
  <c r="D62" i="9"/>
  <c r="C62" i="9"/>
  <c r="K61" i="9"/>
  <c r="J61" i="9"/>
  <c r="I61" i="9"/>
  <c r="H61" i="9"/>
  <c r="D61" i="9"/>
  <c r="C61" i="9"/>
  <c r="K60" i="9"/>
  <c r="J60" i="9"/>
  <c r="I60" i="9"/>
  <c r="H60" i="9"/>
  <c r="D60" i="9"/>
  <c r="C60" i="9"/>
  <c r="K59" i="9"/>
  <c r="J59" i="9"/>
  <c r="I59" i="9"/>
  <c r="H59" i="9"/>
  <c r="D59" i="9"/>
  <c r="C59" i="9"/>
  <c r="K58" i="9"/>
  <c r="J58" i="9"/>
  <c r="I58" i="9"/>
  <c r="H58" i="9"/>
  <c r="D58" i="9"/>
  <c r="C58" i="9"/>
  <c r="K57" i="9"/>
  <c r="J57" i="9"/>
  <c r="I57" i="9"/>
  <c r="H57" i="9"/>
  <c r="D57" i="9"/>
  <c r="C57" i="9"/>
  <c r="K53" i="9"/>
  <c r="J53" i="9"/>
  <c r="I53" i="9"/>
  <c r="H53" i="9"/>
  <c r="G53" i="9"/>
  <c r="F53" i="9"/>
  <c r="E53" i="9"/>
  <c r="D53" i="9"/>
  <c r="C53" i="9"/>
  <c r="K48" i="9"/>
  <c r="J48" i="9"/>
  <c r="I48" i="9"/>
  <c r="H48" i="9"/>
  <c r="G48" i="9"/>
  <c r="F48" i="9"/>
  <c r="E48" i="9"/>
  <c r="D48" i="9"/>
  <c r="C48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K43" i="9"/>
  <c r="J43" i="9"/>
  <c r="I43" i="9"/>
  <c r="H43" i="9"/>
  <c r="G43" i="9"/>
  <c r="F43" i="9"/>
  <c r="E43" i="9"/>
  <c r="D43" i="9"/>
  <c r="C43" i="9"/>
  <c r="Z42" i="9"/>
  <c r="Y42" i="9"/>
  <c r="K41" i="9"/>
  <c r="J41" i="9"/>
  <c r="I41" i="9"/>
  <c r="H41" i="9"/>
  <c r="G41" i="9"/>
  <c r="F41" i="9"/>
  <c r="E41" i="9"/>
  <c r="D41" i="9"/>
  <c r="C41" i="9"/>
  <c r="K40" i="9"/>
  <c r="J40" i="9"/>
  <c r="I40" i="9"/>
  <c r="H40" i="9"/>
  <c r="H39" i="9" s="1"/>
  <c r="G40" i="9"/>
  <c r="F40" i="9"/>
  <c r="E40" i="9"/>
  <c r="D40" i="9"/>
  <c r="C40" i="9"/>
  <c r="Z38" i="9"/>
  <c r="Y38" i="9"/>
  <c r="K34" i="9"/>
  <c r="J34" i="9"/>
  <c r="I34" i="9"/>
  <c r="H34" i="9"/>
  <c r="G34" i="9"/>
  <c r="F34" i="9"/>
  <c r="E34" i="9"/>
  <c r="D34" i="9"/>
  <c r="C34" i="9"/>
  <c r="K33" i="9"/>
  <c r="J33" i="9"/>
  <c r="I33" i="9"/>
  <c r="H33" i="9"/>
  <c r="G33" i="9"/>
  <c r="F33" i="9"/>
  <c r="E33" i="9"/>
  <c r="D33" i="9"/>
  <c r="C33" i="9"/>
  <c r="K32" i="9"/>
  <c r="J32" i="9"/>
  <c r="I32" i="9"/>
  <c r="H32" i="9"/>
  <c r="G32" i="9"/>
  <c r="F32" i="9"/>
  <c r="E32" i="9"/>
  <c r="D32" i="9"/>
  <c r="C32" i="9"/>
  <c r="K31" i="9"/>
  <c r="J31" i="9"/>
  <c r="I31" i="9"/>
  <c r="H31" i="9"/>
  <c r="G31" i="9"/>
  <c r="F31" i="9"/>
  <c r="E31" i="9"/>
  <c r="D31" i="9"/>
  <c r="C31" i="9"/>
  <c r="K30" i="9"/>
  <c r="J30" i="9"/>
  <c r="I30" i="9"/>
  <c r="H30" i="9"/>
  <c r="G30" i="9"/>
  <c r="F30" i="9"/>
  <c r="E30" i="9"/>
  <c r="D30" i="9"/>
  <c r="C30" i="9"/>
  <c r="K29" i="9"/>
  <c r="J29" i="9"/>
  <c r="I29" i="9"/>
  <c r="H29" i="9"/>
  <c r="G29" i="9"/>
  <c r="F29" i="9"/>
  <c r="E29" i="9"/>
  <c r="Z29" i="9" s="1"/>
  <c r="D29" i="9"/>
  <c r="C29" i="9"/>
  <c r="K28" i="9"/>
  <c r="J28" i="9"/>
  <c r="I28" i="9"/>
  <c r="H28" i="9"/>
  <c r="G28" i="9"/>
  <c r="F28" i="9"/>
  <c r="E28" i="9"/>
  <c r="D28" i="9"/>
  <c r="C28" i="9"/>
  <c r="Y28" i="9" s="1"/>
  <c r="K27" i="9"/>
  <c r="J27" i="9"/>
  <c r="I27" i="9"/>
  <c r="H27" i="9"/>
  <c r="G27" i="9"/>
  <c r="F27" i="9"/>
  <c r="E27" i="9"/>
  <c r="D27" i="9"/>
  <c r="C27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3" i="9"/>
  <c r="J23" i="9"/>
  <c r="I23" i="9"/>
  <c r="H23" i="9"/>
  <c r="G23" i="9"/>
  <c r="F23" i="9"/>
  <c r="E23" i="9"/>
  <c r="D23" i="9"/>
  <c r="C23" i="9"/>
  <c r="K22" i="9"/>
  <c r="J22" i="9"/>
  <c r="I22" i="9"/>
  <c r="H22" i="9"/>
  <c r="G22" i="9"/>
  <c r="F22" i="9"/>
  <c r="E22" i="9"/>
  <c r="D22" i="9"/>
  <c r="C22" i="9"/>
  <c r="K21" i="9"/>
  <c r="J21" i="9"/>
  <c r="I21" i="9"/>
  <c r="H21" i="9"/>
  <c r="G21" i="9"/>
  <c r="F21" i="9"/>
  <c r="E21" i="9"/>
  <c r="D21" i="9"/>
  <c r="C21" i="9"/>
  <c r="K20" i="9"/>
  <c r="J20" i="9"/>
  <c r="I20" i="9"/>
  <c r="H20" i="9"/>
  <c r="G20" i="9"/>
  <c r="F20" i="9"/>
  <c r="E20" i="9"/>
  <c r="D20" i="9"/>
  <c r="C20" i="9"/>
  <c r="K19" i="9"/>
  <c r="J19" i="9"/>
  <c r="I19" i="9"/>
  <c r="H19" i="9"/>
  <c r="G19" i="9"/>
  <c r="F19" i="9"/>
  <c r="E19" i="9"/>
  <c r="D19" i="9"/>
  <c r="C19" i="9"/>
  <c r="K17" i="9"/>
  <c r="J17" i="9"/>
  <c r="I17" i="9"/>
  <c r="H17" i="9"/>
  <c r="G17" i="9"/>
  <c r="F17" i="9"/>
  <c r="E17" i="9"/>
  <c r="D17" i="9"/>
  <c r="C17" i="9"/>
  <c r="K16" i="9"/>
  <c r="J16" i="9"/>
  <c r="I16" i="9"/>
  <c r="H16" i="9"/>
  <c r="G16" i="9"/>
  <c r="F16" i="9"/>
  <c r="E16" i="9"/>
  <c r="D16" i="9"/>
  <c r="C16" i="9"/>
  <c r="K15" i="9"/>
  <c r="J15" i="9"/>
  <c r="I15" i="9"/>
  <c r="H15" i="9"/>
  <c r="G15" i="9"/>
  <c r="F15" i="9"/>
  <c r="E15" i="9"/>
  <c r="D15" i="9"/>
  <c r="C15" i="9"/>
  <c r="K14" i="9"/>
  <c r="J14" i="9"/>
  <c r="I14" i="9"/>
  <c r="H14" i="9"/>
  <c r="G14" i="9"/>
  <c r="F14" i="9"/>
  <c r="E14" i="9"/>
  <c r="D14" i="9"/>
  <c r="C14" i="9"/>
  <c r="K13" i="9"/>
  <c r="J13" i="9"/>
  <c r="I13" i="9"/>
  <c r="H13" i="9"/>
  <c r="G13" i="9"/>
  <c r="F13" i="9"/>
  <c r="E13" i="9"/>
  <c r="D13" i="9"/>
  <c r="C13" i="9"/>
  <c r="A5" i="9"/>
  <c r="A4" i="9"/>
  <c r="A3" i="9"/>
  <c r="A2" i="9"/>
  <c r="Y16" i="9" l="1"/>
  <c r="Y39" i="8"/>
  <c r="Z25" i="8"/>
  <c r="H137" i="4"/>
  <c r="J137" i="8"/>
  <c r="I49" i="8"/>
  <c r="Y39" i="4"/>
  <c r="Z18" i="4"/>
  <c r="C39" i="9"/>
  <c r="G39" i="9"/>
  <c r="K39" i="9"/>
  <c r="J39" i="9"/>
  <c r="Y43" i="9"/>
  <c r="P93" i="9"/>
  <c r="D123" i="9"/>
  <c r="H49" i="8"/>
  <c r="G137" i="4"/>
  <c r="D93" i="8"/>
  <c r="E144" i="9"/>
  <c r="M133" i="8"/>
  <c r="L25" i="8"/>
  <c r="M135" i="8"/>
  <c r="L137" i="4"/>
  <c r="K137" i="4"/>
  <c r="I137" i="4"/>
  <c r="H85" i="4"/>
  <c r="C49" i="8"/>
  <c r="H18" i="9"/>
  <c r="H12" i="9" s="1"/>
  <c r="F39" i="9"/>
  <c r="Z41" i="9"/>
  <c r="D131" i="9"/>
  <c r="Y44" i="4"/>
  <c r="D12" i="4"/>
  <c r="L18" i="8"/>
  <c r="Y12" i="2"/>
  <c r="L12" i="2"/>
  <c r="Z49" i="2"/>
  <c r="L49" i="2"/>
  <c r="Y49" i="2"/>
  <c r="Y94" i="2"/>
  <c r="I94" i="2"/>
  <c r="I118" i="9"/>
  <c r="K137" i="8"/>
  <c r="D75" i="9"/>
  <c r="Z18" i="8"/>
  <c r="D49" i="4"/>
  <c r="Y49" i="4" s="1"/>
  <c r="Z44" i="4"/>
  <c r="L137" i="8"/>
  <c r="Y47" i="9"/>
  <c r="G44" i="9"/>
  <c r="K44" i="9"/>
  <c r="L62" i="9"/>
  <c r="H71" i="9"/>
  <c r="D78" i="9"/>
  <c r="D82" i="9"/>
  <c r="H83" i="9"/>
  <c r="H128" i="9"/>
  <c r="L128" i="9"/>
  <c r="Y25" i="8"/>
  <c r="Z135" i="8"/>
  <c r="Z44" i="8"/>
  <c r="D85" i="8"/>
  <c r="X94" i="8" s="1"/>
  <c r="Y18" i="8"/>
  <c r="M118" i="4"/>
  <c r="C137" i="4"/>
  <c r="L18" i="4"/>
  <c r="C137" i="8"/>
  <c r="I136" i="9"/>
  <c r="G125" i="9"/>
  <c r="L133" i="9"/>
  <c r="H25" i="9"/>
  <c r="J25" i="9"/>
  <c r="F44" i="9"/>
  <c r="F49" i="9" s="1"/>
  <c r="N93" i="9"/>
  <c r="M125" i="8"/>
  <c r="E49" i="4"/>
  <c r="Z49" i="4" s="1"/>
  <c r="Z39" i="4"/>
  <c r="L39" i="4"/>
  <c r="Z128" i="4"/>
  <c r="M128" i="4"/>
  <c r="Z135" i="4"/>
  <c r="M135" i="4"/>
  <c r="F137" i="4"/>
  <c r="Z125" i="4"/>
  <c r="Z118" i="4"/>
  <c r="Z133" i="4"/>
  <c r="M133" i="4"/>
  <c r="M125" i="4"/>
  <c r="D85" i="4"/>
  <c r="X94" i="4" s="1"/>
  <c r="L25" i="4"/>
  <c r="Z136" i="4"/>
  <c r="M136" i="4"/>
  <c r="Z25" i="4"/>
  <c r="E12" i="4"/>
  <c r="Z12" i="4" s="1"/>
  <c r="Y12" i="4"/>
  <c r="Z39" i="8"/>
  <c r="E49" i="8"/>
  <c r="L39" i="8"/>
  <c r="H85" i="8"/>
  <c r="G137" i="8"/>
  <c r="M137" i="8" s="1"/>
  <c r="Z136" i="8"/>
  <c r="M128" i="8"/>
  <c r="Z128" i="8"/>
  <c r="Y44" i="8"/>
  <c r="D49" i="8"/>
  <c r="Z12" i="8"/>
  <c r="L12" i="8"/>
  <c r="Y12" i="8"/>
  <c r="F118" i="9"/>
  <c r="J118" i="9"/>
  <c r="Z24" i="9"/>
  <c r="Y62" i="9"/>
  <c r="H70" i="9"/>
  <c r="Z15" i="9"/>
  <c r="I18" i="9"/>
  <c r="I12" i="9" s="1"/>
  <c r="Z23" i="9"/>
  <c r="Y30" i="9"/>
  <c r="Z32" i="9"/>
  <c r="I44" i="9"/>
  <c r="Z53" i="9"/>
  <c r="Y58" i="9"/>
  <c r="D76" i="9"/>
  <c r="D80" i="9"/>
  <c r="J93" i="9"/>
  <c r="O93" i="9"/>
  <c r="C125" i="9"/>
  <c r="D130" i="9"/>
  <c r="K133" i="9"/>
  <c r="D146" i="9"/>
  <c r="Z45" i="9"/>
  <c r="D25" i="9"/>
  <c r="H74" i="9"/>
  <c r="D92" i="9"/>
  <c r="Z127" i="9"/>
  <c r="Y131" i="9"/>
  <c r="I133" i="9"/>
  <c r="J18" i="9"/>
  <c r="J12" i="9" s="1"/>
  <c r="Z22" i="9"/>
  <c r="Y23" i="9"/>
  <c r="Y24" i="9"/>
  <c r="Z27" i="9"/>
  <c r="Y33" i="9"/>
  <c r="K25" i="9"/>
  <c r="E44" i="9"/>
  <c r="L57" i="9"/>
  <c r="H76" i="9"/>
  <c r="H80" i="9"/>
  <c r="G95" i="9"/>
  <c r="D116" i="9"/>
  <c r="H135" i="9"/>
  <c r="L135" i="9"/>
  <c r="M120" i="9"/>
  <c r="Z121" i="9"/>
  <c r="J135" i="9"/>
  <c r="Z123" i="9"/>
  <c r="F128" i="9"/>
  <c r="L14" i="9"/>
  <c r="C135" i="9"/>
  <c r="Y14" i="9"/>
  <c r="Y20" i="9"/>
  <c r="D18" i="9"/>
  <c r="D12" i="9" s="1"/>
  <c r="Y27" i="9"/>
  <c r="L61" i="9"/>
  <c r="Y61" i="9"/>
  <c r="I93" i="9"/>
  <c r="H91" i="9"/>
  <c r="L137" i="9"/>
  <c r="I128" i="9"/>
  <c r="F18" i="9"/>
  <c r="G25" i="9"/>
  <c r="Z48" i="9"/>
  <c r="E93" i="9"/>
  <c r="D91" i="9"/>
  <c r="F93" i="9"/>
  <c r="Y116" i="9"/>
  <c r="J128" i="9"/>
  <c r="Y130" i="9"/>
  <c r="G133" i="9"/>
  <c r="Z132" i="9"/>
  <c r="Z34" i="9"/>
  <c r="Z46" i="9"/>
  <c r="D72" i="9"/>
  <c r="D73" i="9"/>
  <c r="H78" i="9"/>
  <c r="H82" i="9"/>
  <c r="D84" i="9"/>
  <c r="H92" i="9"/>
  <c r="M119" i="9"/>
  <c r="L136" i="9"/>
  <c r="Z122" i="9"/>
  <c r="I125" i="9"/>
  <c r="H133" i="9"/>
  <c r="Z14" i="9"/>
  <c r="L26" i="9"/>
  <c r="Y26" i="9"/>
  <c r="Z30" i="9"/>
  <c r="L31" i="9"/>
  <c r="Y31" i="9"/>
  <c r="K49" i="9"/>
  <c r="C44" i="9"/>
  <c r="Z44" i="9" s="1"/>
  <c r="Z47" i="9"/>
  <c r="L60" i="9"/>
  <c r="D70" i="9"/>
  <c r="D71" i="9"/>
  <c r="D74" i="9"/>
  <c r="D83" i="9"/>
  <c r="C93" i="9"/>
  <c r="G93" i="9"/>
  <c r="K93" i="9"/>
  <c r="K135" i="9"/>
  <c r="Z131" i="9"/>
  <c r="M134" i="9"/>
  <c r="L15" i="9"/>
  <c r="Y15" i="9"/>
  <c r="L19" i="9"/>
  <c r="Y19" i="9"/>
  <c r="L22" i="9"/>
  <c r="L29" i="9"/>
  <c r="Y29" i="9"/>
  <c r="Z31" i="9"/>
  <c r="Y32" i="9"/>
  <c r="L34" i="9"/>
  <c r="Y34" i="9"/>
  <c r="Y40" i="9"/>
  <c r="J44" i="9"/>
  <c r="Y60" i="9"/>
  <c r="N85" i="9"/>
  <c r="C85" i="9"/>
  <c r="H69" i="9"/>
  <c r="M85" i="9"/>
  <c r="H72" i="9"/>
  <c r="H73" i="9"/>
  <c r="G85" i="9"/>
  <c r="H75" i="9"/>
  <c r="H84" i="9"/>
  <c r="M91" i="9"/>
  <c r="M93" i="9" s="1"/>
  <c r="C118" i="9"/>
  <c r="Y121" i="9"/>
  <c r="I135" i="9"/>
  <c r="I137" i="9" s="1"/>
  <c r="Y123" i="9"/>
  <c r="K125" i="9"/>
  <c r="M132" i="9"/>
  <c r="Y22" i="9"/>
  <c r="J85" i="9"/>
  <c r="H68" i="9"/>
  <c r="G118" i="9"/>
  <c r="G136" i="9"/>
  <c r="M117" i="9"/>
  <c r="K118" i="9"/>
  <c r="K136" i="9"/>
  <c r="M129" i="9"/>
  <c r="Z129" i="9"/>
  <c r="Y13" i="9"/>
  <c r="L13" i="9"/>
  <c r="Y17" i="9"/>
  <c r="L17" i="9"/>
  <c r="Z19" i="9"/>
  <c r="E18" i="9"/>
  <c r="E12" i="9" s="1"/>
  <c r="Z28" i="9"/>
  <c r="F25" i="9"/>
  <c r="Y41" i="9"/>
  <c r="D39" i="9"/>
  <c r="L41" i="9"/>
  <c r="D68" i="9"/>
  <c r="F85" i="9"/>
  <c r="K85" i="9"/>
  <c r="Z43" i="9"/>
  <c r="L47" i="9"/>
  <c r="L93" i="9"/>
  <c r="G97" i="9"/>
  <c r="X97" i="9"/>
  <c r="X166" i="9"/>
  <c r="K166" i="9"/>
  <c r="C18" i="9"/>
  <c r="C12" i="9" s="1"/>
  <c r="G18" i="9"/>
  <c r="G12" i="9" s="1"/>
  <c r="K18" i="9"/>
  <c r="K12" i="9" s="1"/>
  <c r="Y21" i="9"/>
  <c r="G49" i="9"/>
  <c r="I85" i="9"/>
  <c r="Q85" i="9"/>
  <c r="M121" i="9"/>
  <c r="Z126" i="9"/>
  <c r="M131" i="9"/>
  <c r="X140" i="9"/>
  <c r="E140" i="9"/>
  <c r="C146" i="9"/>
  <c r="X146" i="9" s="1"/>
  <c r="X142" i="9"/>
  <c r="E142" i="9"/>
  <c r="L21" i="9"/>
  <c r="F12" i="9"/>
  <c r="E25" i="9"/>
  <c r="I25" i="9"/>
  <c r="Z26" i="9"/>
  <c r="L40" i="9"/>
  <c r="L43" i="9"/>
  <c r="M116" i="9"/>
  <c r="H125" i="9"/>
  <c r="L125" i="9"/>
  <c r="D126" i="9"/>
  <c r="C128" i="9"/>
  <c r="M130" i="9"/>
  <c r="F135" i="9"/>
  <c r="Z13" i="9"/>
  <c r="L16" i="9"/>
  <c r="Z17" i="9"/>
  <c r="L20" i="9"/>
  <c r="Z21" i="9"/>
  <c r="L30" i="9"/>
  <c r="L33" i="9"/>
  <c r="Z40" i="9"/>
  <c r="E39" i="9"/>
  <c r="I39" i="9"/>
  <c r="Y48" i="9"/>
  <c r="L48" i="9"/>
  <c r="L85" i="9"/>
  <c r="P85" i="9"/>
  <c r="O85" i="9"/>
  <c r="F108" i="9" s="1"/>
  <c r="H77" i="9"/>
  <c r="H79" i="9"/>
  <c r="H81" i="9"/>
  <c r="X96" i="9"/>
  <c r="G99" i="9"/>
  <c r="Z116" i="9"/>
  <c r="Z119" i="9"/>
  <c r="M124" i="9"/>
  <c r="M126" i="9"/>
  <c r="Y126" i="9"/>
  <c r="G128" i="9"/>
  <c r="K128" i="9"/>
  <c r="Z130" i="9"/>
  <c r="C133" i="9"/>
  <c r="C136" i="9"/>
  <c r="C137" i="9" s="1"/>
  <c r="X141" i="9"/>
  <c r="E141" i="9"/>
  <c r="Z16" i="9"/>
  <c r="Z20" i="9"/>
  <c r="L23" i="9"/>
  <c r="C25" i="9"/>
  <c r="L27" i="9"/>
  <c r="Z33" i="9"/>
  <c r="Y45" i="9"/>
  <c r="D44" i="9"/>
  <c r="H44" i="9"/>
  <c r="H49" i="9" s="1"/>
  <c r="L45" i="9"/>
  <c r="Y53" i="9"/>
  <c r="L53" i="9"/>
  <c r="Y57" i="9"/>
  <c r="E85" i="9"/>
  <c r="D79" i="9"/>
  <c r="D81" i="9"/>
  <c r="G135" i="9"/>
  <c r="F136" i="9"/>
  <c r="J136" i="9"/>
  <c r="Z120" i="9"/>
  <c r="D121" i="9"/>
  <c r="M122" i="9"/>
  <c r="Z124" i="9"/>
  <c r="F133" i="9"/>
  <c r="X145" i="9"/>
  <c r="L24" i="9"/>
  <c r="L28" i="9"/>
  <c r="L32" i="9"/>
  <c r="Y46" i="9"/>
  <c r="L46" i="9"/>
  <c r="L58" i="9"/>
  <c r="D69" i="9"/>
  <c r="D77" i="9"/>
  <c r="H118" i="9"/>
  <c r="M118" i="9" s="1"/>
  <c r="L118" i="9"/>
  <c r="M123" i="9"/>
  <c r="M127" i="9"/>
  <c r="H136" i="9"/>
  <c r="H137" i="9" s="1"/>
  <c r="X144" i="9"/>
  <c r="E145" i="9"/>
  <c r="Z117" i="9"/>
  <c r="AA197" i="10"/>
  <c r="Y197" i="10"/>
  <c r="C194" i="10"/>
  <c r="C193" i="10"/>
  <c r="C192" i="10"/>
  <c r="C191" i="10"/>
  <c r="C190" i="10"/>
  <c r="C189" i="10"/>
  <c r="C188" i="10"/>
  <c r="C187" i="10"/>
  <c r="C186" i="10"/>
  <c r="C185" i="10"/>
  <c r="C184" i="10"/>
  <c r="J183" i="10"/>
  <c r="I183" i="10"/>
  <c r="H183" i="10"/>
  <c r="G183" i="10"/>
  <c r="F183" i="10"/>
  <c r="E183" i="10"/>
  <c r="C183" i="10" s="1"/>
  <c r="D183" i="10"/>
  <c r="C182" i="10"/>
  <c r="X179" i="10"/>
  <c r="F179" i="10"/>
  <c r="X178" i="10"/>
  <c r="F178" i="10"/>
  <c r="X177" i="10"/>
  <c r="F177" i="10"/>
  <c r="Y174" i="10"/>
  <c r="M174" i="10"/>
  <c r="Y173" i="10"/>
  <c r="M173" i="10"/>
  <c r="Y172" i="10"/>
  <c r="M172" i="10"/>
  <c r="X168" i="10"/>
  <c r="C168" i="10"/>
  <c r="K168" i="10" s="1"/>
  <c r="X167" i="10"/>
  <c r="K167" i="10"/>
  <c r="C167" i="10"/>
  <c r="C166" i="10"/>
  <c r="Y153" i="10"/>
  <c r="G153" i="10"/>
  <c r="F153" i="10"/>
  <c r="E153" i="10"/>
  <c r="D153" i="10"/>
  <c r="C153" i="10"/>
  <c r="X152" i="10"/>
  <c r="Z151" i="10"/>
  <c r="Y151" i="10"/>
  <c r="X151" i="10"/>
  <c r="Z150" i="10"/>
  <c r="X150" i="10"/>
  <c r="W150" i="10"/>
  <c r="D145" i="10"/>
  <c r="C145" i="10"/>
  <c r="D144" i="10"/>
  <c r="C144" i="10"/>
  <c r="X143" i="10"/>
  <c r="E143" i="10"/>
  <c r="D142" i="10"/>
  <c r="C142" i="10"/>
  <c r="D141" i="10"/>
  <c r="C141" i="10"/>
  <c r="D140" i="10"/>
  <c r="C140" i="10"/>
  <c r="L134" i="10"/>
  <c r="K134" i="10"/>
  <c r="J134" i="10"/>
  <c r="I134" i="10"/>
  <c r="H134" i="10"/>
  <c r="G134" i="10"/>
  <c r="F134" i="10"/>
  <c r="C134" i="10"/>
  <c r="L132" i="10"/>
  <c r="K132" i="10"/>
  <c r="J132" i="10"/>
  <c r="I132" i="10"/>
  <c r="H132" i="10"/>
  <c r="G132" i="10"/>
  <c r="F132" i="10"/>
  <c r="C132" i="10"/>
  <c r="L131" i="10"/>
  <c r="K131" i="10"/>
  <c r="J131" i="10"/>
  <c r="I131" i="10"/>
  <c r="H131" i="10"/>
  <c r="G131" i="10"/>
  <c r="F131" i="10"/>
  <c r="E131" i="10"/>
  <c r="C131" i="10"/>
  <c r="L130" i="10"/>
  <c r="K130" i="10"/>
  <c r="J130" i="10"/>
  <c r="I130" i="10"/>
  <c r="H130" i="10"/>
  <c r="G130" i="10"/>
  <c r="F130" i="10"/>
  <c r="E130" i="10"/>
  <c r="C130" i="10"/>
  <c r="L129" i="10"/>
  <c r="K129" i="10"/>
  <c r="J129" i="10"/>
  <c r="I129" i="10"/>
  <c r="H129" i="10"/>
  <c r="G129" i="10"/>
  <c r="F129" i="10"/>
  <c r="C129" i="10"/>
  <c r="L127" i="10"/>
  <c r="K127" i="10"/>
  <c r="J127" i="10"/>
  <c r="I127" i="10"/>
  <c r="H127" i="10"/>
  <c r="G127" i="10"/>
  <c r="F127" i="10"/>
  <c r="C127" i="10"/>
  <c r="L126" i="10"/>
  <c r="K126" i="10"/>
  <c r="J126" i="10"/>
  <c r="I126" i="10"/>
  <c r="H126" i="10"/>
  <c r="G126" i="10"/>
  <c r="F126" i="10"/>
  <c r="E126" i="10"/>
  <c r="C126" i="10"/>
  <c r="L124" i="10"/>
  <c r="K124" i="10"/>
  <c r="J124" i="10"/>
  <c r="I124" i="10"/>
  <c r="H124" i="10"/>
  <c r="G124" i="10"/>
  <c r="F124" i="10"/>
  <c r="C124" i="10"/>
  <c r="L123" i="10"/>
  <c r="K123" i="10"/>
  <c r="J123" i="10"/>
  <c r="I123" i="10"/>
  <c r="H123" i="10"/>
  <c r="G123" i="10"/>
  <c r="F123" i="10"/>
  <c r="E123" i="10"/>
  <c r="C123" i="10"/>
  <c r="L122" i="10"/>
  <c r="K122" i="10"/>
  <c r="J122" i="10"/>
  <c r="I122" i="10"/>
  <c r="H122" i="10"/>
  <c r="G122" i="10"/>
  <c r="F122" i="10"/>
  <c r="C122" i="10"/>
  <c r="L121" i="10"/>
  <c r="K121" i="10"/>
  <c r="J121" i="10"/>
  <c r="I121" i="10"/>
  <c r="H121" i="10"/>
  <c r="G121" i="10"/>
  <c r="F121" i="10"/>
  <c r="E121" i="10"/>
  <c r="C121" i="10"/>
  <c r="L120" i="10"/>
  <c r="K120" i="10"/>
  <c r="J120" i="10"/>
  <c r="I120" i="10"/>
  <c r="H120" i="10"/>
  <c r="G120" i="10"/>
  <c r="F120" i="10"/>
  <c r="C120" i="10"/>
  <c r="L119" i="10"/>
  <c r="K119" i="10"/>
  <c r="J119" i="10"/>
  <c r="I119" i="10"/>
  <c r="H119" i="10"/>
  <c r="G119" i="10"/>
  <c r="F119" i="10"/>
  <c r="C119" i="10"/>
  <c r="L117" i="10"/>
  <c r="K117" i="10"/>
  <c r="J117" i="10"/>
  <c r="I117" i="10"/>
  <c r="H117" i="10"/>
  <c r="G117" i="10"/>
  <c r="F117" i="10"/>
  <c r="C117" i="10"/>
  <c r="L116" i="10"/>
  <c r="K116" i="10"/>
  <c r="J116" i="10"/>
  <c r="I116" i="10"/>
  <c r="H116" i="10"/>
  <c r="G116" i="10"/>
  <c r="F116" i="10"/>
  <c r="E116" i="10"/>
  <c r="C116" i="10"/>
  <c r="X112" i="10"/>
  <c r="E112" i="10"/>
  <c r="X111" i="10"/>
  <c r="E111" i="10"/>
  <c r="C108" i="10"/>
  <c r="C107" i="10"/>
  <c r="C106" i="10"/>
  <c r="C105" i="10"/>
  <c r="X102" i="10"/>
  <c r="G102" i="10"/>
  <c r="X101" i="10"/>
  <c r="G101" i="10"/>
  <c r="C101" i="10"/>
  <c r="G100" i="10"/>
  <c r="C100" i="10"/>
  <c r="X100" i="10" s="1"/>
  <c r="C99" i="10"/>
  <c r="X98" i="10"/>
  <c r="C98" i="10"/>
  <c r="G98" i="10" s="1"/>
  <c r="Y97" i="10"/>
  <c r="X97" i="10"/>
  <c r="C97" i="10"/>
  <c r="G97" i="10" s="1"/>
  <c r="Y96" i="10"/>
  <c r="X96" i="10"/>
  <c r="C96" i="10"/>
  <c r="G96" i="10" s="1"/>
  <c r="Q92" i="10"/>
  <c r="P92" i="10"/>
  <c r="O92" i="10"/>
  <c r="N92" i="10"/>
  <c r="L92" i="10"/>
  <c r="K92" i="10"/>
  <c r="J92" i="10"/>
  <c r="I92" i="10"/>
  <c r="G92" i="10"/>
  <c r="F92" i="10"/>
  <c r="E92" i="10"/>
  <c r="C92" i="10"/>
  <c r="AA91" i="10"/>
  <c r="Q91" i="10"/>
  <c r="P91" i="10"/>
  <c r="O91" i="10"/>
  <c r="N91" i="10"/>
  <c r="N93" i="10" s="1"/>
  <c r="L91" i="10"/>
  <c r="K91" i="10"/>
  <c r="J91" i="10"/>
  <c r="I91" i="10"/>
  <c r="I93" i="10" s="1"/>
  <c r="G91" i="10"/>
  <c r="F91" i="10"/>
  <c r="E91" i="10"/>
  <c r="C91" i="10"/>
  <c r="AA90" i="10"/>
  <c r="AA89" i="10"/>
  <c r="AA88" i="10"/>
  <c r="Q84" i="10"/>
  <c r="P84" i="10"/>
  <c r="O84" i="10"/>
  <c r="N84" i="10"/>
  <c r="M84" i="10"/>
  <c r="L84" i="10"/>
  <c r="K84" i="10"/>
  <c r="J84" i="10"/>
  <c r="I84" i="10"/>
  <c r="G84" i="10"/>
  <c r="F84" i="10"/>
  <c r="E84" i="10"/>
  <c r="C84" i="10"/>
  <c r="Q83" i="10"/>
  <c r="P83" i="10"/>
  <c r="O83" i="10"/>
  <c r="N83" i="10"/>
  <c r="M83" i="10"/>
  <c r="L83" i="10"/>
  <c r="K83" i="10"/>
  <c r="J83" i="10"/>
  <c r="I83" i="10"/>
  <c r="G83" i="10"/>
  <c r="F83" i="10"/>
  <c r="E83" i="10"/>
  <c r="C83" i="10"/>
  <c r="Q82" i="10"/>
  <c r="P82" i="10"/>
  <c r="O82" i="10"/>
  <c r="N82" i="10"/>
  <c r="M82" i="10"/>
  <c r="L82" i="10"/>
  <c r="K82" i="10"/>
  <c r="J82" i="10"/>
  <c r="I82" i="10"/>
  <c r="G82" i="10"/>
  <c r="F82" i="10"/>
  <c r="E82" i="10"/>
  <c r="C82" i="10"/>
  <c r="Q81" i="10"/>
  <c r="P81" i="10"/>
  <c r="O81" i="10"/>
  <c r="N81" i="10"/>
  <c r="M81" i="10"/>
  <c r="L81" i="10"/>
  <c r="K81" i="10"/>
  <c r="J81" i="10"/>
  <c r="I81" i="10"/>
  <c r="G81" i="10"/>
  <c r="F81" i="10"/>
  <c r="E81" i="10"/>
  <c r="C81" i="10"/>
  <c r="Q80" i="10"/>
  <c r="P80" i="10"/>
  <c r="O80" i="10"/>
  <c r="N80" i="10"/>
  <c r="M80" i="10"/>
  <c r="L80" i="10"/>
  <c r="K80" i="10"/>
  <c r="J80" i="10"/>
  <c r="I80" i="10"/>
  <c r="G80" i="10"/>
  <c r="F80" i="10"/>
  <c r="E80" i="10"/>
  <c r="C80" i="10"/>
  <c r="Q79" i="10"/>
  <c r="P79" i="10"/>
  <c r="O79" i="10"/>
  <c r="N79" i="10"/>
  <c r="M79" i="10"/>
  <c r="L79" i="10"/>
  <c r="K79" i="10"/>
  <c r="J79" i="10"/>
  <c r="I79" i="10"/>
  <c r="G79" i="10"/>
  <c r="F79" i="10"/>
  <c r="E79" i="10"/>
  <c r="C79" i="10"/>
  <c r="Q78" i="10"/>
  <c r="P78" i="10"/>
  <c r="O78" i="10"/>
  <c r="N78" i="10"/>
  <c r="M78" i="10"/>
  <c r="L78" i="10"/>
  <c r="K78" i="10"/>
  <c r="J78" i="10"/>
  <c r="I78" i="10"/>
  <c r="G78" i="10"/>
  <c r="F78" i="10"/>
  <c r="E78" i="10"/>
  <c r="C78" i="10"/>
  <c r="Q77" i="10"/>
  <c r="P77" i="10"/>
  <c r="O77" i="10"/>
  <c r="N77" i="10"/>
  <c r="M77" i="10"/>
  <c r="L77" i="10"/>
  <c r="K77" i="10"/>
  <c r="J77" i="10"/>
  <c r="I77" i="10"/>
  <c r="G77" i="10"/>
  <c r="F77" i="10"/>
  <c r="E77" i="10"/>
  <c r="C77" i="10"/>
  <c r="Q76" i="10"/>
  <c r="P76" i="10"/>
  <c r="O76" i="10"/>
  <c r="N76" i="10"/>
  <c r="M76" i="10"/>
  <c r="L76" i="10"/>
  <c r="K76" i="10"/>
  <c r="J76" i="10"/>
  <c r="I76" i="10"/>
  <c r="G76" i="10"/>
  <c r="F76" i="10"/>
  <c r="E76" i="10"/>
  <c r="C76" i="10"/>
  <c r="Q75" i="10"/>
  <c r="P75" i="10"/>
  <c r="O75" i="10"/>
  <c r="N75" i="10"/>
  <c r="M75" i="10"/>
  <c r="L75" i="10"/>
  <c r="K75" i="10"/>
  <c r="J75" i="10"/>
  <c r="I75" i="10"/>
  <c r="G75" i="10"/>
  <c r="F75" i="10"/>
  <c r="E75" i="10"/>
  <c r="C75" i="10"/>
  <c r="Q74" i="10"/>
  <c r="P74" i="10"/>
  <c r="O74" i="10"/>
  <c r="N74" i="10"/>
  <c r="M74" i="10"/>
  <c r="L74" i="10"/>
  <c r="K74" i="10"/>
  <c r="J74" i="10"/>
  <c r="I74" i="10"/>
  <c r="G74" i="10"/>
  <c r="F74" i="10"/>
  <c r="E74" i="10"/>
  <c r="C74" i="10"/>
  <c r="Q73" i="10"/>
  <c r="P73" i="10"/>
  <c r="O73" i="10"/>
  <c r="N73" i="10"/>
  <c r="M73" i="10"/>
  <c r="L73" i="10"/>
  <c r="K73" i="10"/>
  <c r="J73" i="10"/>
  <c r="I73" i="10"/>
  <c r="G73" i="10"/>
  <c r="F73" i="10"/>
  <c r="E73" i="10"/>
  <c r="C73" i="10"/>
  <c r="Q72" i="10"/>
  <c r="P72" i="10"/>
  <c r="O72" i="10"/>
  <c r="N72" i="10"/>
  <c r="M72" i="10"/>
  <c r="L72" i="10"/>
  <c r="K72" i="10"/>
  <c r="J72" i="10"/>
  <c r="I72" i="10"/>
  <c r="G72" i="10"/>
  <c r="F72" i="10"/>
  <c r="E72" i="10"/>
  <c r="C72" i="10"/>
  <c r="Q71" i="10"/>
  <c r="P71" i="10"/>
  <c r="O71" i="10"/>
  <c r="N71" i="10"/>
  <c r="M71" i="10"/>
  <c r="L71" i="10"/>
  <c r="K71" i="10"/>
  <c r="J71" i="10"/>
  <c r="I71" i="10"/>
  <c r="G71" i="10"/>
  <c r="F71" i="10"/>
  <c r="E71" i="10"/>
  <c r="C71" i="10"/>
  <c r="Q70" i="10"/>
  <c r="P70" i="10"/>
  <c r="O70" i="10"/>
  <c r="N70" i="10"/>
  <c r="M70" i="10"/>
  <c r="L70" i="10"/>
  <c r="K70" i="10"/>
  <c r="J70" i="10"/>
  <c r="I70" i="10"/>
  <c r="G70" i="10"/>
  <c r="F70" i="10"/>
  <c r="E70" i="10"/>
  <c r="C70" i="10"/>
  <c r="Q69" i="10"/>
  <c r="P69" i="10"/>
  <c r="O69" i="10"/>
  <c r="N69" i="10"/>
  <c r="M69" i="10"/>
  <c r="L69" i="10"/>
  <c r="K69" i="10"/>
  <c r="J69" i="10"/>
  <c r="I69" i="10"/>
  <c r="G69" i="10"/>
  <c r="F69" i="10"/>
  <c r="E69" i="10"/>
  <c r="C69" i="10"/>
  <c r="Q68" i="10"/>
  <c r="P68" i="10"/>
  <c r="O68" i="10"/>
  <c r="N68" i="10"/>
  <c r="M68" i="10"/>
  <c r="L68" i="10"/>
  <c r="K68" i="10"/>
  <c r="J68" i="10"/>
  <c r="I68" i="10"/>
  <c r="G68" i="10"/>
  <c r="F68" i="10"/>
  <c r="E68" i="10"/>
  <c r="C68" i="10"/>
  <c r="K62" i="10"/>
  <c r="J62" i="10"/>
  <c r="I62" i="10"/>
  <c r="H62" i="10"/>
  <c r="D62" i="10"/>
  <c r="C62" i="10"/>
  <c r="K61" i="10"/>
  <c r="J61" i="10"/>
  <c r="I61" i="10"/>
  <c r="H61" i="10"/>
  <c r="D61" i="10"/>
  <c r="C61" i="10"/>
  <c r="K60" i="10"/>
  <c r="J60" i="10"/>
  <c r="I60" i="10"/>
  <c r="H60" i="10"/>
  <c r="D60" i="10"/>
  <c r="C60" i="10"/>
  <c r="K59" i="10"/>
  <c r="J59" i="10"/>
  <c r="I59" i="10"/>
  <c r="H59" i="10"/>
  <c r="D59" i="10"/>
  <c r="C59" i="10"/>
  <c r="K58" i="10"/>
  <c r="J58" i="10"/>
  <c r="I58" i="10"/>
  <c r="H58" i="10"/>
  <c r="D58" i="10"/>
  <c r="C58" i="10"/>
  <c r="K57" i="10"/>
  <c r="J57" i="10"/>
  <c r="I57" i="10"/>
  <c r="H57" i="10"/>
  <c r="D57" i="10"/>
  <c r="C57" i="10"/>
  <c r="K53" i="10"/>
  <c r="J53" i="10"/>
  <c r="I53" i="10"/>
  <c r="H53" i="10"/>
  <c r="G53" i="10"/>
  <c r="F53" i="10"/>
  <c r="E53" i="10"/>
  <c r="D53" i="10"/>
  <c r="C53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46" i="10"/>
  <c r="J46" i="10"/>
  <c r="I46" i="10"/>
  <c r="H46" i="10"/>
  <c r="G46" i="10"/>
  <c r="F46" i="10"/>
  <c r="E46" i="10"/>
  <c r="D46" i="10"/>
  <c r="C46" i="10"/>
  <c r="K45" i="10"/>
  <c r="J45" i="10"/>
  <c r="I45" i="10"/>
  <c r="H45" i="10"/>
  <c r="G45" i="10"/>
  <c r="F45" i="10"/>
  <c r="E45" i="10"/>
  <c r="D45" i="10"/>
  <c r="C45" i="10"/>
  <c r="K43" i="10"/>
  <c r="J43" i="10"/>
  <c r="I43" i="10"/>
  <c r="H43" i="10"/>
  <c r="G43" i="10"/>
  <c r="F43" i="10"/>
  <c r="E43" i="10"/>
  <c r="D43" i="10"/>
  <c r="C43" i="10"/>
  <c r="Z42" i="10"/>
  <c r="Y42" i="10"/>
  <c r="K41" i="10"/>
  <c r="J41" i="10"/>
  <c r="I41" i="10"/>
  <c r="H41" i="10"/>
  <c r="G41" i="10"/>
  <c r="F41" i="10"/>
  <c r="E41" i="10"/>
  <c r="D41" i="10"/>
  <c r="C41" i="10"/>
  <c r="K40" i="10"/>
  <c r="J40" i="10"/>
  <c r="I40" i="10"/>
  <c r="H40" i="10"/>
  <c r="G40" i="10"/>
  <c r="F40" i="10"/>
  <c r="E40" i="10"/>
  <c r="D40" i="10"/>
  <c r="C40" i="10"/>
  <c r="Z38" i="10"/>
  <c r="Y38" i="10"/>
  <c r="K34" i="10"/>
  <c r="J34" i="10"/>
  <c r="I34" i="10"/>
  <c r="H34" i="10"/>
  <c r="G34" i="10"/>
  <c r="F34" i="10"/>
  <c r="E34" i="10"/>
  <c r="D34" i="10"/>
  <c r="C34" i="10"/>
  <c r="K33" i="10"/>
  <c r="J33" i="10"/>
  <c r="I33" i="10"/>
  <c r="H33" i="10"/>
  <c r="G33" i="10"/>
  <c r="F33" i="10"/>
  <c r="E33" i="10"/>
  <c r="D33" i="10"/>
  <c r="C33" i="10"/>
  <c r="K32" i="10"/>
  <c r="J32" i="10"/>
  <c r="I32" i="10"/>
  <c r="H32" i="10"/>
  <c r="G32" i="10"/>
  <c r="F32" i="10"/>
  <c r="E32" i="10"/>
  <c r="D32" i="10"/>
  <c r="C32" i="10"/>
  <c r="K31" i="10"/>
  <c r="J31" i="10"/>
  <c r="I31" i="10"/>
  <c r="H31" i="10"/>
  <c r="G31" i="10"/>
  <c r="F31" i="10"/>
  <c r="E31" i="10"/>
  <c r="D31" i="10"/>
  <c r="C31" i="10"/>
  <c r="K30" i="10"/>
  <c r="J30" i="10"/>
  <c r="I30" i="10"/>
  <c r="H30" i="10"/>
  <c r="G30" i="10"/>
  <c r="F30" i="10"/>
  <c r="E30" i="10"/>
  <c r="D30" i="10"/>
  <c r="C30" i="10"/>
  <c r="K29" i="10"/>
  <c r="J29" i="10"/>
  <c r="I29" i="10"/>
  <c r="H29" i="10"/>
  <c r="G29" i="10"/>
  <c r="F29" i="10"/>
  <c r="E29" i="10"/>
  <c r="D29" i="10"/>
  <c r="C29" i="10"/>
  <c r="K28" i="10"/>
  <c r="J28" i="10"/>
  <c r="I28" i="10"/>
  <c r="H28" i="10"/>
  <c r="G28" i="10"/>
  <c r="F28" i="10"/>
  <c r="E28" i="10"/>
  <c r="D28" i="10"/>
  <c r="C28" i="10"/>
  <c r="K27" i="10"/>
  <c r="J27" i="10"/>
  <c r="I27" i="10"/>
  <c r="H27" i="10"/>
  <c r="G27" i="10"/>
  <c r="F27" i="10"/>
  <c r="E27" i="10"/>
  <c r="D27" i="10"/>
  <c r="C27" i="10"/>
  <c r="K26" i="10"/>
  <c r="J26" i="10"/>
  <c r="I26" i="10"/>
  <c r="H26" i="10"/>
  <c r="G26" i="10"/>
  <c r="F26" i="10"/>
  <c r="E26" i="10"/>
  <c r="D26" i="10"/>
  <c r="C26" i="10"/>
  <c r="K24" i="10"/>
  <c r="J24" i="10"/>
  <c r="I24" i="10"/>
  <c r="H24" i="10"/>
  <c r="G24" i="10"/>
  <c r="F24" i="10"/>
  <c r="E24" i="10"/>
  <c r="D24" i="10"/>
  <c r="C24" i="10"/>
  <c r="K23" i="10"/>
  <c r="J23" i="10"/>
  <c r="I23" i="10"/>
  <c r="H23" i="10"/>
  <c r="G23" i="10"/>
  <c r="F23" i="10"/>
  <c r="E23" i="10"/>
  <c r="D23" i="10"/>
  <c r="C23" i="10"/>
  <c r="K22" i="10"/>
  <c r="J22" i="10"/>
  <c r="I22" i="10"/>
  <c r="H22" i="10"/>
  <c r="G22" i="10"/>
  <c r="F22" i="10"/>
  <c r="E22" i="10"/>
  <c r="D22" i="10"/>
  <c r="C22" i="10"/>
  <c r="K21" i="10"/>
  <c r="J21" i="10"/>
  <c r="I21" i="10"/>
  <c r="H21" i="10"/>
  <c r="G21" i="10"/>
  <c r="F21" i="10"/>
  <c r="E21" i="10"/>
  <c r="D21" i="10"/>
  <c r="C21" i="10"/>
  <c r="K20" i="10"/>
  <c r="J20" i="10"/>
  <c r="I20" i="10"/>
  <c r="H20" i="10"/>
  <c r="G20" i="10"/>
  <c r="F20" i="10"/>
  <c r="E20" i="10"/>
  <c r="D20" i="10"/>
  <c r="C20" i="10"/>
  <c r="K19" i="10"/>
  <c r="J19" i="10"/>
  <c r="I19" i="10"/>
  <c r="H19" i="10"/>
  <c r="G19" i="10"/>
  <c r="F19" i="10"/>
  <c r="E19" i="10"/>
  <c r="D19" i="10"/>
  <c r="C19" i="10"/>
  <c r="K17" i="10"/>
  <c r="J17" i="10"/>
  <c r="I17" i="10"/>
  <c r="H17" i="10"/>
  <c r="G17" i="10"/>
  <c r="F17" i="10"/>
  <c r="E17" i="10"/>
  <c r="D17" i="10"/>
  <c r="C17" i="10"/>
  <c r="K16" i="10"/>
  <c r="J16" i="10"/>
  <c r="I16" i="10"/>
  <c r="H16" i="10"/>
  <c r="G16" i="10"/>
  <c r="F16" i="10"/>
  <c r="E16" i="10"/>
  <c r="D16" i="10"/>
  <c r="C16" i="10"/>
  <c r="K15" i="10"/>
  <c r="J15" i="10"/>
  <c r="I15" i="10"/>
  <c r="H15" i="10"/>
  <c r="G15" i="10"/>
  <c r="F15" i="10"/>
  <c r="E15" i="10"/>
  <c r="D15" i="10"/>
  <c r="C15" i="10"/>
  <c r="K14" i="10"/>
  <c r="J14" i="10"/>
  <c r="I14" i="10"/>
  <c r="H14" i="10"/>
  <c r="G14" i="10"/>
  <c r="F14" i="10"/>
  <c r="E14" i="10"/>
  <c r="D14" i="10"/>
  <c r="C14" i="10"/>
  <c r="K13" i="10"/>
  <c r="J13" i="10"/>
  <c r="I13" i="10"/>
  <c r="H13" i="10"/>
  <c r="G13" i="10"/>
  <c r="F13" i="10"/>
  <c r="E13" i="10"/>
  <c r="D13" i="10"/>
  <c r="C13" i="10"/>
  <c r="A5" i="10"/>
  <c r="A4" i="10"/>
  <c r="A3" i="10"/>
  <c r="A2" i="10"/>
  <c r="F125" i="10" l="1"/>
  <c r="I49" i="9"/>
  <c r="Y126" i="10"/>
  <c r="J49" i="9"/>
  <c r="Z49" i="8"/>
  <c r="Z128" i="9"/>
  <c r="C49" i="9"/>
  <c r="L49" i="4"/>
  <c r="Y20" i="10"/>
  <c r="F18" i="10"/>
  <c r="X140" i="10"/>
  <c r="K25" i="10"/>
  <c r="Y44" i="9"/>
  <c r="J137" i="9"/>
  <c r="Z137" i="8"/>
  <c r="I94" i="4"/>
  <c r="F39" i="10"/>
  <c r="J39" i="10"/>
  <c r="C128" i="10"/>
  <c r="Y94" i="4"/>
  <c r="Z137" i="4"/>
  <c r="M137" i="4"/>
  <c r="L12" i="4"/>
  <c r="I94" i="8"/>
  <c r="Y94" i="8"/>
  <c r="Y49" i="8"/>
  <c r="L49" i="8"/>
  <c r="Z19" i="10"/>
  <c r="I18" i="10"/>
  <c r="I12" i="10" s="1"/>
  <c r="C18" i="10"/>
  <c r="C12" i="10" s="1"/>
  <c r="G18" i="10"/>
  <c r="Z18" i="10" s="1"/>
  <c r="K18" i="10"/>
  <c r="K12" i="10" s="1"/>
  <c r="Y29" i="10"/>
  <c r="Y33" i="10"/>
  <c r="C39" i="10"/>
  <c r="G39" i="10"/>
  <c r="K39" i="10"/>
  <c r="Y43" i="10"/>
  <c r="D69" i="10"/>
  <c r="D77" i="10"/>
  <c r="D130" i="10"/>
  <c r="Z125" i="9"/>
  <c r="J18" i="10"/>
  <c r="J12" i="10" s="1"/>
  <c r="E93" i="10"/>
  <c r="Y25" i="9"/>
  <c r="D93" i="9"/>
  <c r="Z20" i="10"/>
  <c r="H39" i="10"/>
  <c r="G137" i="9"/>
  <c r="H93" i="9"/>
  <c r="Z14" i="10"/>
  <c r="M134" i="10"/>
  <c r="E146" i="9"/>
  <c r="M125" i="9"/>
  <c r="Y61" i="10"/>
  <c r="J85" i="10"/>
  <c r="C85" i="10"/>
  <c r="G85" i="10"/>
  <c r="H75" i="10"/>
  <c r="D78" i="10"/>
  <c r="H83" i="10"/>
  <c r="M91" i="10"/>
  <c r="D91" i="10"/>
  <c r="H91" i="10"/>
  <c r="Q93" i="10"/>
  <c r="F118" i="10"/>
  <c r="Z126" i="10"/>
  <c r="D131" i="10"/>
  <c r="K137" i="9"/>
  <c r="Z118" i="9"/>
  <c r="Y12" i="9"/>
  <c r="L12" i="9"/>
  <c r="Y39" i="9"/>
  <c r="L39" i="9"/>
  <c r="D49" i="9"/>
  <c r="M133" i="9"/>
  <c r="Z133" i="9"/>
  <c r="M128" i="9"/>
  <c r="L25" i="9"/>
  <c r="Z12" i="9"/>
  <c r="E49" i="9"/>
  <c r="Z39" i="9"/>
  <c r="L18" i="9"/>
  <c r="D85" i="9"/>
  <c r="X94" i="9" s="1"/>
  <c r="Z18" i="9"/>
  <c r="Z136" i="9"/>
  <c r="M136" i="9"/>
  <c r="M135" i="9"/>
  <c r="Z135" i="9"/>
  <c r="F137" i="9"/>
  <c r="Z25" i="9"/>
  <c r="Y18" i="9"/>
  <c r="H85" i="9"/>
  <c r="Y48" i="10"/>
  <c r="Y60" i="10"/>
  <c r="D83" i="10"/>
  <c r="Y121" i="10"/>
  <c r="E18" i="10"/>
  <c r="Y23" i="10"/>
  <c r="Y24" i="10"/>
  <c r="Y27" i="10"/>
  <c r="Y31" i="10"/>
  <c r="D79" i="10"/>
  <c r="M116" i="10"/>
  <c r="H128" i="10"/>
  <c r="L128" i="10"/>
  <c r="G12" i="10"/>
  <c r="G25" i="10"/>
  <c r="Y15" i="10"/>
  <c r="D75" i="10"/>
  <c r="Z15" i="10"/>
  <c r="H25" i="10"/>
  <c r="Z29" i="10"/>
  <c r="L30" i="10"/>
  <c r="I39" i="10"/>
  <c r="H44" i="10"/>
  <c r="G44" i="10"/>
  <c r="F44" i="10"/>
  <c r="F49" i="10" s="1"/>
  <c r="Y53" i="10"/>
  <c r="L60" i="10"/>
  <c r="Y62" i="10"/>
  <c r="H71" i="10"/>
  <c r="H79" i="10"/>
  <c r="H92" i="10"/>
  <c r="I125" i="10"/>
  <c r="Y131" i="10"/>
  <c r="C133" i="10"/>
  <c r="I133" i="10"/>
  <c r="Y30" i="10"/>
  <c r="M120" i="10"/>
  <c r="Z120" i="10"/>
  <c r="Y21" i="10"/>
  <c r="F12" i="10"/>
  <c r="C25" i="10"/>
  <c r="Y40" i="10"/>
  <c r="E44" i="10"/>
  <c r="F85" i="10"/>
  <c r="N85" i="10"/>
  <c r="H82" i="10"/>
  <c r="I135" i="10"/>
  <c r="C136" i="10"/>
  <c r="I136" i="10"/>
  <c r="Y16" i="10"/>
  <c r="L26" i="10"/>
  <c r="D25" i="10"/>
  <c r="Y26" i="10"/>
  <c r="F25" i="10"/>
  <c r="J25" i="10"/>
  <c r="Z33" i="10"/>
  <c r="L34" i="10"/>
  <c r="Y34" i="10"/>
  <c r="Z40" i="10"/>
  <c r="L41" i="10"/>
  <c r="Y41" i="10"/>
  <c r="L62" i="10"/>
  <c r="G95" i="10"/>
  <c r="F136" i="10"/>
  <c r="J136" i="10"/>
  <c r="J118" i="10"/>
  <c r="I118" i="10"/>
  <c r="I128" i="10"/>
  <c r="E142" i="10"/>
  <c r="X142" i="10"/>
  <c r="Y13" i="10"/>
  <c r="Z16" i="10"/>
  <c r="L17" i="10"/>
  <c r="Y19" i="10"/>
  <c r="D18" i="10"/>
  <c r="H18" i="10"/>
  <c r="H12" i="10" s="1"/>
  <c r="Z22" i="10"/>
  <c r="E25" i="10"/>
  <c r="I25" i="10"/>
  <c r="Z28" i="10"/>
  <c r="Z31" i="10"/>
  <c r="Y32" i="10"/>
  <c r="Z34" i="10"/>
  <c r="Z43" i="10"/>
  <c r="C44" i="10"/>
  <c r="K44" i="10"/>
  <c r="Z46" i="10"/>
  <c r="J44" i="10"/>
  <c r="J49" i="10" s="1"/>
  <c r="I44" i="10"/>
  <c r="L61" i="10"/>
  <c r="D71" i="10"/>
  <c r="H74" i="10"/>
  <c r="D92" i="10"/>
  <c r="D121" i="10"/>
  <c r="Z123" i="10"/>
  <c r="J125" i="10"/>
  <c r="Z130" i="10"/>
  <c r="Z131" i="10"/>
  <c r="J135" i="10"/>
  <c r="M132" i="10"/>
  <c r="L43" i="10"/>
  <c r="Y46" i="10"/>
  <c r="Z48" i="10"/>
  <c r="K85" i="10"/>
  <c r="D74" i="10"/>
  <c r="D82" i="10"/>
  <c r="M92" i="10"/>
  <c r="M93" i="10" s="1"/>
  <c r="F93" i="10"/>
  <c r="J93" i="10"/>
  <c r="O93" i="10"/>
  <c r="G135" i="10"/>
  <c r="K135" i="10"/>
  <c r="Z121" i="10"/>
  <c r="G125" i="10"/>
  <c r="K125" i="10"/>
  <c r="M127" i="10"/>
  <c r="J128" i="10"/>
  <c r="G133" i="10"/>
  <c r="K133" i="10"/>
  <c r="C146" i="10"/>
  <c r="E141" i="10"/>
  <c r="Z13" i="10"/>
  <c r="Y14" i="10"/>
  <c r="Z17" i="10"/>
  <c r="Z21" i="10"/>
  <c r="L22" i="10"/>
  <c r="Z24" i="10"/>
  <c r="Z27" i="10"/>
  <c r="Y28" i="10"/>
  <c r="Z30" i="10"/>
  <c r="Z32" i="10"/>
  <c r="Z41" i="10"/>
  <c r="Z53" i="10"/>
  <c r="H70" i="10"/>
  <c r="D73" i="10"/>
  <c r="H78" i="10"/>
  <c r="D81" i="10"/>
  <c r="C93" i="10"/>
  <c r="G93" i="10"/>
  <c r="K93" i="10"/>
  <c r="P93" i="10"/>
  <c r="H135" i="10"/>
  <c r="L135" i="10"/>
  <c r="H118" i="10"/>
  <c r="L118" i="10"/>
  <c r="M122" i="10"/>
  <c r="M123" i="10"/>
  <c r="H125" i="10"/>
  <c r="L125" i="10"/>
  <c r="D126" i="10"/>
  <c r="G128" i="10"/>
  <c r="K128" i="10"/>
  <c r="H133" i="10"/>
  <c r="L133" i="10"/>
  <c r="E140" i="10"/>
  <c r="X141" i="10"/>
  <c r="L19" i="10"/>
  <c r="L21" i="10"/>
  <c r="L23" i="10"/>
  <c r="L27" i="10"/>
  <c r="L31" i="10"/>
  <c r="Z45" i="10"/>
  <c r="L46" i="10"/>
  <c r="Z47" i="10"/>
  <c r="L48" i="10"/>
  <c r="L53" i="10"/>
  <c r="L58" i="10"/>
  <c r="Y58" i="10"/>
  <c r="E85" i="10"/>
  <c r="D68" i="10"/>
  <c r="H69" i="10"/>
  <c r="D72" i="10"/>
  <c r="H73" i="10"/>
  <c r="D76" i="10"/>
  <c r="H77" i="10"/>
  <c r="D80" i="10"/>
  <c r="H81" i="10"/>
  <c r="D84" i="10"/>
  <c r="Z116" i="10"/>
  <c r="D123" i="10"/>
  <c r="C125" i="10"/>
  <c r="Y123" i="10"/>
  <c r="M131" i="10"/>
  <c r="F135" i="10"/>
  <c r="L136" i="10"/>
  <c r="X144" i="10"/>
  <c r="E144" i="10"/>
  <c r="L13" i="10"/>
  <c r="L14" i="10"/>
  <c r="L16" i="10"/>
  <c r="L20" i="10"/>
  <c r="Y22" i="10"/>
  <c r="Z23" i="10"/>
  <c r="L40" i="10"/>
  <c r="X166" i="10"/>
  <c r="K166" i="10"/>
  <c r="Y17" i="10"/>
  <c r="Z26" i="10"/>
  <c r="L29" i="10"/>
  <c r="L33" i="10"/>
  <c r="D39" i="10"/>
  <c r="Y45" i="10"/>
  <c r="D44" i="10"/>
  <c r="L45" i="10"/>
  <c r="Y47" i="10"/>
  <c r="L47" i="10"/>
  <c r="L57" i="10"/>
  <c r="Y57" i="10"/>
  <c r="L85" i="10"/>
  <c r="P85" i="10"/>
  <c r="O85" i="10"/>
  <c r="F108" i="10" s="1"/>
  <c r="D70" i="10"/>
  <c r="L93" i="10"/>
  <c r="Z119" i="10"/>
  <c r="M129" i="10"/>
  <c r="M130" i="10"/>
  <c r="J133" i="10"/>
  <c r="X145" i="10"/>
  <c r="E145" i="10"/>
  <c r="L15" i="10"/>
  <c r="L24" i="10"/>
  <c r="L28" i="10"/>
  <c r="L32" i="10"/>
  <c r="E39" i="10"/>
  <c r="I85" i="10"/>
  <c r="H68" i="10"/>
  <c r="M85" i="10"/>
  <c r="Q85" i="10"/>
  <c r="H72" i="10"/>
  <c r="H76" i="10"/>
  <c r="H80" i="10"/>
  <c r="H84" i="10"/>
  <c r="X99" i="10"/>
  <c r="G99" i="10"/>
  <c r="D116" i="10"/>
  <c r="C135" i="10"/>
  <c r="C118" i="10"/>
  <c r="Y116" i="10"/>
  <c r="G118" i="10"/>
  <c r="K118" i="10"/>
  <c r="M121" i="10"/>
  <c r="Z124" i="10"/>
  <c r="M126" i="10"/>
  <c r="H136" i="10"/>
  <c r="D146" i="10"/>
  <c r="Z122" i="10"/>
  <c r="Z127" i="10"/>
  <c r="Z129" i="10"/>
  <c r="Y130" i="10"/>
  <c r="Z132" i="10"/>
  <c r="G136" i="10"/>
  <c r="K136" i="10"/>
  <c r="M117" i="10"/>
  <c r="M119" i="10"/>
  <c r="M124" i="10"/>
  <c r="F128" i="10"/>
  <c r="F133" i="10"/>
  <c r="Z117" i="10"/>
  <c r="AA197" i="11"/>
  <c r="Y197" i="11"/>
  <c r="C194" i="11"/>
  <c r="C193" i="11"/>
  <c r="C192" i="11"/>
  <c r="C191" i="11"/>
  <c r="C190" i="11"/>
  <c r="C189" i="11"/>
  <c r="C188" i="11"/>
  <c r="C187" i="11"/>
  <c r="C186" i="11"/>
  <c r="C185" i="11"/>
  <c r="C184" i="11"/>
  <c r="J183" i="11"/>
  <c r="I183" i="11"/>
  <c r="H183" i="11"/>
  <c r="G183" i="11"/>
  <c r="F183" i="11"/>
  <c r="E183" i="11"/>
  <c r="D183" i="11"/>
  <c r="C183" i="11"/>
  <c r="C182" i="11"/>
  <c r="X179" i="11"/>
  <c r="F179" i="11"/>
  <c r="X178" i="11"/>
  <c r="F178" i="11"/>
  <c r="X177" i="11"/>
  <c r="F177" i="11"/>
  <c r="Y174" i="11"/>
  <c r="M174" i="11"/>
  <c r="Y173" i="11"/>
  <c r="M173" i="11"/>
  <c r="Y172" i="11"/>
  <c r="M172" i="11"/>
  <c r="C168" i="11"/>
  <c r="X168" i="11" s="1"/>
  <c r="C167" i="11"/>
  <c r="X166" i="11"/>
  <c r="C166" i="11"/>
  <c r="K166" i="11" s="1"/>
  <c r="Y153" i="11"/>
  <c r="G153" i="11"/>
  <c r="F153" i="11"/>
  <c r="E153" i="11"/>
  <c r="D153" i="11"/>
  <c r="C153" i="11"/>
  <c r="X152" i="11"/>
  <c r="Z151" i="11"/>
  <c r="Y151" i="11"/>
  <c r="X151" i="11"/>
  <c r="Z150" i="11"/>
  <c r="X150" i="11"/>
  <c r="W150" i="11"/>
  <c r="D145" i="11"/>
  <c r="C145" i="11"/>
  <c r="D144" i="11"/>
  <c r="C144" i="11"/>
  <c r="X143" i="11"/>
  <c r="E143" i="11"/>
  <c r="D142" i="11"/>
  <c r="C142" i="11"/>
  <c r="D141" i="11"/>
  <c r="C141" i="11"/>
  <c r="D140" i="11"/>
  <c r="C140" i="11"/>
  <c r="L134" i="11"/>
  <c r="K134" i="11"/>
  <c r="J134" i="11"/>
  <c r="I134" i="11"/>
  <c r="H134" i="11"/>
  <c r="G134" i="11"/>
  <c r="F134" i="11"/>
  <c r="C134" i="11"/>
  <c r="L132" i="11"/>
  <c r="K132" i="11"/>
  <c r="J132" i="11"/>
  <c r="I132" i="11"/>
  <c r="H132" i="11"/>
  <c r="G132" i="11"/>
  <c r="F132" i="11"/>
  <c r="C132" i="11"/>
  <c r="L131" i="11"/>
  <c r="L133" i="11" s="1"/>
  <c r="K131" i="11"/>
  <c r="J131" i="11"/>
  <c r="I131" i="11"/>
  <c r="H131" i="11"/>
  <c r="H133" i="11" s="1"/>
  <c r="G131" i="11"/>
  <c r="F131" i="11"/>
  <c r="E131" i="11"/>
  <c r="C131" i="11"/>
  <c r="L130" i="11"/>
  <c r="K130" i="11"/>
  <c r="J130" i="11"/>
  <c r="I130" i="11"/>
  <c r="H130" i="11"/>
  <c r="G130" i="11"/>
  <c r="F130" i="11"/>
  <c r="E130" i="11"/>
  <c r="C130" i="11"/>
  <c r="L129" i="11"/>
  <c r="K129" i="11"/>
  <c r="J129" i="11"/>
  <c r="I129" i="11"/>
  <c r="H129" i="11"/>
  <c r="G129" i="11"/>
  <c r="F129" i="11"/>
  <c r="C129" i="11"/>
  <c r="L127" i="11"/>
  <c r="K127" i="11"/>
  <c r="J127" i="11"/>
  <c r="I127" i="11"/>
  <c r="H127" i="11"/>
  <c r="G127" i="11"/>
  <c r="F127" i="11"/>
  <c r="C127" i="11"/>
  <c r="L126" i="11"/>
  <c r="K126" i="11"/>
  <c r="J126" i="11"/>
  <c r="I126" i="11"/>
  <c r="H126" i="11"/>
  <c r="G126" i="11"/>
  <c r="G128" i="11" s="1"/>
  <c r="F126" i="11"/>
  <c r="E126" i="11"/>
  <c r="C126" i="11"/>
  <c r="L124" i="11"/>
  <c r="K124" i="11"/>
  <c r="J124" i="11"/>
  <c r="I124" i="11"/>
  <c r="H124" i="11"/>
  <c r="G124" i="11"/>
  <c r="F124" i="11"/>
  <c r="C124" i="11"/>
  <c r="L123" i="11"/>
  <c r="K123" i="11"/>
  <c r="J123" i="11"/>
  <c r="I123" i="11"/>
  <c r="H123" i="11"/>
  <c r="G123" i="11"/>
  <c r="F123" i="11"/>
  <c r="E123" i="11"/>
  <c r="C123" i="11"/>
  <c r="L122" i="11"/>
  <c r="K122" i="11"/>
  <c r="J122" i="11"/>
  <c r="I122" i="11"/>
  <c r="H122" i="11"/>
  <c r="G122" i="11"/>
  <c r="F122" i="11"/>
  <c r="C122" i="11"/>
  <c r="L121" i="11"/>
  <c r="K121" i="11"/>
  <c r="J121" i="11"/>
  <c r="I121" i="11"/>
  <c r="H121" i="11"/>
  <c r="G121" i="11"/>
  <c r="F121" i="11"/>
  <c r="E121" i="11"/>
  <c r="C121" i="11"/>
  <c r="L120" i="11"/>
  <c r="K120" i="11"/>
  <c r="J120" i="11"/>
  <c r="I120" i="11"/>
  <c r="H120" i="11"/>
  <c r="G120" i="11"/>
  <c r="F120" i="11"/>
  <c r="C120" i="11"/>
  <c r="L119" i="11"/>
  <c r="K119" i="11"/>
  <c r="J119" i="11"/>
  <c r="I119" i="11"/>
  <c r="H119" i="11"/>
  <c r="G119" i="11"/>
  <c r="F119" i="11"/>
  <c r="C119" i="11"/>
  <c r="L117" i="11"/>
  <c r="K117" i="11"/>
  <c r="J117" i="11"/>
  <c r="I117" i="11"/>
  <c r="H117" i="11"/>
  <c r="G117" i="11"/>
  <c r="F117" i="11"/>
  <c r="C117" i="11"/>
  <c r="L116" i="11"/>
  <c r="K116" i="11"/>
  <c r="J116" i="11"/>
  <c r="I116" i="11"/>
  <c r="H116" i="11"/>
  <c r="G116" i="11"/>
  <c r="F116" i="11"/>
  <c r="E116" i="11"/>
  <c r="C116" i="11"/>
  <c r="X112" i="11"/>
  <c r="E112" i="11"/>
  <c r="X111" i="11"/>
  <c r="E111" i="11"/>
  <c r="C108" i="11"/>
  <c r="C107" i="11"/>
  <c r="C106" i="11"/>
  <c r="C105" i="11"/>
  <c r="X102" i="11"/>
  <c r="G102" i="11"/>
  <c r="G101" i="11"/>
  <c r="C101" i="11"/>
  <c r="X101" i="11" s="1"/>
  <c r="C100" i="11"/>
  <c r="X100" i="11" s="1"/>
  <c r="C99" i="11"/>
  <c r="G99" i="11" s="1"/>
  <c r="X98" i="11"/>
  <c r="G98" i="11"/>
  <c r="C98" i="11"/>
  <c r="Y97" i="11"/>
  <c r="X97" i="11"/>
  <c r="G97" i="11"/>
  <c r="C97" i="11"/>
  <c r="Y96" i="11"/>
  <c r="X96" i="11"/>
  <c r="G96" i="11"/>
  <c r="C96" i="11"/>
  <c r="G95" i="11"/>
  <c r="Q92" i="11"/>
  <c r="P92" i="11"/>
  <c r="O92" i="11"/>
  <c r="N92" i="11"/>
  <c r="L92" i="11"/>
  <c r="K92" i="11"/>
  <c r="J92" i="11"/>
  <c r="I92" i="11"/>
  <c r="G92" i="11"/>
  <c r="F92" i="11"/>
  <c r="E92" i="11"/>
  <c r="C92" i="11"/>
  <c r="AA91" i="11"/>
  <c r="Q91" i="11"/>
  <c r="P91" i="11"/>
  <c r="O91" i="11"/>
  <c r="N91" i="11"/>
  <c r="L91" i="11"/>
  <c r="K91" i="11"/>
  <c r="J91" i="11"/>
  <c r="I91" i="11"/>
  <c r="G91" i="11"/>
  <c r="F91" i="11"/>
  <c r="E91" i="11"/>
  <c r="C91" i="11"/>
  <c r="AA90" i="11"/>
  <c r="AA89" i="11"/>
  <c r="AA88" i="11"/>
  <c r="Q84" i="11"/>
  <c r="P84" i="11"/>
  <c r="O84" i="11"/>
  <c r="N84" i="11"/>
  <c r="M84" i="11"/>
  <c r="L84" i="11"/>
  <c r="K84" i="11"/>
  <c r="J84" i="11"/>
  <c r="I84" i="11"/>
  <c r="G84" i="11"/>
  <c r="F84" i="11"/>
  <c r="E84" i="11"/>
  <c r="C84" i="11"/>
  <c r="Q83" i="11"/>
  <c r="P83" i="11"/>
  <c r="O83" i="11"/>
  <c r="N83" i="11"/>
  <c r="M83" i="11"/>
  <c r="L83" i="11"/>
  <c r="K83" i="11"/>
  <c r="J83" i="11"/>
  <c r="I83" i="11"/>
  <c r="G83" i="11"/>
  <c r="F83" i="11"/>
  <c r="E83" i="11"/>
  <c r="C83" i="11"/>
  <c r="Q82" i="11"/>
  <c r="P82" i="11"/>
  <c r="O82" i="11"/>
  <c r="N82" i="11"/>
  <c r="M82" i="11"/>
  <c r="L82" i="11"/>
  <c r="K82" i="11"/>
  <c r="J82" i="11"/>
  <c r="I82" i="11"/>
  <c r="G82" i="11"/>
  <c r="F82" i="11"/>
  <c r="E82" i="11"/>
  <c r="C82" i="11"/>
  <c r="Q81" i="11"/>
  <c r="P81" i="11"/>
  <c r="O81" i="11"/>
  <c r="N81" i="11"/>
  <c r="M81" i="11"/>
  <c r="L81" i="11"/>
  <c r="K81" i="11"/>
  <c r="J81" i="11"/>
  <c r="I81" i="11"/>
  <c r="G81" i="11"/>
  <c r="F81" i="11"/>
  <c r="E81" i="11"/>
  <c r="C81" i="11"/>
  <c r="Q80" i="11"/>
  <c r="P80" i="11"/>
  <c r="O80" i="11"/>
  <c r="N80" i="11"/>
  <c r="M80" i="11"/>
  <c r="L80" i="11"/>
  <c r="K80" i="11"/>
  <c r="J80" i="11"/>
  <c r="I80" i="11"/>
  <c r="G80" i="11"/>
  <c r="F80" i="11"/>
  <c r="E80" i="11"/>
  <c r="C80" i="11"/>
  <c r="Q79" i="11"/>
  <c r="P79" i="11"/>
  <c r="O79" i="11"/>
  <c r="N79" i="11"/>
  <c r="M79" i="11"/>
  <c r="L79" i="11"/>
  <c r="K79" i="11"/>
  <c r="J79" i="11"/>
  <c r="I79" i="11"/>
  <c r="G79" i="11"/>
  <c r="F79" i="11"/>
  <c r="E79" i="11"/>
  <c r="C79" i="11"/>
  <c r="Q78" i="11"/>
  <c r="P78" i="11"/>
  <c r="O78" i="11"/>
  <c r="N78" i="11"/>
  <c r="M78" i="11"/>
  <c r="L78" i="11"/>
  <c r="K78" i="11"/>
  <c r="J78" i="11"/>
  <c r="I78" i="11"/>
  <c r="G78" i="11"/>
  <c r="F78" i="11"/>
  <c r="E78" i="11"/>
  <c r="C78" i="11"/>
  <c r="Q77" i="11"/>
  <c r="P77" i="11"/>
  <c r="O77" i="11"/>
  <c r="N77" i="11"/>
  <c r="M77" i="11"/>
  <c r="L77" i="11"/>
  <c r="K77" i="11"/>
  <c r="J77" i="11"/>
  <c r="I77" i="11"/>
  <c r="G77" i="11"/>
  <c r="F77" i="11"/>
  <c r="E77" i="11"/>
  <c r="C77" i="11"/>
  <c r="Q76" i="11"/>
  <c r="P76" i="11"/>
  <c r="O76" i="11"/>
  <c r="N76" i="11"/>
  <c r="M76" i="11"/>
  <c r="L76" i="11"/>
  <c r="K76" i="11"/>
  <c r="J76" i="11"/>
  <c r="I76" i="11"/>
  <c r="G76" i="11"/>
  <c r="F76" i="11"/>
  <c r="E76" i="11"/>
  <c r="C76" i="11"/>
  <c r="Q75" i="11"/>
  <c r="P75" i="11"/>
  <c r="O75" i="11"/>
  <c r="N75" i="11"/>
  <c r="M75" i="11"/>
  <c r="L75" i="11"/>
  <c r="K75" i="11"/>
  <c r="J75" i="11"/>
  <c r="I75" i="11"/>
  <c r="G75" i="11"/>
  <c r="F75" i="11"/>
  <c r="E75" i="11"/>
  <c r="C75" i="11"/>
  <c r="Q74" i="11"/>
  <c r="P74" i="11"/>
  <c r="O74" i="11"/>
  <c r="N74" i="11"/>
  <c r="M74" i="11"/>
  <c r="L74" i="11"/>
  <c r="K74" i="11"/>
  <c r="J74" i="11"/>
  <c r="I74" i="11"/>
  <c r="G74" i="11"/>
  <c r="F74" i="11"/>
  <c r="E74" i="11"/>
  <c r="C74" i="11"/>
  <c r="Q73" i="11"/>
  <c r="P73" i="11"/>
  <c r="O73" i="11"/>
  <c r="N73" i="11"/>
  <c r="M73" i="11"/>
  <c r="L73" i="11"/>
  <c r="K73" i="11"/>
  <c r="J73" i="11"/>
  <c r="I73" i="11"/>
  <c r="G73" i="11"/>
  <c r="F73" i="11"/>
  <c r="E73" i="11"/>
  <c r="C73" i="11"/>
  <c r="Q72" i="11"/>
  <c r="P72" i="11"/>
  <c r="O72" i="11"/>
  <c r="N72" i="11"/>
  <c r="M72" i="11"/>
  <c r="L72" i="11"/>
  <c r="K72" i="11"/>
  <c r="J72" i="11"/>
  <c r="I72" i="11"/>
  <c r="G72" i="11"/>
  <c r="F72" i="11"/>
  <c r="E72" i="11"/>
  <c r="C72" i="11"/>
  <c r="Q71" i="11"/>
  <c r="P71" i="11"/>
  <c r="O71" i="11"/>
  <c r="N71" i="11"/>
  <c r="M71" i="11"/>
  <c r="L71" i="11"/>
  <c r="K71" i="11"/>
  <c r="J71" i="11"/>
  <c r="I71" i="11"/>
  <c r="G71" i="11"/>
  <c r="F71" i="11"/>
  <c r="E71" i="11"/>
  <c r="C71" i="11"/>
  <c r="Q70" i="11"/>
  <c r="P70" i="11"/>
  <c r="O70" i="11"/>
  <c r="N70" i="11"/>
  <c r="M70" i="11"/>
  <c r="L70" i="11"/>
  <c r="K70" i="11"/>
  <c r="J70" i="11"/>
  <c r="I70" i="11"/>
  <c r="G70" i="11"/>
  <c r="F70" i="11"/>
  <c r="E70" i="11"/>
  <c r="C70" i="11"/>
  <c r="Q69" i="11"/>
  <c r="P69" i="11"/>
  <c r="O69" i="11"/>
  <c r="N69" i="11"/>
  <c r="M69" i="11"/>
  <c r="L69" i="11"/>
  <c r="K69" i="11"/>
  <c r="J69" i="11"/>
  <c r="I69" i="11"/>
  <c r="G69" i="11"/>
  <c r="F69" i="11"/>
  <c r="E69" i="11"/>
  <c r="C69" i="11"/>
  <c r="Q68" i="11"/>
  <c r="P68" i="11"/>
  <c r="O68" i="11"/>
  <c r="N68" i="11"/>
  <c r="M68" i="11"/>
  <c r="L68" i="11"/>
  <c r="K68" i="11"/>
  <c r="J68" i="11"/>
  <c r="I68" i="11"/>
  <c r="G68" i="11"/>
  <c r="F68" i="11"/>
  <c r="E68" i="11"/>
  <c r="C68" i="11"/>
  <c r="K62" i="11"/>
  <c r="J62" i="11"/>
  <c r="I62" i="11"/>
  <c r="H62" i="11"/>
  <c r="D62" i="11"/>
  <c r="C62" i="11"/>
  <c r="K61" i="11"/>
  <c r="J61" i="11"/>
  <c r="I61" i="11"/>
  <c r="H61" i="11"/>
  <c r="D61" i="11"/>
  <c r="C61" i="11"/>
  <c r="K60" i="11"/>
  <c r="J60" i="11"/>
  <c r="I60" i="11"/>
  <c r="H60" i="11"/>
  <c r="D60" i="11"/>
  <c r="C60" i="11"/>
  <c r="K59" i="11"/>
  <c r="J59" i="11"/>
  <c r="I59" i="11"/>
  <c r="H59" i="11"/>
  <c r="D59" i="11"/>
  <c r="C59" i="11"/>
  <c r="K58" i="11"/>
  <c r="J58" i="11"/>
  <c r="I58" i="11"/>
  <c r="H58" i="11"/>
  <c r="D58" i="11"/>
  <c r="C58" i="11"/>
  <c r="K57" i="11"/>
  <c r="J57" i="11"/>
  <c r="I57" i="11"/>
  <c r="H57" i="11"/>
  <c r="D57" i="11"/>
  <c r="C57" i="11"/>
  <c r="K53" i="11"/>
  <c r="J53" i="11"/>
  <c r="I53" i="11"/>
  <c r="H53" i="11"/>
  <c r="G53" i="11"/>
  <c r="F53" i="11"/>
  <c r="E53" i="11"/>
  <c r="D53" i="11"/>
  <c r="C53" i="11"/>
  <c r="K48" i="11"/>
  <c r="J48" i="11"/>
  <c r="I48" i="11"/>
  <c r="H48" i="11"/>
  <c r="G48" i="11"/>
  <c r="F48" i="11"/>
  <c r="E48" i="11"/>
  <c r="D48" i="11"/>
  <c r="C48" i="11"/>
  <c r="K47" i="11"/>
  <c r="J47" i="11"/>
  <c r="I47" i="11"/>
  <c r="H47" i="11"/>
  <c r="G47" i="11"/>
  <c r="F47" i="11"/>
  <c r="E47" i="11"/>
  <c r="D47" i="11"/>
  <c r="C47" i="11"/>
  <c r="K46" i="11"/>
  <c r="J46" i="11"/>
  <c r="I46" i="11"/>
  <c r="H46" i="11"/>
  <c r="G46" i="11"/>
  <c r="F46" i="11"/>
  <c r="E46" i="11"/>
  <c r="D46" i="11"/>
  <c r="C46" i="11"/>
  <c r="K45" i="11"/>
  <c r="J45" i="11"/>
  <c r="I45" i="11"/>
  <c r="H45" i="11"/>
  <c r="G45" i="11"/>
  <c r="F45" i="11"/>
  <c r="E45" i="11"/>
  <c r="D45" i="11"/>
  <c r="C45" i="11"/>
  <c r="K43" i="11"/>
  <c r="J43" i="11"/>
  <c r="I43" i="11"/>
  <c r="H43" i="11"/>
  <c r="G43" i="11"/>
  <c r="F43" i="11"/>
  <c r="E43" i="11"/>
  <c r="D43" i="11"/>
  <c r="C43" i="11"/>
  <c r="Z42" i="11"/>
  <c r="Y42" i="11"/>
  <c r="K41" i="11"/>
  <c r="J41" i="11"/>
  <c r="I41" i="11"/>
  <c r="H41" i="11"/>
  <c r="G41" i="11"/>
  <c r="F41" i="11"/>
  <c r="E41" i="11"/>
  <c r="D41" i="11"/>
  <c r="C41" i="11"/>
  <c r="K40" i="11"/>
  <c r="J40" i="11"/>
  <c r="I40" i="11"/>
  <c r="H40" i="11"/>
  <c r="G40" i="11"/>
  <c r="F40" i="11"/>
  <c r="E40" i="11"/>
  <c r="D40" i="11"/>
  <c r="C40" i="11"/>
  <c r="Z38" i="11"/>
  <c r="Y38" i="11"/>
  <c r="K34" i="11"/>
  <c r="J34" i="11"/>
  <c r="I34" i="11"/>
  <c r="H34" i="11"/>
  <c r="G34" i="11"/>
  <c r="F34" i="11"/>
  <c r="E34" i="11"/>
  <c r="D34" i="11"/>
  <c r="C34" i="11"/>
  <c r="K33" i="11"/>
  <c r="J33" i="11"/>
  <c r="I33" i="11"/>
  <c r="H33" i="11"/>
  <c r="G33" i="11"/>
  <c r="F33" i="11"/>
  <c r="E33" i="11"/>
  <c r="D33" i="11"/>
  <c r="C33" i="11"/>
  <c r="K32" i="11"/>
  <c r="J32" i="11"/>
  <c r="I32" i="11"/>
  <c r="H32" i="11"/>
  <c r="G32" i="11"/>
  <c r="F32" i="11"/>
  <c r="E32" i="11"/>
  <c r="D32" i="11"/>
  <c r="C32" i="11"/>
  <c r="K31" i="11"/>
  <c r="J31" i="11"/>
  <c r="I31" i="11"/>
  <c r="H31" i="11"/>
  <c r="G31" i="11"/>
  <c r="F31" i="11"/>
  <c r="E31" i="11"/>
  <c r="D31" i="11"/>
  <c r="C31" i="11"/>
  <c r="K30" i="11"/>
  <c r="J30" i="11"/>
  <c r="I30" i="11"/>
  <c r="H30" i="11"/>
  <c r="G30" i="11"/>
  <c r="F30" i="11"/>
  <c r="E30" i="11"/>
  <c r="D30" i="11"/>
  <c r="C30" i="11"/>
  <c r="K29" i="11"/>
  <c r="J29" i="11"/>
  <c r="I29" i="11"/>
  <c r="H29" i="11"/>
  <c r="G29" i="11"/>
  <c r="F29" i="11"/>
  <c r="E29" i="11"/>
  <c r="D29" i="11"/>
  <c r="C29" i="11"/>
  <c r="K28" i="11"/>
  <c r="J28" i="11"/>
  <c r="I28" i="11"/>
  <c r="H28" i="11"/>
  <c r="G28" i="11"/>
  <c r="F28" i="11"/>
  <c r="E28" i="11"/>
  <c r="D28" i="11"/>
  <c r="C28" i="11"/>
  <c r="K27" i="11"/>
  <c r="J27" i="11"/>
  <c r="I27" i="11"/>
  <c r="H27" i="11"/>
  <c r="G27" i="11"/>
  <c r="F27" i="11"/>
  <c r="E27" i="11"/>
  <c r="D27" i="11"/>
  <c r="C27" i="11"/>
  <c r="K26" i="11"/>
  <c r="J26" i="11"/>
  <c r="I26" i="11"/>
  <c r="H26" i="11"/>
  <c r="G26" i="11"/>
  <c r="F26" i="11"/>
  <c r="E26" i="11"/>
  <c r="D26" i="11"/>
  <c r="C26" i="11"/>
  <c r="K24" i="11"/>
  <c r="J24" i="11"/>
  <c r="I24" i="11"/>
  <c r="H24" i="11"/>
  <c r="G24" i="11"/>
  <c r="F24" i="11"/>
  <c r="E24" i="11"/>
  <c r="D24" i="11"/>
  <c r="C24" i="11"/>
  <c r="K23" i="11"/>
  <c r="J23" i="11"/>
  <c r="I23" i="11"/>
  <c r="H23" i="11"/>
  <c r="G23" i="11"/>
  <c r="F23" i="11"/>
  <c r="E23" i="11"/>
  <c r="D23" i="11"/>
  <c r="C23" i="11"/>
  <c r="K22" i="11"/>
  <c r="J22" i="11"/>
  <c r="I22" i="11"/>
  <c r="H22" i="11"/>
  <c r="G22" i="11"/>
  <c r="F22" i="11"/>
  <c r="E22" i="11"/>
  <c r="D22" i="11"/>
  <c r="C22" i="11"/>
  <c r="K21" i="11"/>
  <c r="J21" i="11"/>
  <c r="I21" i="11"/>
  <c r="H21" i="11"/>
  <c r="G21" i="11"/>
  <c r="F21" i="11"/>
  <c r="E21" i="11"/>
  <c r="D21" i="11"/>
  <c r="C21" i="11"/>
  <c r="K20" i="11"/>
  <c r="J20" i="11"/>
  <c r="I20" i="11"/>
  <c r="H20" i="11"/>
  <c r="G20" i="11"/>
  <c r="F20" i="11"/>
  <c r="E20" i="11"/>
  <c r="D20" i="11"/>
  <c r="C20" i="11"/>
  <c r="K19" i="11"/>
  <c r="J19" i="11"/>
  <c r="I19" i="11"/>
  <c r="H19" i="11"/>
  <c r="G19" i="11"/>
  <c r="F19" i="11"/>
  <c r="E19" i="11"/>
  <c r="D19" i="11"/>
  <c r="C19" i="11"/>
  <c r="K17" i="11"/>
  <c r="J17" i="11"/>
  <c r="I17" i="11"/>
  <c r="H17" i="11"/>
  <c r="G17" i="11"/>
  <c r="F17" i="11"/>
  <c r="E17" i="11"/>
  <c r="D17" i="11"/>
  <c r="C17" i="11"/>
  <c r="K16" i="11"/>
  <c r="J16" i="11"/>
  <c r="I16" i="11"/>
  <c r="H16" i="11"/>
  <c r="G16" i="11"/>
  <c r="F16" i="11"/>
  <c r="E16" i="11"/>
  <c r="D16" i="11"/>
  <c r="C16" i="11"/>
  <c r="K15" i="11"/>
  <c r="J15" i="11"/>
  <c r="I15" i="11"/>
  <c r="H15" i="11"/>
  <c r="G15" i="11"/>
  <c r="F15" i="11"/>
  <c r="E15" i="11"/>
  <c r="D15" i="11"/>
  <c r="C15" i="11"/>
  <c r="K14" i="11"/>
  <c r="J14" i="11"/>
  <c r="I14" i="11"/>
  <c r="H14" i="11"/>
  <c r="G14" i="11"/>
  <c r="F14" i="11"/>
  <c r="E14" i="11"/>
  <c r="D14" i="11"/>
  <c r="C14" i="11"/>
  <c r="K13" i="11"/>
  <c r="J13" i="11"/>
  <c r="I13" i="11"/>
  <c r="H13" i="11"/>
  <c r="G13" i="11"/>
  <c r="F13" i="11"/>
  <c r="E13" i="11"/>
  <c r="D13" i="11"/>
  <c r="C13" i="11"/>
  <c r="A5" i="11"/>
  <c r="A4" i="11"/>
  <c r="A3" i="11"/>
  <c r="A2" i="11"/>
  <c r="I49" i="10" l="1"/>
  <c r="C49" i="10"/>
  <c r="J39" i="11"/>
  <c r="Z49" i="9"/>
  <c r="D126" i="11"/>
  <c r="H93" i="10"/>
  <c r="H49" i="10"/>
  <c r="G49" i="10"/>
  <c r="Y130" i="11"/>
  <c r="I137" i="10"/>
  <c r="I39" i="11"/>
  <c r="L137" i="10"/>
  <c r="K49" i="10"/>
  <c r="C137" i="10"/>
  <c r="D93" i="10"/>
  <c r="L125" i="11"/>
  <c r="Z125" i="10"/>
  <c r="Y18" i="10"/>
  <c r="Y53" i="11"/>
  <c r="Y60" i="11"/>
  <c r="M92" i="11"/>
  <c r="G18" i="11"/>
  <c r="E25" i="11"/>
  <c r="E44" i="11"/>
  <c r="I44" i="11"/>
  <c r="H135" i="11"/>
  <c r="H128" i="11"/>
  <c r="E39" i="11"/>
  <c r="E49" i="11" s="1"/>
  <c r="Y46" i="11"/>
  <c r="L57" i="11"/>
  <c r="L61" i="11"/>
  <c r="D71" i="11"/>
  <c r="H74" i="11"/>
  <c r="D79" i="11"/>
  <c r="H82" i="11"/>
  <c r="Z121" i="11"/>
  <c r="C125" i="11"/>
  <c r="Z130" i="11"/>
  <c r="D12" i="10"/>
  <c r="Y12" i="10" s="1"/>
  <c r="Z44" i="10"/>
  <c r="L18" i="10"/>
  <c r="Z137" i="9"/>
  <c r="M137" i="9"/>
  <c r="Y94" i="9"/>
  <c r="I94" i="9"/>
  <c r="Y49" i="9"/>
  <c r="L49" i="9"/>
  <c r="H77" i="11"/>
  <c r="H92" i="11"/>
  <c r="M125" i="10"/>
  <c r="C18" i="11"/>
  <c r="C12" i="11" s="1"/>
  <c r="C39" i="11"/>
  <c r="G39" i="11"/>
  <c r="K39" i="11"/>
  <c r="H71" i="11"/>
  <c r="H79" i="11"/>
  <c r="E93" i="11"/>
  <c r="O93" i="11"/>
  <c r="D131" i="11"/>
  <c r="L25" i="10"/>
  <c r="E12" i="10"/>
  <c r="Z12" i="10" s="1"/>
  <c r="K18" i="11"/>
  <c r="K12" i="11" s="1"/>
  <c r="Y24" i="11"/>
  <c r="H44" i="11"/>
  <c r="H69" i="11"/>
  <c r="H118" i="11"/>
  <c r="F18" i="11"/>
  <c r="F12" i="11" s="1"/>
  <c r="J18" i="11"/>
  <c r="J12" i="11" s="1"/>
  <c r="Z20" i="11"/>
  <c r="Z24" i="11"/>
  <c r="F39" i="11"/>
  <c r="D69" i="11"/>
  <c r="D77" i="11"/>
  <c r="D92" i="11"/>
  <c r="L93" i="11"/>
  <c r="Q93" i="11"/>
  <c r="M136" i="10"/>
  <c r="Z118" i="10"/>
  <c r="Y44" i="10"/>
  <c r="G137" i="10"/>
  <c r="J137" i="10"/>
  <c r="I125" i="11"/>
  <c r="Y25" i="10"/>
  <c r="Y21" i="11"/>
  <c r="D44" i="11"/>
  <c r="L60" i="11"/>
  <c r="H73" i="11"/>
  <c r="H76" i="11"/>
  <c r="H81" i="11"/>
  <c r="H84" i="11"/>
  <c r="K93" i="11"/>
  <c r="P93" i="11"/>
  <c r="I118" i="11"/>
  <c r="M129" i="11"/>
  <c r="X141" i="11"/>
  <c r="Y16" i="11"/>
  <c r="Y26" i="11"/>
  <c r="H25" i="11"/>
  <c r="C25" i="11"/>
  <c r="G25" i="11"/>
  <c r="K25" i="11"/>
  <c r="F25" i="11"/>
  <c r="J25" i="11"/>
  <c r="Z29" i="11"/>
  <c r="I25" i="11"/>
  <c r="Y30" i="11"/>
  <c r="Z33" i="11"/>
  <c r="Y34" i="11"/>
  <c r="Y126" i="11"/>
  <c r="I128" i="11"/>
  <c r="M118" i="10"/>
  <c r="Y13" i="11"/>
  <c r="Z16" i="11"/>
  <c r="Y17" i="11"/>
  <c r="Z26" i="11"/>
  <c r="Z30" i="11"/>
  <c r="Z34" i="11"/>
  <c r="Y47" i="11"/>
  <c r="Y48" i="11"/>
  <c r="I93" i="11"/>
  <c r="Z120" i="11"/>
  <c r="D121" i="11"/>
  <c r="D123" i="11"/>
  <c r="E140" i="11"/>
  <c r="K137" i="10"/>
  <c r="H137" i="10"/>
  <c r="Z25" i="10"/>
  <c r="Z128" i="10"/>
  <c r="M128" i="10"/>
  <c r="H85" i="10"/>
  <c r="E49" i="10"/>
  <c r="Z39" i="10"/>
  <c r="Z136" i="10"/>
  <c r="M135" i="10"/>
  <c r="F137" i="10"/>
  <c r="Z135" i="10"/>
  <c r="Z133" i="10"/>
  <c r="M133" i="10"/>
  <c r="X146" i="10"/>
  <c r="E146" i="10"/>
  <c r="Y39" i="10"/>
  <c r="D49" i="10"/>
  <c r="L39" i="10"/>
  <c r="D85" i="10"/>
  <c r="X94" i="10" s="1"/>
  <c r="F85" i="11"/>
  <c r="L85" i="11"/>
  <c r="Y121" i="11"/>
  <c r="G125" i="11"/>
  <c r="K125" i="11"/>
  <c r="Y27" i="11"/>
  <c r="Y31" i="11"/>
  <c r="Z48" i="11"/>
  <c r="Z53" i="11"/>
  <c r="Y57" i="11"/>
  <c r="M116" i="11"/>
  <c r="Y116" i="11"/>
  <c r="H136" i="11"/>
  <c r="L136" i="11"/>
  <c r="H125" i="11"/>
  <c r="Z126" i="11"/>
  <c r="C146" i="11"/>
  <c r="G12" i="11"/>
  <c r="Z15" i="11"/>
  <c r="Z19" i="11"/>
  <c r="E18" i="11"/>
  <c r="I18" i="11"/>
  <c r="I12" i="11" s="1"/>
  <c r="Y20" i="11"/>
  <c r="D18" i="11"/>
  <c r="H18" i="11"/>
  <c r="H12" i="11" s="1"/>
  <c r="Z23" i="11"/>
  <c r="Z43" i="11"/>
  <c r="D72" i="11"/>
  <c r="D75" i="11"/>
  <c r="D80" i="11"/>
  <c r="M91" i="11"/>
  <c r="Z129" i="11"/>
  <c r="G133" i="11"/>
  <c r="K133" i="11"/>
  <c r="Z13" i="11"/>
  <c r="Y14" i="11"/>
  <c r="Z17" i="11"/>
  <c r="Z21" i="11"/>
  <c r="Y22" i="11"/>
  <c r="Z27" i="11"/>
  <c r="Y28" i="11"/>
  <c r="Z31" i="11"/>
  <c r="Y32" i="11"/>
  <c r="D73" i="11"/>
  <c r="D74" i="11"/>
  <c r="D76" i="11"/>
  <c r="P85" i="11"/>
  <c r="D81" i="11"/>
  <c r="D82" i="11"/>
  <c r="D84" i="11"/>
  <c r="G93" i="11"/>
  <c r="G135" i="11"/>
  <c r="K135" i="11"/>
  <c r="J118" i="11"/>
  <c r="Z122" i="11"/>
  <c r="L135" i="11"/>
  <c r="K128" i="11"/>
  <c r="L128" i="11"/>
  <c r="Y131" i="11"/>
  <c r="C133" i="11"/>
  <c r="I133" i="11"/>
  <c r="X142" i="11"/>
  <c r="Z14" i="11"/>
  <c r="Y15" i="11"/>
  <c r="Y19" i="11"/>
  <c r="Z22" i="11"/>
  <c r="Y23" i="11"/>
  <c r="Z28" i="11"/>
  <c r="Y29" i="11"/>
  <c r="Z32" i="11"/>
  <c r="Y33" i="11"/>
  <c r="H39" i="11"/>
  <c r="Y43" i="11"/>
  <c r="Z45" i="11"/>
  <c r="L58" i="11"/>
  <c r="I85" i="11"/>
  <c r="M85" i="11"/>
  <c r="N85" i="11"/>
  <c r="H72" i="11"/>
  <c r="Q85" i="11"/>
  <c r="H75" i="11"/>
  <c r="H80" i="11"/>
  <c r="H83" i="11"/>
  <c r="C93" i="11"/>
  <c r="D116" i="11"/>
  <c r="M120" i="11"/>
  <c r="M122" i="11"/>
  <c r="J125" i="11"/>
  <c r="D130" i="11"/>
  <c r="F133" i="11"/>
  <c r="J133" i="11"/>
  <c r="M134" i="11"/>
  <c r="X145" i="11"/>
  <c r="L14" i="11"/>
  <c r="L16" i="11"/>
  <c r="L20" i="11"/>
  <c r="L22" i="11"/>
  <c r="L24" i="11"/>
  <c r="L26" i="11"/>
  <c r="L28" i="11"/>
  <c r="L30" i="11"/>
  <c r="L32" i="11"/>
  <c r="L34" i="11"/>
  <c r="Z47" i="11"/>
  <c r="F93" i="11"/>
  <c r="D91" i="11"/>
  <c r="M124" i="11"/>
  <c r="F125" i="11"/>
  <c r="C128" i="11"/>
  <c r="M127" i="11"/>
  <c r="Z41" i="11"/>
  <c r="L46" i="11"/>
  <c r="E85" i="11"/>
  <c r="X99" i="11"/>
  <c r="G118" i="11"/>
  <c r="Z117" i="11"/>
  <c r="G136" i="11"/>
  <c r="K118" i="11"/>
  <c r="K136" i="11"/>
  <c r="M119" i="11"/>
  <c r="Z119" i="11"/>
  <c r="J136" i="11"/>
  <c r="F136" i="11"/>
  <c r="X167" i="11"/>
  <c r="K167" i="11"/>
  <c r="L13" i="11"/>
  <c r="L15" i="11"/>
  <c r="L17" i="11"/>
  <c r="L19" i="11"/>
  <c r="L21" i="11"/>
  <c r="L23" i="11"/>
  <c r="D25" i="11"/>
  <c r="L27" i="11"/>
  <c r="L29" i="11"/>
  <c r="L31" i="11"/>
  <c r="L33" i="11"/>
  <c r="Y41" i="11"/>
  <c r="L41" i="11"/>
  <c r="F44" i="11"/>
  <c r="J44" i="11"/>
  <c r="J49" i="11" s="1"/>
  <c r="Z46" i="11"/>
  <c r="C85" i="11"/>
  <c r="G85" i="11"/>
  <c r="K85" i="11"/>
  <c r="O85" i="11"/>
  <c r="F108" i="11" s="1"/>
  <c r="F135" i="11"/>
  <c r="J135" i="11"/>
  <c r="Z116" i="11"/>
  <c r="L118" i="11"/>
  <c r="Y123" i="11"/>
  <c r="M123" i="11"/>
  <c r="M132" i="11"/>
  <c r="Z40" i="11"/>
  <c r="C44" i="11"/>
  <c r="Y45" i="11"/>
  <c r="G44" i="11"/>
  <c r="K44" i="11"/>
  <c r="L47" i="11"/>
  <c r="Y58" i="11"/>
  <c r="D68" i="11"/>
  <c r="H68" i="11"/>
  <c r="D83" i="11"/>
  <c r="J85" i="11"/>
  <c r="J93" i="11"/>
  <c r="H91" i="11"/>
  <c r="F118" i="11"/>
  <c r="I135" i="11"/>
  <c r="M121" i="11"/>
  <c r="Z123" i="11"/>
  <c r="Z124" i="11"/>
  <c r="M126" i="11"/>
  <c r="M130" i="11"/>
  <c r="Z132" i="11"/>
  <c r="E145" i="11"/>
  <c r="Y40" i="11"/>
  <c r="L40" i="11"/>
  <c r="L43" i="11"/>
  <c r="L45" i="11"/>
  <c r="Y62" i="11"/>
  <c r="H70" i="11"/>
  <c r="H78" i="11"/>
  <c r="C136" i="11"/>
  <c r="I136" i="11"/>
  <c r="F128" i="11"/>
  <c r="J128" i="11"/>
  <c r="Z127" i="11"/>
  <c r="M131" i="11"/>
  <c r="E142" i="11"/>
  <c r="E144" i="11"/>
  <c r="K168" i="11"/>
  <c r="D39" i="11"/>
  <c r="L48" i="11"/>
  <c r="L53" i="11"/>
  <c r="Y61" i="11"/>
  <c r="L62" i="11"/>
  <c r="D70" i="11"/>
  <c r="D78" i="11"/>
  <c r="N93" i="11"/>
  <c r="G100" i="11"/>
  <c r="M117" i="11"/>
  <c r="C118" i="11"/>
  <c r="Z131" i="11"/>
  <c r="C135" i="11"/>
  <c r="D146" i="11"/>
  <c r="X140" i="11"/>
  <c r="E141" i="11"/>
  <c r="X144" i="11"/>
  <c r="AA197" i="14"/>
  <c r="Y197" i="14"/>
  <c r="C194" i="14"/>
  <c r="C193" i="14"/>
  <c r="C192" i="14"/>
  <c r="C191" i="14"/>
  <c r="C190" i="14"/>
  <c r="C189" i="14"/>
  <c r="C188" i="14"/>
  <c r="C187" i="14"/>
  <c r="C186" i="14"/>
  <c r="C185" i="14"/>
  <c r="C184" i="14"/>
  <c r="J183" i="14"/>
  <c r="I183" i="14"/>
  <c r="H183" i="14"/>
  <c r="G183" i="14"/>
  <c r="F183" i="14"/>
  <c r="E183" i="14"/>
  <c r="C183" i="14" s="1"/>
  <c r="D183" i="14"/>
  <c r="C182" i="14"/>
  <c r="X179" i="14"/>
  <c r="F179" i="14"/>
  <c r="X178" i="14"/>
  <c r="F178" i="14"/>
  <c r="X177" i="14"/>
  <c r="F177" i="14"/>
  <c r="Y174" i="14"/>
  <c r="M174" i="14"/>
  <c r="Y173" i="14"/>
  <c r="M173" i="14"/>
  <c r="Y172" i="14"/>
  <c r="M172" i="14"/>
  <c r="X168" i="14"/>
  <c r="C168" i="14"/>
  <c r="K168" i="14" s="1"/>
  <c r="K167" i="14"/>
  <c r="C167" i="14"/>
  <c r="X167" i="14" s="1"/>
  <c r="C166" i="14"/>
  <c r="Y153" i="14"/>
  <c r="G153" i="14"/>
  <c r="F153" i="14"/>
  <c r="E153" i="14"/>
  <c r="D153" i="14"/>
  <c r="C153" i="14"/>
  <c r="X152" i="14"/>
  <c r="Z151" i="14"/>
  <c r="Y151" i="14"/>
  <c r="X151" i="14"/>
  <c r="Z150" i="14"/>
  <c r="X150" i="14"/>
  <c r="W150" i="14"/>
  <c r="D145" i="14"/>
  <c r="C145" i="14"/>
  <c r="D144" i="14"/>
  <c r="C144" i="14"/>
  <c r="X143" i="14"/>
  <c r="E143" i="14"/>
  <c r="D142" i="14"/>
  <c r="C142" i="14"/>
  <c r="D141" i="14"/>
  <c r="C141" i="14"/>
  <c r="D140" i="14"/>
  <c r="C140" i="14"/>
  <c r="L134" i="14"/>
  <c r="K134" i="14"/>
  <c r="J134" i="14"/>
  <c r="I134" i="14"/>
  <c r="H134" i="14"/>
  <c r="G134" i="14"/>
  <c r="F134" i="14"/>
  <c r="C134" i="14"/>
  <c r="L132" i="14"/>
  <c r="K132" i="14"/>
  <c r="J132" i="14"/>
  <c r="I132" i="14"/>
  <c r="H132" i="14"/>
  <c r="G132" i="14"/>
  <c r="F132" i="14"/>
  <c r="C132" i="14"/>
  <c r="L131" i="14"/>
  <c r="K131" i="14"/>
  <c r="J131" i="14"/>
  <c r="I131" i="14"/>
  <c r="H131" i="14"/>
  <c r="G131" i="14"/>
  <c r="F131" i="14"/>
  <c r="E131" i="14"/>
  <c r="C131" i="14"/>
  <c r="L130" i="14"/>
  <c r="K130" i="14"/>
  <c r="J130" i="14"/>
  <c r="I130" i="14"/>
  <c r="H130" i="14"/>
  <c r="G130" i="14"/>
  <c r="F130" i="14"/>
  <c r="E130" i="14"/>
  <c r="C130" i="14"/>
  <c r="L129" i="14"/>
  <c r="K129" i="14"/>
  <c r="J129" i="14"/>
  <c r="I129" i="14"/>
  <c r="H129" i="14"/>
  <c r="G129" i="14"/>
  <c r="F129" i="14"/>
  <c r="C129" i="14"/>
  <c r="L127" i="14"/>
  <c r="K127" i="14"/>
  <c r="J127" i="14"/>
  <c r="I127" i="14"/>
  <c r="H127" i="14"/>
  <c r="G127" i="14"/>
  <c r="F127" i="14"/>
  <c r="C127" i="14"/>
  <c r="L126" i="14"/>
  <c r="K126" i="14"/>
  <c r="J126" i="14"/>
  <c r="I126" i="14"/>
  <c r="H126" i="14"/>
  <c r="G126" i="14"/>
  <c r="F126" i="14"/>
  <c r="E126" i="14"/>
  <c r="C126" i="14"/>
  <c r="L124" i="14"/>
  <c r="K124" i="14"/>
  <c r="J124" i="14"/>
  <c r="I124" i="14"/>
  <c r="H124" i="14"/>
  <c r="G124" i="14"/>
  <c r="F124" i="14"/>
  <c r="C124" i="14"/>
  <c r="L123" i="14"/>
  <c r="K123" i="14"/>
  <c r="J123" i="14"/>
  <c r="I123" i="14"/>
  <c r="H123" i="14"/>
  <c r="G123" i="14"/>
  <c r="F123" i="14"/>
  <c r="E123" i="14"/>
  <c r="C123" i="14"/>
  <c r="L122" i="14"/>
  <c r="K122" i="14"/>
  <c r="J122" i="14"/>
  <c r="I122" i="14"/>
  <c r="H122" i="14"/>
  <c r="G122" i="14"/>
  <c r="F122" i="14"/>
  <c r="C122" i="14"/>
  <c r="L121" i="14"/>
  <c r="K121" i="14"/>
  <c r="J121" i="14"/>
  <c r="I121" i="14"/>
  <c r="H121" i="14"/>
  <c r="G121" i="14"/>
  <c r="F121" i="14"/>
  <c r="E121" i="14"/>
  <c r="C121" i="14"/>
  <c r="L120" i="14"/>
  <c r="K120" i="14"/>
  <c r="J120" i="14"/>
  <c r="I120" i="14"/>
  <c r="H120" i="14"/>
  <c r="G120" i="14"/>
  <c r="F120" i="14"/>
  <c r="C120" i="14"/>
  <c r="L119" i="14"/>
  <c r="K119" i="14"/>
  <c r="J119" i="14"/>
  <c r="I119" i="14"/>
  <c r="H119" i="14"/>
  <c r="G119" i="14"/>
  <c r="F119" i="14"/>
  <c r="C119" i="14"/>
  <c r="L117" i="14"/>
  <c r="K117" i="14"/>
  <c r="J117" i="14"/>
  <c r="I117" i="14"/>
  <c r="H117" i="14"/>
  <c r="G117" i="14"/>
  <c r="F117" i="14"/>
  <c r="C117" i="14"/>
  <c r="L116" i="14"/>
  <c r="K116" i="14"/>
  <c r="J116" i="14"/>
  <c r="I116" i="14"/>
  <c r="H116" i="14"/>
  <c r="G116" i="14"/>
  <c r="F116" i="14"/>
  <c r="E116" i="14"/>
  <c r="C116" i="14"/>
  <c r="X112" i="14"/>
  <c r="E112" i="14"/>
  <c r="X111" i="14"/>
  <c r="E111" i="14"/>
  <c r="C108" i="14"/>
  <c r="C107" i="14"/>
  <c r="C106" i="14"/>
  <c r="C105" i="14"/>
  <c r="X102" i="14"/>
  <c r="G102" i="14"/>
  <c r="X101" i="14"/>
  <c r="G101" i="14"/>
  <c r="C101" i="14"/>
  <c r="G100" i="14"/>
  <c r="C100" i="14"/>
  <c r="X100" i="14" s="1"/>
  <c r="C99" i="14"/>
  <c r="X98" i="14"/>
  <c r="C98" i="14"/>
  <c r="G98" i="14" s="1"/>
  <c r="Y97" i="14"/>
  <c r="X97" i="14"/>
  <c r="C97" i="14"/>
  <c r="G97" i="14" s="1"/>
  <c r="Y96" i="14"/>
  <c r="X96" i="14"/>
  <c r="C96" i="14"/>
  <c r="G96" i="14" s="1"/>
  <c r="Q92" i="14"/>
  <c r="P92" i="14"/>
  <c r="O92" i="14"/>
  <c r="N92" i="14"/>
  <c r="L92" i="14"/>
  <c r="K92" i="14"/>
  <c r="J92" i="14"/>
  <c r="I92" i="14"/>
  <c r="G92" i="14"/>
  <c r="F92" i="14"/>
  <c r="E92" i="14"/>
  <c r="C92" i="14"/>
  <c r="AA91" i="14"/>
  <c r="Q91" i="14"/>
  <c r="P91" i="14"/>
  <c r="O91" i="14"/>
  <c r="N91" i="14"/>
  <c r="L91" i="14"/>
  <c r="K91" i="14"/>
  <c r="J91" i="14"/>
  <c r="I91" i="14"/>
  <c r="G91" i="14"/>
  <c r="F91" i="14"/>
  <c r="E91" i="14"/>
  <c r="C91" i="14"/>
  <c r="AA90" i="14"/>
  <c r="AA89" i="14"/>
  <c r="AA88" i="14"/>
  <c r="Q84" i="14"/>
  <c r="P84" i="14"/>
  <c r="O84" i="14"/>
  <c r="N84" i="14"/>
  <c r="M84" i="14"/>
  <c r="L84" i="14"/>
  <c r="K84" i="14"/>
  <c r="J84" i="14"/>
  <c r="I84" i="14"/>
  <c r="G84" i="14"/>
  <c r="F84" i="14"/>
  <c r="E84" i="14"/>
  <c r="C84" i="14"/>
  <c r="Q83" i="14"/>
  <c r="P83" i="14"/>
  <c r="O83" i="14"/>
  <c r="N83" i="14"/>
  <c r="M83" i="14"/>
  <c r="L83" i="14"/>
  <c r="K83" i="14"/>
  <c r="J83" i="14"/>
  <c r="I83" i="14"/>
  <c r="G83" i="14"/>
  <c r="F83" i="14"/>
  <c r="E83" i="14"/>
  <c r="C83" i="14"/>
  <c r="Q82" i="14"/>
  <c r="P82" i="14"/>
  <c r="O82" i="14"/>
  <c r="N82" i="14"/>
  <c r="M82" i="14"/>
  <c r="L82" i="14"/>
  <c r="K82" i="14"/>
  <c r="J82" i="14"/>
  <c r="I82" i="14"/>
  <c r="G82" i="14"/>
  <c r="F82" i="14"/>
  <c r="E82" i="14"/>
  <c r="C82" i="14"/>
  <c r="Q81" i="14"/>
  <c r="P81" i="14"/>
  <c r="O81" i="14"/>
  <c r="N81" i="14"/>
  <c r="M81" i="14"/>
  <c r="L81" i="14"/>
  <c r="K81" i="14"/>
  <c r="J81" i="14"/>
  <c r="I81" i="14"/>
  <c r="G81" i="14"/>
  <c r="F81" i="14"/>
  <c r="E81" i="14"/>
  <c r="C81" i="14"/>
  <c r="Q80" i="14"/>
  <c r="P80" i="14"/>
  <c r="O80" i="14"/>
  <c r="N80" i="14"/>
  <c r="M80" i="14"/>
  <c r="L80" i="14"/>
  <c r="K80" i="14"/>
  <c r="J80" i="14"/>
  <c r="I80" i="14"/>
  <c r="G80" i="14"/>
  <c r="F80" i="14"/>
  <c r="E80" i="14"/>
  <c r="C80" i="14"/>
  <c r="Q79" i="14"/>
  <c r="P79" i="14"/>
  <c r="O79" i="14"/>
  <c r="N79" i="14"/>
  <c r="M79" i="14"/>
  <c r="L79" i="14"/>
  <c r="K79" i="14"/>
  <c r="J79" i="14"/>
  <c r="I79" i="14"/>
  <c r="G79" i="14"/>
  <c r="F79" i="14"/>
  <c r="E79" i="14"/>
  <c r="C79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C78" i="14"/>
  <c r="Q77" i="14"/>
  <c r="P77" i="14"/>
  <c r="O77" i="14"/>
  <c r="N77" i="14"/>
  <c r="M77" i="14"/>
  <c r="L77" i="14"/>
  <c r="K77" i="14"/>
  <c r="J77" i="14"/>
  <c r="I77" i="14"/>
  <c r="G77" i="14"/>
  <c r="F77" i="14"/>
  <c r="E77" i="14"/>
  <c r="C77" i="14"/>
  <c r="Q76" i="14"/>
  <c r="P76" i="14"/>
  <c r="O76" i="14"/>
  <c r="N76" i="14"/>
  <c r="M76" i="14"/>
  <c r="L76" i="14"/>
  <c r="K76" i="14"/>
  <c r="J76" i="14"/>
  <c r="I76" i="14"/>
  <c r="G76" i="14"/>
  <c r="F76" i="14"/>
  <c r="E76" i="14"/>
  <c r="C76" i="14"/>
  <c r="Q75" i="14"/>
  <c r="P75" i="14"/>
  <c r="O75" i="14"/>
  <c r="N75" i="14"/>
  <c r="M75" i="14"/>
  <c r="L75" i="14"/>
  <c r="K75" i="14"/>
  <c r="J75" i="14"/>
  <c r="I75" i="14"/>
  <c r="G75" i="14"/>
  <c r="F75" i="14"/>
  <c r="E75" i="14"/>
  <c r="C75" i="14"/>
  <c r="Q74" i="14"/>
  <c r="P74" i="14"/>
  <c r="O74" i="14"/>
  <c r="N74" i="14"/>
  <c r="M74" i="14"/>
  <c r="L74" i="14"/>
  <c r="K74" i="14"/>
  <c r="J74" i="14"/>
  <c r="I74" i="14"/>
  <c r="G74" i="14"/>
  <c r="F74" i="14"/>
  <c r="E74" i="14"/>
  <c r="C74" i="14"/>
  <c r="Q73" i="14"/>
  <c r="P73" i="14"/>
  <c r="O73" i="14"/>
  <c r="N73" i="14"/>
  <c r="M73" i="14"/>
  <c r="L73" i="14"/>
  <c r="K73" i="14"/>
  <c r="J73" i="14"/>
  <c r="I73" i="14"/>
  <c r="G73" i="14"/>
  <c r="F73" i="14"/>
  <c r="E73" i="14"/>
  <c r="C73" i="14"/>
  <c r="Q72" i="14"/>
  <c r="P72" i="14"/>
  <c r="O72" i="14"/>
  <c r="N72" i="14"/>
  <c r="M72" i="14"/>
  <c r="L72" i="14"/>
  <c r="K72" i="14"/>
  <c r="J72" i="14"/>
  <c r="I72" i="14"/>
  <c r="G72" i="14"/>
  <c r="F72" i="14"/>
  <c r="E72" i="14"/>
  <c r="C72" i="14"/>
  <c r="Q71" i="14"/>
  <c r="P71" i="14"/>
  <c r="O71" i="14"/>
  <c r="N71" i="14"/>
  <c r="M71" i="14"/>
  <c r="L71" i="14"/>
  <c r="K71" i="14"/>
  <c r="J71" i="14"/>
  <c r="I71" i="14"/>
  <c r="G71" i="14"/>
  <c r="F71" i="14"/>
  <c r="E71" i="14"/>
  <c r="C71" i="14"/>
  <c r="Q70" i="14"/>
  <c r="P70" i="14"/>
  <c r="O70" i="14"/>
  <c r="N70" i="14"/>
  <c r="M70" i="14"/>
  <c r="L70" i="14"/>
  <c r="K70" i="14"/>
  <c r="J70" i="14"/>
  <c r="I70" i="14"/>
  <c r="G70" i="14"/>
  <c r="F70" i="14"/>
  <c r="E70" i="14"/>
  <c r="C70" i="14"/>
  <c r="Q69" i="14"/>
  <c r="P69" i="14"/>
  <c r="O69" i="14"/>
  <c r="N69" i="14"/>
  <c r="M69" i="14"/>
  <c r="L69" i="14"/>
  <c r="K69" i="14"/>
  <c r="J69" i="14"/>
  <c r="I69" i="14"/>
  <c r="G69" i="14"/>
  <c r="F69" i="14"/>
  <c r="E69" i="14"/>
  <c r="C69" i="14"/>
  <c r="Q68" i="14"/>
  <c r="P68" i="14"/>
  <c r="O68" i="14"/>
  <c r="N68" i="14"/>
  <c r="M68" i="14"/>
  <c r="L68" i="14"/>
  <c r="K68" i="14"/>
  <c r="J68" i="14"/>
  <c r="I68" i="14"/>
  <c r="G68" i="14"/>
  <c r="F68" i="14"/>
  <c r="E68" i="14"/>
  <c r="C68" i="14"/>
  <c r="K62" i="14"/>
  <c r="J62" i="14"/>
  <c r="I62" i="14"/>
  <c r="H62" i="14"/>
  <c r="D62" i="14"/>
  <c r="C62" i="14"/>
  <c r="K61" i="14"/>
  <c r="J61" i="14"/>
  <c r="I61" i="14"/>
  <c r="H61" i="14"/>
  <c r="D61" i="14"/>
  <c r="C61" i="14"/>
  <c r="K60" i="14"/>
  <c r="J60" i="14"/>
  <c r="I60" i="14"/>
  <c r="H60" i="14"/>
  <c r="D60" i="14"/>
  <c r="C60" i="14"/>
  <c r="K59" i="14"/>
  <c r="J59" i="14"/>
  <c r="I59" i="14"/>
  <c r="H59" i="14"/>
  <c r="D59" i="14"/>
  <c r="C59" i="14"/>
  <c r="K58" i="14"/>
  <c r="J58" i="14"/>
  <c r="I58" i="14"/>
  <c r="H58" i="14"/>
  <c r="D58" i="14"/>
  <c r="C58" i="14"/>
  <c r="K57" i="14"/>
  <c r="J57" i="14"/>
  <c r="I57" i="14"/>
  <c r="H57" i="14"/>
  <c r="D57" i="14"/>
  <c r="C57" i="14"/>
  <c r="K53" i="14"/>
  <c r="J53" i="14"/>
  <c r="I53" i="14"/>
  <c r="H53" i="14"/>
  <c r="G53" i="14"/>
  <c r="F53" i="14"/>
  <c r="E53" i="14"/>
  <c r="D53" i="14"/>
  <c r="C53" i="14"/>
  <c r="K48" i="14"/>
  <c r="J48" i="14"/>
  <c r="I48" i="14"/>
  <c r="H48" i="14"/>
  <c r="G48" i="14"/>
  <c r="F48" i="14"/>
  <c r="E48" i="14"/>
  <c r="D48" i="14"/>
  <c r="C48" i="14"/>
  <c r="K47" i="14"/>
  <c r="J47" i="14"/>
  <c r="I47" i="14"/>
  <c r="H47" i="14"/>
  <c r="G47" i="14"/>
  <c r="F47" i="14"/>
  <c r="E47" i="14"/>
  <c r="D47" i="14"/>
  <c r="C47" i="14"/>
  <c r="K46" i="14"/>
  <c r="J46" i="14"/>
  <c r="I46" i="14"/>
  <c r="H46" i="14"/>
  <c r="G46" i="14"/>
  <c r="F46" i="14"/>
  <c r="E46" i="14"/>
  <c r="D46" i="14"/>
  <c r="C46" i="14"/>
  <c r="K45" i="14"/>
  <c r="J45" i="14"/>
  <c r="I45" i="14"/>
  <c r="H45" i="14"/>
  <c r="G45" i="14"/>
  <c r="F45" i="14"/>
  <c r="E45" i="14"/>
  <c r="D45" i="14"/>
  <c r="C45" i="14"/>
  <c r="K43" i="14"/>
  <c r="J43" i="14"/>
  <c r="I43" i="14"/>
  <c r="H43" i="14"/>
  <c r="G43" i="14"/>
  <c r="F43" i="14"/>
  <c r="E43" i="14"/>
  <c r="D43" i="14"/>
  <c r="C43" i="14"/>
  <c r="Z42" i="14"/>
  <c r="Y42" i="14"/>
  <c r="K41" i="14"/>
  <c r="J41" i="14"/>
  <c r="I41" i="14"/>
  <c r="H41" i="14"/>
  <c r="G41" i="14"/>
  <c r="F41" i="14"/>
  <c r="E41" i="14"/>
  <c r="D41" i="14"/>
  <c r="C41" i="14"/>
  <c r="K40" i="14"/>
  <c r="J40" i="14"/>
  <c r="I40" i="14"/>
  <c r="H40" i="14"/>
  <c r="G40" i="14"/>
  <c r="F40" i="14"/>
  <c r="E40" i="14"/>
  <c r="D40" i="14"/>
  <c r="C40" i="14"/>
  <c r="Z38" i="14"/>
  <c r="Y38" i="14"/>
  <c r="K34" i="14"/>
  <c r="J34" i="14"/>
  <c r="I34" i="14"/>
  <c r="H34" i="14"/>
  <c r="G34" i="14"/>
  <c r="F34" i="14"/>
  <c r="E34" i="14"/>
  <c r="D34" i="14"/>
  <c r="C34" i="14"/>
  <c r="K33" i="14"/>
  <c r="J33" i="14"/>
  <c r="I33" i="14"/>
  <c r="H33" i="14"/>
  <c r="G33" i="14"/>
  <c r="F33" i="14"/>
  <c r="E33" i="14"/>
  <c r="D33" i="14"/>
  <c r="C33" i="14"/>
  <c r="K32" i="14"/>
  <c r="J32" i="14"/>
  <c r="I32" i="14"/>
  <c r="H32" i="14"/>
  <c r="G32" i="14"/>
  <c r="F32" i="14"/>
  <c r="E32" i="14"/>
  <c r="D32" i="14"/>
  <c r="C32" i="14"/>
  <c r="K31" i="14"/>
  <c r="J31" i="14"/>
  <c r="I31" i="14"/>
  <c r="H31" i="14"/>
  <c r="G31" i="14"/>
  <c r="F31" i="14"/>
  <c r="E31" i="14"/>
  <c r="D31" i="14"/>
  <c r="C31" i="14"/>
  <c r="K30" i="14"/>
  <c r="J30" i="14"/>
  <c r="I30" i="14"/>
  <c r="H30" i="14"/>
  <c r="G30" i="14"/>
  <c r="F30" i="14"/>
  <c r="E30" i="14"/>
  <c r="D30" i="14"/>
  <c r="C30" i="14"/>
  <c r="K29" i="14"/>
  <c r="J29" i="14"/>
  <c r="I29" i="14"/>
  <c r="H29" i="14"/>
  <c r="G29" i="14"/>
  <c r="F29" i="14"/>
  <c r="E29" i="14"/>
  <c r="D29" i="14"/>
  <c r="C29" i="14"/>
  <c r="K28" i="14"/>
  <c r="J28" i="14"/>
  <c r="I28" i="14"/>
  <c r="H28" i="14"/>
  <c r="G28" i="14"/>
  <c r="F28" i="14"/>
  <c r="E28" i="14"/>
  <c r="D28" i="14"/>
  <c r="C28" i="14"/>
  <c r="K27" i="14"/>
  <c r="J27" i="14"/>
  <c r="I27" i="14"/>
  <c r="H27" i="14"/>
  <c r="G27" i="14"/>
  <c r="F27" i="14"/>
  <c r="E27" i="14"/>
  <c r="D27" i="14"/>
  <c r="C27" i="14"/>
  <c r="K26" i="14"/>
  <c r="J26" i="14"/>
  <c r="I26" i="14"/>
  <c r="H26" i="14"/>
  <c r="G26" i="14"/>
  <c r="F26" i="14"/>
  <c r="E26" i="14"/>
  <c r="D26" i="14"/>
  <c r="C26" i="14"/>
  <c r="K24" i="14"/>
  <c r="J24" i="14"/>
  <c r="I24" i="14"/>
  <c r="H24" i="14"/>
  <c r="G24" i="14"/>
  <c r="F24" i="14"/>
  <c r="E24" i="14"/>
  <c r="D24" i="14"/>
  <c r="C24" i="14"/>
  <c r="K23" i="14"/>
  <c r="J23" i="14"/>
  <c r="I23" i="14"/>
  <c r="H23" i="14"/>
  <c r="G23" i="14"/>
  <c r="F23" i="14"/>
  <c r="E23" i="14"/>
  <c r="D23" i="14"/>
  <c r="C23" i="14"/>
  <c r="K22" i="14"/>
  <c r="J22" i="14"/>
  <c r="I22" i="14"/>
  <c r="H22" i="14"/>
  <c r="G22" i="14"/>
  <c r="F22" i="14"/>
  <c r="E22" i="14"/>
  <c r="D22" i="14"/>
  <c r="C22" i="14"/>
  <c r="K21" i="14"/>
  <c r="J21" i="14"/>
  <c r="I21" i="14"/>
  <c r="H21" i="14"/>
  <c r="G21" i="14"/>
  <c r="F21" i="14"/>
  <c r="E21" i="14"/>
  <c r="D21" i="14"/>
  <c r="C21" i="14"/>
  <c r="K20" i="14"/>
  <c r="J20" i="14"/>
  <c r="I20" i="14"/>
  <c r="H20" i="14"/>
  <c r="G20" i="14"/>
  <c r="F20" i="14"/>
  <c r="E20" i="14"/>
  <c r="D20" i="14"/>
  <c r="C20" i="14"/>
  <c r="K19" i="14"/>
  <c r="J19" i="14"/>
  <c r="I19" i="14"/>
  <c r="H19" i="14"/>
  <c r="G19" i="14"/>
  <c r="F19" i="14"/>
  <c r="E19" i="14"/>
  <c r="D19" i="14"/>
  <c r="C19" i="14"/>
  <c r="K17" i="14"/>
  <c r="J17" i="14"/>
  <c r="I17" i="14"/>
  <c r="H17" i="14"/>
  <c r="G17" i="14"/>
  <c r="F17" i="14"/>
  <c r="E17" i="14"/>
  <c r="D17" i="14"/>
  <c r="C17" i="14"/>
  <c r="K16" i="14"/>
  <c r="J16" i="14"/>
  <c r="I16" i="14"/>
  <c r="H16" i="14"/>
  <c r="G16" i="14"/>
  <c r="F16" i="14"/>
  <c r="E16" i="14"/>
  <c r="D16" i="14"/>
  <c r="C16" i="14"/>
  <c r="K15" i="14"/>
  <c r="J15" i="14"/>
  <c r="I15" i="14"/>
  <c r="H15" i="14"/>
  <c r="G15" i="14"/>
  <c r="F15" i="14"/>
  <c r="E15" i="14"/>
  <c r="D15" i="14"/>
  <c r="C15" i="14"/>
  <c r="K14" i="14"/>
  <c r="J14" i="14"/>
  <c r="I14" i="14"/>
  <c r="H14" i="14"/>
  <c r="G14" i="14"/>
  <c r="F14" i="14"/>
  <c r="E14" i="14"/>
  <c r="D14" i="14"/>
  <c r="C14" i="14"/>
  <c r="K13" i="14"/>
  <c r="J13" i="14"/>
  <c r="I13" i="14"/>
  <c r="H13" i="14"/>
  <c r="G13" i="14"/>
  <c r="F13" i="14"/>
  <c r="E13" i="14"/>
  <c r="D13" i="14"/>
  <c r="C13" i="14"/>
  <c r="A5" i="14"/>
  <c r="A4" i="14"/>
  <c r="A3" i="14"/>
  <c r="A2" i="14"/>
  <c r="Z49" i="10" l="1"/>
  <c r="I49" i="11"/>
  <c r="H137" i="11"/>
  <c r="Z39" i="11"/>
  <c r="M93" i="11"/>
  <c r="M133" i="11"/>
  <c r="G49" i="11"/>
  <c r="H49" i="11"/>
  <c r="I39" i="14"/>
  <c r="N93" i="14"/>
  <c r="H93" i="11"/>
  <c r="C49" i="11"/>
  <c r="Z121" i="14"/>
  <c r="Z25" i="11"/>
  <c r="J44" i="14"/>
  <c r="Z120" i="14"/>
  <c r="J135" i="14"/>
  <c r="H128" i="14"/>
  <c r="Z18" i="11"/>
  <c r="G18" i="14"/>
  <c r="G12" i="14" s="1"/>
  <c r="Z26" i="14"/>
  <c r="H25" i="14"/>
  <c r="Z34" i="14"/>
  <c r="F39" i="14"/>
  <c r="J39" i="14"/>
  <c r="L61" i="14"/>
  <c r="D71" i="14"/>
  <c r="K49" i="11"/>
  <c r="L18" i="11"/>
  <c r="Y18" i="11"/>
  <c r="I133" i="14"/>
  <c r="H71" i="14"/>
  <c r="H18" i="14"/>
  <c r="F93" i="14"/>
  <c r="D93" i="11"/>
  <c r="L12" i="10"/>
  <c r="I125" i="14"/>
  <c r="D12" i="11"/>
  <c r="L19" i="14"/>
  <c r="C18" i="14"/>
  <c r="K18" i="14"/>
  <c r="K12" i="14" s="1"/>
  <c r="L62" i="14"/>
  <c r="Y126" i="14"/>
  <c r="C128" i="14"/>
  <c r="G137" i="11"/>
  <c r="Y29" i="14"/>
  <c r="Y33" i="14"/>
  <c r="C85" i="14"/>
  <c r="M85" i="14"/>
  <c r="Q85" i="14"/>
  <c r="D70" i="14"/>
  <c r="D73" i="14"/>
  <c r="D79" i="14"/>
  <c r="D81" i="14"/>
  <c r="H92" i="14"/>
  <c r="I118" i="14"/>
  <c r="X140" i="14"/>
  <c r="H12" i="14"/>
  <c r="Z16" i="14"/>
  <c r="I18" i="14"/>
  <c r="I12" i="14" s="1"/>
  <c r="Y21" i="14"/>
  <c r="Y40" i="14"/>
  <c r="H39" i="14"/>
  <c r="C39" i="14"/>
  <c r="G39" i="14"/>
  <c r="K39" i="14"/>
  <c r="Y43" i="14"/>
  <c r="Z45" i="14"/>
  <c r="E44" i="14"/>
  <c r="I44" i="14"/>
  <c r="I49" i="14" s="1"/>
  <c r="H44" i="14"/>
  <c r="Z53" i="14"/>
  <c r="Q93" i="14"/>
  <c r="G95" i="14"/>
  <c r="D131" i="14"/>
  <c r="H133" i="14"/>
  <c r="K137" i="11"/>
  <c r="Z133" i="11"/>
  <c r="M137" i="10"/>
  <c r="Z137" i="10"/>
  <c r="Y49" i="10"/>
  <c r="L49" i="10"/>
  <c r="I94" i="10"/>
  <c r="Y94" i="10"/>
  <c r="Z14" i="14"/>
  <c r="Z24" i="14"/>
  <c r="Z28" i="14"/>
  <c r="D75" i="14"/>
  <c r="H76" i="14"/>
  <c r="D83" i="14"/>
  <c r="H84" i="14"/>
  <c r="H91" i="14"/>
  <c r="J136" i="14"/>
  <c r="J137" i="14" s="1"/>
  <c r="I128" i="14"/>
  <c r="M132" i="14"/>
  <c r="C12" i="14"/>
  <c r="Z21" i="14"/>
  <c r="C25" i="14"/>
  <c r="G25" i="14"/>
  <c r="K25" i="14"/>
  <c r="F25" i="14"/>
  <c r="Z29" i="14"/>
  <c r="Y61" i="14"/>
  <c r="H79" i="14"/>
  <c r="D80" i="14"/>
  <c r="H81" i="14"/>
  <c r="J93" i="14"/>
  <c r="O93" i="14"/>
  <c r="G135" i="14"/>
  <c r="K135" i="14"/>
  <c r="Y121" i="14"/>
  <c r="Z126" i="14"/>
  <c r="X141" i="14"/>
  <c r="C137" i="11"/>
  <c r="L137" i="11"/>
  <c r="Z44" i="11"/>
  <c r="Z19" i="14"/>
  <c r="Z23" i="14"/>
  <c r="Y24" i="14"/>
  <c r="Z31" i="14"/>
  <c r="Y53" i="14"/>
  <c r="H75" i="14"/>
  <c r="H78" i="14"/>
  <c r="F125" i="14"/>
  <c r="J125" i="14"/>
  <c r="D126" i="14"/>
  <c r="L128" i="14"/>
  <c r="Y131" i="14"/>
  <c r="C133" i="14"/>
  <c r="E140" i="14"/>
  <c r="X142" i="14"/>
  <c r="I137" i="11"/>
  <c r="E12" i="11"/>
  <c r="Z12" i="11" s="1"/>
  <c r="E146" i="11"/>
  <c r="X146" i="11"/>
  <c r="Z128" i="11"/>
  <c r="M128" i="11"/>
  <c r="Z118" i="11"/>
  <c r="M118" i="11"/>
  <c r="H85" i="11"/>
  <c r="Y44" i="11"/>
  <c r="J137" i="11"/>
  <c r="F49" i="11"/>
  <c r="D49" i="11"/>
  <c r="Y39" i="11"/>
  <c r="L39" i="11"/>
  <c r="D85" i="11"/>
  <c r="X94" i="11" s="1"/>
  <c r="F137" i="11"/>
  <c r="Z135" i="11"/>
  <c r="M135" i="11"/>
  <c r="Y25" i="11"/>
  <c r="L25" i="11"/>
  <c r="M136" i="11"/>
  <c r="Z136" i="11"/>
  <c r="M125" i="11"/>
  <c r="Z125" i="11"/>
  <c r="L13" i="14"/>
  <c r="Y13" i="14"/>
  <c r="L15" i="14"/>
  <c r="Y15" i="14"/>
  <c r="L17" i="14"/>
  <c r="Y17" i="14"/>
  <c r="Y19" i="14"/>
  <c r="L22" i="14"/>
  <c r="Y22" i="14"/>
  <c r="L27" i="14"/>
  <c r="D25" i="14"/>
  <c r="Y27" i="14"/>
  <c r="Y32" i="14"/>
  <c r="Y60" i="14"/>
  <c r="L60" i="14"/>
  <c r="N85" i="14"/>
  <c r="E93" i="14"/>
  <c r="D91" i="14"/>
  <c r="I93" i="14"/>
  <c r="F136" i="14"/>
  <c r="F118" i="14"/>
  <c r="J118" i="14"/>
  <c r="M127" i="14"/>
  <c r="J128" i="14"/>
  <c r="D18" i="14"/>
  <c r="F18" i="14"/>
  <c r="F12" i="14" s="1"/>
  <c r="J18" i="14"/>
  <c r="J12" i="14" s="1"/>
  <c r="Z22" i="14"/>
  <c r="J25" i="14"/>
  <c r="Z27" i="14"/>
  <c r="I25" i="14"/>
  <c r="Z32" i="14"/>
  <c r="Z41" i="14"/>
  <c r="E39" i="14"/>
  <c r="F44" i="14"/>
  <c r="D78" i="14"/>
  <c r="G133" i="14"/>
  <c r="K133" i="14"/>
  <c r="E142" i="14"/>
  <c r="L14" i="14"/>
  <c r="Y14" i="14"/>
  <c r="L16" i="14"/>
  <c r="Y16" i="14"/>
  <c r="E18" i="14"/>
  <c r="Y28" i="14"/>
  <c r="Z30" i="14"/>
  <c r="L31" i="14"/>
  <c r="Y31" i="14"/>
  <c r="Z33" i="14"/>
  <c r="G85" i="14"/>
  <c r="L85" i="14"/>
  <c r="P85" i="14"/>
  <c r="F85" i="14"/>
  <c r="H70" i="14"/>
  <c r="D72" i="14"/>
  <c r="H73" i="14"/>
  <c r="H83" i="14"/>
  <c r="M92" i="14"/>
  <c r="D92" i="14"/>
  <c r="Z123" i="14"/>
  <c r="G125" i="14"/>
  <c r="K125" i="14"/>
  <c r="M129" i="14"/>
  <c r="L133" i="14"/>
  <c r="E141" i="14"/>
  <c r="Y45" i="14"/>
  <c r="D76" i="14"/>
  <c r="D84" i="14"/>
  <c r="C93" i="14"/>
  <c r="G93" i="14"/>
  <c r="K93" i="14"/>
  <c r="P93" i="14"/>
  <c r="H135" i="14"/>
  <c r="L135" i="14"/>
  <c r="H118" i="14"/>
  <c r="L118" i="14"/>
  <c r="M122" i="14"/>
  <c r="M123" i="14"/>
  <c r="H125" i="14"/>
  <c r="L125" i="14"/>
  <c r="G128" i="14"/>
  <c r="K128" i="14"/>
  <c r="D146" i="14"/>
  <c r="Z13" i="14"/>
  <c r="Z15" i="14"/>
  <c r="Z17" i="14"/>
  <c r="Z20" i="14"/>
  <c r="L23" i="14"/>
  <c r="Y23" i="14"/>
  <c r="L26" i="14"/>
  <c r="Y26" i="14"/>
  <c r="L30" i="14"/>
  <c r="Y30" i="14"/>
  <c r="L34" i="14"/>
  <c r="Y34" i="14"/>
  <c r="Z40" i="14"/>
  <c r="Y41" i="14"/>
  <c r="D44" i="14"/>
  <c r="Y46" i="14"/>
  <c r="Z48" i="14"/>
  <c r="Y62" i="14"/>
  <c r="J85" i="14"/>
  <c r="H72" i="14"/>
  <c r="H80" i="14"/>
  <c r="M91" i="14"/>
  <c r="I135" i="14"/>
  <c r="C136" i="14"/>
  <c r="I136" i="14"/>
  <c r="Z119" i="14"/>
  <c r="M120" i="14"/>
  <c r="D121" i="14"/>
  <c r="Z131" i="14"/>
  <c r="C146" i="14"/>
  <c r="L20" i="14"/>
  <c r="Y20" i="14"/>
  <c r="L24" i="14"/>
  <c r="E25" i="14"/>
  <c r="L28" i="14"/>
  <c r="L32" i="14"/>
  <c r="Z43" i="14"/>
  <c r="Z47" i="14"/>
  <c r="K85" i="14"/>
  <c r="O85" i="14"/>
  <c r="F108" i="14" s="1"/>
  <c r="D69" i="14"/>
  <c r="D74" i="14"/>
  <c r="D77" i="14"/>
  <c r="D82" i="14"/>
  <c r="M116" i="14"/>
  <c r="Z116" i="14"/>
  <c r="D123" i="14"/>
  <c r="C125" i="14"/>
  <c r="Y123" i="14"/>
  <c r="M131" i="14"/>
  <c r="D130" i="14"/>
  <c r="Y130" i="14"/>
  <c r="X144" i="14"/>
  <c r="E144" i="14"/>
  <c r="Y47" i="14"/>
  <c r="I85" i="14"/>
  <c r="H68" i="14"/>
  <c r="L93" i="14"/>
  <c r="M130" i="14"/>
  <c r="Z130" i="14"/>
  <c r="J133" i="14"/>
  <c r="F135" i="14"/>
  <c r="L136" i="14"/>
  <c r="X166" i="14"/>
  <c r="K166" i="14"/>
  <c r="L40" i="14"/>
  <c r="L58" i="14"/>
  <c r="Y58" i="14"/>
  <c r="H136" i="14"/>
  <c r="L21" i="14"/>
  <c r="L29" i="14"/>
  <c r="L33" i="14"/>
  <c r="D39" i="14"/>
  <c r="L41" i="14"/>
  <c r="L43" i="14"/>
  <c r="C44" i="14"/>
  <c r="G44" i="14"/>
  <c r="K44" i="14"/>
  <c r="Z46" i="14"/>
  <c r="Y48" i="14"/>
  <c r="L53" i="14"/>
  <c r="L57" i="14"/>
  <c r="Y57" i="14"/>
  <c r="E85" i="14"/>
  <c r="D68" i="14"/>
  <c r="H69" i="14"/>
  <c r="H74" i="14"/>
  <c r="H77" i="14"/>
  <c r="H82" i="14"/>
  <c r="X99" i="14"/>
  <c r="G99" i="14"/>
  <c r="D116" i="14"/>
  <c r="C135" i="14"/>
  <c r="C118" i="14"/>
  <c r="Y116" i="14"/>
  <c r="G118" i="14"/>
  <c r="K118" i="14"/>
  <c r="M121" i="14"/>
  <c r="Z124" i="14"/>
  <c r="M126" i="14"/>
  <c r="M134" i="14"/>
  <c r="X145" i="14"/>
  <c r="E145" i="14"/>
  <c r="Z122" i="14"/>
  <c r="Z127" i="14"/>
  <c r="Z129" i="14"/>
  <c r="Z132" i="14"/>
  <c r="G136" i="14"/>
  <c r="K136" i="14"/>
  <c r="L45" i="14"/>
  <c r="L46" i="14"/>
  <c r="L47" i="14"/>
  <c r="L48" i="14"/>
  <c r="M117" i="14"/>
  <c r="M119" i="14"/>
  <c r="M124" i="14"/>
  <c r="F128" i="14"/>
  <c r="F133" i="14"/>
  <c r="Z117" i="14"/>
  <c r="AA197" i="13"/>
  <c r="Y197" i="13"/>
  <c r="C194" i="13"/>
  <c r="C193" i="13"/>
  <c r="C192" i="13"/>
  <c r="C191" i="13"/>
  <c r="C190" i="13"/>
  <c r="C189" i="13"/>
  <c r="C188" i="13"/>
  <c r="C187" i="13"/>
  <c r="C186" i="13"/>
  <c r="C185" i="13"/>
  <c r="C184" i="13"/>
  <c r="J183" i="13"/>
  <c r="I183" i="13"/>
  <c r="H183" i="13"/>
  <c r="G183" i="13"/>
  <c r="F183" i="13"/>
  <c r="C183" i="13" s="1"/>
  <c r="E183" i="13"/>
  <c r="D183" i="13"/>
  <c r="C182" i="13"/>
  <c r="X179" i="13"/>
  <c r="F179" i="13"/>
  <c r="X178" i="13"/>
  <c r="F178" i="13"/>
  <c r="X177" i="13"/>
  <c r="F177" i="13"/>
  <c r="Y174" i="13"/>
  <c r="M174" i="13"/>
  <c r="Y173" i="13"/>
  <c r="M173" i="13"/>
  <c r="Y172" i="13"/>
  <c r="M172" i="13"/>
  <c r="C168" i="13"/>
  <c r="X168" i="13" s="1"/>
  <c r="C167" i="13"/>
  <c r="X166" i="13"/>
  <c r="K166" i="13"/>
  <c r="C166" i="13"/>
  <c r="Y153" i="13"/>
  <c r="G153" i="13"/>
  <c r="F153" i="13"/>
  <c r="E153" i="13"/>
  <c r="D153" i="13"/>
  <c r="C153" i="13"/>
  <c r="X152" i="13"/>
  <c r="Z151" i="13"/>
  <c r="Y151" i="13"/>
  <c r="X151" i="13"/>
  <c r="Z150" i="13"/>
  <c r="X150" i="13"/>
  <c r="W150" i="13"/>
  <c r="D145" i="13"/>
  <c r="C145" i="13"/>
  <c r="D144" i="13"/>
  <c r="C144" i="13"/>
  <c r="X143" i="13"/>
  <c r="E143" i="13"/>
  <c r="D142" i="13"/>
  <c r="C142" i="13"/>
  <c r="D141" i="13"/>
  <c r="C141" i="13"/>
  <c r="D140" i="13"/>
  <c r="C140" i="13"/>
  <c r="L134" i="13"/>
  <c r="K134" i="13"/>
  <c r="J134" i="13"/>
  <c r="I134" i="13"/>
  <c r="H134" i="13"/>
  <c r="G134" i="13"/>
  <c r="F134" i="13"/>
  <c r="C134" i="13"/>
  <c r="L132" i="13"/>
  <c r="K132" i="13"/>
  <c r="J132" i="13"/>
  <c r="I132" i="13"/>
  <c r="H132" i="13"/>
  <c r="G132" i="13"/>
  <c r="F132" i="13"/>
  <c r="C132" i="13"/>
  <c r="L131" i="13"/>
  <c r="K131" i="13"/>
  <c r="J131" i="13"/>
  <c r="I131" i="13"/>
  <c r="H131" i="13"/>
  <c r="G131" i="13"/>
  <c r="G133" i="13" s="1"/>
  <c r="F131" i="13"/>
  <c r="E131" i="13"/>
  <c r="C131" i="13"/>
  <c r="L130" i="13"/>
  <c r="K130" i="13"/>
  <c r="J130" i="13"/>
  <c r="I130" i="13"/>
  <c r="H130" i="13"/>
  <c r="G130" i="13"/>
  <c r="F130" i="13"/>
  <c r="E130" i="13"/>
  <c r="C130" i="13"/>
  <c r="L129" i="13"/>
  <c r="K129" i="13"/>
  <c r="J129" i="13"/>
  <c r="I129" i="13"/>
  <c r="H129" i="13"/>
  <c r="G129" i="13"/>
  <c r="F129" i="13"/>
  <c r="C129" i="13"/>
  <c r="L127" i="13"/>
  <c r="K127" i="13"/>
  <c r="J127" i="13"/>
  <c r="I127" i="13"/>
  <c r="H127" i="13"/>
  <c r="G127" i="13"/>
  <c r="F127" i="13"/>
  <c r="C127" i="13"/>
  <c r="L126" i="13"/>
  <c r="K126" i="13"/>
  <c r="J126" i="13"/>
  <c r="I126" i="13"/>
  <c r="H126" i="13"/>
  <c r="G126" i="13"/>
  <c r="F126" i="13"/>
  <c r="E126" i="13"/>
  <c r="C126" i="13"/>
  <c r="L124" i="13"/>
  <c r="K124" i="13"/>
  <c r="J124" i="13"/>
  <c r="I124" i="13"/>
  <c r="H124" i="13"/>
  <c r="G124" i="13"/>
  <c r="F124" i="13"/>
  <c r="C124" i="13"/>
  <c r="L123" i="13"/>
  <c r="K123" i="13"/>
  <c r="J123" i="13"/>
  <c r="I123" i="13"/>
  <c r="H123" i="13"/>
  <c r="G123" i="13"/>
  <c r="F123" i="13"/>
  <c r="E123" i="13"/>
  <c r="C123" i="13"/>
  <c r="L122" i="13"/>
  <c r="K122" i="13"/>
  <c r="J122" i="13"/>
  <c r="I122" i="13"/>
  <c r="H122" i="13"/>
  <c r="G122" i="13"/>
  <c r="F122" i="13"/>
  <c r="C122" i="13"/>
  <c r="L121" i="13"/>
  <c r="K121" i="13"/>
  <c r="J121" i="13"/>
  <c r="I121" i="13"/>
  <c r="H121" i="13"/>
  <c r="G121" i="13"/>
  <c r="F121" i="13"/>
  <c r="E121" i="13"/>
  <c r="C121" i="13"/>
  <c r="L120" i="13"/>
  <c r="K120" i="13"/>
  <c r="J120" i="13"/>
  <c r="I120" i="13"/>
  <c r="H120" i="13"/>
  <c r="G120" i="13"/>
  <c r="F120" i="13"/>
  <c r="C120" i="13"/>
  <c r="L119" i="13"/>
  <c r="K119" i="13"/>
  <c r="J119" i="13"/>
  <c r="I119" i="13"/>
  <c r="H119" i="13"/>
  <c r="G119" i="13"/>
  <c r="F119" i="13"/>
  <c r="C119" i="13"/>
  <c r="L117" i="13"/>
  <c r="K117" i="13"/>
  <c r="J117" i="13"/>
  <c r="I117" i="13"/>
  <c r="H117" i="13"/>
  <c r="G117" i="13"/>
  <c r="F117" i="13"/>
  <c r="C117" i="13"/>
  <c r="L116" i="13"/>
  <c r="L118" i="13" s="1"/>
  <c r="K116" i="13"/>
  <c r="J116" i="13"/>
  <c r="I116" i="13"/>
  <c r="H116" i="13"/>
  <c r="G116" i="13"/>
  <c r="F116" i="13"/>
  <c r="E116" i="13"/>
  <c r="C116" i="13"/>
  <c r="X112" i="13"/>
  <c r="E112" i="13"/>
  <c r="X111" i="13"/>
  <c r="E111" i="13"/>
  <c r="C108" i="13"/>
  <c r="C107" i="13"/>
  <c r="C106" i="13"/>
  <c r="C105" i="13"/>
  <c r="X102" i="13"/>
  <c r="G102" i="13"/>
  <c r="G101" i="13"/>
  <c r="C101" i="13"/>
  <c r="X101" i="13" s="1"/>
  <c r="C100" i="13"/>
  <c r="X99" i="13"/>
  <c r="G99" i="13"/>
  <c r="C99" i="13"/>
  <c r="X98" i="13"/>
  <c r="G98" i="13"/>
  <c r="C98" i="13"/>
  <c r="Y97" i="13"/>
  <c r="X97" i="13"/>
  <c r="G97" i="13"/>
  <c r="C97" i="13"/>
  <c r="Y96" i="13"/>
  <c r="X96" i="13"/>
  <c r="G96" i="13"/>
  <c r="C96" i="13"/>
  <c r="G95" i="13"/>
  <c r="Q92" i="13"/>
  <c r="P92" i="13"/>
  <c r="O92" i="13"/>
  <c r="N92" i="13"/>
  <c r="L92" i="13"/>
  <c r="K92" i="13"/>
  <c r="J92" i="13"/>
  <c r="I92" i="13"/>
  <c r="G92" i="13"/>
  <c r="F92" i="13"/>
  <c r="E92" i="13"/>
  <c r="C92" i="13"/>
  <c r="AA91" i="13"/>
  <c r="Q91" i="13"/>
  <c r="P91" i="13"/>
  <c r="P93" i="13" s="1"/>
  <c r="O91" i="13"/>
  <c r="N91" i="13"/>
  <c r="L91" i="13"/>
  <c r="K91" i="13"/>
  <c r="J91" i="13"/>
  <c r="I91" i="13"/>
  <c r="G91" i="13"/>
  <c r="F91" i="13"/>
  <c r="E91" i="13"/>
  <c r="C91" i="13"/>
  <c r="AA90" i="13"/>
  <c r="AA89" i="13"/>
  <c r="AA88" i="13"/>
  <c r="Q84" i="13"/>
  <c r="P84" i="13"/>
  <c r="O84" i="13"/>
  <c r="N84" i="13"/>
  <c r="M84" i="13"/>
  <c r="L84" i="13"/>
  <c r="K84" i="13"/>
  <c r="J84" i="13"/>
  <c r="I84" i="13"/>
  <c r="G84" i="13"/>
  <c r="F84" i="13"/>
  <c r="E84" i="13"/>
  <c r="C84" i="13"/>
  <c r="Q83" i="13"/>
  <c r="P83" i="13"/>
  <c r="O83" i="13"/>
  <c r="N83" i="13"/>
  <c r="M83" i="13"/>
  <c r="L83" i="13"/>
  <c r="K83" i="13"/>
  <c r="J83" i="13"/>
  <c r="I83" i="13"/>
  <c r="G83" i="13"/>
  <c r="F83" i="13"/>
  <c r="E83" i="13"/>
  <c r="C83" i="13"/>
  <c r="Q82" i="13"/>
  <c r="P82" i="13"/>
  <c r="O82" i="13"/>
  <c r="N82" i="13"/>
  <c r="M82" i="13"/>
  <c r="L82" i="13"/>
  <c r="K82" i="13"/>
  <c r="J82" i="13"/>
  <c r="I82" i="13"/>
  <c r="G82" i="13"/>
  <c r="F82" i="13"/>
  <c r="E82" i="13"/>
  <c r="C82" i="13"/>
  <c r="Q81" i="13"/>
  <c r="P81" i="13"/>
  <c r="O81" i="13"/>
  <c r="N81" i="13"/>
  <c r="M81" i="13"/>
  <c r="L81" i="13"/>
  <c r="K81" i="13"/>
  <c r="J81" i="13"/>
  <c r="I81" i="13"/>
  <c r="G81" i="13"/>
  <c r="F81" i="13"/>
  <c r="E81" i="13"/>
  <c r="C81" i="13"/>
  <c r="Q80" i="13"/>
  <c r="P80" i="13"/>
  <c r="O80" i="13"/>
  <c r="N80" i="13"/>
  <c r="M80" i="13"/>
  <c r="L80" i="13"/>
  <c r="K80" i="13"/>
  <c r="J80" i="13"/>
  <c r="I80" i="13"/>
  <c r="G80" i="13"/>
  <c r="F80" i="13"/>
  <c r="E80" i="13"/>
  <c r="C80" i="13"/>
  <c r="Q79" i="13"/>
  <c r="P79" i="13"/>
  <c r="O79" i="13"/>
  <c r="N79" i="13"/>
  <c r="M79" i="13"/>
  <c r="L79" i="13"/>
  <c r="K79" i="13"/>
  <c r="J79" i="13"/>
  <c r="I79" i="13"/>
  <c r="G79" i="13"/>
  <c r="F79" i="13"/>
  <c r="E79" i="13"/>
  <c r="C79" i="13"/>
  <c r="Q78" i="13"/>
  <c r="P78" i="13"/>
  <c r="O78" i="13"/>
  <c r="N78" i="13"/>
  <c r="M78" i="13"/>
  <c r="L78" i="13"/>
  <c r="K78" i="13"/>
  <c r="J78" i="13"/>
  <c r="I78" i="13"/>
  <c r="G78" i="13"/>
  <c r="F78" i="13"/>
  <c r="E78" i="13"/>
  <c r="C78" i="13"/>
  <c r="Q77" i="13"/>
  <c r="P77" i="13"/>
  <c r="O77" i="13"/>
  <c r="N77" i="13"/>
  <c r="M77" i="13"/>
  <c r="L77" i="13"/>
  <c r="K77" i="13"/>
  <c r="J77" i="13"/>
  <c r="I77" i="13"/>
  <c r="G77" i="13"/>
  <c r="F77" i="13"/>
  <c r="E77" i="13"/>
  <c r="C77" i="13"/>
  <c r="Q76" i="13"/>
  <c r="P76" i="13"/>
  <c r="O76" i="13"/>
  <c r="N76" i="13"/>
  <c r="M76" i="13"/>
  <c r="L76" i="13"/>
  <c r="K76" i="13"/>
  <c r="J76" i="13"/>
  <c r="I76" i="13"/>
  <c r="G76" i="13"/>
  <c r="F76" i="13"/>
  <c r="E76" i="13"/>
  <c r="C76" i="13"/>
  <c r="Q75" i="13"/>
  <c r="P75" i="13"/>
  <c r="O75" i="13"/>
  <c r="N75" i="13"/>
  <c r="M75" i="13"/>
  <c r="L75" i="13"/>
  <c r="K75" i="13"/>
  <c r="J75" i="13"/>
  <c r="I75" i="13"/>
  <c r="G75" i="13"/>
  <c r="F75" i="13"/>
  <c r="E75" i="13"/>
  <c r="C75" i="13"/>
  <c r="Q74" i="13"/>
  <c r="P74" i="13"/>
  <c r="O74" i="13"/>
  <c r="N74" i="13"/>
  <c r="M74" i="13"/>
  <c r="L74" i="13"/>
  <c r="K74" i="13"/>
  <c r="J74" i="13"/>
  <c r="I74" i="13"/>
  <c r="G74" i="13"/>
  <c r="F74" i="13"/>
  <c r="E74" i="13"/>
  <c r="C74" i="13"/>
  <c r="Q73" i="13"/>
  <c r="P73" i="13"/>
  <c r="O73" i="13"/>
  <c r="N73" i="13"/>
  <c r="M73" i="13"/>
  <c r="L73" i="13"/>
  <c r="K73" i="13"/>
  <c r="J73" i="13"/>
  <c r="I73" i="13"/>
  <c r="G73" i="13"/>
  <c r="F73" i="13"/>
  <c r="E73" i="13"/>
  <c r="C73" i="13"/>
  <c r="Q72" i="13"/>
  <c r="P72" i="13"/>
  <c r="O72" i="13"/>
  <c r="N72" i="13"/>
  <c r="M72" i="13"/>
  <c r="L72" i="13"/>
  <c r="K72" i="13"/>
  <c r="J72" i="13"/>
  <c r="I72" i="13"/>
  <c r="G72" i="13"/>
  <c r="F72" i="13"/>
  <c r="E72" i="13"/>
  <c r="C72" i="13"/>
  <c r="Q71" i="13"/>
  <c r="P71" i="13"/>
  <c r="O71" i="13"/>
  <c r="N71" i="13"/>
  <c r="M71" i="13"/>
  <c r="L71" i="13"/>
  <c r="K71" i="13"/>
  <c r="J71" i="13"/>
  <c r="I71" i="13"/>
  <c r="G71" i="13"/>
  <c r="F71" i="13"/>
  <c r="E71" i="13"/>
  <c r="C71" i="13"/>
  <c r="Q70" i="13"/>
  <c r="P70" i="13"/>
  <c r="O70" i="13"/>
  <c r="N70" i="13"/>
  <c r="M70" i="13"/>
  <c r="L70" i="13"/>
  <c r="K70" i="13"/>
  <c r="J70" i="13"/>
  <c r="I70" i="13"/>
  <c r="G70" i="13"/>
  <c r="F70" i="13"/>
  <c r="E70" i="13"/>
  <c r="C70" i="13"/>
  <c r="Q69" i="13"/>
  <c r="P69" i="13"/>
  <c r="O69" i="13"/>
  <c r="N69" i="13"/>
  <c r="M69" i="13"/>
  <c r="L69" i="13"/>
  <c r="K69" i="13"/>
  <c r="J69" i="13"/>
  <c r="I69" i="13"/>
  <c r="G69" i="13"/>
  <c r="F69" i="13"/>
  <c r="E69" i="13"/>
  <c r="C69" i="13"/>
  <c r="Q68" i="13"/>
  <c r="P68" i="13"/>
  <c r="O68" i="13"/>
  <c r="N68" i="13"/>
  <c r="M68" i="13"/>
  <c r="L68" i="13"/>
  <c r="K68" i="13"/>
  <c r="J68" i="13"/>
  <c r="I68" i="13"/>
  <c r="G68" i="13"/>
  <c r="F68" i="13"/>
  <c r="E68" i="13"/>
  <c r="C68" i="13"/>
  <c r="K62" i="13"/>
  <c r="J62" i="13"/>
  <c r="I62" i="13"/>
  <c r="H62" i="13"/>
  <c r="D62" i="13"/>
  <c r="C62" i="13"/>
  <c r="K61" i="13"/>
  <c r="J61" i="13"/>
  <c r="I61" i="13"/>
  <c r="H61" i="13"/>
  <c r="D61" i="13"/>
  <c r="C61" i="13"/>
  <c r="K60" i="13"/>
  <c r="J60" i="13"/>
  <c r="I60" i="13"/>
  <c r="H60" i="13"/>
  <c r="D60" i="13"/>
  <c r="C60" i="13"/>
  <c r="K59" i="13"/>
  <c r="J59" i="13"/>
  <c r="I59" i="13"/>
  <c r="H59" i="13"/>
  <c r="D59" i="13"/>
  <c r="C59" i="13"/>
  <c r="K58" i="13"/>
  <c r="J58" i="13"/>
  <c r="I58" i="13"/>
  <c r="H58" i="13"/>
  <c r="D58" i="13"/>
  <c r="C58" i="13"/>
  <c r="K57" i="13"/>
  <c r="J57" i="13"/>
  <c r="I57" i="13"/>
  <c r="H57" i="13"/>
  <c r="D57" i="13"/>
  <c r="C57" i="13"/>
  <c r="K53" i="13"/>
  <c r="J53" i="13"/>
  <c r="I53" i="13"/>
  <c r="H53" i="13"/>
  <c r="G53" i="13"/>
  <c r="F53" i="13"/>
  <c r="E53" i="13"/>
  <c r="D53" i="13"/>
  <c r="C53" i="13"/>
  <c r="K48" i="13"/>
  <c r="J48" i="13"/>
  <c r="I48" i="13"/>
  <c r="H48" i="13"/>
  <c r="G48" i="13"/>
  <c r="F48" i="13"/>
  <c r="E48" i="13"/>
  <c r="D48" i="13"/>
  <c r="C48" i="13"/>
  <c r="K47" i="13"/>
  <c r="J47" i="13"/>
  <c r="I47" i="13"/>
  <c r="H47" i="13"/>
  <c r="G47" i="13"/>
  <c r="F47" i="13"/>
  <c r="E47" i="13"/>
  <c r="D47" i="13"/>
  <c r="C47" i="13"/>
  <c r="K46" i="13"/>
  <c r="J46" i="13"/>
  <c r="I46" i="13"/>
  <c r="H46" i="13"/>
  <c r="G46" i="13"/>
  <c r="F46" i="13"/>
  <c r="E46" i="13"/>
  <c r="D46" i="13"/>
  <c r="C46" i="13"/>
  <c r="K45" i="13"/>
  <c r="J45" i="13"/>
  <c r="I45" i="13"/>
  <c r="H45" i="13"/>
  <c r="G45" i="13"/>
  <c r="F45" i="13"/>
  <c r="E45" i="13"/>
  <c r="D45" i="13"/>
  <c r="C45" i="13"/>
  <c r="K43" i="13"/>
  <c r="J43" i="13"/>
  <c r="I43" i="13"/>
  <c r="H43" i="13"/>
  <c r="G43" i="13"/>
  <c r="F43" i="13"/>
  <c r="E43" i="13"/>
  <c r="D43" i="13"/>
  <c r="C43" i="13"/>
  <c r="Z42" i="13"/>
  <c r="Y42" i="13"/>
  <c r="K41" i="13"/>
  <c r="J41" i="13"/>
  <c r="I41" i="13"/>
  <c r="H41" i="13"/>
  <c r="G41" i="13"/>
  <c r="F41" i="13"/>
  <c r="E41" i="13"/>
  <c r="D41" i="13"/>
  <c r="C41" i="13"/>
  <c r="K40" i="13"/>
  <c r="J40" i="13"/>
  <c r="I40" i="13"/>
  <c r="H40" i="13"/>
  <c r="G40" i="13"/>
  <c r="F40" i="13"/>
  <c r="E40" i="13"/>
  <c r="D40" i="13"/>
  <c r="C40" i="13"/>
  <c r="Z38" i="13"/>
  <c r="Y38" i="13"/>
  <c r="K34" i="13"/>
  <c r="J34" i="13"/>
  <c r="I34" i="13"/>
  <c r="H34" i="13"/>
  <c r="G34" i="13"/>
  <c r="F34" i="13"/>
  <c r="E34" i="13"/>
  <c r="D34" i="13"/>
  <c r="C34" i="13"/>
  <c r="K33" i="13"/>
  <c r="J33" i="13"/>
  <c r="I33" i="13"/>
  <c r="H33" i="13"/>
  <c r="G33" i="13"/>
  <c r="F33" i="13"/>
  <c r="E33" i="13"/>
  <c r="D33" i="13"/>
  <c r="C33" i="13"/>
  <c r="K32" i="13"/>
  <c r="J32" i="13"/>
  <c r="I32" i="13"/>
  <c r="H32" i="13"/>
  <c r="G32" i="13"/>
  <c r="F32" i="13"/>
  <c r="E32" i="13"/>
  <c r="D32" i="13"/>
  <c r="C32" i="13"/>
  <c r="K31" i="13"/>
  <c r="J31" i="13"/>
  <c r="I31" i="13"/>
  <c r="H31" i="13"/>
  <c r="G31" i="13"/>
  <c r="F31" i="13"/>
  <c r="E31" i="13"/>
  <c r="D31" i="13"/>
  <c r="C31" i="13"/>
  <c r="K30" i="13"/>
  <c r="J30" i="13"/>
  <c r="I30" i="13"/>
  <c r="H30" i="13"/>
  <c r="G30" i="13"/>
  <c r="F30" i="13"/>
  <c r="E30" i="13"/>
  <c r="D30" i="13"/>
  <c r="C30" i="13"/>
  <c r="K29" i="13"/>
  <c r="J29" i="13"/>
  <c r="I29" i="13"/>
  <c r="H29" i="13"/>
  <c r="G29" i="13"/>
  <c r="F29" i="13"/>
  <c r="E29" i="13"/>
  <c r="D29" i="13"/>
  <c r="C29" i="13"/>
  <c r="K28" i="13"/>
  <c r="J28" i="13"/>
  <c r="I28" i="13"/>
  <c r="H28" i="13"/>
  <c r="G28" i="13"/>
  <c r="F28" i="13"/>
  <c r="E28" i="13"/>
  <c r="D28" i="13"/>
  <c r="C28" i="13"/>
  <c r="K27" i="13"/>
  <c r="J27" i="13"/>
  <c r="I27" i="13"/>
  <c r="H27" i="13"/>
  <c r="G27" i="13"/>
  <c r="F27" i="13"/>
  <c r="E27" i="13"/>
  <c r="D27" i="13"/>
  <c r="C27" i="13"/>
  <c r="K26" i="13"/>
  <c r="J26" i="13"/>
  <c r="I26" i="13"/>
  <c r="H26" i="13"/>
  <c r="G26" i="13"/>
  <c r="F26" i="13"/>
  <c r="E26" i="13"/>
  <c r="D26" i="13"/>
  <c r="C26" i="13"/>
  <c r="K24" i="13"/>
  <c r="J24" i="13"/>
  <c r="I24" i="13"/>
  <c r="H24" i="13"/>
  <c r="G24" i="13"/>
  <c r="F24" i="13"/>
  <c r="E24" i="13"/>
  <c r="D24" i="13"/>
  <c r="C24" i="13"/>
  <c r="K23" i="13"/>
  <c r="J23" i="13"/>
  <c r="I23" i="13"/>
  <c r="H23" i="13"/>
  <c r="G23" i="13"/>
  <c r="F23" i="13"/>
  <c r="E23" i="13"/>
  <c r="D23" i="13"/>
  <c r="C23" i="13"/>
  <c r="K22" i="13"/>
  <c r="J22" i="13"/>
  <c r="I22" i="13"/>
  <c r="H22" i="13"/>
  <c r="G22" i="13"/>
  <c r="F22" i="13"/>
  <c r="E22" i="13"/>
  <c r="D22" i="13"/>
  <c r="C22" i="13"/>
  <c r="K21" i="13"/>
  <c r="J21" i="13"/>
  <c r="I21" i="13"/>
  <c r="H21" i="13"/>
  <c r="G21" i="13"/>
  <c r="F21" i="13"/>
  <c r="E21" i="13"/>
  <c r="D21" i="13"/>
  <c r="C21" i="13"/>
  <c r="K20" i="13"/>
  <c r="J20" i="13"/>
  <c r="I20" i="13"/>
  <c r="H20" i="13"/>
  <c r="G20" i="13"/>
  <c r="F20" i="13"/>
  <c r="E20" i="13"/>
  <c r="D20" i="13"/>
  <c r="C20" i="13"/>
  <c r="K19" i="13"/>
  <c r="J19" i="13"/>
  <c r="I19" i="13"/>
  <c r="H19" i="13"/>
  <c r="G19" i="13"/>
  <c r="F19" i="13"/>
  <c r="E19" i="13"/>
  <c r="D19" i="13"/>
  <c r="C19" i="13"/>
  <c r="K17" i="13"/>
  <c r="J17" i="13"/>
  <c r="I17" i="13"/>
  <c r="H17" i="13"/>
  <c r="G17" i="13"/>
  <c r="F17" i="13"/>
  <c r="E17" i="13"/>
  <c r="D17" i="13"/>
  <c r="C17" i="13"/>
  <c r="K16" i="13"/>
  <c r="J16" i="13"/>
  <c r="I16" i="13"/>
  <c r="H16" i="13"/>
  <c r="G16" i="13"/>
  <c r="F16" i="13"/>
  <c r="E16" i="13"/>
  <c r="D16" i="13"/>
  <c r="C16" i="13"/>
  <c r="K15" i="13"/>
  <c r="J15" i="13"/>
  <c r="I15" i="13"/>
  <c r="H15" i="13"/>
  <c r="G15" i="13"/>
  <c r="F15" i="13"/>
  <c r="E15" i="13"/>
  <c r="D15" i="13"/>
  <c r="C15" i="13"/>
  <c r="K14" i="13"/>
  <c r="J14" i="13"/>
  <c r="I14" i="13"/>
  <c r="H14" i="13"/>
  <c r="G14" i="13"/>
  <c r="F14" i="13"/>
  <c r="E14" i="13"/>
  <c r="D14" i="13"/>
  <c r="C14" i="13"/>
  <c r="K13" i="13"/>
  <c r="J13" i="13"/>
  <c r="I13" i="13"/>
  <c r="H13" i="13"/>
  <c r="G13" i="13"/>
  <c r="F13" i="13"/>
  <c r="E13" i="13"/>
  <c r="D13" i="13"/>
  <c r="C13" i="13"/>
  <c r="A5" i="13"/>
  <c r="A4" i="13"/>
  <c r="A3" i="13"/>
  <c r="A2" i="13"/>
  <c r="Z49" i="11" l="1"/>
  <c r="Y18" i="14"/>
  <c r="J49" i="14"/>
  <c r="D93" i="14"/>
  <c r="L12" i="11"/>
  <c r="Y12" i="11"/>
  <c r="C137" i="14"/>
  <c r="C44" i="13"/>
  <c r="Z47" i="13"/>
  <c r="D74" i="13"/>
  <c r="D82" i="13"/>
  <c r="M92" i="13"/>
  <c r="G93" i="13"/>
  <c r="L93" i="13"/>
  <c r="F49" i="14"/>
  <c r="Z43" i="13"/>
  <c r="L18" i="14"/>
  <c r="L25" i="14"/>
  <c r="H49" i="14"/>
  <c r="M93" i="14"/>
  <c r="E18" i="13"/>
  <c r="E12" i="13" s="1"/>
  <c r="I18" i="13"/>
  <c r="C39" i="13"/>
  <c r="G39" i="13"/>
  <c r="K39" i="13"/>
  <c r="Y43" i="13"/>
  <c r="Y47" i="13"/>
  <c r="H74" i="13"/>
  <c r="H82" i="13"/>
  <c r="D92" i="13"/>
  <c r="J93" i="13"/>
  <c r="O93" i="13"/>
  <c r="Z39" i="14"/>
  <c r="Q93" i="13"/>
  <c r="K49" i="14"/>
  <c r="H93" i="14"/>
  <c r="G125" i="13"/>
  <c r="E146" i="14"/>
  <c r="D12" i="14"/>
  <c r="Y12" i="14" s="1"/>
  <c r="F133" i="13"/>
  <c r="X144" i="13"/>
  <c r="I137" i="14"/>
  <c r="H137" i="14"/>
  <c r="E145" i="13"/>
  <c r="Z44" i="14"/>
  <c r="E49" i="14"/>
  <c r="K137" i="14"/>
  <c r="M125" i="14"/>
  <c r="C93" i="13"/>
  <c r="N93" i="13"/>
  <c r="M120" i="13"/>
  <c r="M122" i="13"/>
  <c r="D123" i="13"/>
  <c r="C125" i="13"/>
  <c r="Y131" i="13"/>
  <c r="G137" i="14"/>
  <c r="Z118" i="14"/>
  <c r="Y44" i="14"/>
  <c r="Y25" i="14"/>
  <c r="L137" i="14"/>
  <c r="J18" i="13"/>
  <c r="J12" i="13" s="1"/>
  <c r="L23" i="13"/>
  <c r="F25" i="13"/>
  <c r="H135" i="13"/>
  <c r="H118" i="13"/>
  <c r="D126" i="13"/>
  <c r="Z131" i="13"/>
  <c r="E144" i="13"/>
  <c r="Z25" i="14"/>
  <c r="Z137" i="11"/>
  <c r="M137" i="11"/>
  <c r="L49" i="11"/>
  <c r="Y49" i="11"/>
  <c r="I94" i="11"/>
  <c r="Y94" i="11"/>
  <c r="G128" i="13"/>
  <c r="X146" i="14"/>
  <c r="H18" i="13"/>
  <c r="H12" i="13" s="1"/>
  <c r="G44" i="13"/>
  <c r="Y48" i="13"/>
  <c r="X145" i="13"/>
  <c r="C25" i="13"/>
  <c r="Y26" i="13"/>
  <c r="H25" i="13"/>
  <c r="Y34" i="13"/>
  <c r="Y46" i="13"/>
  <c r="E85" i="13"/>
  <c r="D76" i="13"/>
  <c r="D84" i="13"/>
  <c r="M91" i="13"/>
  <c r="H125" i="13"/>
  <c r="L125" i="13"/>
  <c r="Z127" i="13"/>
  <c r="L133" i="13"/>
  <c r="Z125" i="14"/>
  <c r="K128" i="13"/>
  <c r="Z15" i="13"/>
  <c r="Y20" i="13"/>
  <c r="Y24" i="13"/>
  <c r="H39" i="13"/>
  <c r="K44" i="13"/>
  <c r="Y60" i="13"/>
  <c r="H73" i="13"/>
  <c r="H81" i="13"/>
  <c r="Y116" i="13"/>
  <c r="I118" i="13"/>
  <c r="F18" i="13"/>
  <c r="F12" i="13" s="1"/>
  <c r="J25" i="13"/>
  <c r="Y45" i="13"/>
  <c r="H68" i="13"/>
  <c r="D70" i="13"/>
  <c r="D71" i="13"/>
  <c r="H76" i="13"/>
  <c r="D78" i="13"/>
  <c r="D79" i="13"/>
  <c r="D81" i="13"/>
  <c r="H84" i="13"/>
  <c r="K133" i="13"/>
  <c r="M134" i="13"/>
  <c r="E140" i="13"/>
  <c r="Z18" i="14"/>
  <c r="E12" i="14"/>
  <c r="Z12" i="14" s="1"/>
  <c r="Z128" i="14"/>
  <c r="M128" i="14"/>
  <c r="M118" i="14"/>
  <c r="M136" i="14"/>
  <c r="G49" i="14"/>
  <c r="C49" i="14"/>
  <c r="D85" i="14"/>
  <c r="X94" i="14" s="1"/>
  <c r="D49" i="14"/>
  <c r="Y39" i="14"/>
  <c r="L39" i="14"/>
  <c r="Z136" i="14"/>
  <c r="Z133" i="14"/>
  <c r="M133" i="14"/>
  <c r="M135" i="14"/>
  <c r="F137" i="14"/>
  <c r="Z135" i="14"/>
  <c r="H85" i="14"/>
  <c r="Z13" i="13"/>
  <c r="Z14" i="13"/>
  <c r="L19" i="13"/>
  <c r="Y19" i="13"/>
  <c r="L22" i="13"/>
  <c r="Y22" i="13"/>
  <c r="Z27" i="13"/>
  <c r="G25" i="13"/>
  <c r="K25" i="13"/>
  <c r="Z30" i="13"/>
  <c r="L31" i="13"/>
  <c r="Y31" i="13"/>
  <c r="L40" i="13"/>
  <c r="Y40" i="13"/>
  <c r="F44" i="13"/>
  <c r="J44" i="13"/>
  <c r="Z53" i="13"/>
  <c r="D69" i="13"/>
  <c r="D72" i="13"/>
  <c r="K85" i="13"/>
  <c r="D77" i="13"/>
  <c r="G118" i="13"/>
  <c r="K118" i="13"/>
  <c r="M119" i="13"/>
  <c r="D121" i="13"/>
  <c r="M124" i="13"/>
  <c r="K125" i="13"/>
  <c r="Y126" i="13"/>
  <c r="Z129" i="13"/>
  <c r="D130" i="13"/>
  <c r="D131" i="13"/>
  <c r="Y23" i="13"/>
  <c r="K136" i="13"/>
  <c r="D18" i="13"/>
  <c r="Z19" i="13"/>
  <c r="Z22" i="13"/>
  <c r="D25" i="13"/>
  <c r="Z31" i="13"/>
  <c r="Z34" i="13"/>
  <c r="Y41" i="13"/>
  <c r="Z46" i="13"/>
  <c r="D68" i="13"/>
  <c r="L85" i="13"/>
  <c r="H70" i="13"/>
  <c r="H71" i="13"/>
  <c r="P85" i="13"/>
  <c r="H78" i="13"/>
  <c r="H79" i="13"/>
  <c r="D116" i="13"/>
  <c r="Z120" i="13"/>
  <c r="M127" i="13"/>
  <c r="J128" i="13"/>
  <c r="Z130" i="13"/>
  <c r="L135" i="13"/>
  <c r="G85" i="13"/>
  <c r="I125" i="13"/>
  <c r="Z23" i="13"/>
  <c r="L27" i="13"/>
  <c r="Y27" i="13"/>
  <c r="Y30" i="13"/>
  <c r="D39" i="13"/>
  <c r="Z41" i="13"/>
  <c r="Z45" i="13"/>
  <c r="I44" i="13"/>
  <c r="Z48" i="13"/>
  <c r="Y53" i="13"/>
  <c r="C85" i="13"/>
  <c r="M85" i="13"/>
  <c r="Q85" i="13"/>
  <c r="H72" i="13"/>
  <c r="H77" i="13"/>
  <c r="H80" i="13"/>
  <c r="F93" i="13"/>
  <c r="K93" i="13"/>
  <c r="F118" i="13"/>
  <c r="K135" i="13"/>
  <c r="Z123" i="13"/>
  <c r="Z126" i="13"/>
  <c r="M129" i="13"/>
  <c r="J133" i="13"/>
  <c r="Y17" i="13"/>
  <c r="D12" i="13"/>
  <c r="L17" i="13"/>
  <c r="L48" i="13"/>
  <c r="L62" i="13"/>
  <c r="Y62" i="13"/>
  <c r="I85" i="13"/>
  <c r="H69" i="13"/>
  <c r="G100" i="13"/>
  <c r="X100" i="13"/>
  <c r="J118" i="13"/>
  <c r="J136" i="13"/>
  <c r="Z117" i="13"/>
  <c r="Z122" i="13"/>
  <c r="M130" i="13"/>
  <c r="H133" i="13"/>
  <c r="M132" i="13"/>
  <c r="Y13" i="13"/>
  <c r="Y15" i="13"/>
  <c r="I12" i="13"/>
  <c r="C18" i="13"/>
  <c r="G18" i="13"/>
  <c r="G12" i="13" s="1"/>
  <c r="K18" i="13"/>
  <c r="K12" i="13" s="1"/>
  <c r="Y21" i="13"/>
  <c r="L21" i="13"/>
  <c r="L26" i="13"/>
  <c r="L30" i="13"/>
  <c r="L34" i="13"/>
  <c r="E39" i="13"/>
  <c r="I39" i="13"/>
  <c r="Z40" i="13"/>
  <c r="L47" i="13"/>
  <c r="Y57" i="13"/>
  <c r="L57" i="13"/>
  <c r="O85" i="13"/>
  <c r="F108" i="13" s="1"/>
  <c r="D73" i="13"/>
  <c r="I93" i="13"/>
  <c r="H91" i="13"/>
  <c r="Z119" i="13"/>
  <c r="Z121" i="13"/>
  <c r="F128" i="13"/>
  <c r="Y130" i="13"/>
  <c r="C135" i="13"/>
  <c r="F136" i="13"/>
  <c r="Z26" i="13"/>
  <c r="E25" i="13"/>
  <c r="I25" i="13"/>
  <c r="Y28" i="13"/>
  <c r="Y32" i="13"/>
  <c r="F39" i="13"/>
  <c r="J39" i="13"/>
  <c r="E44" i="13"/>
  <c r="L46" i="13"/>
  <c r="M123" i="13"/>
  <c r="Z132" i="13"/>
  <c r="G135" i="13"/>
  <c r="G136" i="13"/>
  <c r="Y14" i="13"/>
  <c r="Y16" i="13"/>
  <c r="Y29" i="13"/>
  <c r="L29" i="13"/>
  <c r="Y33" i="13"/>
  <c r="L33" i="13"/>
  <c r="L43" i="13"/>
  <c r="D44" i="13"/>
  <c r="H44" i="13"/>
  <c r="L45" i="13"/>
  <c r="L53" i="13"/>
  <c r="Y58" i="13"/>
  <c r="L58" i="13"/>
  <c r="D80" i="13"/>
  <c r="I135" i="13"/>
  <c r="I137" i="13" s="1"/>
  <c r="C136" i="13"/>
  <c r="C118" i="13"/>
  <c r="I136" i="13"/>
  <c r="M117" i="13"/>
  <c r="Y123" i="13"/>
  <c r="M126" i="13"/>
  <c r="H128" i="13"/>
  <c r="L128" i="13"/>
  <c r="M131" i="13"/>
  <c r="C146" i="13"/>
  <c r="K167" i="13"/>
  <c r="X167" i="13"/>
  <c r="X142" i="13"/>
  <c r="L13" i="13"/>
  <c r="L14" i="13"/>
  <c r="L15" i="13"/>
  <c r="L16" i="13"/>
  <c r="Z17" i="13"/>
  <c r="L20" i="13"/>
  <c r="Z21" i="13"/>
  <c r="L24" i="13"/>
  <c r="L28" i="13"/>
  <c r="Z29" i="13"/>
  <c r="L32" i="13"/>
  <c r="Z33" i="13"/>
  <c r="L61" i="13"/>
  <c r="F85" i="13"/>
  <c r="J85" i="13"/>
  <c r="N85" i="13"/>
  <c r="H75" i="13"/>
  <c r="H83" i="13"/>
  <c r="E93" i="13"/>
  <c r="D91" i="13"/>
  <c r="D93" i="13" s="1"/>
  <c r="M116" i="13"/>
  <c r="Y121" i="13"/>
  <c r="M121" i="13"/>
  <c r="C133" i="13"/>
  <c r="I133" i="13"/>
  <c r="X141" i="13"/>
  <c r="E142" i="13"/>
  <c r="Z16" i="13"/>
  <c r="Z20" i="13"/>
  <c r="Z24" i="13"/>
  <c r="Z28" i="13"/>
  <c r="Z32" i="13"/>
  <c r="L41" i="13"/>
  <c r="L60" i="13"/>
  <c r="Y61" i="13"/>
  <c r="D75" i="13"/>
  <c r="D83" i="13"/>
  <c r="H92" i="13"/>
  <c r="F135" i="13"/>
  <c r="Z116" i="13"/>
  <c r="J135" i="13"/>
  <c r="H136" i="13"/>
  <c r="L136" i="13"/>
  <c r="F125" i="13"/>
  <c r="J125" i="13"/>
  <c r="Z124" i="13"/>
  <c r="C128" i="13"/>
  <c r="I128" i="13"/>
  <c r="D146" i="13"/>
  <c r="X140" i="13"/>
  <c r="E141" i="13"/>
  <c r="K168" i="13"/>
  <c r="AA197" i="7"/>
  <c r="Y197" i="7"/>
  <c r="C194" i="7"/>
  <c r="C193" i="7"/>
  <c r="C192" i="7"/>
  <c r="C191" i="7"/>
  <c r="C190" i="7"/>
  <c r="C189" i="7"/>
  <c r="C188" i="7"/>
  <c r="C187" i="7"/>
  <c r="C186" i="7"/>
  <c r="C185" i="7"/>
  <c r="C184" i="7"/>
  <c r="J183" i="7"/>
  <c r="I183" i="7"/>
  <c r="H183" i="7"/>
  <c r="G183" i="7"/>
  <c r="F183" i="7"/>
  <c r="E183" i="7"/>
  <c r="D183" i="7"/>
  <c r="C183" i="7" s="1"/>
  <c r="C182" i="7"/>
  <c r="X179" i="7"/>
  <c r="F179" i="7"/>
  <c r="X178" i="7"/>
  <c r="F178" i="7"/>
  <c r="X177" i="7"/>
  <c r="F177" i="7"/>
  <c r="Y174" i="7"/>
  <c r="M174" i="7"/>
  <c r="Y173" i="7"/>
  <c r="M173" i="7"/>
  <c r="Y172" i="7"/>
  <c r="M172" i="7"/>
  <c r="C168" i="7"/>
  <c r="X168" i="7" s="1"/>
  <c r="C167" i="7"/>
  <c r="X166" i="7"/>
  <c r="K166" i="7"/>
  <c r="C166" i="7"/>
  <c r="Y153" i="7"/>
  <c r="G153" i="7"/>
  <c r="F153" i="7"/>
  <c r="E153" i="7"/>
  <c r="D153" i="7"/>
  <c r="C153" i="7"/>
  <c r="X152" i="7"/>
  <c r="Z151" i="7"/>
  <c r="Y151" i="7"/>
  <c r="X151" i="7"/>
  <c r="Z150" i="7"/>
  <c r="X150" i="7"/>
  <c r="W150" i="7"/>
  <c r="D145" i="7"/>
  <c r="C145" i="7"/>
  <c r="D144" i="7"/>
  <c r="C144" i="7"/>
  <c r="X143" i="7"/>
  <c r="E143" i="7"/>
  <c r="D142" i="7"/>
  <c r="C142" i="7"/>
  <c r="D141" i="7"/>
  <c r="C141" i="7"/>
  <c r="D140" i="7"/>
  <c r="C140" i="7"/>
  <c r="L134" i="7"/>
  <c r="K134" i="7"/>
  <c r="J134" i="7"/>
  <c r="I134" i="7"/>
  <c r="H134" i="7"/>
  <c r="G134" i="7"/>
  <c r="F134" i="7"/>
  <c r="C134" i="7"/>
  <c r="L132" i="7"/>
  <c r="K132" i="7"/>
  <c r="J132" i="7"/>
  <c r="I132" i="7"/>
  <c r="H132" i="7"/>
  <c r="G132" i="7"/>
  <c r="F132" i="7"/>
  <c r="C132" i="7"/>
  <c r="L131" i="7"/>
  <c r="K131" i="7"/>
  <c r="K133" i="7" s="1"/>
  <c r="J131" i="7"/>
  <c r="I131" i="7"/>
  <c r="H131" i="7"/>
  <c r="H133" i="7" s="1"/>
  <c r="G131" i="7"/>
  <c r="F131" i="7"/>
  <c r="E131" i="7"/>
  <c r="C131" i="7"/>
  <c r="L130" i="7"/>
  <c r="K130" i="7"/>
  <c r="J130" i="7"/>
  <c r="I130" i="7"/>
  <c r="H130" i="7"/>
  <c r="G130" i="7"/>
  <c r="F130" i="7"/>
  <c r="E130" i="7"/>
  <c r="C130" i="7"/>
  <c r="L129" i="7"/>
  <c r="K129" i="7"/>
  <c r="J129" i="7"/>
  <c r="I129" i="7"/>
  <c r="H129" i="7"/>
  <c r="G129" i="7"/>
  <c r="F129" i="7"/>
  <c r="C129" i="7"/>
  <c r="L127" i="7"/>
  <c r="K127" i="7"/>
  <c r="J127" i="7"/>
  <c r="I127" i="7"/>
  <c r="H127" i="7"/>
  <c r="G127" i="7"/>
  <c r="F127" i="7"/>
  <c r="C127" i="7"/>
  <c r="L126" i="7"/>
  <c r="K126" i="7"/>
  <c r="K128" i="7" s="1"/>
  <c r="J126" i="7"/>
  <c r="I126" i="7"/>
  <c r="H126" i="7"/>
  <c r="G126" i="7"/>
  <c r="G128" i="7" s="1"/>
  <c r="F126" i="7"/>
  <c r="E126" i="7"/>
  <c r="C126" i="7"/>
  <c r="L124" i="7"/>
  <c r="K124" i="7"/>
  <c r="J124" i="7"/>
  <c r="I124" i="7"/>
  <c r="H124" i="7"/>
  <c r="G124" i="7"/>
  <c r="F124" i="7"/>
  <c r="C124" i="7"/>
  <c r="L123" i="7"/>
  <c r="L125" i="7" s="1"/>
  <c r="K123" i="7"/>
  <c r="J123" i="7"/>
  <c r="I123" i="7"/>
  <c r="H123" i="7"/>
  <c r="H125" i="7" s="1"/>
  <c r="G123" i="7"/>
  <c r="F123" i="7"/>
  <c r="E123" i="7"/>
  <c r="C123" i="7"/>
  <c r="L122" i="7"/>
  <c r="K122" i="7"/>
  <c r="J122" i="7"/>
  <c r="I122" i="7"/>
  <c r="H122" i="7"/>
  <c r="G122" i="7"/>
  <c r="F122" i="7"/>
  <c r="C122" i="7"/>
  <c r="L121" i="7"/>
  <c r="K121" i="7"/>
  <c r="J121" i="7"/>
  <c r="I121" i="7"/>
  <c r="H121" i="7"/>
  <c r="G121" i="7"/>
  <c r="F121" i="7"/>
  <c r="E121" i="7"/>
  <c r="C121" i="7"/>
  <c r="L120" i="7"/>
  <c r="K120" i="7"/>
  <c r="J120" i="7"/>
  <c r="I120" i="7"/>
  <c r="H120" i="7"/>
  <c r="G120" i="7"/>
  <c r="F120" i="7"/>
  <c r="C120" i="7"/>
  <c r="L119" i="7"/>
  <c r="K119" i="7"/>
  <c r="J119" i="7"/>
  <c r="I119" i="7"/>
  <c r="H119" i="7"/>
  <c r="G119" i="7"/>
  <c r="F119" i="7"/>
  <c r="C119" i="7"/>
  <c r="L117" i="7"/>
  <c r="K117" i="7"/>
  <c r="J117" i="7"/>
  <c r="I117" i="7"/>
  <c r="H117" i="7"/>
  <c r="G117" i="7"/>
  <c r="F117" i="7"/>
  <c r="C117" i="7"/>
  <c r="L116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X102" i="7"/>
  <c r="G102" i="7"/>
  <c r="G101" i="7"/>
  <c r="C101" i="7"/>
  <c r="X101" i="7" s="1"/>
  <c r="X100" i="7"/>
  <c r="C100" i="7"/>
  <c r="G100" i="7" s="1"/>
  <c r="X99" i="7"/>
  <c r="G99" i="7"/>
  <c r="C99" i="7"/>
  <c r="C98" i="7"/>
  <c r="Y97" i="7"/>
  <c r="C97" i="7"/>
  <c r="X97" i="7" s="1"/>
  <c r="Y96" i="7"/>
  <c r="C96" i="7"/>
  <c r="X96" i="7" s="1"/>
  <c r="Q92" i="7"/>
  <c r="P92" i="7"/>
  <c r="O92" i="7"/>
  <c r="N92" i="7"/>
  <c r="L92" i="7"/>
  <c r="K92" i="7"/>
  <c r="J92" i="7"/>
  <c r="I92" i="7"/>
  <c r="G92" i="7"/>
  <c r="F92" i="7"/>
  <c r="E92" i="7"/>
  <c r="C92" i="7"/>
  <c r="AA91" i="7"/>
  <c r="Q91" i="7"/>
  <c r="P91" i="7"/>
  <c r="O91" i="7"/>
  <c r="N91" i="7"/>
  <c r="L91" i="7"/>
  <c r="K91" i="7"/>
  <c r="J91" i="7"/>
  <c r="I91" i="7"/>
  <c r="G91" i="7"/>
  <c r="F91" i="7"/>
  <c r="E91" i="7"/>
  <c r="C91" i="7"/>
  <c r="AA90" i="7"/>
  <c r="AA89" i="7"/>
  <c r="AA88" i="7"/>
  <c r="Q84" i="7"/>
  <c r="P84" i="7"/>
  <c r="O84" i="7"/>
  <c r="N84" i="7"/>
  <c r="M84" i="7"/>
  <c r="L84" i="7"/>
  <c r="K84" i="7"/>
  <c r="J84" i="7"/>
  <c r="I84" i="7"/>
  <c r="G84" i="7"/>
  <c r="F84" i="7"/>
  <c r="E84" i="7"/>
  <c r="C84" i="7"/>
  <c r="Q83" i="7"/>
  <c r="P83" i="7"/>
  <c r="O83" i="7"/>
  <c r="N83" i="7"/>
  <c r="M83" i="7"/>
  <c r="L83" i="7"/>
  <c r="K83" i="7"/>
  <c r="J83" i="7"/>
  <c r="I83" i="7"/>
  <c r="G83" i="7"/>
  <c r="F83" i="7"/>
  <c r="E83" i="7"/>
  <c r="C83" i="7"/>
  <c r="Q82" i="7"/>
  <c r="P82" i="7"/>
  <c r="O82" i="7"/>
  <c r="N82" i="7"/>
  <c r="M82" i="7"/>
  <c r="L82" i="7"/>
  <c r="K82" i="7"/>
  <c r="J82" i="7"/>
  <c r="I82" i="7"/>
  <c r="G82" i="7"/>
  <c r="F82" i="7"/>
  <c r="E82" i="7"/>
  <c r="C82" i="7"/>
  <c r="Q81" i="7"/>
  <c r="P81" i="7"/>
  <c r="O81" i="7"/>
  <c r="N81" i="7"/>
  <c r="M81" i="7"/>
  <c r="L81" i="7"/>
  <c r="K81" i="7"/>
  <c r="J81" i="7"/>
  <c r="I81" i="7"/>
  <c r="G81" i="7"/>
  <c r="F81" i="7"/>
  <c r="E81" i="7"/>
  <c r="C81" i="7"/>
  <c r="Q80" i="7"/>
  <c r="P80" i="7"/>
  <c r="O80" i="7"/>
  <c r="N80" i="7"/>
  <c r="M80" i="7"/>
  <c r="L80" i="7"/>
  <c r="K80" i="7"/>
  <c r="J80" i="7"/>
  <c r="I80" i="7"/>
  <c r="G80" i="7"/>
  <c r="F80" i="7"/>
  <c r="E80" i="7"/>
  <c r="C80" i="7"/>
  <c r="Q79" i="7"/>
  <c r="P79" i="7"/>
  <c r="O79" i="7"/>
  <c r="N79" i="7"/>
  <c r="M79" i="7"/>
  <c r="L79" i="7"/>
  <c r="K79" i="7"/>
  <c r="J79" i="7"/>
  <c r="I79" i="7"/>
  <c r="G79" i="7"/>
  <c r="F79" i="7"/>
  <c r="E79" i="7"/>
  <c r="C79" i="7"/>
  <c r="Q78" i="7"/>
  <c r="P78" i="7"/>
  <c r="O78" i="7"/>
  <c r="N78" i="7"/>
  <c r="M78" i="7"/>
  <c r="L78" i="7"/>
  <c r="K78" i="7"/>
  <c r="J78" i="7"/>
  <c r="I78" i="7"/>
  <c r="G78" i="7"/>
  <c r="F78" i="7"/>
  <c r="E78" i="7"/>
  <c r="C78" i="7"/>
  <c r="Q77" i="7"/>
  <c r="P77" i="7"/>
  <c r="O77" i="7"/>
  <c r="N77" i="7"/>
  <c r="M77" i="7"/>
  <c r="L77" i="7"/>
  <c r="K77" i="7"/>
  <c r="J77" i="7"/>
  <c r="I77" i="7"/>
  <c r="G77" i="7"/>
  <c r="F77" i="7"/>
  <c r="E77" i="7"/>
  <c r="C77" i="7"/>
  <c r="Q76" i="7"/>
  <c r="P76" i="7"/>
  <c r="O76" i="7"/>
  <c r="N76" i="7"/>
  <c r="M76" i="7"/>
  <c r="L76" i="7"/>
  <c r="K76" i="7"/>
  <c r="J76" i="7"/>
  <c r="I76" i="7"/>
  <c r="G76" i="7"/>
  <c r="F76" i="7"/>
  <c r="E76" i="7"/>
  <c r="C76" i="7"/>
  <c r="Q75" i="7"/>
  <c r="P75" i="7"/>
  <c r="O75" i="7"/>
  <c r="N75" i="7"/>
  <c r="M75" i="7"/>
  <c r="L75" i="7"/>
  <c r="K75" i="7"/>
  <c r="J75" i="7"/>
  <c r="I75" i="7"/>
  <c r="G75" i="7"/>
  <c r="F75" i="7"/>
  <c r="E75" i="7"/>
  <c r="C75" i="7"/>
  <c r="Q74" i="7"/>
  <c r="P74" i="7"/>
  <c r="O74" i="7"/>
  <c r="N74" i="7"/>
  <c r="M74" i="7"/>
  <c r="L74" i="7"/>
  <c r="K74" i="7"/>
  <c r="J74" i="7"/>
  <c r="I74" i="7"/>
  <c r="G74" i="7"/>
  <c r="F74" i="7"/>
  <c r="E74" i="7"/>
  <c r="C74" i="7"/>
  <c r="Q73" i="7"/>
  <c r="P73" i="7"/>
  <c r="O73" i="7"/>
  <c r="N73" i="7"/>
  <c r="M73" i="7"/>
  <c r="L73" i="7"/>
  <c r="K73" i="7"/>
  <c r="J73" i="7"/>
  <c r="I73" i="7"/>
  <c r="G73" i="7"/>
  <c r="F73" i="7"/>
  <c r="E73" i="7"/>
  <c r="C73" i="7"/>
  <c r="Q72" i="7"/>
  <c r="P72" i="7"/>
  <c r="O72" i="7"/>
  <c r="N72" i="7"/>
  <c r="M72" i="7"/>
  <c r="L72" i="7"/>
  <c r="K72" i="7"/>
  <c r="J72" i="7"/>
  <c r="I72" i="7"/>
  <c r="G72" i="7"/>
  <c r="F72" i="7"/>
  <c r="E72" i="7"/>
  <c r="C72" i="7"/>
  <c r="Q71" i="7"/>
  <c r="P71" i="7"/>
  <c r="O71" i="7"/>
  <c r="N71" i="7"/>
  <c r="M71" i="7"/>
  <c r="L71" i="7"/>
  <c r="K71" i="7"/>
  <c r="J71" i="7"/>
  <c r="I71" i="7"/>
  <c r="G71" i="7"/>
  <c r="F71" i="7"/>
  <c r="E71" i="7"/>
  <c r="C71" i="7"/>
  <c r="Q70" i="7"/>
  <c r="P70" i="7"/>
  <c r="O70" i="7"/>
  <c r="N70" i="7"/>
  <c r="M70" i="7"/>
  <c r="L70" i="7"/>
  <c r="K70" i="7"/>
  <c r="J70" i="7"/>
  <c r="I70" i="7"/>
  <c r="G70" i="7"/>
  <c r="F70" i="7"/>
  <c r="E70" i="7"/>
  <c r="C70" i="7"/>
  <c r="Q69" i="7"/>
  <c r="P69" i="7"/>
  <c r="O69" i="7"/>
  <c r="N69" i="7"/>
  <c r="M69" i="7"/>
  <c r="L69" i="7"/>
  <c r="K69" i="7"/>
  <c r="J69" i="7"/>
  <c r="I69" i="7"/>
  <c r="G69" i="7"/>
  <c r="F69" i="7"/>
  <c r="E69" i="7"/>
  <c r="C69" i="7"/>
  <c r="Q68" i="7"/>
  <c r="P68" i="7"/>
  <c r="O68" i="7"/>
  <c r="N68" i="7"/>
  <c r="M68" i="7"/>
  <c r="L68" i="7"/>
  <c r="K68" i="7"/>
  <c r="J68" i="7"/>
  <c r="I68" i="7"/>
  <c r="G68" i="7"/>
  <c r="F68" i="7"/>
  <c r="E68" i="7"/>
  <c r="C68" i="7"/>
  <c r="K62" i="7"/>
  <c r="J62" i="7"/>
  <c r="I62" i="7"/>
  <c r="H62" i="7"/>
  <c r="D62" i="7"/>
  <c r="C62" i="7"/>
  <c r="K61" i="7"/>
  <c r="J61" i="7"/>
  <c r="I61" i="7"/>
  <c r="H61" i="7"/>
  <c r="D61" i="7"/>
  <c r="C61" i="7"/>
  <c r="K60" i="7"/>
  <c r="J60" i="7"/>
  <c r="I60" i="7"/>
  <c r="H60" i="7"/>
  <c r="D60" i="7"/>
  <c r="C60" i="7"/>
  <c r="K59" i="7"/>
  <c r="J59" i="7"/>
  <c r="I59" i="7"/>
  <c r="H59" i="7"/>
  <c r="D59" i="7"/>
  <c r="C59" i="7"/>
  <c r="K58" i="7"/>
  <c r="J58" i="7"/>
  <c r="I58" i="7"/>
  <c r="H58" i="7"/>
  <c r="D58" i="7"/>
  <c r="C58" i="7"/>
  <c r="K57" i="7"/>
  <c r="J57" i="7"/>
  <c r="I57" i="7"/>
  <c r="H57" i="7"/>
  <c r="D57" i="7"/>
  <c r="C57" i="7"/>
  <c r="K53" i="7"/>
  <c r="J53" i="7"/>
  <c r="I53" i="7"/>
  <c r="H53" i="7"/>
  <c r="G53" i="7"/>
  <c r="F53" i="7"/>
  <c r="E53" i="7"/>
  <c r="D53" i="7"/>
  <c r="C53" i="7"/>
  <c r="K48" i="7"/>
  <c r="J48" i="7"/>
  <c r="I48" i="7"/>
  <c r="H48" i="7"/>
  <c r="G48" i="7"/>
  <c r="F48" i="7"/>
  <c r="E48" i="7"/>
  <c r="D48" i="7"/>
  <c r="C48" i="7"/>
  <c r="K47" i="7"/>
  <c r="J47" i="7"/>
  <c r="I47" i="7"/>
  <c r="H47" i="7"/>
  <c r="G47" i="7"/>
  <c r="F47" i="7"/>
  <c r="E47" i="7"/>
  <c r="D47" i="7"/>
  <c r="C47" i="7"/>
  <c r="K46" i="7"/>
  <c r="J46" i="7"/>
  <c r="I46" i="7"/>
  <c r="H46" i="7"/>
  <c r="G46" i="7"/>
  <c r="F46" i="7"/>
  <c r="E46" i="7"/>
  <c r="D46" i="7"/>
  <c r="C46" i="7"/>
  <c r="K45" i="7"/>
  <c r="J45" i="7"/>
  <c r="I45" i="7"/>
  <c r="H45" i="7"/>
  <c r="G45" i="7"/>
  <c r="F45" i="7"/>
  <c r="E45" i="7"/>
  <c r="D45" i="7"/>
  <c r="C45" i="7"/>
  <c r="K43" i="7"/>
  <c r="J43" i="7"/>
  <c r="I43" i="7"/>
  <c r="H43" i="7"/>
  <c r="G43" i="7"/>
  <c r="F43" i="7"/>
  <c r="E43" i="7"/>
  <c r="D43" i="7"/>
  <c r="C43" i="7"/>
  <c r="Z42" i="7"/>
  <c r="Y42" i="7"/>
  <c r="K41" i="7"/>
  <c r="J41" i="7"/>
  <c r="I41" i="7"/>
  <c r="H41" i="7"/>
  <c r="G41" i="7"/>
  <c r="F41" i="7"/>
  <c r="E41" i="7"/>
  <c r="D41" i="7"/>
  <c r="C41" i="7"/>
  <c r="K40" i="7"/>
  <c r="J40" i="7"/>
  <c r="I40" i="7"/>
  <c r="H40" i="7"/>
  <c r="G40" i="7"/>
  <c r="F40" i="7"/>
  <c r="E40" i="7"/>
  <c r="D40" i="7"/>
  <c r="C40" i="7"/>
  <c r="Z38" i="7"/>
  <c r="Y38" i="7"/>
  <c r="K34" i="7"/>
  <c r="J34" i="7"/>
  <c r="I34" i="7"/>
  <c r="H34" i="7"/>
  <c r="G34" i="7"/>
  <c r="F34" i="7"/>
  <c r="E34" i="7"/>
  <c r="D34" i="7"/>
  <c r="C34" i="7"/>
  <c r="K33" i="7"/>
  <c r="J33" i="7"/>
  <c r="I33" i="7"/>
  <c r="H33" i="7"/>
  <c r="G33" i="7"/>
  <c r="F33" i="7"/>
  <c r="E33" i="7"/>
  <c r="D33" i="7"/>
  <c r="C33" i="7"/>
  <c r="K32" i="7"/>
  <c r="J32" i="7"/>
  <c r="I32" i="7"/>
  <c r="H32" i="7"/>
  <c r="G32" i="7"/>
  <c r="F32" i="7"/>
  <c r="E32" i="7"/>
  <c r="D32" i="7"/>
  <c r="C32" i="7"/>
  <c r="K31" i="7"/>
  <c r="J31" i="7"/>
  <c r="I31" i="7"/>
  <c r="H31" i="7"/>
  <c r="G31" i="7"/>
  <c r="F31" i="7"/>
  <c r="E31" i="7"/>
  <c r="D31" i="7"/>
  <c r="C31" i="7"/>
  <c r="K30" i="7"/>
  <c r="J30" i="7"/>
  <c r="I30" i="7"/>
  <c r="H30" i="7"/>
  <c r="G30" i="7"/>
  <c r="F30" i="7"/>
  <c r="E30" i="7"/>
  <c r="D30" i="7"/>
  <c r="C30" i="7"/>
  <c r="K29" i="7"/>
  <c r="J29" i="7"/>
  <c r="I29" i="7"/>
  <c r="H29" i="7"/>
  <c r="G29" i="7"/>
  <c r="F29" i="7"/>
  <c r="E29" i="7"/>
  <c r="D29" i="7"/>
  <c r="C29" i="7"/>
  <c r="K28" i="7"/>
  <c r="J28" i="7"/>
  <c r="I28" i="7"/>
  <c r="H28" i="7"/>
  <c r="G28" i="7"/>
  <c r="F28" i="7"/>
  <c r="E28" i="7"/>
  <c r="D28" i="7"/>
  <c r="C28" i="7"/>
  <c r="K27" i="7"/>
  <c r="J27" i="7"/>
  <c r="I27" i="7"/>
  <c r="H27" i="7"/>
  <c r="G27" i="7"/>
  <c r="F27" i="7"/>
  <c r="E27" i="7"/>
  <c r="D27" i="7"/>
  <c r="C27" i="7"/>
  <c r="K26" i="7"/>
  <c r="J26" i="7"/>
  <c r="I26" i="7"/>
  <c r="H26" i="7"/>
  <c r="G26" i="7"/>
  <c r="F26" i="7"/>
  <c r="E26" i="7"/>
  <c r="D26" i="7"/>
  <c r="C26" i="7"/>
  <c r="K24" i="7"/>
  <c r="J24" i="7"/>
  <c r="I24" i="7"/>
  <c r="H24" i="7"/>
  <c r="G24" i="7"/>
  <c r="F24" i="7"/>
  <c r="E24" i="7"/>
  <c r="D24" i="7"/>
  <c r="C24" i="7"/>
  <c r="K23" i="7"/>
  <c r="J23" i="7"/>
  <c r="I23" i="7"/>
  <c r="H23" i="7"/>
  <c r="G23" i="7"/>
  <c r="F23" i="7"/>
  <c r="E23" i="7"/>
  <c r="D23" i="7"/>
  <c r="C23" i="7"/>
  <c r="K22" i="7"/>
  <c r="J22" i="7"/>
  <c r="I22" i="7"/>
  <c r="H22" i="7"/>
  <c r="G22" i="7"/>
  <c r="F22" i="7"/>
  <c r="E22" i="7"/>
  <c r="D22" i="7"/>
  <c r="C22" i="7"/>
  <c r="K21" i="7"/>
  <c r="J21" i="7"/>
  <c r="I21" i="7"/>
  <c r="H21" i="7"/>
  <c r="G21" i="7"/>
  <c r="F21" i="7"/>
  <c r="E21" i="7"/>
  <c r="D21" i="7"/>
  <c r="C21" i="7"/>
  <c r="K20" i="7"/>
  <c r="J20" i="7"/>
  <c r="I20" i="7"/>
  <c r="H20" i="7"/>
  <c r="G20" i="7"/>
  <c r="F20" i="7"/>
  <c r="E20" i="7"/>
  <c r="D20" i="7"/>
  <c r="C20" i="7"/>
  <c r="K19" i="7"/>
  <c r="J19" i="7"/>
  <c r="I19" i="7"/>
  <c r="H19" i="7"/>
  <c r="G19" i="7"/>
  <c r="F19" i="7"/>
  <c r="E19" i="7"/>
  <c r="D19" i="7"/>
  <c r="C19" i="7"/>
  <c r="K17" i="7"/>
  <c r="J17" i="7"/>
  <c r="I17" i="7"/>
  <c r="H17" i="7"/>
  <c r="G17" i="7"/>
  <c r="F17" i="7"/>
  <c r="E17" i="7"/>
  <c r="D17" i="7"/>
  <c r="C17" i="7"/>
  <c r="K16" i="7"/>
  <c r="J16" i="7"/>
  <c r="I16" i="7"/>
  <c r="H16" i="7"/>
  <c r="G16" i="7"/>
  <c r="F16" i="7"/>
  <c r="E16" i="7"/>
  <c r="D16" i="7"/>
  <c r="C16" i="7"/>
  <c r="K15" i="7"/>
  <c r="J15" i="7"/>
  <c r="I15" i="7"/>
  <c r="H15" i="7"/>
  <c r="G15" i="7"/>
  <c r="F15" i="7"/>
  <c r="E15" i="7"/>
  <c r="D15" i="7"/>
  <c r="C15" i="7"/>
  <c r="K14" i="7"/>
  <c r="J14" i="7"/>
  <c r="I14" i="7"/>
  <c r="H14" i="7"/>
  <c r="G14" i="7"/>
  <c r="F14" i="7"/>
  <c r="E14" i="7"/>
  <c r="D14" i="7"/>
  <c r="C14" i="7"/>
  <c r="K13" i="7"/>
  <c r="J13" i="7"/>
  <c r="I13" i="7"/>
  <c r="H13" i="7"/>
  <c r="G13" i="7"/>
  <c r="F13" i="7"/>
  <c r="E13" i="7"/>
  <c r="D13" i="7"/>
  <c r="C13" i="7"/>
  <c r="A5" i="7"/>
  <c r="A4" i="7"/>
  <c r="A3" i="7"/>
  <c r="A2" i="7"/>
  <c r="Y39" i="13" l="1"/>
  <c r="Y44" i="13"/>
  <c r="C49" i="13"/>
  <c r="D126" i="7"/>
  <c r="D39" i="7"/>
  <c r="H39" i="7"/>
  <c r="Y41" i="7"/>
  <c r="M93" i="13"/>
  <c r="G49" i="13"/>
  <c r="K125" i="7"/>
  <c r="H49" i="13"/>
  <c r="K49" i="13"/>
  <c r="X145" i="7"/>
  <c r="I49" i="13"/>
  <c r="H18" i="7"/>
  <c r="Y33" i="7"/>
  <c r="G39" i="7"/>
  <c r="K39" i="7"/>
  <c r="H70" i="7"/>
  <c r="H74" i="7"/>
  <c r="F93" i="7"/>
  <c r="K93" i="7"/>
  <c r="P93" i="7"/>
  <c r="E142" i="7"/>
  <c r="L137" i="13"/>
  <c r="J39" i="7"/>
  <c r="Z48" i="7"/>
  <c r="Y123" i="7"/>
  <c r="C125" i="7"/>
  <c r="F49" i="13"/>
  <c r="H85" i="13"/>
  <c r="Z47" i="7"/>
  <c r="L118" i="7"/>
  <c r="X144" i="7"/>
  <c r="H137" i="13"/>
  <c r="Y18" i="13"/>
  <c r="L12" i="14"/>
  <c r="L25" i="13"/>
  <c r="Z15" i="7"/>
  <c r="N93" i="7"/>
  <c r="K137" i="13"/>
  <c r="F25" i="7"/>
  <c r="Z29" i="7"/>
  <c r="D77" i="7"/>
  <c r="D83" i="7"/>
  <c r="L93" i="7"/>
  <c r="J49" i="13"/>
  <c r="Y62" i="7"/>
  <c r="H128" i="7"/>
  <c r="Z44" i="13"/>
  <c r="Z20" i="7"/>
  <c r="Z24" i="7"/>
  <c r="G25" i="7"/>
  <c r="Y15" i="7"/>
  <c r="G18" i="7"/>
  <c r="G12" i="7" s="1"/>
  <c r="K18" i="7"/>
  <c r="K12" i="7" s="1"/>
  <c r="D72" i="7"/>
  <c r="Y130" i="7"/>
  <c r="D131" i="7"/>
  <c r="Z132" i="7"/>
  <c r="E141" i="7"/>
  <c r="Z25" i="13"/>
  <c r="Z133" i="13"/>
  <c r="Y25" i="13"/>
  <c r="M118" i="13"/>
  <c r="Y49" i="14"/>
  <c r="L49" i="14"/>
  <c r="M137" i="14"/>
  <c r="Z137" i="14"/>
  <c r="I94" i="14"/>
  <c r="Y94" i="14"/>
  <c r="Z49" i="14"/>
  <c r="Z13" i="7"/>
  <c r="J18" i="7"/>
  <c r="J12" i="7" s="1"/>
  <c r="Z32" i="7"/>
  <c r="F39" i="7"/>
  <c r="Z41" i="7"/>
  <c r="I39" i="7"/>
  <c r="I44" i="7"/>
  <c r="Z53" i="7"/>
  <c r="L61" i="7"/>
  <c r="D69" i="7"/>
  <c r="H72" i="7"/>
  <c r="H77" i="7"/>
  <c r="D78" i="7"/>
  <c r="H79" i="7"/>
  <c r="H82" i="7"/>
  <c r="H83" i="7"/>
  <c r="M92" i="7"/>
  <c r="M92" i="1" s="1"/>
  <c r="G93" i="7"/>
  <c r="G95" i="7"/>
  <c r="D123" i="7"/>
  <c r="Z126" i="7"/>
  <c r="E144" i="7"/>
  <c r="Z18" i="13"/>
  <c r="M133" i="13"/>
  <c r="Z118" i="13"/>
  <c r="C12" i="13"/>
  <c r="L12" i="13" s="1"/>
  <c r="H118" i="7"/>
  <c r="F18" i="7"/>
  <c r="F12" i="7" s="1"/>
  <c r="H76" i="7"/>
  <c r="C136" i="7"/>
  <c r="M120" i="7"/>
  <c r="Y19" i="7"/>
  <c r="Y32" i="7"/>
  <c r="Y45" i="7"/>
  <c r="Z46" i="7"/>
  <c r="H69" i="7"/>
  <c r="D70" i="7"/>
  <c r="D74" i="7"/>
  <c r="M91" i="7"/>
  <c r="M91" i="1" s="1"/>
  <c r="C128" i="7"/>
  <c r="I128" i="7"/>
  <c r="E145" i="7"/>
  <c r="J137" i="13"/>
  <c r="D85" i="13"/>
  <c r="X94" i="13" s="1"/>
  <c r="Z39" i="13"/>
  <c r="E49" i="13"/>
  <c r="X146" i="13"/>
  <c r="E146" i="13"/>
  <c r="G137" i="13"/>
  <c r="Z125" i="13"/>
  <c r="M125" i="13"/>
  <c r="Z136" i="13"/>
  <c r="M136" i="13"/>
  <c r="L18" i="13"/>
  <c r="F137" i="13"/>
  <c r="Z135" i="13"/>
  <c r="M135" i="13"/>
  <c r="Z12" i="13"/>
  <c r="D49" i="13"/>
  <c r="L39" i="13"/>
  <c r="C137" i="13"/>
  <c r="M128" i="13"/>
  <c r="Z128" i="13"/>
  <c r="H93" i="13"/>
  <c r="Y57" i="7"/>
  <c r="L57" i="7"/>
  <c r="C44" i="7"/>
  <c r="K44" i="7"/>
  <c r="Y48" i="7"/>
  <c r="Y13" i="7"/>
  <c r="H12" i="7"/>
  <c r="Z14" i="7"/>
  <c r="E44" i="7"/>
  <c r="Y46" i="7"/>
  <c r="Y58" i="7"/>
  <c r="L58" i="7"/>
  <c r="K25" i="7"/>
  <c r="J25" i="7"/>
  <c r="Z28" i="7"/>
  <c r="E39" i="7"/>
  <c r="O85" i="7"/>
  <c r="F108" i="7" s="1"/>
  <c r="P85" i="7"/>
  <c r="H135" i="7"/>
  <c r="I125" i="7"/>
  <c r="J128" i="7"/>
  <c r="D130" i="7"/>
  <c r="G44" i="7"/>
  <c r="K118" i="7"/>
  <c r="D82" i="7"/>
  <c r="L135" i="7"/>
  <c r="M122" i="7"/>
  <c r="J125" i="7"/>
  <c r="F128" i="7"/>
  <c r="M134" i="7"/>
  <c r="Y16" i="7"/>
  <c r="I18" i="7"/>
  <c r="I12" i="7" s="1"/>
  <c r="Y27" i="7"/>
  <c r="L31" i="7"/>
  <c r="Y31" i="7"/>
  <c r="J44" i="7"/>
  <c r="D76" i="7"/>
  <c r="H80" i="7"/>
  <c r="H81" i="7"/>
  <c r="H84" i="7"/>
  <c r="D116" i="7"/>
  <c r="I135" i="7"/>
  <c r="C118" i="7"/>
  <c r="Z120" i="7"/>
  <c r="G125" i="7"/>
  <c r="M129" i="7"/>
  <c r="J133" i="7"/>
  <c r="Y14" i="7"/>
  <c r="Y20" i="7"/>
  <c r="C18" i="7"/>
  <c r="C12" i="7" s="1"/>
  <c r="L24" i="7"/>
  <c r="Y24" i="7"/>
  <c r="Y28" i="7"/>
  <c r="Y29" i="7"/>
  <c r="Z31" i="7"/>
  <c r="Y47" i="7"/>
  <c r="H44" i="7"/>
  <c r="H49" i="7" s="1"/>
  <c r="L53" i="7"/>
  <c r="Y53" i="7"/>
  <c r="F85" i="7"/>
  <c r="K85" i="7"/>
  <c r="E85" i="7"/>
  <c r="D73" i="7"/>
  <c r="D75" i="7"/>
  <c r="H78" i="7"/>
  <c r="D80" i="7"/>
  <c r="D84" i="7"/>
  <c r="J93" i="7"/>
  <c r="O93" i="7"/>
  <c r="C93" i="7"/>
  <c r="C93" i="1" s="1"/>
  <c r="H92" i="7"/>
  <c r="J135" i="7"/>
  <c r="Z119" i="7"/>
  <c r="K136" i="7"/>
  <c r="Z122" i="7"/>
  <c r="M127" i="7"/>
  <c r="L128" i="7"/>
  <c r="X141" i="7"/>
  <c r="Z19" i="7"/>
  <c r="E18" i="7"/>
  <c r="L27" i="7"/>
  <c r="D121" i="7"/>
  <c r="C135" i="7"/>
  <c r="Z121" i="7"/>
  <c r="F125" i="7"/>
  <c r="M124" i="7"/>
  <c r="F136" i="7"/>
  <c r="G133" i="7"/>
  <c r="Z131" i="7"/>
  <c r="Y23" i="7"/>
  <c r="L23" i="7"/>
  <c r="C39" i="7"/>
  <c r="Y40" i="7"/>
  <c r="F44" i="7"/>
  <c r="Z45" i="7"/>
  <c r="J136" i="7"/>
  <c r="D146" i="7"/>
  <c r="X140" i="7"/>
  <c r="E140" i="7"/>
  <c r="K167" i="7"/>
  <c r="X167" i="7"/>
  <c r="L21" i="7"/>
  <c r="Y21" i="7"/>
  <c r="L28" i="7"/>
  <c r="Y30" i="7"/>
  <c r="L30" i="7"/>
  <c r="L40" i="7"/>
  <c r="L47" i="7"/>
  <c r="X98" i="7"/>
  <c r="G98" i="7"/>
  <c r="L17" i="7"/>
  <c r="Y17" i="7"/>
  <c r="L19" i="7"/>
  <c r="C25" i="7"/>
  <c r="I25" i="7"/>
  <c r="L33" i="7"/>
  <c r="Y43" i="7"/>
  <c r="L43" i="7"/>
  <c r="C85" i="7"/>
  <c r="M85" i="7"/>
  <c r="I85" i="7"/>
  <c r="Z124" i="7"/>
  <c r="M132" i="7"/>
  <c r="F133" i="7"/>
  <c r="L46" i="7"/>
  <c r="J85" i="7"/>
  <c r="N85" i="7"/>
  <c r="M116" i="7"/>
  <c r="G136" i="7"/>
  <c r="G118" i="7"/>
  <c r="Y121" i="7"/>
  <c r="M121" i="7"/>
  <c r="Z129" i="7"/>
  <c r="L13" i="7"/>
  <c r="L14" i="7"/>
  <c r="L15" i="7"/>
  <c r="L16" i="7"/>
  <c r="Z17" i="7"/>
  <c r="L20" i="7"/>
  <c r="Z21" i="7"/>
  <c r="Z23" i="7"/>
  <c r="Z27" i="7"/>
  <c r="L32" i="7"/>
  <c r="Z33" i="7"/>
  <c r="Z40" i="7"/>
  <c r="D44" i="7"/>
  <c r="L45" i="7"/>
  <c r="L60" i="7"/>
  <c r="Y61" i="7"/>
  <c r="G85" i="7"/>
  <c r="D81" i="7"/>
  <c r="E93" i="7"/>
  <c r="D91" i="7"/>
  <c r="G97" i="7"/>
  <c r="F135" i="7"/>
  <c r="Z116" i="7"/>
  <c r="Y116" i="7"/>
  <c r="H136" i="7"/>
  <c r="L136" i="7"/>
  <c r="M123" i="7"/>
  <c r="Z127" i="7"/>
  <c r="Y131" i="7"/>
  <c r="M131" i="7"/>
  <c r="L133" i="7"/>
  <c r="K135" i="7"/>
  <c r="I136" i="7"/>
  <c r="K168" i="7"/>
  <c r="Z16" i="7"/>
  <c r="D18" i="7"/>
  <c r="Y22" i="7"/>
  <c r="L22" i="7"/>
  <c r="E25" i="7"/>
  <c r="Y26" i="7"/>
  <c r="D25" i="7"/>
  <c r="H25" i="7"/>
  <c r="L26" i="7"/>
  <c r="L29" i="7"/>
  <c r="Y34" i="7"/>
  <c r="L34" i="7"/>
  <c r="L41" i="7"/>
  <c r="L48" i="7"/>
  <c r="Y60" i="7"/>
  <c r="D68" i="7"/>
  <c r="H68" i="7"/>
  <c r="L85" i="7"/>
  <c r="Q85" i="7"/>
  <c r="H71" i="7"/>
  <c r="H73" i="7"/>
  <c r="H75" i="7"/>
  <c r="D92" i="7"/>
  <c r="G96" i="7"/>
  <c r="I118" i="7"/>
  <c r="M117" i="7"/>
  <c r="M119" i="7"/>
  <c r="G135" i="7"/>
  <c r="M130" i="7"/>
  <c r="C133" i="7"/>
  <c r="I133" i="7"/>
  <c r="C146" i="7"/>
  <c r="Z22" i="7"/>
  <c r="Z26" i="7"/>
  <c r="Z30" i="7"/>
  <c r="Z34" i="7"/>
  <c r="Z43" i="7"/>
  <c r="L62" i="7"/>
  <c r="D71" i="7"/>
  <c r="D79" i="7"/>
  <c r="I93" i="7"/>
  <c r="H91" i="7"/>
  <c r="Q93" i="7"/>
  <c r="F118" i="7"/>
  <c r="J118" i="7"/>
  <c r="Z117" i="7"/>
  <c r="Z123" i="7"/>
  <c r="Y126" i="7"/>
  <c r="M126" i="7"/>
  <c r="Z130" i="7"/>
  <c r="X142" i="7"/>
  <c r="AA197" i="6"/>
  <c r="Y197" i="6"/>
  <c r="C194" i="6"/>
  <c r="C193" i="6"/>
  <c r="C192" i="6"/>
  <c r="C191" i="6"/>
  <c r="C190" i="6"/>
  <c r="C189" i="6"/>
  <c r="C188" i="6"/>
  <c r="C187" i="6"/>
  <c r="C186" i="6"/>
  <c r="C185" i="6"/>
  <c r="C184" i="6"/>
  <c r="J183" i="6"/>
  <c r="I183" i="6"/>
  <c r="H183" i="6"/>
  <c r="G183" i="6"/>
  <c r="F183" i="6"/>
  <c r="E183" i="6"/>
  <c r="D183" i="6"/>
  <c r="C183" i="6" s="1"/>
  <c r="C182" i="6"/>
  <c r="X179" i="6"/>
  <c r="F179" i="6"/>
  <c r="X178" i="6"/>
  <c r="F178" i="6"/>
  <c r="X177" i="6"/>
  <c r="F177" i="6"/>
  <c r="Y174" i="6"/>
  <c r="M174" i="6"/>
  <c r="Y173" i="6"/>
  <c r="M173" i="6"/>
  <c r="Y172" i="6"/>
  <c r="M172" i="6"/>
  <c r="X168" i="6"/>
  <c r="K168" i="6"/>
  <c r="C168" i="6"/>
  <c r="X167" i="6"/>
  <c r="K167" i="6"/>
  <c r="C167" i="6"/>
  <c r="C166" i="6"/>
  <c r="Y153" i="6"/>
  <c r="G153" i="6"/>
  <c r="F153" i="6"/>
  <c r="E153" i="6"/>
  <c r="D153" i="6"/>
  <c r="C153" i="6"/>
  <c r="X152" i="6"/>
  <c r="Z151" i="6"/>
  <c r="Y151" i="6"/>
  <c r="X151" i="6"/>
  <c r="Z150" i="6"/>
  <c r="X150" i="6"/>
  <c r="D145" i="6"/>
  <c r="C145" i="6"/>
  <c r="D144" i="6"/>
  <c r="C144" i="6"/>
  <c r="X143" i="6"/>
  <c r="E143" i="6"/>
  <c r="D142" i="6"/>
  <c r="C142" i="6"/>
  <c r="D141" i="6"/>
  <c r="C141" i="6"/>
  <c r="D140" i="6"/>
  <c r="C140" i="6"/>
  <c r="I134" i="6"/>
  <c r="H134" i="6"/>
  <c r="G134" i="6"/>
  <c r="F134" i="6"/>
  <c r="C134" i="6"/>
  <c r="I132" i="6"/>
  <c r="H132" i="6"/>
  <c r="G132" i="6"/>
  <c r="F132" i="6"/>
  <c r="C132" i="6"/>
  <c r="I131" i="6"/>
  <c r="H131" i="6"/>
  <c r="G131" i="6"/>
  <c r="F131" i="6"/>
  <c r="E131" i="6"/>
  <c r="C131" i="6"/>
  <c r="I130" i="6"/>
  <c r="H130" i="6"/>
  <c r="G130" i="6"/>
  <c r="F130" i="6"/>
  <c r="E130" i="6"/>
  <c r="C130" i="6"/>
  <c r="I129" i="6"/>
  <c r="H129" i="6"/>
  <c r="G129" i="6"/>
  <c r="F129" i="6"/>
  <c r="C129" i="6"/>
  <c r="I127" i="6"/>
  <c r="H127" i="6"/>
  <c r="G127" i="6"/>
  <c r="F127" i="6"/>
  <c r="C127" i="6"/>
  <c r="I126" i="6"/>
  <c r="H126" i="6"/>
  <c r="G126" i="6"/>
  <c r="F126" i="6"/>
  <c r="E126" i="6"/>
  <c r="C126" i="6"/>
  <c r="I124" i="6"/>
  <c r="H124" i="6"/>
  <c r="G124" i="6"/>
  <c r="F124" i="6"/>
  <c r="C124" i="6"/>
  <c r="I123" i="6"/>
  <c r="H123" i="6"/>
  <c r="G123" i="6"/>
  <c r="F123" i="6"/>
  <c r="E123" i="6"/>
  <c r="C123" i="6"/>
  <c r="I122" i="6"/>
  <c r="H122" i="6"/>
  <c r="G122" i="6"/>
  <c r="F122" i="6"/>
  <c r="C122" i="6"/>
  <c r="I121" i="6"/>
  <c r="H121" i="6"/>
  <c r="G121" i="6"/>
  <c r="F121" i="6"/>
  <c r="E121" i="6"/>
  <c r="C121" i="6"/>
  <c r="I120" i="6"/>
  <c r="H120" i="6"/>
  <c r="G120" i="6"/>
  <c r="F120" i="6"/>
  <c r="C120" i="6"/>
  <c r="I119" i="6"/>
  <c r="H119" i="6"/>
  <c r="G119" i="6"/>
  <c r="F119" i="6"/>
  <c r="C119" i="6"/>
  <c r="I117" i="6"/>
  <c r="H117" i="6"/>
  <c r="G117" i="6"/>
  <c r="F117" i="6"/>
  <c r="C117" i="6"/>
  <c r="I116" i="6"/>
  <c r="H116" i="6"/>
  <c r="G116" i="6"/>
  <c r="F116" i="6"/>
  <c r="E116" i="6"/>
  <c r="C116" i="6"/>
  <c r="X112" i="6"/>
  <c r="E112" i="6"/>
  <c r="X111" i="6"/>
  <c r="E111" i="6"/>
  <c r="C108" i="6"/>
  <c r="C107" i="6"/>
  <c r="C106" i="6"/>
  <c r="C105" i="6"/>
  <c r="X103" i="6"/>
  <c r="H98" i="6" s="1"/>
  <c r="X102" i="6"/>
  <c r="G102" i="6"/>
  <c r="X101" i="6"/>
  <c r="G101" i="6"/>
  <c r="C101" i="6"/>
  <c r="C100" i="6"/>
  <c r="C99" i="6"/>
  <c r="G99" i="6" s="1"/>
  <c r="X98" i="6"/>
  <c r="C98" i="6"/>
  <c r="G98" i="6" s="1"/>
  <c r="X97" i="6"/>
  <c r="C97" i="6"/>
  <c r="G97" i="6" s="1"/>
  <c r="X96" i="6"/>
  <c r="G96" i="6"/>
  <c r="C96" i="6"/>
  <c r="Q92" i="6"/>
  <c r="P92" i="6"/>
  <c r="O92" i="6"/>
  <c r="N92" i="6"/>
  <c r="M92" i="6"/>
  <c r="L92" i="6"/>
  <c r="K92" i="6"/>
  <c r="J92" i="6"/>
  <c r="I92" i="6"/>
  <c r="G92" i="6"/>
  <c r="F92" i="6"/>
  <c r="E92" i="6"/>
  <c r="Q91" i="6"/>
  <c r="P91" i="6"/>
  <c r="O91" i="6"/>
  <c r="O93" i="6" s="1"/>
  <c r="N91" i="6"/>
  <c r="N93" i="6" s="1"/>
  <c r="M91" i="6"/>
  <c r="M93" i="6" s="1"/>
  <c r="L91" i="6"/>
  <c r="K91" i="6"/>
  <c r="J91" i="6"/>
  <c r="I91" i="6"/>
  <c r="G91" i="6"/>
  <c r="F91" i="6"/>
  <c r="F93" i="6" s="1"/>
  <c r="E91" i="6"/>
  <c r="Q84" i="6"/>
  <c r="P84" i="6"/>
  <c r="O84" i="6"/>
  <c r="N84" i="6"/>
  <c r="M84" i="6"/>
  <c r="L84" i="6"/>
  <c r="K84" i="6"/>
  <c r="J84" i="6"/>
  <c r="I84" i="6"/>
  <c r="G84" i="6"/>
  <c r="F84" i="6"/>
  <c r="E84" i="6"/>
  <c r="C84" i="6"/>
  <c r="Q83" i="6"/>
  <c r="P83" i="6"/>
  <c r="O83" i="6"/>
  <c r="N83" i="6"/>
  <c r="M83" i="6"/>
  <c r="L83" i="6"/>
  <c r="K83" i="6"/>
  <c r="J83" i="6"/>
  <c r="I83" i="6"/>
  <c r="G83" i="6"/>
  <c r="F83" i="6"/>
  <c r="E83" i="6"/>
  <c r="C83" i="6"/>
  <c r="Q82" i="6"/>
  <c r="P82" i="6"/>
  <c r="O82" i="6"/>
  <c r="N82" i="6"/>
  <c r="M82" i="6"/>
  <c r="L82" i="6"/>
  <c r="K82" i="6"/>
  <c r="J82" i="6"/>
  <c r="I82" i="6"/>
  <c r="G82" i="6"/>
  <c r="F82" i="6"/>
  <c r="E82" i="6"/>
  <c r="C82" i="6"/>
  <c r="Q81" i="6"/>
  <c r="P81" i="6"/>
  <c r="O81" i="6"/>
  <c r="N81" i="6"/>
  <c r="M81" i="6"/>
  <c r="L81" i="6"/>
  <c r="K81" i="6"/>
  <c r="J81" i="6"/>
  <c r="I81" i="6"/>
  <c r="G81" i="6"/>
  <c r="F81" i="6"/>
  <c r="E81" i="6"/>
  <c r="C81" i="6"/>
  <c r="Q80" i="6"/>
  <c r="P80" i="6"/>
  <c r="O80" i="6"/>
  <c r="N80" i="6"/>
  <c r="M80" i="6"/>
  <c r="L80" i="6"/>
  <c r="K80" i="6"/>
  <c r="J80" i="6"/>
  <c r="I80" i="6"/>
  <c r="G80" i="6"/>
  <c r="F80" i="6"/>
  <c r="E80" i="6"/>
  <c r="C80" i="6"/>
  <c r="Q79" i="6"/>
  <c r="P79" i="6"/>
  <c r="O79" i="6"/>
  <c r="N79" i="6"/>
  <c r="M79" i="6"/>
  <c r="L79" i="6"/>
  <c r="K79" i="6"/>
  <c r="J79" i="6"/>
  <c r="I79" i="6"/>
  <c r="G79" i="6"/>
  <c r="F79" i="6"/>
  <c r="E79" i="6"/>
  <c r="C79" i="6"/>
  <c r="Q78" i="6"/>
  <c r="P78" i="6"/>
  <c r="O78" i="6"/>
  <c r="N78" i="6"/>
  <c r="M78" i="6"/>
  <c r="L78" i="6"/>
  <c r="K78" i="6"/>
  <c r="J78" i="6"/>
  <c r="I78" i="6"/>
  <c r="G78" i="6"/>
  <c r="F78" i="6"/>
  <c r="E78" i="6"/>
  <c r="C78" i="6"/>
  <c r="Q77" i="6"/>
  <c r="P77" i="6"/>
  <c r="O77" i="6"/>
  <c r="N77" i="6"/>
  <c r="M77" i="6"/>
  <c r="L77" i="6"/>
  <c r="K77" i="6"/>
  <c r="J77" i="6"/>
  <c r="I77" i="6"/>
  <c r="G77" i="6"/>
  <c r="F77" i="6"/>
  <c r="E77" i="6"/>
  <c r="C77" i="6"/>
  <c r="Q76" i="6"/>
  <c r="P76" i="6"/>
  <c r="O76" i="6"/>
  <c r="N76" i="6"/>
  <c r="M76" i="6"/>
  <c r="L76" i="6"/>
  <c r="K76" i="6"/>
  <c r="J76" i="6"/>
  <c r="I76" i="6"/>
  <c r="G76" i="6"/>
  <c r="F76" i="6"/>
  <c r="E76" i="6"/>
  <c r="C76" i="6"/>
  <c r="Q75" i="6"/>
  <c r="P75" i="6"/>
  <c r="O75" i="6"/>
  <c r="N75" i="6"/>
  <c r="M75" i="6"/>
  <c r="L75" i="6"/>
  <c r="K75" i="6"/>
  <c r="J75" i="6"/>
  <c r="I75" i="6"/>
  <c r="G75" i="6"/>
  <c r="F75" i="6"/>
  <c r="E75" i="6"/>
  <c r="C75" i="6"/>
  <c r="Q74" i="6"/>
  <c r="P74" i="6"/>
  <c r="O74" i="6"/>
  <c r="N74" i="6"/>
  <c r="M74" i="6"/>
  <c r="L74" i="6"/>
  <c r="K74" i="6"/>
  <c r="J74" i="6"/>
  <c r="I74" i="6"/>
  <c r="G74" i="6"/>
  <c r="F74" i="6"/>
  <c r="E74" i="6"/>
  <c r="C74" i="6"/>
  <c r="Q73" i="6"/>
  <c r="P73" i="6"/>
  <c r="O73" i="6"/>
  <c r="N73" i="6"/>
  <c r="M73" i="6"/>
  <c r="L73" i="6"/>
  <c r="K73" i="6"/>
  <c r="J73" i="6"/>
  <c r="I73" i="6"/>
  <c r="G73" i="6"/>
  <c r="F73" i="6"/>
  <c r="E73" i="6"/>
  <c r="C73" i="6"/>
  <c r="Q72" i="6"/>
  <c r="P72" i="6"/>
  <c r="O72" i="6"/>
  <c r="N72" i="6"/>
  <c r="M72" i="6"/>
  <c r="L72" i="6"/>
  <c r="K72" i="6"/>
  <c r="J72" i="6"/>
  <c r="I72" i="6"/>
  <c r="G72" i="6"/>
  <c r="F72" i="6"/>
  <c r="E72" i="6"/>
  <c r="C72" i="6"/>
  <c r="Q71" i="6"/>
  <c r="P71" i="6"/>
  <c r="O71" i="6"/>
  <c r="N71" i="6"/>
  <c r="M71" i="6"/>
  <c r="L71" i="6"/>
  <c r="K71" i="6"/>
  <c r="J71" i="6"/>
  <c r="I71" i="6"/>
  <c r="G71" i="6"/>
  <c r="F71" i="6"/>
  <c r="E71" i="6"/>
  <c r="C71" i="6"/>
  <c r="Q70" i="6"/>
  <c r="P70" i="6"/>
  <c r="O70" i="6"/>
  <c r="N70" i="6"/>
  <c r="M70" i="6"/>
  <c r="L70" i="6"/>
  <c r="K70" i="6"/>
  <c r="J70" i="6"/>
  <c r="I70" i="6"/>
  <c r="G70" i="6"/>
  <c r="F70" i="6"/>
  <c r="E70" i="6"/>
  <c r="C70" i="6"/>
  <c r="Q69" i="6"/>
  <c r="P69" i="6"/>
  <c r="O69" i="6"/>
  <c r="N69" i="6"/>
  <c r="M69" i="6"/>
  <c r="L69" i="6"/>
  <c r="K69" i="6"/>
  <c r="J69" i="6"/>
  <c r="I69" i="6"/>
  <c r="G69" i="6"/>
  <c r="F69" i="6"/>
  <c r="E69" i="6"/>
  <c r="C69" i="6"/>
  <c r="Q68" i="6"/>
  <c r="P68" i="6"/>
  <c r="O68" i="6"/>
  <c r="N68" i="6"/>
  <c r="M68" i="6"/>
  <c r="L68" i="6"/>
  <c r="K68" i="6"/>
  <c r="J68" i="6"/>
  <c r="I68" i="6"/>
  <c r="G68" i="6"/>
  <c r="F68" i="6"/>
  <c r="E68" i="6"/>
  <c r="C68" i="6"/>
  <c r="H62" i="6"/>
  <c r="G62" i="6"/>
  <c r="F62" i="6"/>
  <c r="E62" i="6"/>
  <c r="D62" i="6"/>
  <c r="C62" i="6"/>
  <c r="H61" i="6"/>
  <c r="G61" i="6"/>
  <c r="F61" i="6"/>
  <c r="E61" i="6"/>
  <c r="D61" i="6"/>
  <c r="C61" i="6"/>
  <c r="H60" i="6"/>
  <c r="G60" i="6"/>
  <c r="F60" i="6"/>
  <c r="E60" i="6"/>
  <c r="D60" i="6"/>
  <c r="C60" i="6"/>
  <c r="H59" i="6"/>
  <c r="G59" i="6"/>
  <c r="F59" i="6"/>
  <c r="E59" i="6"/>
  <c r="D59" i="6"/>
  <c r="C59" i="6"/>
  <c r="H58" i="6"/>
  <c r="G58" i="6"/>
  <c r="F58" i="6"/>
  <c r="E58" i="6"/>
  <c r="D58" i="6"/>
  <c r="C58" i="6"/>
  <c r="H57" i="6"/>
  <c r="G57" i="6"/>
  <c r="F57" i="6"/>
  <c r="E57" i="6"/>
  <c r="D57" i="6"/>
  <c r="C57" i="6"/>
  <c r="H53" i="6"/>
  <c r="G53" i="6"/>
  <c r="F53" i="6"/>
  <c r="E53" i="6"/>
  <c r="D53" i="6"/>
  <c r="C53" i="6"/>
  <c r="H48" i="6"/>
  <c r="G48" i="6"/>
  <c r="F48" i="6"/>
  <c r="E48" i="6"/>
  <c r="D48" i="6"/>
  <c r="C48" i="6"/>
  <c r="H47" i="6"/>
  <c r="G47" i="6"/>
  <c r="F47" i="6"/>
  <c r="E47" i="6"/>
  <c r="D47" i="6"/>
  <c r="C47" i="6"/>
  <c r="H46" i="6"/>
  <c r="G46" i="6"/>
  <c r="F46" i="6"/>
  <c r="E46" i="6"/>
  <c r="D46" i="6"/>
  <c r="C46" i="6"/>
  <c r="H45" i="6"/>
  <c r="G45" i="6"/>
  <c r="F45" i="6"/>
  <c r="E45" i="6"/>
  <c r="D45" i="6"/>
  <c r="C45" i="6"/>
  <c r="H43" i="6"/>
  <c r="G43" i="6"/>
  <c r="F43" i="6"/>
  <c r="E43" i="6"/>
  <c r="D43" i="6"/>
  <c r="C43" i="6"/>
  <c r="V42" i="6"/>
  <c r="H41" i="6"/>
  <c r="G41" i="6"/>
  <c r="F41" i="6"/>
  <c r="E41" i="6"/>
  <c r="D41" i="6"/>
  <c r="C41" i="6"/>
  <c r="H40" i="6"/>
  <c r="G40" i="6"/>
  <c r="F40" i="6"/>
  <c r="E40" i="6"/>
  <c r="D40" i="6"/>
  <c r="C40" i="6"/>
  <c r="V38" i="6"/>
  <c r="H34" i="6"/>
  <c r="G34" i="6"/>
  <c r="F34" i="6"/>
  <c r="E34" i="6"/>
  <c r="D34" i="6"/>
  <c r="C34" i="6"/>
  <c r="H33" i="6"/>
  <c r="G33" i="6"/>
  <c r="F33" i="6"/>
  <c r="E33" i="6"/>
  <c r="D33" i="6"/>
  <c r="C33" i="6"/>
  <c r="H32" i="6"/>
  <c r="G32" i="6"/>
  <c r="F32" i="6"/>
  <c r="E32" i="6"/>
  <c r="D32" i="6"/>
  <c r="C32" i="6"/>
  <c r="H31" i="6"/>
  <c r="G31" i="6"/>
  <c r="F31" i="6"/>
  <c r="E31" i="6"/>
  <c r="D31" i="6"/>
  <c r="C31" i="6"/>
  <c r="H30" i="6"/>
  <c r="G30" i="6"/>
  <c r="F30" i="6"/>
  <c r="E30" i="6"/>
  <c r="D30" i="6"/>
  <c r="C30" i="6"/>
  <c r="H29" i="6"/>
  <c r="G29" i="6"/>
  <c r="F29" i="6"/>
  <c r="E29" i="6"/>
  <c r="D29" i="6"/>
  <c r="C29" i="6"/>
  <c r="H28" i="6"/>
  <c r="G28" i="6"/>
  <c r="F28" i="6"/>
  <c r="E28" i="6"/>
  <c r="D28" i="6"/>
  <c r="C28" i="6"/>
  <c r="H27" i="6"/>
  <c r="G27" i="6"/>
  <c r="F27" i="6"/>
  <c r="E27" i="6"/>
  <c r="D27" i="6"/>
  <c r="C27" i="6"/>
  <c r="H26" i="6"/>
  <c r="G26" i="6"/>
  <c r="F26" i="6"/>
  <c r="E26" i="6"/>
  <c r="D26" i="6"/>
  <c r="C26" i="6"/>
  <c r="H24" i="6"/>
  <c r="G24" i="6"/>
  <c r="F24" i="6"/>
  <c r="E24" i="6"/>
  <c r="D24" i="6"/>
  <c r="C24" i="6"/>
  <c r="H23" i="6"/>
  <c r="G23" i="6"/>
  <c r="F23" i="6"/>
  <c r="E23" i="6"/>
  <c r="D23" i="6"/>
  <c r="C23" i="6"/>
  <c r="H22" i="6"/>
  <c r="G22" i="6"/>
  <c r="F22" i="6"/>
  <c r="E22" i="6"/>
  <c r="D22" i="6"/>
  <c r="C22" i="6"/>
  <c r="H21" i="6"/>
  <c r="G21" i="6"/>
  <c r="F21" i="6"/>
  <c r="E21" i="6"/>
  <c r="D21" i="6"/>
  <c r="C21" i="6"/>
  <c r="H20" i="6"/>
  <c r="G20" i="6"/>
  <c r="F20" i="6"/>
  <c r="E20" i="6"/>
  <c r="D20" i="6"/>
  <c r="C20" i="6"/>
  <c r="H19" i="6"/>
  <c r="G19" i="6"/>
  <c r="F19" i="6"/>
  <c r="E19" i="6"/>
  <c r="D19" i="6"/>
  <c r="C19" i="6"/>
  <c r="H17" i="6"/>
  <c r="G17" i="6"/>
  <c r="F17" i="6"/>
  <c r="E17" i="6"/>
  <c r="D17" i="6"/>
  <c r="C17" i="6"/>
  <c r="H16" i="6"/>
  <c r="G16" i="6"/>
  <c r="F16" i="6"/>
  <c r="E16" i="6"/>
  <c r="D16" i="6"/>
  <c r="C16" i="6"/>
  <c r="H15" i="6"/>
  <c r="G15" i="6"/>
  <c r="F15" i="6"/>
  <c r="E15" i="6"/>
  <c r="D15" i="6"/>
  <c r="C15" i="6"/>
  <c r="H14" i="6"/>
  <c r="G14" i="6"/>
  <c r="F14" i="6"/>
  <c r="E14" i="6"/>
  <c r="D14" i="6"/>
  <c r="C14" i="6"/>
  <c r="H13" i="6"/>
  <c r="G13" i="6"/>
  <c r="F13" i="6"/>
  <c r="E13" i="6"/>
  <c r="D13" i="6"/>
  <c r="C13" i="6"/>
  <c r="A5" i="6"/>
  <c r="A4" i="6"/>
  <c r="A3" i="6"/>
  <c r="A2" i="6"/>
  <c r="G49" i="7" l="1"/>
  <c r="Z49" i="13"/>
  <c r="C137" i="7"/>
  <c r="M93" i="7"/>
  <c r="M93" i="1" s="1"/>
  <c r="J49" i="7"/>
  <c r="K49" i="7"/>
  <c r="M128" i="7"/>
  <c r="V60" i="6"/>
  <c r="D126" i="6"/>
  <c r="Z25" i="7"/>
  <c r="E39" i="6"/>
  <c r="F44" i="6"/>
  <c r="F49" i="7"/>
  <c r="E49" i="7"/>
  <c r="H137" i="7"/>
  <c r="V30" i="6"/>
  <c r="Z128" i="7"/>
  <c r="C125" i="6"/>
  <c r="I125" i="6"/>
  <c r="H133" i="6"/>
  <c r="K137" i="7"/>
  <c r="I94" i="13"/>
  <c r="V126" i="6"/>
  <c r="G137" i="7"/>
  <c r="E18" i="6"/>
  <c r="H75" i="6"/>
  <c r="D79" i="6"/>
  <c r="D80" i="6"/>
  <c r="I137" i="7"/>
  <c r="L137" i="7"/>
  <c r="Y94" i="13"/>
  <c r="I49" i="7"/>
  <c r="V17" i="6"/>
  <c r="I61" i="6"/>
  <c r="H83" i="6"/>
  <c r="I60" i="6"/>
  <c r="V61" i="6"/>
  <c r="H72" i="6"/>
  <c r="D83" i="6"/>
  <c r="H92" i="6"/>
  <c r="D123" i="6"/>
  <c r="G128" i="6"/>
  <c r="C128" i="6"/>
  <c r="I128" i="6"/>
  <c r="D131" i="6"/>
  <c r="Y44" i="7"/>
  <c r="Y12" i="13"/>
  <c r="V34" i="6"/>
  <c r="I62" i="6"/>
  <c r="D75" i="6"/>
  <c r="F18" i="6"/>
  <c r="F12" i="6" s="1"/>
  <c r="V62" i="6"/>
  <c r="F118" i="6"/>
  <c r="F125" i="6"/>
  <c r="H128" i="6"/>
  <c r="J137" i="7"/>
  <c r="Y49" i="13"/>
  <c r="L49" i="13"/>
  <c r="Z137" i="13"/>
  <c r="M137" i="13"/>
  <c r="C39" i="6"/>
  <c r="D71" i="6"/>
  <c r="D72" i="6"/>
  <c r="D92" i="6"/>
  <c r="C92" i="6" s="1"/>
  <c r="J93" i="6"/>
  <c r="V116" i="6"/>
  <c r="H118" i="6"/>
  <c r="Z44" i="7"/>
  <c r="V29" i="6"/>
  <c r="H71" i="6"/>
  <c r="H74" i="6"/>
  <c r="H77" i="6"/>
  <c r="V14" i="6"/>
  <c r="G39" i="6"/>
  <c r="V45" i="6"/>
  <c r="V23" i="6"/>
  <c r="V26" i="6"/>
  <c r="H25" i="6"/>
  <c r="E44" i="6"/>
  <c r="E49" i="6" s="1"/>
  <c r="H69" i="6"/>
  <c r="N85" i="6"/>
  <c r="F108" i="6" s="1"/>
  <c r="H79" i="6"/>
  <c r="H80" i="6"/>
  <c r="H82" i="6"/>
  <c r="C118" i="6"/>
  <c r="D130" i="6"/>
  <c r="I133" i="6"/>
  <c r="H93" i="7"/>
  <c r="D85" i="7"/>
  <c r="X94" i="7" s="1"/>
  <c r="H85" i="7"/>
  <c r="C49" i="7"/>
  <c r="Y39" i="7"/>
  <c r="D93" i="7"/>
  <c r="Z125" i="7"/>
  <c r="M125" i="7"/>
  <c r="Z18" i="7"/>
  <c r="E12" i="7"/>
  <c r="Z12" i="7" s="1"/>
  <c r="Z118" i="7"/>
  <c r="M118" i="7"/>
  <c r="L39" i="7"/>
  <c r="L25" i="7"/>
  <c r="Y25" i="7"/>
  <c r="M133" i="7"/>
  <c r="Z133" i="7"/>
  <c r="D49" i="7"/>
  <c r="Y18" i="7"/>
  <c r="D12" i="7"/>
  <c r="L18" i="7"/>
  <c r="F137" i="7"/>
  <c r="Z135" i="7"/>
  <c r="M135" i="7"/>
  <c r="X146" i="7"/>
  <c r="E146" i="7"/>
  <c r="M136" i="7"/>
  <c r="Z136" i="7"/>
  <c r="Z39" i="7"/>
  <c r="F135" i="6"/>
  <c r="X140" i="6"/>
  <c r="X142" i="6"/>
  <c r="V22" i="6"/>
  <c r="F136" i="6"/>
  <c r="X141" i="6"/>
  <c r="V20" i="6"/>
  <c r="C44" i="6"/>
  <c r="G44" i="6"/>
  <c r="V46" i="6"/>
  <c r="V48" i="6"/>
  <c r="H44" i="6"/>
  <c r="D69" i="6"/>
  <c r="D74" i="6"/>
  <c r="D77" i="6"/>
  <c r="D82" i="6"/>
  <c r="I118" i="6"/>
  <c r="G125" i="6"/>
  <c r="V130" i="6"/>
  <c r="F133" i="6"/>
  <c r="V13" i="6"/>
  <c r="C18" i="6"/>
  <c r="C12" i="6" s="1"/>
  <c r="G18" i="6"/>
  <c r="G12" i="6" s="1"/>
  <c r="E25" i="6"/>
  <c r="V28" i="6"/>
  <c r="V31" i="6"/>
  <c r="V33" i="6"/>
  <c r="V43" i="6"/>
  <c r="H70" i="6"/>
  <c r="H73" i="6"/>
  <c r="H76" i="6"/>
  <c r="H78" i="6"/>
  <c r="H81" i="6"/>
  <c r="H84" i="6"/>
  <c r="I93" i="6"/>
  <c r="Q93" i="6"/>
  <c r="V121" i="6"/>
  <c r="V123" i="6"/>
  <c r="H125" i="6"/>
  <c r="F128" i="6"/>
  <c r="G133" i="6"/>
  <c r="E140" i="6"/>
  <c r="E141" i="6"/>
  <c r="E142" i="6"/>
  <c r="C146" i="6"/>
  <c r="V15" i="6"/>
  <c r="H18" i="6"/>
  <c r="H12" i="6" s="1"/>
  <c r="V21" i="6"/>
  <c r="F39" i="6"/>
  <c r="V41" i="6"/>
  <c r="D44" i="6"/>
  <c r="V53" i="6"/>
  <c r="I58" i="6"/>
  <c r="C85" i="6"/>
  <c r="D70" i="6"/>
  <c r="D73" i="6"/>
  <c r="D76" i="6"/>
  <c r="D78" i="6"/>
  <c r="D81" i="6"/>
  <c r="D84" i="6"/>
  <c r="E93" i="6"/>
  <c r="H135" i="6"/>
  <c r="C136" i="6"/>
  <c r="I136" i="6"/>
  <c r="E144" i="6"/>
  <c r="V24" i="6"/>
  <c r="F25" i="6"/>
  <c r="J85" i="6"/>
  <c r="C135" i="6"/>
  <c r="G136" i="6"/>
  <c r="G118" i="6"/>
  <c r="V131" i="6"/>
  <c r="E12" i="6"/>
  <c r="D25" i="6"/>
  <c r="C25" i="6"/>
  <c r="G25" i="6"/>
  <c r="V27" i="6"/>
  <c r="V32" i="6"/>
  <c r="V40" i="6"/>
  <c r="H39" i="6"/>
  <c r="V47" i="6"/>
  <c r="I57" i="6"/>
  <c r="L85" i="6"/>
  <c r="P85" i="6"/>
  <c r="K85" i="6"/>
  <c r="O85" i="6"/>
  <c r="G93" i="6"/>
  <c r="D91" i="6"/>
  <c r="L93" i="6"/>
  <c r="P93" i="6"/>
  <c r="X100" i="6"/>
  <c r="G100" i="6"/>
  <c r="I135" i="6"/>
  <c r="C133" i="6"/>
  <c r="E145" i="6"/>
  <c r="E85" i="6"/>
  <c r="D68" i="6"/>
  <c r="F85" i="6"/>
  <c r="X166" i="6"/>
  <c r="K166" i="6"/>
  <c r="V16" i="6"/>
  <c r="V19" i="6"/>
  <c r="K93" i="6"/>
  <c r="H91" i="6"/>
  <c r="I85" i="6"/>
  <c r="H68" i="6"/>
  <c r="M85" i="6"/>
  <c r="Q85" i="6"/>
  <c r="G85" i="6"/>
  <c r="D121" i="6"/>
  <c r="G135" i="6"/>
  <c r="D18" i="6"/>
  <c r="D39" i="6"/>
  <c r="V57" i="6"/>
  <c r="V58" i="6"/>
  <c r="X99" i="6"/>
  <c r="D116" i="6"/>
  <c r="H136" i="6"/>
  <c r="H137" i="6" s="1"/>
  <c r="X144" i="6"/>
  <c r="X145" i="6"/>
  <c r="D146" i="6"/>
  <c r="AA197" i="5"/>
  <c r="Y197" i="5"/>
  <c r="C194" i="5"/>
  <c r="C193" i="5"/>
  <c r="C192" i="5"/>
  <c r="C191" i="5"/>
  <c r="C190" i="5"/>
  <c r="C189" i="5"/>
  <c r="C188" i="5"/>
  <c r="C187" i="5"/>
  <c r="C186" i="5"/>
  <c r="C185" i="5"/>
  <c r="C184" i="5"/>
  <c r="J183" i="5"/>
  <c r="I183" i="5"/>
  <c r="H183" i="5"/>
  <c r="G183" i="5"/>
  <c r="F183" i="5"/>
  <c r="E183" i="5"/>
  <c r="D183" i="5"/>
  <c r="C182" i="5"/>
  <c r="X179" i="5"/>
  <c r="F179" i="5"/>
  <c r="X178" i="5"/>
  <c r="F178" i="5"/>
  <c r="X177" i="5"/>
  <c r="F177" i="5"/>
  <c r="Y174" i="5"/>
  <c r="M174" i="5"/>
  <c r="Y173" i="5"/>
  <c r="M173" i="5"/>
  <c r="Y172" i="5"/>
  <c r="M172" i="5"/>
  <c r="X168" i="5"/>
  <c r="C168" i="5"/>
  <c r="K168" i="5" s="1"/>
  <c r="X167" i="5"/>
  <c r="K167" i="5"/>
  <c r="C167" i="5"/>
  <c r="K166" i="5"/>
  <c r="C166" i="5"/>
  <c r="X166" i="5" s="1"/>
  <c r="Y153" i="5"/>
  <c r="G153" i="5"/>
  <c r="F153" i="5"/>
  <c r="E153" i="5"/>
  <c r="D153" i="5"/>
  <c r="C153" i="5"/>
  <c r="X152" i="5"/>
  <c r="Z151" i="5"/>
  <c r="Y151" i="5"/>
  <c r="X151" i="5"/>
  <c r="Z150" i="5"/>
  <c r="X150" i="5"/>
  <c r="D145" i="5"/>
  <c r="D145" i="1" s="1"/>
  <c r="C145" i="5"/>
  <c r="C145" i="1" s="1"/>
  <c r="D144" i="5"/>
  <c r="D144" i="1" s="1"/>
  <c r="C144" i="5"/>
  <c r="C144" i="1" s="1"/>
  <c r="X143" i="5"/>
  <c r="E143" i="5"/>
  <c r="D142" i="5"/>
  <c r="D142" i="1" s="1"/>
  <c r="C142" i="5"/>
  <c r="C142" i="1" s="1"/>
  <c r="D141" i="5"/>
  <c r="D141" i="1" s="1"/>
  <c r="C141" i="5"/>
  <c r="C141" i="1" s="1"/>
  <c r="D140" i="5"/>
  <c r="D140" i="1" s="1"/>
  <c r="C140" i="5"/>
  <c r="C140" i="1" s="1"/>
  <c r="I134" i="5"/>
  <c r="I134" i="1" s="1"/>
  <c r="H134" i="5"/>
  <c r="H134" i="1" s="1"/>
  <c r="G134" i="5"/>
  <c r="G134" i="1" s="1"/>
  <c r="F134" i="5"/>
  <c r="F134" i="1" s="1"/>
  <c r="C134" i="5"/>
  <c r="C134" i="1" s="1"/>
  <c r="I132" i="5"/>
  <c r="I132" i="1" s="1"/>
  <c r="H132" i="5"/>
  <c r="H132" i="1" s="1"/>
  <c r="G132" i="5"/>
  <c r="G132" i="1" s="1"/>
  <c r="F132" i="5"/>
  <c r="F132" i="1" s="1"/>
  <c r="C132" i="5"/>
  <c r="C132" i="1" s="1"/>
  <c r="I131" i="5"/>
  <c r="I131" i="1" s="1"/>
  <c r="H131" i="5"/>
  <c r="H131" i="1" s="1"/>
  <c r="G131" i="5"/>
  <c r="G131" i="1" s="1"/>
  <c r="F131" i="5"/>
  <c r="F131" i="1" s="1"/>
  <c r="E131" i="5"/>
  <c r="E131" i="1" s="1"/>
  <c r="C131" i="5"/>
  <c r="C131" i="1" s="1"/>
  <c r="I130" i="5"/>
  <c r="I130" i="1" s="1"/>
  <c r="H130" i="5"/>
  <c r="H130" i="1" s="1"/>
  <c r="G130" i="5"/>
  <c r="G130" i="1" s="1"/>
  <c r="F130" i="5"/>
  <c r="F130" i="1" s="1"/>
  <c r="E130" i="5"/>
  <c r="E130" i="1" s="1"/>
  <c r="C130" i="5"/>
  <c r="C130" i="1" s="1"/>
  <c r="I129" i="5"/>
  <c r="I129" i="1" s="1"/>
  <c r="H129" i="5"/>
  <c r="H129" i="1" s="1"/>
  <c r="G129" i="5"/>
  <c r="G129" i="1" s="1"/>
  <c r="F129" i="5"/>
  <c r="F129" i="1" s="1"/>
  <c r="C129" i="5"/>
  <c r="C129" i="1" s="1"/>
  <c r="I127" i="5"/>
  <c r="I127" i="1" s="1"/>
  <c r="H127" i="5"/>
  <c r="H127" i="1" s="1"/>
  <c r="G127" i="5"/>
  <c r="G127" i="1" s="1"/>
  <c r="F127" i="5"/>
  <c r="F127" i="1" s="1"/>
  <c r="C127" i="5"/>
  <c r="C127" i="1" s="1"/>
  <c r="I126" i="5"/>
  <c r="I126" i="1" s="1"/>
  <c r="H126" i="5"/>
  <c r="H126" i="1" s="1"/>
  <c r="G126" i="5"/>
  <c r="G126" i="1" s="1"/>
  <c r="F126" i="5"/>
  <c r="F126" i="1" s="1"/>
  <c r="E126" i="5"/>
  <c r="E126" i="1" s="1"/>
  <c r="C126" i="5"/>
  <c r="C126" i="1" s="1"/>
  <c r="I124" i="5"/>
  <c r="I124" i="1" s="1"/>
  <c r="H124" i="5"/>
  <c r="H124" i="1" s="1"/>
  <c r="G124" i="5"/>
  <c r="G124" i="1" s="1"/>
  <c r="F124" i="5"/>
  <c r="F124" i="1" s="1"/>
  <c r="C124" i="5"/>
  <c r="C124" i="1" s="1"/>
  <c r="I123" i="5"/>
  <c r="I123" i="1" s="1"/>
  <c r="H123" i="5"/>
  <c r="H123" i="1" s="1"/>
  <c r="G123" i="5"/>
  <c r="G123" i="1" s="1"/>
  <c r="F123" i="5"/>
  <c r="F123" i="1" s="1"/>
  <c r="E123" i="5"/>
  <c r="E123" i="1" s="1"/>
  <c r="C123" i="5"/>
  <c r="C123" i="1" s="1"/>
  <c r="I122" i="5"/>
  <c r="I122" i="1" s="1"/>
  <c r="H122" i="5"/>
  <c r="H122" i="1" s="1"/>
  <c r="G122" i="5"/>
  <c r="G122" i="1" s="1"/>
  <c r="F122" i="5"/>
  <c r="F122" i="1" s="1"/>
  <c r="C122" i="5"/>
  <c r="C122" i="1" s="1"/>
  <c r="I121" i="5"/>
  <c r="I121" i="1" s="1"/>
  <c r="H121" i="5"/>
  <c r="H121" i="1" s="1"/>
  <c r="G121" i="5"/>
  <c r="G121" i="1" s="1"/>
  <c r="F121" i="5"/>
  <c r="F121" i="1" s="1"/>
  <c r="E121" i="5"/>
  <c r="E121" i="1" s="1"/>
  <c r="C121" i="5"/>
  <c r="C121" i="1" s="1"/>
  <c r="I120" i="5"/>
  <c r="I120" i="1" s="1"/>
  <c r="H120" i="5"/>
  <c r="H120" i="1" s="1"/>
  <c r="G120" i="5"/>
  <c r="G120" i="1" s="1"/>
  <c r="F120" i="5"/>
  <c r="F120" i="1" s="1"/>
  <c r="C120" i="5"/>
  <c r="C120" i="1" s="1"/>
  <c r="I119" i="5"/>
  <c r="I119" i="1" s="1"/>
  <c r="H119" i="5"/>
  <c r="H119" i="1" s="1"/>
  <c r="G119" i="5"/>
  <c r="G119" i="1" s="1"/>
  <c r="F119" i="5"/>
  <c r="F119" i="1" s="1"/>
  <c r="C119" i="5"/>
  <c r="C119" i="1" s="1"/>
  <c r="I117" i="5"/>
  <c r="I117" i="1" s="1"/>
  <c r="H117" i="5"/>
  <c r="H117" i="1" s="1"/>
  <c r="G117" i="5"/>
  <c r="G117" i="1" s="1"/>
  <c r="F117" i="5"/>
  <c r="F117" i="1" s="1"/>
  <c r="C117" i="5"/>
  <c r="C117" i="1" s="1"/>
  <c r="I116" i="5"/>
  <c r="I116" i="1" s="1"/>
  <c r="H116" i="5"/>
  <c r="H116" i="1" s="1"/>
  <c r="G116" i="5"/>
  <c r="G116" i="1" s="1"/>
  <c r="F116" i="5"/>
  <c r="F116" i="1" s="1"/>
  <c r="E116" i="5"/>
  <c r="E116" i="1" s="1"/>
  <c r="C116" i="5"/>
  <c r="C116" i="1" s="1"/>
  <c r="X112" i="5"/>
  <c r="E112" i="5"/>
  <c r="X111" i="5"/>
  <c r="E111" i="5"/>
  <c r="C108" i="5"/>
  <c r="C107" i="5"/>
  <c r="C106" i="5"/>
  <c r="C105" i="5"/>
  <c r="X102" i="5"/>
  <c r="G102" i="5"/>
  <c r="X101" i="5"/>
  <c r="G101" i="5"/>
  <c r="C101" i="5"/>
  <c r="C100" i="5"/>
  <c r="X100" i="5" s="1"/>
  <c r="C99" i="5"/>
  <c r="C98" i="5"/>
  <c r="G98" i="5" s="1"/>
  <c r="X97" i="5"/>
  <c r="C97" i="5"/>
  <c r="G97" i="5" s="1"/>
  <c r="X96" i="5"/>
  <c r="G96" i="5"/>
  <c r="C96" i="5"/>
  <c r="Q92" i="5"/>
  <c r="Q92" i="1" s="1"/>
  <c r="P92" i="5"/>
  <c r="P92" i="1" s="1"/>
  <c r="O92" i="5"/>
  <c r="O92" i="1" s="1"/>
  <c r="N92" i="5"/>
  <c r="N92" i="1" s="1"/>
  <c r="M92" i="5"/>
  <c r="L92" i="5"/>
  <c r="L92" i="1" s="1"/>
  <c r="K92" i="5"/>
  <c r="K92" i="1" s="1"/>
  <c r="J92" i="5"/>
  <c r="J92" i="1" s="1"/>
  <c r="I92" i="5"/>
  <c r="I92" i="1" s="1"/>
  <c r="G92" i="5"/>
  <c r="G92" i="1" s="1"/>
  <c r="F92" i="5"/>
  <c r="F92" i="1" s="1"/>
  <c r="E92" i="5"/>
  <c r="E92" i="1" s="1"/>
  <c r="Q91" i="5"/>
  <c r="Q91" i="1" s="1"/>
  <c r="P91" i="5"/>
  <c r="O91" i="5"/>
  <c r="N91" i="5"/>
  <c r="M91" i="5"/>
  <c r="M93" i="5" s="1"/>
  <c r="L91" i="5"/>
  <c r="K91" i="5"/>
  <c r="J91" i="5"/>
  <c r="I91" i="5"/>
  <c r="I91" i="1" s="1"/>
  <c r="G91" i="5"/>
  <c r="F91" i="5"/>
  <c r="E91" i="5"/>
  <c r="E91" i="1" s="1"/>
  <c r="Q84" i="5"/>
  <c r="Q84" i="1" s="1"/>
  <c r="P84" i="5"/>
  <c r="P84" i="1" s="1"/>
  <c r="O84" i="5"/>
  <c r="O84" i="1" s="1"/>
  <c r="N84" i="5"/>
  <c r="N84" i="1" s="1"/>
  <c r="M84" i="5"/>
  <c r="M84" i="1" s="1"/>
  <c r="L84" i="5"/>
  <c r="L84" i="1" s="1"/>
  <c r="K84" i="5"/>
  <c r="K84" i="1" s="1"/>
  <c r="J84" i="5"/>
  <c r="J84" i="1" s="1"/>
  <c r="I84" i="5"/>
  <c r="I84" i="1" s="1"/>
  <c r="G84" i="5"/>
  <c r="G84" i="1" s="1"/>
  <c r="F84" i="5"/>
  <c r="F84" i="1" s="1"/>
  <c r="E84" i="5"/>
  <c r="E84" i="1" s="1"/>
  <c r="C84" i="5"/>
  <c r="C84" i="1" s="1"/>
  <c r="Q83" i="5"/>
  <c r="Q83" i="1" s="1"/>
  <c r="P83" i="5"/>
  <c r="P83" i="1" s="1"/>
  <c r="O83" i="5"/>
  <c r="O83" i="1" s="1"/>
  <c r="N83" i="5"/>
  <c r="N83" i="1" s="1"/>
  <c r="M83" i="5"/>
  <c r="M83" i="1" s="1"/>
  <c r="L83" i="5"/>
  <c r="L83" i="1" s="1"/>
  <c r="K83" i="5"/>
  <c r="K83" i="1" s="1"/>
  <c r="J83" i="5"/>
  <c r="J83" i="1" s="1"/>
  <c r="I83" i="5"/>
  <c r="I83" i="1" s="1"/>
  <c r="G83" i="5"/>
  <c r="G83" i="1" s="1"/>
  <c r="F83" i="5"/>
  <c r="F83" i="1" s="1"/>
  <c r="E83" i="5"/>
  <c r="E83" i="1" s="1"/>
  <c r="C83" i="5"/>
  <c r="C83" i="1" s="1"/>
  <c r="Q82" i="5"/>
  <c r="Q82" i="1" s="1"/>
  <c r="P82" i="5"/>
  <c r="P82" i="1" s="1"/>
  <c r="O82" i="5"/>
  <c r="O82" i="1" s="1"/>
  <c r="N82" i="5"/>
  <c r="N82" i="1" s="1"/>
  <c r="M82" i="5"/>
  <c r="M82" i="1" s="1"/>
  <c r="L82" i="5"/>
  <c r="L82" i="1" s="1"/>
  <c r="K82" i="5"/>
  <c r="K82" i="1" s="1"/>
  <c r="J82" i="5"/>
  <c r="J82" i="1" s="1"/>
  <c r="I82" i="5"/>
  <c r="I82" i="1" s="1"/>
  <c r="G82" i="5"/>
  <c r="G82" i="1" s="1"/>
  <c r="F82" i="5"/>
  <c r="F82" i="1" s="1"/>
  <c r="E82" i="5"/>
  <c r="E82" i="1" s="1"/>
  <c r="C82" i="5"/>
  <c r="C82" i="1" s="1"/>
  <c r="Q81" i="5"/>
  <c r="Q81" i="1" s="1"/>
  <c r="P81" i="5"/>
  <c r="P81" i="1" s="1"/>
  <c r="O81" i="5"/>
  <c r="O81" i="1" s="1"/>
  <c r="N81" i="5"/>
  <c r="N81" i="1" s="1"/>
  <c r="M81" i="5"/>
  <c r="M81" i="1" s="1"/>
  <c r="L81" i="5"/>
  <c r="L81" i="1" s="1"/>
  <c r="K81" i="5"/>
  <c r="K81" i="1" s="1"/>
  <c r="J81" i="5"/>
  <c r="J81" i="1" s="1"/>
  <c r="I81" i="5"/>
  <c r="I81" i="1" s="1"/>
  <c r="G81" i="5"/>
  <c r="G81" i="1" s="1"/>
  <c r="F81" i="5"/>
  <c r="F81" i="1" s="1"/>
  <c r="E81" i="5"/>
  <c r="E81" i="1" s="1"/>
  <c r="C81" i="5"/>
  <c r="C81" i="1" s="1"/>
  <c r="Q80" i="5"/>
  <c r="Q80" i="1" s="1"/>
  <c r="P80" i="5"/>
  <c r="P80" i="1" s="1"/>
  <c r="O80" i="5"/>
  <c r="O80" i="1" s="1"/>
  <c r="N80" i="5"/>
  <c r="N80" i="1" s="1"/>
  <c r="M80" i="5"/>
  <c r="M80" i="1" s="1"/>
  <c r="L80" i="5"/>
  <c r="L80" i="1" s="1"/>
  <c r="K80" i="5"/>
  <c r="K80" i="1" s="1"/>
  <c r="J80" i="5"/>
  <c r="J80" i="1" s="1"/>
  <c r="I80" i="5"/>
  <c r="I80" i="1" s="1"/>
  <c r="G80" i="5"/>
  <c r="G80" i="1" s="1"/>
  <c r="F80" i="5"/>
  <c r="F80" i="1" s="1"/>
  <c r="E80" i="5"/>
  <c r="E80" i="1" s="1"/>
  <c r="C80" i="5"/>
  <c r="C80" i="1" s="1"/>
  <c r="Q79" i="5"/>
  <c r="Q79" i="1" s="1"/>
  <c r="P79" i="5"/>
  <c r="P79" i="1" s="1"/>
  <c r="O79" i="5"/>
  <c r="O79" i="1" s="1"/>
  <c r="N79" i="5"/>
  <c r="N79" i="1" s="1"/>
  <c r="M79" i="5"/>
  <c r="M79" i="1" s="1"/>
  <c r="L79" i="5"/>
  <c r="L79" i="1" s="1"/>
  <c r="K79" i="5"/>
  <c r="K79" i="1" s="1"/>
  <c r="J79" i="5"/>
  <c r="J79" i="1" s="1"/>
  <c r="I79" i="5"/>
  <c r="I79" i="1" s="1"/>
  <c r="G79" i="5"/>
  <c r="G79" i="1" s="1"/>
  <c r="F79" i="5"/>
  <c r="F79" i="1" s="1"/>
  <c r="E79" i="5"/>
  <c r="E79" i="1" s="1"/>
  <c r="C79" i="5"/>
  <c r="C79" i="1" s="1"/>
  <c r="Q78" i="5"/>
  <c r="Q78" i="1" s="1"/>
  <c r="P78" i="5"/>
  <c r="P78" i="1" s="1"/>
  <c r="O78" i="5"/>
  <c r="O78" i="1" s="1"/>
  <c r="N78" i="5"/>
  <c r="N78" i="1" s="1"/>
  <c r="M78" i="5"/>
  <c r="M78" i="1" s="1"/>
  <c r="L78" i="5"/>
  <c r="L78" i="1" s="1"/>
  <c r="K78" i="5"/>
  <c r="K78" i="1" s="1"/>
  <c r="J78" i="5"/>
  <c r="J78" i="1" s="1"/>
  <c r="I78" i="5"/>
  <c r="I78" i="1" s="1"/>
  <c r="G78" i="5"/>
  <c r="G78" i="1" s="1"/>
  <c r="F78" i="5"/>
  <c r="F78" i="1" s="1"/>
  <c r="E78" i="5"/>
  <c r="E78" i="1" s="1"/>
  <c r="C78" i="5"/>
  <c r="C78" i="1" s="1"/>
  <c r="Q77" i="5"/>
  <c r="Q77" i="1" s="1"/>
  <c r="P77" i="5"/>
  <c r="P77" i="1" s="1"/>
  <c r="O77" i="5"/>
  <c r="O77" i="1" s="1"/>
  <c r="N77" i="5"/>
  <c r="N77" i="1" s="1"/>
  <c r="M77" i="5"/>
  <c r="M77" i="1" s="1"/>
  <c r="L77" i="5"/>
  <c r="L77" i="1" s="1"/>
  <c r="K77" i="5"/>
  <c r="K77" i="1" s="1"/>
  <c r="J77" i="5"/>
  <c r="J77" i="1" s="1"/>
  <c r="I77" i="5"/>
  <c r="I77" i="1" s="1"/>
  <c r="G77" i="5"/>
  <c r="G77" i="1" s="1"/>
  <c r="F77" i="5"/>
  <c r="F77" i="1" s="1"/>
  <c r="E77" i="5"/>
  <c r="E77" i="1" s="1"/>
  <c r="C77" i="5"/>
  <c r="C77" i="1" s="1"/>
  <c r="Q76" i="5"/>
  <c r="Q76" i="1" s="1"/>
  <c r="P76" i="5"/>
  <c r="P76" i="1" s="1"/>
  <c r="O76" i="5"/>
  <c r="O76" i="1" s="1"/>
  <c r="N76" i="5"/>
  <c r="N76" i="1" s="1"/>
  <c r="M76" i="5"/>
  <c r="M76" i="1" s="1"/>
  <c r="L76" i="5"/>
  <c r="L76" i="1" s="1"/>
  <c r="K76" i="5"/>
  <c r="K76" i="1" s="1"/>
  <c r="J76" i="5"/>
  <c r="J76" i="1" s="1"/>
  <c r="I76" i="5"/>
  <c r="I76" i="1" s="1"/>
  <c r="G76" i="5"/>
  <c r="G76" i="1" s="1"/>
  <c r="F76" i="5"/>
  <c r="F76" i="1" s="1"/>
  <c r="E76" i="5"/>
  <c r="E76" i="1" s="1"/>
  <c r="C76" i="5"/>
  <c r="C76" i="1" s="1"/>
  <c r="Q75" i="5"/>
  <c r="Q75" i="1" s="1"/>
  <c r="P75" i="5"/>
  <c r="P75" i="1" s="1"/>
  <c r="O75" i="5"/>
  <c r="O75" i="1" s="1"/>
  <c r="N75" i="5"/>
  <c r="N75" i="1" s="1"/>
  <c r="M75" i="5"/>
  <c r="M75" i="1" s="1"/>
  <c r="L75" i="5"/>
  <c r="L75" i="1" s="1"/>
  <c r="K75" i="5"/>
  <c r="K75" i="1" s="1"/>
  <c r="J75" i="5"/>
  <c r="J75" i="1" s="1"/>
  <c r="I75" i="5"/>
  <c r="I75" i="1" s="1"/>
  <c r="G75" i="5"/>
  <c r="G75" i="1" s="1"/>
  <c r="F75" i="5"/>
  <c r="F75" i="1" s="1"/>
  <c r="E75" i="5"/>
  <c r="E75" i="1" s="1"/>
  <c r="C75" i="5"/>
  <c r="C75" i="1" s="1"/>
  <c r="Q74" i="5"/>
  <c r="Q74" i="1" s="1"/>
  <c r="P74" i="5"/>
  <c r="P74" i="1" s="1"/>
  <c r="O74" i="5"/>
  <c r="O74" i="1" s="1"/>
  <c r="N74" i="5"/>
  <c r="N74" i="1" s="1"/>
  <c r="M74" i="5"/>
  <c r="M74" i="1" s="1"/>
  <c r="L74" i="5"/>
  <c r="L74" i="1" s="1"/>
  <c r="K74" i="5"/>
  <c r="K74" i="1" s="1"/>
  <c r="J74" i="5"/>
  <c r="J74" i="1" s="1"/>
  <c r="I74" i="5"/>
  <c r="I74" i="1" s="1"/>
  <c r="G74" i="5"/>
  <c r="G74" i="1" s="1"/>
  <c r="F74" i="5"/>
  <c r="F74" i="1" s="1"/>
  <c r="E74" i="5"/>
  <c r="E74" i="1" s="1"/>
  <c r="C74" i="5"/>
  <c r="C74" i="1" s="1"/>
  <c r="Q73" i="5"/>
  <c r="Q73" i="1" s="1"/>
  <c r="P73" i="5"/>
  <c r="P73" i="1" s="1"/>
  <c r="O73" i="5"/>
  <c r="O73" i="1" s="1"/>
  <c r="N73" i="5"/>
  <c r="N73" i="1" s="1"/>
  <c r="M73" i="5"/>
  <c r="M73" i="1" s="1"/>
  <c r="L73" i="5"/>
  <c r="L73" i="1" s="1"/>
  <c r="K73" i="5"/>
  <c r="K73" i="1" s="1"/>
  <c r="J73" i="5"/>
  <c r="J73" i="1" s="1"/>
  <c r="I73" i="5"/>
  <c r="I73" i="1" s="1"/>
  <c r="G73" i="5"/>
  <c r="G73" i="1" s="1"/>
  <c r="F73" i="5"/>
  <c r="F73" i="1" s="1"/>
  <c r="E73" i="5"/>
  <c r="E73" i="1" s="1"/>
  <c r="C73" i="5"/>
  <c r="C73" i="1" s="1"/>
  <c r="Q72" i="5"/>
  <c r="Q72" i="1" s="1"/>
  <c r="P72" i="5"/>
  <c r="P72" i="1" s="1"/>
  <c r="O72" i="5"/>
  <c r="O72" i="1" s="1"/>
  <c r="N72" i="5"/>
  <c r="N72" i="1" s="1"/>
  <c r="M72" i="5"/>
  <c r="M72" i="1" s="1"/>
  <c r="L72" i="5"/>
  <c r="L72" i="1" s="1"/>
  <c r="K72" i="5"/>
  <c r="K72" i="1" s="1"/>
  <c r="J72" i="5"/>
  <c r="J72" i="1" s="1"/>
  <c r="I72" i="5"/>
  <c r="I72" i="1" s="1"/>
  <c r="G72" i="5"/>
  <c r="G72" i="1" s="1"/>
  <c r="F72" i="5"/>
  <c r="F72" i="1" s="1"/>
  <c r="E72" i="5"/>
  <c r="E72" i="1" s="1"/>
  <c r="C72" i="5"/>
  <c r="C72" i="1" s="1"/>
  <c r="Q71" i="5"/>
  <c r="Q71" i="1" s="1"/>
  <c r="P71" i="5"/>
  <c r="P71" i="1" s="1"/>
  <c r="O71" i="5"/>
  <c r="O71" i="1" s="1"/>
  <c r="N71" i="5"/>
  <c r="N71" i="1" s="1"/>
  <c r="M71" i="5"/>
  <c r="M71" i="1" s="1"/>
  <c r="L71" i="5"/>
  <c r="L71" i="1" s="1"/>
  <c r="K71" i="5"/>
  <c r="K71" i="1" s="1"/>
  <c r="J71" i="5"/>
  <c r="J71" i="1" s="1"/>
  <c r="I71" i="5"/>
  <c r="I71" i="1" s="1"/>
  <c r="G71" i="5"/>
  <c r="G71" i="1" s="1"/>
  <c r="F71" i="5"/>
  <c r="F71" i="1" s="1"/>
  <c r="E71" i="5"/>
  <c r="E71" i="1" s="1"/>
  <c r="C71" i="5"/>
  <c r="C71" i="1" s="1"/>
  <c r="Q70" i="5"/>
  <c r="Q70" i="1" s="1"/>
  <c r="P70" i="5"/>
  <c r="P70" i="1" s="1"/>
  <c r="O70" i="5"/>
  <c r="O70" i="1" s="1"/>
  <c r="N70" i="5"/>
  <c r="N70" i="1" s="1"/>
  <c r="M70" i="5"/>
  <c r="M70" i="1" s="1"/>
  <c r="L70" i="5"/>
  <c r="L70" i="1" s="1"/>
  <c r="K70" i="5"/>
  <c r="K70" i="1" s="1"/>
  <c r="J70" i="5"/>
  <c r="J70" i="1" s="1"/>
  <c r="I70" i="5"/>
  <c r="I70" i="1" s="1"/>
  <c r="G70" i="5"/>
  <c r="G70" i="1" s="1"/>
  <c r="F70" i="5"/>
  <c r="F70" i="1" s="1"/>
  <c r="E70" i="5"/>
  <c r="E70" i="1" s="1"/>
  <c r="C70" i="5"/>
  <c r="C70" i="1" s="1"/>
  <c r="Q69" i="5"/>
  <c r="Q69" i="1" s="1"/>
  <c r="P69" i="5"/>
  <c r="P69" i="1" s="1"/>
  <c r="O69" i="5"/>
  <c r="O69" i="1" s="1"/>
  <c r="N69" i="5"/>
  <c r="N69" i="1" s="1"/>
  <c r="M69" i="5"/>
  <c r="M69" i="1" s="1"/>
  <c r="L69" i="5"/>
  <c r="L69" i="1" s="1"/>
  <c r="K69" i="5"/>
  <c r="K69" i="1" s="1"/>
  <c r="J69" i="5"/>
  <c r="J69" i="1" s="1"/>
  <c r="I69" i="5"/>
  <c r="I69" i="1" s="1"/>
  <c r="G69" i="5"/>
  <c r="G69" i="1" s="1"/>
  <c r="F69" i="5"/>
  <c r="F69" i="1" s="1"/>
  <c r="E69" i="5"/>
  <c r="E69" i="1" s="1"/>
  <c r="C69" i="5"/>
  <c r="C69" i="1" s="1"/>
  <c r="Q68" i="5"/>
  <c r="Q68" i="1" s="1"/>
  <c r="P68" i="5"/>
  <c r="P68" i="1" s="1"/>
  <c r="O68" i="5"/>
  <c r="O68" i="1" s="1"/>
  <c r="N68" i="5"/>
  <c r="N68" i="1" s="1"/>
  <c r="M68" i="5"/>
  <c r="M68" i="1" s="1"/>
  <c r="L68" i="5"/>
  <c r="L68" i="1" s="1"/>
  <c r="K68" i="5"/>
  <c r="K68" i="1" s="1"/>
  <c r="J68" i="5"/>
  <c r="J68" i="1" s="1"/>
  <c r="I68" i="5"/>
  <c r="I68" i="1" s="1"/>
  <c r="G68" i="5"/>
  <c r="G68" i="1" s="1"/>
  <c r="F68" i="5"/>
  <c r="F68" i="1" s="1"/>
  <c r="E68" i="5"/>
  <c r="E68" i="1" s="1"/>
  <c r="C68" i="5"/>
  <c r="C68" i="1" s="1"/>
  <c r="H62" i="5"/>
  <c r="H62" i="1" s="1"/>
  <c r="G62" i="5"/>
  <c r="G62" i="1" s="1"/>
  <c r="F62" i="5"/>
  <c r="F62" i="1" s="1"/>
  <c r="E62" i="5"/>
  <c r="E62" i="1" s="1"/>
  <c r="D62" i="5"/>
  <c r="D62" i="1" s="1"/>
  <c r="C62" i="5"/>
  <c r="C62" i="1" s="1"/>
  <c r="H61" i="5"/>
  <c r="H61" i="1" s="1"/>
  <c r="G61" i="5"/>
  <c r="G61" i="1" s="1"/>
  <c r="F61" i="5"/>
  <c r="F61" i="1" s="1"/>
  <c r="E61" i="5"/>
  <c r="E61" i="1" s="1"/>
  <c r="D61" i="5"/>
  <c r="D61" i="1" s="1"/>
  <c r="C61" i="5"/>
  <c r="C61" i="1" s="1"/>
  <c r="H60" i="5"/>
  <c r="H60" i="1" s="1"/>
  <c r="G60" i="5"/>
  <c r="G60" i="1" s="1"/>
  <c r="F60" i="5"/>
  <c r="F60" i="1" s="1"/>
  <c r="E60" i="5"/>
  <c r="E60" i="1" s="1"/>
  <c r="D60" i="5"/>
  <c r="D60" i="1" s="1"/>
  <c r="C60" i="5"/>
  <c r="C60" i="1" s="1"/>
  <c r="H59" i="5"/>
  <c r="H59" i="1" s="1"/>
  <c r="G59" i="5"/>
  <c r="G59" i="1" s="1"/>
  <c r="F59" i="5"/>
  <c r="F59" i="1" s="1"/>
  <c r="E59" i="5"/>
  <c r="E59" i="1" s="1"/>
  <c r="D59" i="5"/>
  <c r="D59" i="1" s="1"/>
  <c r="C59" i="5"/>
  <c r="C59" i="1" s="1"/>
  <c r="H58" i="5"/>
  <c r="H58" i="1" s="1"/>
  <c r="G58" i="5"/>
  <c r="G58" i="1" s="1"/>
  <c r="F58" i="5"/>
  <c r="F58" i="1" s="1"/>
  <c r="E58" i="5"/>
  <c r="E58" i="1" s="1"/>
  <c r="D58" i="5"/>
  <c r="D58" i="1" s="1"/>
  <c r="C58" i="5"/>
  <c r="C58" i="1" s="1"/>
  <c r="H57" i="5"/>
  <c r="H57" i="1" s="1"/>
  <c r="G57" i="5"/>
  <c r="G57" i="1" s="1"/>
  <c r="F57" i="5"/>
  <c r="F57" i="1" s="1"/>
  <c r="E57" i="5"/>
  <c r="E57" i="1" s="1"/>
  <c r="D57" i="5"/>
  <c r="D57" i="1" s="1"/>
  <c r="C57" i="5"/>
  <c r="C57" i="1" s="1"/>
  <c r="H53" i="5"/>
  <c r="H53" i="1" s="1"/>
  <c r="G53" i="5"/>
  <c r="G53" i="1" s="1"/>
  <c r="F53" i="5"/>
  <c r="F53" i="1" s="1"/>
  <c r="E53" i="5"/>
  <c r="E53" i="1" s="1"/>
  <c r="D53" i="5"/>
  <c r="D53" i="1" s="1"/>
  <c r="C53" i="5"/>
  <c r="C53" i="1" s="1"/>
  <c r="H48" i="5"/>
  <c r="H48" i="1" s="1"/>
  <c r="G48" i="5"/>
  <c r="G48" i="1" s="1"/>
  <c r="F48" i="5"/>
  <c r="F48" i="1" s="1"/>
  <c r="E48" i="5"/>
  <c r="E48" i="1" s="1"/>
  <c r="D48" i="5"/>
  <c r="D48" i="1" s="1"/>
  <c r="C48" i="5"/>
  <c r="C48" i="1" s="1"/>
  <c r="H47" i="5"/>
  <c r="H47" i="1" s="1"/>
  <c r="G47" i="5"/>
  <c r="G47" i="1" s="1"/>
  <c r="F47" i="5"/>
  <c r="F47" i="1" s="1"/>
  <c r="E47" i="5"/>
  <c r="E47" i="1" s="1"/>
  <c r="D47" i="5"/>
  <c r="D47" i="1" s="1"/>
  <c r="C47" i="5"/>
  <c r="C47" i="1" s="1"/>
  <c r="H46" i="5"/>
  <c r="H46" i="1" s="1"/>
  <c r="G46" i="5"/>
  <c r="G46" i="1" s="1"/>
  <c r="F46" i="5"/>
  <c r="F46" i="1" s="1"/>
  <c r="E46" i="5"/>
  <c r="E46" i="1" s="1"/>
  <c r="D46" i="5"/>
  <c r="D46" i="1" s="1"/>
  <c r="C46" i="5"/>
  <c r="C46" i="1" s="1"/>
  <c r="H45" i="5"/>
  <c r="H45" i="1" s="1"/>
  <c r="G45" i="5"/>
  <c r="G45" i="1" s="1"/>
  <c r="F45" i="5"/>
  <c r="F45" i="1" s="1"/>
  <c r="E45" i="5"/>
  <c r="E45" i="1" s="1"/>
  <c r="D45" i="5"/>
  <c r="D45" i="1" s="1"/>
  <c r="C45" i="5"/>
  <c r="C45" i="1" s="1"/>
  <c r="H43" i="5"/>
  <c r="H43" i="1" s="1"/>
  <c r="G43" i="5"/>
  <c r="G43" i="1" s="1"/>
  <c r="F43" i="5"/>
  <c r="F43" i="1" s="1"/>
  <c r="E43" i="5"/>
  <c r="E43" i="1" s="1"/>
  <c r="D43" i="5"/>
  <c r="D43" i="1" s="1"/>
  <c r="C43" i="5"/>
  <c r="C43" i="1" s="1"/>
  <c r="V42" i="5"/>
  <c r="H41" i="5"/>
  <c r="H41" i="1" s="1"/>
  <c r="G41" i="5"/>
  <c r="G41" i="1" s="1"/>
  <c r="F41" i="5"/>
  <c r="F41" i="1" s="1"/>
  <c r="E41" i="5"/>
  <c r="E41" i="1" s="1"/>
  <c r="D41" i="5"/>
  <c r="D41" i="1" s="1"/>
  <c r="C41" i="5"/>
  <c r="C41" i="1" s="1"/>
  <c r="H40" i="5"/>
  <c r="H40" i="1" s="1"/>
  <c r="G40" i="5"/>
  <c r="G40" i="1" s="1"/>
  <c r="F40" i="5"/>
  <c r="F40" i="1" s="1"/>
  <c r="E40" i="5"/>
  <c r="E40" i="1" s="1"/>
  <c r="D40" i="5"/>
  <c r="D40" i="1" s="1"/>
  <c r="C40" i="5"/>
  <c r="C40" i="1" s="1"/>
  <c r="V38" i="5"/>
  <c r="H34" i="5"/>
  <c r="H34" i="1" s="1"/>
  <c r="G34" i="5"/>
  <c r="G34" i="1" s="1"/>
  <c r="F34" i="5"/>
  <c r="F34" i="1" s="1"/>
  <c r="E34" i="5"/>
  <c r="E34" i="1" s="1"/>
  <c r="D34" i="5"/>
  <c r="D34" i="1" s="1"/>
  <c r="C34" i="5"/>
  <c r="C34" i="1" s="1"/>
  <c r="H33" i="5"/>
  <c r="H33" i="1" s="1"/>
  <c r="G33" i="5"/>
  <c r="G33" i="1" s="1"/>
  <c r="F33" i="5"/>
  <c r="F33" i="1" s="1"/>
  <c r="E33" i="5"/>
  <c r="E33" i="1" s="1"/>
  <c r="D33" i="5"/>
  <c r="D33" i="1" s="1"/>
  <c r="C33" i="5"/>
  <c r="C33" i="1" s="1"/>
  <c r="H32" i="5"/>
  <c r="H32" i="1" s="1"/>
  <c r="G32" i="5"/>
  <c r="G32" i="1" s="1"/>
  <c r="F32" i="5"/>
  <c r="F32" i="1" s="1"/>
  <c r="E32" i="5"/>
  <c r="E32" i="1" s="1"/>
  <c r="D32" i="5"/>
  <c r="D32" i="1" s="1"/>
  <c r="C32" i="5"/>
  <c r="C32" i="1" s="1"/>
  <c r="H31" i="5"/>
  <c r="H31" i="1" s="1"/>
  <c r="G31" i="5"/>
  <c r="G31" i="1" s="1"/>
  <c r="F31" i="5"/>
  <c r="F31" i="1" s="1"/>
  <c r="E31" i="5"/>
  <c r="E31" i="1" s="1"/>
  <c r="D31" i="5"/>
  <c r="D31" i="1" s="1"/>
  <c r="C31" i="5"/>
  <c r="C31" i="1" s="1"/>
  <c r="H30" i="5"/>
  <c r="H30" i="1" s="1"/>
  <c r="G30" i="5"/>
  <c r="G30" i="1" s="1"/>
  <c r="F30" i="5"/>
  <c r="F30" i="1" s="1"/>
  <c r="E30" i="5"/>
  <c r="E30" i="1" s="1"/>
  <c r="D30" i="5"/>
  <c r="D30" i="1" s="1"/>
  <c r="C30" i="5"/>
  <c r="C30" i="1" s="1"/>
  <c r="H29" i="5"/>
  <c r="H29" i="1" s="1"/>
  <c r="G29" i="5"/>
  <c r="G29" i="1" s="1"/>
  <c r="F29" i="5"/>
  <c r="F29" i="1" s="1"/>
  <c r="E29" i="5"/>
  <c r="E29" i="1" s="1"/>
  <c r="D29" i="5"/>
  <c r="D29" i="1" s="1"/>
  <c r="C29" i="5"/>
  <c r="C29" i="1" s="1"/>
  <c r="H28" i="5"/>
  <c r="H28" i="1" s="1"/>
  <c r="G28" i="5"/>
  <c r="G28" i="1" s="1"/>
  <c r="F28" i="5"/>
  <c r="F28" i="1" s="1"/>
  <c r="E28" i="5"/>
  <c r="E28" i="1" s="1"/>
  <c r="D28" i="5"/>
  <c r="D28" i="1" s="1"/>
  <c r="C28" i="5"/>
  <c r="C28" i="1" s="1"/>
  <c r="H27" i="5"/>
  <c r="H27" i="1" s="1"/>
  <c r="G27" i="5"/>
  <c r="G27" i="1" s="1"/>
  <c r="F27" i="5"/>
  <c r="F27" i="1" s="1"/>
  <c r="E27" i="5"/>
  <c r="E27" i="1" s="1"/>
  <c r="D27" i="5"/>
  <c r="D27" i="1" s="1"/>
  <c r="C27" i="5"/>
  <c r="C27" i="1" s="1"/>
  <c r="H26" i="5"/>
  <c r="H26" i="1" s="1"/>
  <c r="G26" i="5"/>
  <c r="G26" i="1" s="1"/>
  <c r="F26" i="5"/>
  <c r="F26" i="1" s="1"/>
  <c r="E26" i="5"/>
  <c r="E26" i="1" s="1"/>
  <c r="D26" i="5"/>
  <c r="D26" i="1" s="1"/>
  <c r="C26" i="5"/>
  <c r="C26" i="1" s="1"/>
  <c r="H24" i="5"/>
  <c r="H24" i="1" s="1"/>
  <c r="G24" i="5"/>
  <c r="G24" i="1" s="1"/>
  <c r="F24" i="5"/>
  <c r="F24" i="1" s="1"/>
  <c r="E24" i="5"/>
  <c r="E24" i="1" s="1"/>
  <c r="D24" i="5"/>
  <c r="D24" i="1" s="1"/>
  <c r="C24" i="5"/>
  <c r="C24" i="1" s="1"/>
  <c r="H23" i="5"/>
  <c r="H23" i="1" s="1"/>
  <c r="G23" i="5"/>
  <c r="G23" i="1" s="1"/>
  <c r="F23" i="5"/>
  <c r="F23" i="1" s="1"/>
  <c r="E23" i="5"/>
  <c r="E23" i="1" s="1"/>
  <c r="D23" i="5"/>
  <c r="D23" i="1" s="1"/>
  <c r="C23" i="5"/>
  <c r="C23" i="1" s="1"/>
  <c r="H22" i="5"/>
  <c r="H22" i="1" s="1"/>
  <c r="G22" i="5"/>
  <c r="G22" i="1" s="1"/>
  <c r="F22" i="5"/>
  <c r="F22" i="1" s="1"/>
  <c r="E22" i="5"/>
  <c r="E22" i="1" s="1"/>
  <c r="D22" i="5"/>
  <c r="D22" i="1" s="1"/>
  <c r="C22" i="5"/>
  <c r="C22" i="1" s="1"/>
  <c r="H21" i="5"/>
  <c r="H21" i="1" s="1"/>
  <c r="G21" i="5"/>
  <c r="G21" i="1" s="1"/>
  <c r="F21" i="5"/>
  <c r="F21" i="1" s="1"/>
  <c r="E21" i="5"/>
  <c r="E21" i="1" s="1"/>
  <c r="D21" i="5"/>
  <c r="D21" i="1" s="1"/>
  <c r="C21" i="5"/>
  <c r="C21" i="1" s="1"/>
  <c r="H20" i="5"/>
  <c r="H20" i="1" s="1"/>
  <c r="G20" i="5"/>
  <c r="G20" i="1" s="1"/>
  <c r="F20" i="5"/>
  <c r="F20" i="1" s="1"/>
  <c r="E20" i="5"/>
  <c r="E20" i="1" s="1"/>
  <c r="D20" i="5"/>
  <c r="D20" i="1" s="1"/>
  <c r="C20" i="5"/>
  <c r="C20" i="1" s="1"/>
  <c r="H19" i="5"/>
  <c r="H19" i="1" s="1"/>
  <c r="G19" i="5"/>
  <c r="G19" i="1" s="1"/>
  <c r="F19" i="5"/>
  <c r="F19" i="1" s="1"/>
  <c r="E19" i="5"/>
  <c r="E19" i="1" s="1"/>
  <c r="D19" i="5"/>
  <c r="D19" i="1" s="1"/>
  <c r="C19" i="5"/>
  <c r="C19" i="1" s="1"/>
  <c r="H17" i="5"/>
  <c r="H17" i="1" s="1"/>
  <c r="G17" i="5"/>
  <c r="G17" i="1" s="1"/>
  <c r="F17" i="5"/>
  <c r="F17" i="1" s="1"/>
  <c r="E17" i="5"/>
  <c r="E17" i="1" s="1"/>
  <c r="D17" i="5"/>
  <c r="D17" i="1" s="1"/>
  <c r="C17" i="5"/>
  <c r="C17" i="1" s="1"/>
  <c r="H16" i="5"/>
  <c r="H16" i="1" s="1"/>
  <c r="G16" i="5"/>
  <c r="G16" i="1" s="1"/>
  <c r="F16" i="5"/>
  <c r="F16" i="1" s="1"/>
  <c r="E16" i="5"/>
  <c r="E16" i="1" s="1"/>
  <c r="D16" i="5"/>
  <c r="D16" i="1" s="1"/>
  <c r="C16" i="5"/>
  <c r="C16" i="1" s="1"/>
  <c r="H15" i="5"/>
  <c r="H15" i="1" s="1"/>
  <c r="G15" i="5"/>
  <c r="G15" i="1" s="1"/>
  <c r="F15" i="5"/>
  <c r="F15" i="1" s="1"/>
  <c r="E15" i="5"/>
  <c r="E15" i="1" s="1"/>
  <c r="D15" i="5"/>
  <c r="D15" i="1" s="1"/>
  <c r="C15" i="5"/>
  <c r="C15" i="1" s="1"/>
  <c r="H14" i="5"/>
  <c r="H14" i="1" s="1"/>
  <c r="G14" i="5"/>
  <c r="G14" i="1" s="1"/>
  <c r="F14" i="5"/>
  <c r="F14" i="1" s="1"/>
  <c r="E14" i="5"/>
  <c r="E14" i="1" s="1"/>
  <c r="D14" i="5"/>
  <c r="D14" i="1" s="1"/>
  <c r="C14" i="5"/>
  <c r="C14" i="1" s="1"/>
  <c r="H13" i="5"/>
  <c r="H13" i="1" s="1"/>
  <c r="G13" i="5"/>
  <c r="G13" i="1" s="1"/>
  <c r="F13" i="5"/>
  <c r="F13" i="1" s="1"/>
  <c r="E13" i="5"/>
  <c r="E13" i="1" s="1"/>
  <c r="D13" i="5"/>
  <c r="D13" i="1" s="1"/>
  <c r="C13" i="5"/>
  <c r="C13" i="1" s="1"/>
  <c r="A5" i="5"/>
  <c r="A4" i="5"/>
  <c r="A3" i="5"/>
  <c r="A2" i="5"/>
  <c r="J93" i="5" l="1"/>
  <c r="J93" i="1" s="1"/>
  <c r="J91" i="1"/>
  <c r="F93" i="5"/>
  <c r="F93" i="1" s="1"/>
  <c r="F91" i="1"/>
  <c r="K93" i="5"/>
  <c r="K93" i="1" s="1"/>
  <c r="K91" i="1"/>
  <c r="O93" i="5"/>
  <c r="O93" i="1" s="1"/>
  <c r="O91" i="1"/>
  <c r="N93" i="5"/>
  <c r="N93" i="1" s="1"/>
  <c r="N91" i="1"/>
  <c r="G93" i="5"/>
  <c r="G93" i="1" s="1"/>
  <c r="G91" i="1"/>
  <c r="L93" i="5"/>
  <c r="L93" i="1" s="1"/>
  <c r="L91" i="1"/>
  <c r="P93" i="5"/>
  <c r="P93" i="1" s="1"/>
  <c r="P91" i="1"/>
  <c r="E39" i="5"/>
  <c r="E39" i="1" s="1"/>
  <c r="V33" i="5"/>
  <c r="F133" i="5"/>
  <c r="F133" i="1" s="1"/>
  <c r="E141" i="5"/>
  <c r="F49" i="6"/>
  <c r="Z49" i="7"/>
  <c r="H85" i="6"/>
  <c r="V16" i="5"/>
  <c r="V21" i="5"/>
  <c r="V26" i="5"/>
  <c r="C39" i="5"/>
  <c r="C39" i="1" s="1"/>
  <c r="F44" i="5"/>
  <c r="F44" i="1" s="1"/>
  <c r="X140" i="5"/>
  <c r="I57" i="5"/>
  <c r="V61" i="5"/>
  <c r="V44" i="6"/>
  <c r="V30" i="5"/>
  <c r="I133" i="5"/>
  <c r="I133" i="1" s="1"/>
  <c r="C49" i="6"/>
  <c r="I60" i="5"/>
  <c r="V24" i="5"/>
  <c r="V32" i="5"/>
  <c r="D74" i="5"/>
  <c r="D74" i="1" s="1"/>
  <c r="D82" i="5"/>
  <c r="D82" i="1" s="1"/>
  <c r="H91" i="5"/>
  <c r="H91" i="1" s="1"/>
  <c r="H92" i="5"/>
  <c r="H92" i="1" s="1"/>
  <c r="C118" i="5"/>
  <c r="C118" i="1" s="1"/>
  <c r="I118" i="5"/>
  <c r="I118" i="1" s="1"/>
  <c r="V121" i="5"/>
  <c r="C125" i="5"/>
  <c r="C125" i="1" s="1"/>
  <c r="E142" i="5"/>
  <c r="G49" i="6"/>
  <c r="H93" i="6"/>
  <c r="H49" i="6"/>
  <c r="E140" i="5"/>
  <c r="F18" i="5"/>
  <c r="H25" i="5"/>
  <c r="H25" i="1" s="1"/>
  <c r="G39" i="5"/>
  <c r="G39" i="1" s="1"/>
  <c r="D131" i="5"/>
  <c r="D131" i="1" s="1"/>
  <c r="X141" i="5"/>
  <c r="V45" i="5"/>
  <c r="H69" i="5"/>
  <c r="H69" i="1" s="1"/>
  <c r="D72" i="5"/>
  <c r="D72" i="1" s="1"/>
  <c r="H77" i="5"/>
  <c r="H77" i="1" s="1"/>
  <c r="D80" i="5"/>
  <c r="D80" i="1" s="1"/>
  <c r="D91" i="5"/>
  <c r="D91" i="1" s="1"/>
  <c r="D130" i="5"/>
  <c r="D130" i="1" s="1"/>
  <c r="X142" i="5"/>
  <c r="L49" i="7"/>
  <c r="Y49" i="7"/>
  <c r="Y12" i="7"/>
  <c r="L12" i="7"/>
  <c r="Z137" i="7"/>
  <c r="M137" i="7"/>
  <c r="Y94" i="7"/>
  <c r="I94" i="7"/>
  <c r="V17" i="5"/>
  <c r="V22" i="5"/>
  <c r="V29" i="5"/>
  <c r="V41" i="5"/>
  <c r="V60" i="5"/>
  <c r="D71" i="5"/>
  <c r="D71" i="1" s="1"/>
  <c r="D79" i="5"/>
  <c r="D79" i="1" s="1"/>
  <c r="F125" i="5"/>
  <c r="F125" i="1" s="1"/>
  <c r="F128" i="5"/>
  <c r="F128" i="1" s="1"/>
  <c r="C146" i="5"/>
  <c r="C146" i="1" s="1"/>
  <c r="C18" i="5"/>
  <c r="G18" i="5"/>
  <c r="E44" i="5"/>
  <c r="I62" i="5"/>
  <c r="F85" i="5"/>
  <c r="F85" i="1" s="1"/>
  <c r="D69" i="5"/>
  <c r="D69" i="1" s="1"/>
  <c r="D77" i="5"/>
  <c r="D77" i="1" s="1"/>
  <c r="F137" i="6"/>
  <c r="V14" i="5"/>
  <c r="V28" i="5"/>
  <c r="I61" i="5"/>
  <c r="V62" i="5"/>
  <c r="G85" i="5"/>
  <c r="G85" i="1" s="1"/>
  <c r="D73" i="5"/>
  <c r="D73" i="1" s="1"/>
  <c r="H74" i="5"/>
  <c r="H74" i="1" s="1"/>
  <c r="H75" i="5"/>
  <c r="H75" i="1" s="1"/>
  <c r="D81" i="5"/>
  <c r="D81" i="1" s="1"/>
  <c r="H82" i="5"/>
  <c r="H82" i="1" s="1"/>
  <c r="H83" i="5"/>
  <c r="H83" i="1" s="1"/>
  <c r="V116" i="5"/>
  <c r="V123" i="5"/>
  <c r="I125" i="5"/>
  <c r="I125" i="1" s="1"/>
  <c r="H125" i="5"/>
  <c r="H125" i="1" s="1"/>
  <c r="H128" i="5"/>
  <c r="H128" i="1" s="1"/>
  <c r="G137" i="6"/>
  <c r="D85" i="6"/>
  <c r="X94" i="6" s="1"/>
  <c r="I137" i="6"/>
  <c r="C137" i="6"/>
  <c r="V18" i="6"/>
  <c r="D12" i="6"/>
  <c r="V12" i="6" s="1"/>
  <c r="V25" i="6"/>
  <c r="D93" i="6"/>
  <c r="C91" i="6"/>
  <c r="E146" i="6"/>
  <c r="X146" i="6"/>
  <c r="D49" i="6"/>
  <c r="V39" i="6"/>
  <c r="V34" i="5"/>
  <c r="V43" i="5"/>
  <c r="V47" i="5"/>
  <c r="V53" i="5"/>
  <c r="C85" i="5"/>
  <c r="C85" i="1" s="1"/>
  <c r="N85" i="5"/>
  <c r="H70" i="5"/>
  <c r="H70" i="1" s="1"/>
  <c r="H73" i="5"/>
  <c r="H73" i="1" s="1"/>
  <c r="D75" i="5"/>
  <c r="D75" i="1" s="1"/>
  <c r="H78" i="5"/>
  <c r="H78" i="1" s="1"/>
  <c r="H81" i="5"/>
  <c r="H81" i="1" s="1"/>
  <c r="D83" i="5"/>
  <c r="D83" i="1" s="1"/>
  <c r="D92" i="5"/>
  <c r="D92" i="1" s="1"/>
  <c r="I136" i="5"/>
  <c r="I136" i="1" s="1"/>
  <c r="I128" i="5"/>
  <c r="I128" i="1" s="1"/>
  <c r="H133" i="5"/>
  <c r="H133" i="1" s="1"/>
  <c r="G133" i="5"/>
  <c r="G133" i="1" s="1"/>
  <c r="E18" i="5"/>
  <c r="E25" i="5"/>
  <c r="E25" i="1" s="1"/>
  <c r="F25" i="5"/>
  <c r="F25" i="1" s="1"/>
  <c r="D70" i="5"/>
  <c r="D70" i="1" s="1"/>
  <c r="K85" i="5"/>
  <c r="K85" i="1" s="1"/>
  <c r="D78" i="5"/>
  <c r="D78" i="1" s="1"/>
  <c r="F136" i="5"/>
  <c r="F136" i="1" s="1"/>
  <c r="C136" i="5"/>
  <c r="C136" i="1" s="1"/>
  <c r="G135" i="5"/>
  <c r="G135" i="1" s="1"/>
  <c r="G128" i="5"/>
  <c r="G128" i="1" s="1"/>
  <c r="V131" i="5"/>
  <c r="V13" i="5"/>
  <c r="F39" i="5"/>
  <c r="F39" i="1" s="1"/>
  <c r="V20" i="5"/>
  <c r="V46" i="5"/>
  <c r="H44" i="5"/>
  <c r="H44" i="1" s="1"/>
  <c r="V48" i="5"/>
  <c r="O85" i="5"/>
  <c r="O85" i="1" s="1"/>
  <c r="J85" i="5"/>
  <c r="J85" i="1" s="1"/>
  <c r="H79" i="5"/>
  <c r="H79" i="1" s="1"/>
  <c r="F135" i="5"/>
  <c r="F135" i="1" s="1"/>
  <c r="D121" i="5"/>
  <c r="D121" i="1" s="1"/>
  <c r="G125" i="5"/>
  <c r="G125" i="1" s="1"/>
  <c r="D126" i="5"/>
  <c r="D126" i="1" s="1"/>
  <c r="C133" i="5"/>
  <c r="C133" i="1" s="1"/>
  <c r="V15" i="5"/>
  <c r="V23" i="5"/>
  <c r="D25" i="5"/>
  <c r="D25" i="1" s="1"/>
  <c r="V31" i="5"/>
  <c r="V58" i="5"/>
  <c r="I85" i="5"/>
  <c r="I85" i="1" s="1"/>
  <c r="H68" i="5"/>
  <c r="H68" i="1" s="1"/>
  <c r="M85" i="5"/>
  <c r="M85" i="1" s="1"/>
  <c r="Q85" i="5"/>
  <c r="Q85" i="1" s="1"/>
  <c r="H71" i="5"/>
  <c r="H71" i="1" s="1"/>
  <c r="H76" i="5"/>
  <c r="H76" i="1" s="1"/>
  <c r="H84" i="5"/>
  <c r="H84" i="1" s="1"/>
  <c r="E93" i="5"/>
  <c r="E93" i="1" s="1"/>
  <c r="I93" i="5"/>
  <c r="I93" i="1" s="1"/>
  <c r="Q93" i="5"/>
  <c r="Q93" i="1" s="1"/>
  <c r="G100" i="5"/>
  <c r="C135" i="5"/>
  <c r="C135" i="1" s="1"/>
  <c r="F118" i="5"/>
  <c r="F118" i="1" s="1"/>
  <c r="V130" i="5"/>
  <c r="X144" i="5"/>
  <c r="E144" i="5"/>
  <c r="D146" i="5"/>
  <c r="D146" i="1" s="1"/>
  <c r="V19" i="5"/>
  <c r="D18" i="5"/>
  <c r="D18" i="1" s="1"/>
  <c r="H18" i="5"/>
  <c r="C25" i="5"/>
  <c r="C25" i="1" s="1"/>
  <c r="G25" i="5"/>
  <c r="G25" i="1" s="1"/>
  <c r="V27" i="5"/>
  <c r="V40" i="5"/>
  <c r="D39" i="5"/>
  <c r="D39" i="1" s="1"/>
  <c r="H39" i="5"/>
  <c r="H39" i="1" s="1"/>
  <c r="D44" i="5"/>
  <c r="D44" i="1" s="1"/>
  <c r="V57" i="5"/>
  <c r="I58" i="5"/>
  <c r="E85" i="5"/>
  <c r="E85" i="1" s="1"/>
  <c r="D68" i="5"/>
  <c r="D68" i="1" s="1"/>
  <c r="D76" i="5"/>
  <c r="D76" i="1" s="1"/>
  <c r="D84" i="5"/>
  <c r="D84" i="1" s="1"/>
  <c r="X98" i="5"/>
  <c r="I135" i="5"/>
  <c r="I135" i="1" s="1"/>
  <c r="G136" i="5"/>
  <c r="G136" i="1" s="1"/>
  <c r="G118" i="5"/>
  <c r="G118" i="1" s="1"/>
  <c r="D123" i="5"/>
  <c r="D123" i="1" s="1"/>
  <c r="H135" i="5"/>
  <c r="H135" i="1" s="1"/>
  <c r="V126" i="5"/>
  <c r="C44" i="5"/>
  <c r="G44" i="5"/>
  <c r="G44" i="1" s="1"/>
  <c r="L85" i="5"/>
  <c r="L85" i="1" s="1"/>
  <c r="P85" i="5"/>
  <c r="P85" i="1" s="1"/>
  <c r="H72" i="5"/>
  <c r="H72" i="1" s="1"/>
  <c r="H80" i="5"/>
  <c r="H80" i="1" s="1"/>
  <c r="X99" i="5"/>
  <c r="G99" i="5"/>
  <c r="X103" i="5"/>
  <c r="H98" i="5" s="1"/>
  <c r="H136" i="5"/>
  <c r="H136" i="1" s="1"/>
  <c r="H118" i="5"/>
  <c r="H118" i="1" s="1"/>
  <c r="C128" i="5"/>
  <c r="C128" i="1" s="1"/>
  <c r="X145" i="5"/>
  <c r="E145" i="5"/>
  <c r="C183" i="5"/>
  <c r="D116" i="5"/>
  <c r="D116" i="1" s="1"/>
  <c r="G12" i="5" l="1"/>
  <c r="G12" i="1" s="1"/>
  <c r="G18" i="1"/>
  <c r="F12" i="5"/>
  <c r="F12" i="1" s="1"/>
  <c r="F18" i="1"/>
  <c r="C49" i="5"/>
  <c r="C49" i="1" s="1"/>
  <c r="C44" i="1"/>
  <c r="C12" i="5"/>
  <c r="C12" i="1" s="1"/>
  <c r="C18" i="1"/>
  <c r="H12" i="5"/>
  <c r="H12" i="1" s="1"/>
  <c r="H18" i="1"/>
  <c r="E12" i="5"/>
  <c r="E12" i="1" s="1"/>
  <c r="E18" i="1"/>
  <c r="F108" i="5"/>
  <c r="N85" i="1"/>
  <c r="E49" i="5"/>
  <c r="E49" i="1" s="1"/>
  <c r="E44" i="1"/>
  <c r="G49" i="5"/>
  <c r="G49" i="1" s="1"/>
  <c r="D93" i="5"/>
  <c r="D93" i="1" s="1"/>
  <c r="C91" i="5"/>
  <c r="C91" i="1" s="1"/>
  <c r="F49" i="5"/>
  <c r="F49" i="1" s="1"/>
  <c r="V49" i="6"/>
  <c r="H93" i="5"/>
  <c r="H93" i="1" s="1"/>
  <c r="C137" i="5"/>
  <c r="C137" i="1" s="1"/>
  <c r="F137" i="5"/>
  <c r="F137" i="1" s="1"/>
  <c r="G137" i="5"/>
  <c r="G137" i="1" s="1"/>
  <c r="C92" i="5"/>
  <c r="C92" i="1" s="1"/>
  <c r="V18" i="5"/>
  <c r="I94" i="6"/>
  <c r="Y94" i="6"/>
  <c r="I137" i="5"/>
  <c r="I137" i="1" s="1"/>
  <c r="V44" i="5"/>
  <c r="D85" i="5"/>
  <c r="H49" i="5"/>
  <c r="H49" i="1" s="1"/>
  <c r="H137" i="5"/>
  <c r="H137" i="1" s="1"/>
  <c r="H85" i="5"/>
  <c r="H85" i="1" s="1"/>
  <c r="V25" i="5"/>
  <c r="D49" i="5"/>
  <c r="V39" i="5"/>
  <c r="X146" i="5"/>
  <c r="E146" i="5"/>
  <c r="D12" i="5"/>
  <c r="X94" i="5" l="1"/>
  <c r="D85" i="1"/>
  <c r="V12" i="5"/>
  <c r="D12" i="1"/>
  <c r="V49" i="5"/>
  <c r="D49" i="1"/>
  <c r="Y94" i="5"/>
  <c r="I94" i="5"/>
  <c r="V42" i="1" l="1"/>
  <c r="V38" i="1"/>
  <c r="A5" i="1"/>
  <c r="A3" i="1"/>
  <c r="A2" i="1"/>
  <c r="V34" i="1" l="1"/>
  <c r="E143" i="1"/>
  <c r="Z151" i="1"/>
  <c r="X103" i="1"/>
  <c r="H98" i="1" s="1"/>
  <c r="F177" i="1"/>
  <c r="G102" i="1"/>
  <c r="E112" i="1"/>
  <c r="Z150" i="1"/>
  <c r="X96" i="1"/>
  <c r="G97" i="1"/>
  <c r="X111" i="1"/>
  <c r="X143" i="1"/>
  <c r="X152" i="1"/>
  <c r="Y153" i="1"/>
  <c r="Y197" i="1"/>
  <c r="AA197" i="1"/>
  <c r="X102" i="1"/>
  <c r="X166" i="1"/>
  <c r="Y151" i="1"/>
  <c r="X112" i="1"/>
  <c r="X179" i="1"/>
  <c r="G101" i="1"/>
  <c r="E111" i="1"/>
  <c r="X168" i="1"/>
  <c r="M172" i="1"/>
  <c r="Y173" i="1"/>
  <c r="M174" i="1"/>
  <c r="X177" i="1"/>
  <c r="F178" i="1"/>
  <c r="X150" i="1"/>
  <c r="K167" i="1"/>
  <c r="G100" i="1"/>
  <c r="Y172" i="1"/>
  <c r="Y174" i="1"/>
  <c r="X151" i="1"/>
  <c r="M173" i="1"/>
  <c r="X178" i="1"/>
  <c r="V13" i="1"/>
  <c r="F179" i="1"/>
  <c r="X99" i="1"/>
  <c r="G99" i="1"/>
  <c r="X98" i="1"/>
  <c r="G96" i="1"/>
  <c r="F108" i="1" l="1"/>
  <c r="K166" i="1"/>
  <c r="X97" i="1"/>
  <c r="G98" i="1"/>
  <c r="V116" i="1"/>
  <c r="X141" i="1"/>
  <c r="X145" i="1"/>
  <c r="X140" i="1"/>
  <c r="V27" i="1"/>
  <c r="V14" i="1"/>
  <c r="V16" i="1"/>
  <c r="V21" i="1"/>
  <c r="V39" i="1"/>
  <c r="E141" i="1"/>
  <c r="V15" i="1"/>
  <c r="V23" i="1"/>
  <c r="V26" i="1"/>
  <c r="V43" i="1"/>
  <c r="V61" i="1"/>
  <c r="X101" i="1"/>
  <c r="I58" i="1"/>
  <c r="I60" i="1"/>
  <c r="V62" i="1"/>
  <c r="K168" i="1"/>
  <c r="V57" i="1"/>
  <c r="I57" i="1"/>
  <c r="V20" i="1"/>
  <c r="V31" i="1"/>
  <c r="V53" i="1"/>
  <c r="V28" i="1"/>
  <c r="V30" i="1"/>
  <c r="V32" i="1"/>
  <c r="V46" i="1"/>
  <c r="V131" i="1"/>
  <c r="V48" i="1"/>
  <c r="V130" i="1"/>
  <c r="I61" i="1"/>
  <c r="E145" i="1"/>
  <c r="V17" i="1"/>
  <c r="V41" i="1"/>
  <c r="V121" i="1"/>
  <c r="V126" i="1"/>
  <c r="E140" i="1"/>
  <c r="E142" i="1"/>
  <c r="V19" i="1"/>
  <c r="V22" i="1"/>
  <c r="V24" i="1"/>
  <c r="V29" i="1"/>
  <c r="V33" i="1"/>
  <c r="V40" i="1"/>
  <c r="V45" i="1"/>
  <c r="V47" i="1"/>
  <c r="V58" i="1"/>
  <c r="V60" i="1"/>
  <c r="I62" i="1"/>
  <c r="X144" i="1"/>
  <c r="X100" i="1"/>
  <c r="X142" i="1"/>
  <c r="X167" i="1"/>
  <c r="V123" i="1" l="1"/>
  <c r="V25" i="1"/>
  <c r="V18" i="1"/>
  <c r="E144" i="1"/>
  <c r="X94" i="1"/>
  <c r="E146" i="1"/>
  <c r="X146" i="1" l="1"/>
  <c r="V49" i="1"/>
  <c r="I94" i="1"/>
  <c r="Y94" i="1"/>
  <c r="V12" i="1"/>
  <c r="V44" i="1"/>
</calcChain>
</file>

<file path=xl/sharedStrings.xml><?xml version="1.0" encoding="utf-8"?>
<sst xmlns="http://schemas.openxmlformats.org/spreadsheetml/2006/main" count="5141" uniqueCount="283">
  <si>
    <t>SERVICIO DE SALUD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</si>
  <si>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</si>
  <si>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</si>
  <si>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</si>
  <si>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</si>
  <si>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</si>
  <si>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COMPRAS REALIZADAS AL SISTEMA</t>
  </si>
  <si>
    <t>COMPRAS REALIZADAS AL EXTRASIS-TEMA</t>
  </si>
  <si>
    <t>VENTAS DE SERVICIOS</t>
  </si>
  <si>
    <t>TOTAL</t>
  </si>
  <si>
    <t>A 
BENEFICIARIOS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</si>
  <si>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</si>
  <si>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</si>
  <si>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</si>
  <si>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</si>
  <si>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</si>
  <si>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</si>
  <si>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</si>
  <si>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</si>
  <si>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</si>
  <si>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</si>
  <si>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</si>
  <si>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</si>
  <si>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</si>
  <si>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</si>
  <si>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</si>
  <si>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</si>
  <si>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</si>
  <si>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</si>
  <si>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</si>
  <si>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</si>
  <si>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</si>
  <si>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</si>
  <si>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</si>
  <si>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</si>
  <si>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</si>
  <si>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</si>
  <si>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</si>
  <si>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</si>
  <si>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</si>
  <si>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</si>
  <si>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</si>
  <si>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</si>
  <si>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</si>
  <si>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</si>
  <si>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</si>
  <si>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</si>
  <si>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</si>
  <si>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</si>
  <si>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</si>
  <si>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</si>
  <si>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</si>
  <si>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</si>
  <si>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</si>
  <si>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</si>
  <si>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</si>
  <si>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</si>
  <si>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</si>
  <si>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</si>
  <si>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</si>
  <si>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</si>
  <si>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</si>
  <si>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</si>
  <si>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</si>
  <si>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</si>
  <si>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</si>
  <si>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</si>
  <si>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</si>
  <si>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</si>
  <si>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</si>
  <si>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</si>
  <si>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TIPO DE INTERVENCION QUIRURGICA</t>
  </si>
  <si>
    <t>INTERVENCIONES QUIRURGICAS</t>
  </si>
  <si>
    <t>CIRUGÍAS MENORES</t>
  </si>
  <si>
    <t>OPERATIVO</t>
  </si>
  <si>
    <t>A BENEFICIARIOS</t>
  </si>
  <si>
    <t>A NO BENEFICIARIOS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</si>
  <si>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</si>
  <si>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</si>
  <si>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</si>
  <si>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</si>
  <si>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</si>
  <si>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</si>
  <si>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</si>
  <si>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</si>
  <si>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</si>
  <si>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</si>
  <si>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</si>
  <si>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</si>
  <si>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</si>
  <si>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</si>
  <si>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</si>
  <si>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</si>
  <si>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</si>
  <si>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</si>
  <si>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</si>
  <si>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</si>
  <si>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</si>
  <si>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</si>
  <si>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</si>
  <si>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</si>
  <si>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</si>
  <si>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</si>
  <si>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</si>
  <si>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</si>
  <si>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</si>
  <si>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</si>
  <si>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</si>
  <si>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</si>
  <si>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</si>
  <si>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>XV.I</t>
  </si>
  <si>
    <t>TRAUMATOLOGIA</t>
  </si>
  <si>
    <t>XV.II</t>
  </si>
  <si>
    <t>ORTOPEDIA</t>
  </si>
  <si>
    <t xml:space="preserve">SECCIÓN F.1: INTERVENCIONES QUIRÚRGICAS POR TIPO DE INTERVENCIÓN </t>
  </si>
  <si>
    <t>TIPO DE INTERVENCIÓN</t>
  </si>
  <si>
    <t>A 
BENE-
FICIARIOS</t>
  </si>
  <si>
    <t>&lt; 15 AÑOS</t>
  </si>
  <si>
    <t>15 Y + AÑOS</t>
  </si>
  <si>
    <t xml:space="preserve">ELECTIVAS MAYORES
NO AMBULATORIAS </t>
  </si>
  <si>
    <t>CON MÉDICOS EN HORARIO NORMAL</t>
  </si>
  <si>
    <t>CON MÉDICOS A HONORARIOS U OTRA MODALIDAD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</si>
  <si>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</si>
  <si>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</si>
  <si>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</si>
  <si>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</si>
  <si>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</si>
  <si>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</si>
  <si>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</si>
  <si>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/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</si>
  <si>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</si>
  <si>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</si>
  <si>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</si>
  <si>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</si>
  <si>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</si>
  <si>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</si>
  <si>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</si>
  <si>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</si>
  <si>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</si>
  <si>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</si>
  <si>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</si>
  <si>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</si>
  <si>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</si>
  <si>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</si>
  <si>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</si>
  <si>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</si>
  <si>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</si>
  <si>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</si>
  <si>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</si>
  <si>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</si>
  <si>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</si>
  <si>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</si>
  <si>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</si>
  <si>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</si>
  <si>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</si>
  <si>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</si>
  <si>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</si>
  <si>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</si>
  <si>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</si>
  <si>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</si>
  <si>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</si>
  <si>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</si>
  <si>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</si>
  <si>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</si>
  <si>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</si>
  <si>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</si>
  <si>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</si>
  <si>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</si>
  <si>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RECETAS DESPACHADAS CON OPORTUNIDAD  (Entegado el mismo día)</t>
  </si>
  <si>
    <t>TIPO DE PACIENTE</t>
  </si>
  <si>
    <t>DESPACHO TOTAL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</si>
  <si>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</si>
  <si>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</si>
  <si>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</si>
  <si>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</si>
  <si>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</si>
  <si>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</si>
  <si>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</si>
  <si>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SAPU/SAR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</si>
  <si>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</si>
  <si>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</si>
  <si>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</si>
  <si>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</si>
  <si>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</si>
  <si>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</si>
  <si>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</si>
  <si>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</si>
  <si>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</si>
  <si>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</si>
  <si>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</si>
  <si>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</si>
  <si>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</si>
  <si>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</si>
  <si>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</si>
  <si>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</si>
  <si>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</si>
  <si>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</si>
  <si>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</si>
  <si>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</si>
  <si>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</si>
  <si>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</si>
  <si>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</si>
  <si>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</si>
  <si>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</si>
  <si>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</si>
  <si>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</si>
  <si>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</si>
  <si>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</si>
  <si>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</si>
  <si>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</si>
  <si>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</si>
  <si>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</si>
  <si>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</si>
  <si>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</si>
  <si>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</si>
  <si>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</si>
  <si>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</si>
  <si>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</si>
  <si>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</si>
  <si>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</si>
  <si>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</si>
  <si>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</si>
  <si>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</si>
  <si>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</si>
  <si>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</si>
  <si>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a 54 años</t>
  </si>
  <si>
    <t>55 a 59 años</t>
  </si>
  <si>
    <t>60 a 64 años</t>
  </si>
  <si>
    <t>65 a 69 años</t>
  </si>
  <si>
    <t>70 años y más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</si>
  <si>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</si>
  <si>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</si>
  <si>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</si>
  <si>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</si>
  <si>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</si>
  <si>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</si>
  <si>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</si>
  <si>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</si>
  <si>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</si>
  <si>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</si>
  <si>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</si>
  <si>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</si>
  <si>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</si>
  <si>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</si>
  <si>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</si>
  <si>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</si>
  <si>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</si>
  <si>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</si>
  <si>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</si>
  <si>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</si>
  <si>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</si>
  <si>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</si>
  <si>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</si>
  <si>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</si>
  <si>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</si>
  <si>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</si>
  <si>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</si>
  <si>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</si>
  <si>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</si>
  <si>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SECCIÓN R:EXAMENES DE TAMIZAJE POINT OF CARE (SAR)</t>
  </si>
  <si>
    <t>TAMIZAJE</t>
  </si>
  <si>
    <t>Cartridge para Troponina</t>
  </si>
  <si>
    <t>Cartridge Multiple</t>
  </si>
  <si>
    <t>SECCION E:   INTERVENCIONES QUIRURGICAS</t>
  </si>
  <si>
    <t>SECCION E.1:   INTERVENCIONES QUIRURGICAS</t>
  </si>
  <si>
    <t xml:space="preserve">SECCION E.2:  SUB CLASIFICACION DE INTERVENCIONES QUIRURGICAS </t>
  </si>
  <si>
    <t xml:space="preserve">SECCIÓN Q: ENTREGA DE AYUDAS TÉCNICAS A PERSONAS MENORES Y MAYORES DE  65 AÑOS EN EL ESTABLECIMIENTO </t>
  </si>
  <si>
    <t>PRODU-
CCION INTRA-HOSPITAL</t>
  </si>
  <si>
    <t>COMPRAS REALIZADAS AL EXTRASISTEMA</t>
  </si>
  <si>
    <t>PRODUCCION INTRA-HOSPITAL</t>
  </si>
  <si>
    <t>TOTAL DE ENTREGA
&lt; 65 años</t>
  </si>
  <si>
    <t>TOTAL DE ENTREGA
&gt; 65 años</t>
  </si>
  <si>
    <t>PROCEDENCIA</t>
  </si>
  <si>
    <t>ATENCION CERRADA</t>
  </si>
  <si>
    <t>ATENCION ABIERTA</t>
  </si>
  <si>
    <t>EMERGENCIA</t>
  </si>
  <si>
    <t>SECCION E:  INTERVENCIONES QUIRURGICAS</t>
  </si>
  <si>
    <t>SECCION E.1: INTERVENCIONES QUIRURGICAS</t>
  </si>
  <si>
    <t xml:space="preserve">SECCION E.2:  SUB CLASIFICACION DE  INTERVENCIONES QUIRURGICAS </t>
  </si>
  <si>
    <t>INTRAHOSPITAL TRAUMATOLOGÍA SECCION F.1</t>
  </si>
  <si>
    <t>INTRAHOSPITAL ORTOPEDIA SECCION F.1</t>
  </si>
  <si>
    <t>INTRAHOSPITAL ORTOPEDIA SECCION F.2</t>
  </si>
  <si>
    <t xml:space="preserve">SECCIÓN Q: ENTREGA DE AYUDAS TÉCNICAS GES A PERSONAS  EN EL ESTABLECIMIENTO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</si>
</sst>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#,##0_ ;\-#,##0\ "/>
    <numFmt numFmtId="166" formatCode="_-* #,##0_-;\-* #,##0_-;_-* &quot;-&quot;??_-;_-@_-"/>
    <numFmt numFmtId="167" formatCode="_-[$€-2]* #,##0.00_-;\-[$€-2]* #,##0.00_-;_-[$€-2]* &quot;-&quot;??_-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8"/>
      <color indexed="10"/>
      <name val="Verdana"/>
      <family val="2"/>
    </font>
    <font>
      <sz val="10"/>
      <name val="Bookman Old Style"/>
      <family val="1"/>
    </font>
    <font>
      <sz val="9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color indexed="10"/>
      <name val="Arial"/>
      <family val="2"/>
    </font>
    <font>
      <b/>
      <sz val="9"/>
      <color indexed="10"/>
      <name val="Verdan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sz val="7"/>
      <color indexed="10"/>
      <name val="Verdana"/>
      <family val="2"/>
    </font>
    <font>
      <sz val="7"/>
      <name val="Verdana"/>
      <family val="2"/>
    </font>
    <font>
      <b/>
      <sz val="10"/>
      <color indexed="10"/>
      <name val="Verdana"/>
      <family val="2"/>
    </font>
    <font>
      <sz val="10"/>
      <name val="Comic Sans MS"/>
      <family val="4"/>
    </font>
    <font>
      <sz val="9"/>
      <color rgb="FFFF0000"/>
      <name val="Verdana"/>
      <family val="2"/>
    </font>
    <font>
      <sz val="12"/>
      <name val="Verdana"/>
      <family val="2"/>
    </font>
    <font>
      <sz val="11"/>
      <color indexed="8"/>
      <name val="Calibri"/>
      <family val="2"/>
    </font>
    <font>
      <b/>
      <sz val="8"/>
      <color rgb="FFFF0000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  <font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">
    <xf numFmtId="0" fontId="0" fillId="0" borderId="0"/>
    <xf numFmtId="0" fontId="1" fillId="0" borderId="0"/>
    <xf numFmtId="0" fontId="3" fillId="0" borderId="0"/>
    <xf numFmtId="0" fontId="10" fillId="0" borderId="0"/>
    <xf numFmtId="44" fontId="10" fillId="0" borderId="0" applyFont="0" applyFill="0" applyBorder="0" applyAlignment="0" applyProtection="0"/>
    <xf numFmtId="0" fontId="17" fillId="0" borderId="0" applyFont="0" applyBorder="0" applyAlignment="0" applyProtection="0"/>
    <xf numFmtId="0" fontId="3" fillId="0" borderId="0"/>
    <xf numFmtId="0" fontId="18" fillId="0" borderId="0"/>
    <xf numFmtId="43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0" fontId="22" fillId="0" borderId="0"/>
    <xf numFmtId="0" fontId="1" fillId="8" borderId="15" applyBorder="0">
      <protection locked="0"/>
    </xf>
    <xf numFmtId="0" fontId="1" fillId="0" borderId="0"/>
    <xf numFmtId="0" fontId="1" fillId="0" borderId="0"/>
    <xf numFmtId="0" fontId="25" fillId="0" borderId="0"/>
    <xf numFmtId="0" fontId="1" fillId="8" borderId="15" applyBorder="0">
      <protection locked="0"/>
    </xf>
    <xf numFmtId="0" fontId="3" fillId="0" borderId="0"/>
    <xf numFmtId="0" fontId="31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46" fillId="11" borderId="0" applyNumberFormat="0" applyBorder="0" applyAlignment="0" applyProtection="0"/>
    <xf numFmtId="0" fontId="33" fillId="23" borderId="74" applyNumberFormat="0" applyAlignment="0" applyProtection="0"/>
    <xf numFmtId="0" fontId="34" fillId="24" borderId="75" applyNumberFormat="0" applyAlignment="0" applyProtection="0"/>
    <xf numFmtId="0" fontId="35" fillId="0" borderId="76" applyNumberFormat="0" applyFill="0" applyAlignment="0" applyProtection="0"/>
    <xf numFmtId="0" fontId="36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7" fillId="14" borderId="74" applyNumberFormat="0" applyAlignment="0" applyProtection="0"/>
    <xf numFmtId="0" fontId="1" fillId="8" borderId="15" applyBorder="0">
      <protection locked="0"/>
    </xf>
    <xf numFmtId="0" fontId="1" fillId="8" borderId="15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10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29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1" fillId="30" borderId="77" applyNumberFormat="0" applyFont="0" applyAlignment="0" applyProtection="0"/>
    <xf numFmtId="0" fontId="1" fillId="30" borderId="77" applyNumberFormat="0" applyFont="0" applyAlignment="0" applyProtection="0"/>
    <xf numFmtId="0" fontId="1" fillId="30" borderId="77" applyNumberFormat="0" applyFont="0" applyAlignment="0" applyProtection="0"/>
    <xf numFmtId="0" fontId="40" fillId="23" borderId="7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79" applyNumberFormat="0" applyFill="0" applyAlignment="0" applyProtection="0"/>
    <xf numFmtId="0" fontId="44" fillId="0" borderId="80" applyNumberFormat="0" applyFill="0" applyAlignment="0" applyProtection="0"/>
    <xf numFmtId="0" fontId="36" fillId="0" borderId="81" applyNumberFormat="0" applyFill="0" applyAlignment="0" applyProtection="0"/>
    <xf numFmtId="0" fontId="45" fillId="0" borderId="82" applyNumberFormat="0" applyFill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3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/>
    <xf numFmtId="0" fontId="2" fillId="2" borderId="0" xfId="2" applyNumberFormat="1" applyFont="1" applyFill="1" applyAlignment="1" applyProtection="1"/>
    <xf numFmtId="0" fontId="4" fillId="0" borderId="0" xfId="2" applyNumberFormat="1" applyFont="1" applyFill="1" applyAlignment="1" applyProtection="1"/>
    <xf numFmtId="0" fontId="4" fillId="2" borderId="0" xfId="2" applyNumberFormat="1" applyFont="1" applyFill="1" applyAlignment="1" applyProtection="1"/>
    <xf numFmtId="0" fontId="2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/>
    <xf numFmtId="0" fontId="7" fillId="0" borderId="0" xfId="2" applyNumberFormat="1" applyFont="1" applyFill="1" applyAlignment="1" applyProtection="1"/>
    <xf numFmtId="0" fontId="4" fillId="0" borderId="13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1" fontId="9" fillId="0" borderId="0" xfId="2" applyNumberFormat="1" applyFont="1" applyFill="1" applyAlignment="1" applyProtection="1"/>
    <xf numFmtId="41" fontId="4" fillId="0" borderId="0" xfId="3" applyNumberFormat="1" applyFont="1"/>
    <xf numFmtId="0" fontId="4" fillId="3" borderId="0" xfId="3" applyFont="1" applyFill="1" applyProtection="1"/>
    <xf numFmtId="0" fontId="4" fillId="0" borderId="0" xfId="2" applyNumberFormat="1" applyFont="1" applyFill="1" applyBorder="1" applyAlignment="1" applyProtection="1"/>
    <xf numFmtId="0" fontId="4" fillId="0" borderId="0" xfId="3" applyFont="1"/>
    <xf numFmtId="0" fontId="4" fillId="0" borderId="21" xfId="2" applyNumberFormat="1" applyFont="1" applyFill="1" applyBorder="1" applyAlignment="1" applyProtection="1">
      <alignment horizontal="center" vertical="center" wrapText="1"/>
    </xf>
    <xf numFmtId="0" fontId="4" fillId="0" borderId="22" xfId="2" applyNumberFormat="1" applyFont="1" applyFill="1" applyBorder="1" applyAlignment="1" applyProtection="1"/>
    <xf numFmtId="0" fontId="4" fillId="0" borderId="26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/>
    <xf numFmtId="0" fontId="4" fillId="0" borderId="31" xfId="2" applyNumberFormat="1" applyFont="1" applyFill="1" applyBorder="1" applyAlignment="1" applyProtection="1"/>
    <xf numFmtId="0" fontId="4" fillId="0" borderId="37" xfId="2" applyNumberFormat="1" applyFont="1" applyFill="1" applyBorder="1" applyAlignment="1" applyProtection="1"/>
    <xf numFmtId="0" fontId="4" fillId="0" borderId="39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0" xfId="2" applyNumberFormat="1" applyFont="1" applyFill="1" applyAlignment="1" applyProtection="1">
      <alignment vertical="center"/>
    </xf>
    <xf numFmtId="0" fontId="4" fillId="2" borderId="0" xfId="2" applyNumberFormat="1" applyFont="1" applyFill="1" applyAlignment="1" applyProtection="1">
      <alignment vertical="center"/>
    </xf>
    <xf numFmtId="0" fontId="4" fillId="0" borderId="40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0" fontId="4" fillId="0" borderId="32" xfId="2" applyNumberFormat="1" applyFont="1" applyFill="1" applyBorder="1" applyAlignment="1" applyProtection="1">
      <alignment horizontal="center" vertical="center" wrapText="1"/>
    </xf>
    <xf numFmtId="0" fontId="4" fillId="0" borderId="33" xfId="2" applyNumberFormat="1" applyFont="1" applyFill="1" applyBorder="1" applyAlignment="1" applyProtection="1"/>
    <xf numFmtId="0" fontId="4" fillId="0" borderId="22" xfId="2" applyNumberFormat="1" applyFont="1" applyFill="1" applyBorder="1" applyAlignment="1" applyProtection="1">
      <alignment vertical="center"/>
    </xf>
    <xf numFmtId="0" fontId="4" fillId="0" borderId="47" xfId="2" applyNumberFormat="1" applyFont="1" applyFill="1" applyBorder="1" applyAlignment="1" applyProtection="1"/>
    <xf numFmtId="0" fontId="4" fillId="0" borderId="52" xfId="2" applyNumberFormat="1" applyFont="1" applyFill="1" applyBorder="1" applyAlignment="1" applyProtection="1"/>
    <xf numFmtId="0" fontId="11" fillId="0" borderId="0" xfId="2" applyNumberFormat="1" applyFont="1" applyFill="1" applyAlignment="1" applyProtection="1"/>
    <xf numFmtId="0" fontId="2" fillId="4" borderId="42" xfId="2" applyNumberFormat="1" applyFont="1" applyFill="1" applyBorder="1" applyAlignment="1" applyProtection="1">
      <alignment vertical="center"/>
    </xf>
    <xf numFmtId="0" fontId="2" fillId="4" borderId="57" xfId="2" applyNumberFormat="1" applyFont="1" applyFill="1" applyBorder="1" applyAlignment="1" applyProtection="1">
      <alignment vertical="center"/>
    </xf>
    <xf numFmtId="164" fontId="4" fillId="4" borderId="38" xfId="2" applyNumberFormat="1" applyFont="1" applyFill="1" applyBorder="1" applyAlignment="1" applyProtection="1">
      <alignment horizontal="right" vertical="center"/>
    </xf>
    <xf numFmtId="164" fontId="4" fillId="4" borderId="56" xfId="2" applyNumberFormat="1" applyFont="1" applyFill="1" applyBorder="1" applyAlignment="1" applyProtection="1">
      <alignment horizontal="right"/>
    </xf>
    <xf numFmtId="164" fontId="4" fillId="4" borderId="38" xfId="2" applyNumberFormat="1" applyFont="1" applyFill="1" applyBorder="1" applyAlignment="1" applyProtection="1">
      <alignment horizontal="center" vertical="center"/>
    </xf>
    <xf numFmtId="164" fontId="4" fillId="4" borderId="15" xfId="2" applyNumberFormat="1" applyFont="1" applyFill="1" applyBorder="1" applyAlignment="1" applyProtection="1">
      <alignment horizontal="center" vertical="center"/>
    </xf>
    <xf numFmtId="1" fontId="7" fillId="0" borderId="0" xfId="2" applyNumberFormat="1" applyFont="1" applyFill="1" applyAlignment="1" applyProtection="1"/>
    <xf numFmtId="0" fontId="2" fillId="0" borderId="18" xfId="2" applyNumberFormat="1" applyFont="1" applyFill="1" applyBorder="1" applyAlignment="1" applyProtection="1">
      <alignment vertical="center"/>
    </xf>
    <xf numFmtId="0" fontId="2" fillId="0" borderId="45" xfId="2" applyNumberFormat="1" applyFont="1" applyFill="1" applyBorder="1" applyAlignment="1" applyProtection="1">
      <alignment vertical="center"/>
    </xf>
    <xf numFmtId="0" fontId="2" fillId="0" borderId="9" xfId="2" applyNumberFormat="1" applyFont="1" applyFill="1" applyBorder="1" applyAlignment="1" applyProtection="1">
      <alignment vertical="center"/>
    </xf>
    <xf numFmtId="0" fontId="2" fillId="0" borderId="60" xfId="2" applyNumberFormat="1" applyFont="1" applyFill="1" applyBorder="1" applyAlignment="1" applyProtection="1">
      <alignment vertical="center"/>
    </xf>
    <xf numFmtId="0" fontId="2" fillId="5" borderId="3" xfId="2" applyNumberFormat="1" applyFont="1" applyFill="1" applyBorder="1" applyAlignment="1" applyProtection="1"/>
    <xf numFmtId="0" fontId="2" fillId="5" borderId="4" xfId="2" quotePrefix="1" applyNumberFormat="1" applyFont="1" applyFill="1" applyBorder="1" applyAlignment="1" applyProtection="1"/>
    <xf numFmtId="0" fontId="6" fillId="0" borderId="0" xfId="2" quotePrefix="1" applyNumberFormat="1" applyFont="1" applyFill="1" applyAlignment="1" applyProtection="1">
      <alignment horizontal="left"/>
    </xf>
    <xf numFmtId="0" fontId="4" fillId="0" borderId="49" xfId="2" applyNumberFormat="1" applyFont="1" applyFill="1" applyBorder="1" applyAlignment="1" applyProtection="1">
      <alignment horizontal="left"/>
    </xf>
    <xf numFmtId="0" fontId="4" fillId="0" borderId="65" xfId="2" quotePrefix="1" applyNumberFormat="1" applyFont="1" applyFill="1" applyBorder="1" applyAlignment="1" applyProtection="1">
      <alignment horizontal="left"/>
    </xf>
    <xf numFmtId="0" fontId="4" fillId="0" borderId="37" xfId="2" applyNumberFormat="1" applyFont="1" applyFill="1" applyBorder="1" applyAlignment="1" applyProtection="1">
      <alignment horizontal="left"/>
    </xf>
    <xf numFmtId="0" fontId="4" fillId="0" borderId="63" xfId="2" quotePrefix="1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0" fontId="4" fillId="0" borderId="52" xfId="2" quotePrefix="1" applyNumberFormat="1" applyFont="1" applyFill="1" applyBorder="1" applyAlignment="1" applyProtection="1">
      <alignment horizontal="left"/>
    </xf>
    <xf numFmtId="0" fontId="4" fillId="0" borderId="53" xfId="2" quotePrefix="1" applyNumberFormat="1" applyFont="1" applyFill="1" applyBorder="1" applyAlignment="1" applyProtection="1">
      <alignment horizontal="left"/>
    </xf>
    <xf numFmtId="0" fontId="4" fillId="0" borderId="67" xfId="2" quotePrefix="1" applyNumberFormat="1" applyFont="1" applyFill="1" applyBorder="1" applyAlignment="1" applyProtection="1">
      <alignment horizontal="left"/>
    </xf>
    <xf numFmtId="0" fontId="4" fillId="0" borderId="23" xfId="2" applyNumberFormat="1" applyFont="1" applyFill="1" applyBorder="1" applyAlignment="1" applyProtection="1">
      <alignment horizontal="left"/>
    </xf>
    <xf numFmtId="0" fontId="4" fillId="0" borderId="68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>
      <alignment horizontal="left"/>
    </xf>
    <xf numFmtId="0" fontId="4" fillId="0" borderId="69" xfId="2" quotePrefix="1" applyNumberFormat="1" applyFont="1" applyFill="1" applyBorder="1" applyAlignment="1" applyProtection="1">
      <alignment horizontal="left"/>
    </xf>
    <xf numFmtId="0" fontId="6" fillId="0" borderId="0" xfId="2" applyNumberFormat="1" applyFont="1" applyFill="1" applyBorder="1" applyAlignment="1" applyProtection="1"/>
    <xf numFmtId="0" fontId="4" fillId="0" borderId="0" xfId="2" quotePrefix="1" applyNumberFormat="1" applyFont="1" applyFill="1" applyBorder="1" applyAlignment="1" applyProtection="1">
      <alignment horizontal="left"/>
    </xf>
    <xf numFmtId="0" fontId="4" fillId="0" borderId="0" xfId="3" applyFont="1" applyFill="1" applyProtection="1"/>
    <xf numFmtId="0" fontId="4" fillId="0" borderId="0" xfId="4" applyNumberFormat="1" applyFont="1" applyFill="1" applyAlignment="1" applyProtection="1"/>
    <xf numFmtId="0" fontId="4" fillId="0" borderId="42" xfId="2" applyNumberFormat="1" applyFont="1" applyFill="1" applyBorder="1" applyAlignment="1" applyProtection="1">
      <alignment horizontal="center" vertical="center" wrapText="1"/>
    </xf>
    <xf numFmtId="0" fontId="4" fillId="0" borderId="43" xfId="2" quotePrefix="1" applyNumberFormat="1" applyFont="1" applyFill="1" applyBorder="1" applyAlignment="1" applyProtection="1">
      <alignment horizontal="center" vertical="center" wrapText="1"/>
    </xf>
    <xf numFmtId="0" fontId="4" fillId="0" borderId="44" xfId="2" quotePrefix="1" applyNumberFormat="1" applyFont="1" applyFill="1" applyBorder="1" applyAlignment="1" applyProtection="1">
      <alignment horizontal="center" vertical="center" wrapText="1"/>
    </xf>
    <xf numFmtId="0" fontId="4" fillId="0" borderId="49" xfId="2" applyNumberFormat="1" applyFont="1" applyFill="1" applyBorder="1" applyAlignment="1" applyProtection="1">
      <alignment horizontal="center"/>
    </xf>
    <xf numFmtId="0" fontId="14" fillId="0" borderId="0" xfId="0" applyFont="1"/>
    <xf numFmtId="1" fontId="15" fillId="0" borderId="0" xfId="2" applyNumberFormat="1" applyFont="1" applyFill="1" applyAlignment="1" applyProtection="1"/>
    <xf numFmtId="0" fontId="4" fillId="0" borderId="23" xfId="2" applyNumberFormat="1" applyFont="1" applyFill="1" applyBorder="1" applyAlignment="1" applyProtection="1">
      <alignment horizontal="center"/>
    </xf>
    <xf numFmtId="0" fontId="4" fillId="0" borderId="53" xfId="2" applyNumberFormat="1" applyFont="1" applyFill="1" applyBorder="1" applyAlignment="1" applyProtection="1">
      <alignment horizontal="center" vertical="center"/>
    </xf>
    <xf numFmtId="0" fontId="4" fillId="0" borderId="53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2" fillId="0" borderId="0" xfId="2" applyNumberFormat="1" applyFont="1" applyFill="1" applyBorder="1" applyAlignment="1" applyProtection="1"/>
    <xf numFmtId="0" fontId="4" fillId="0" borderId="0" xfId="3" applyFont="1" applyFill="1" applyBorder="1" applyProtection="1"/>
    <xf numFmtId="0" fontId="6" fillId="0" borderId="0" xfId="2" applyNumberFormat="1" applyFont="1" applyFill="1" applyBorder="1" applyAlignment="1" applyProtection="1">
      <alignment horizontal="left"/>
    </xf>
    <xf numFmtId="0" fontId="9" fillId="0" borderId="0" xfId="2" applyNumberFormat="1" applyFont="1" applyFill="1" applyAlignment="1" applyProtection="1">
      <alignment vertical="center"/>
    </xf>
    <xf numFmtId="0" fontId="4" fillId="6" borderId="0" xfId="3" applyFont="1" applyFill="1" applyProtection="1">
      <protection locked="0"/>
    </xf>
    <xf numFmtId="0" fontId="4" fillId="6" borderId="0" xfId="2" applyNumberFormat="1" applyFont="1" applyFill="1" applyAlignment="1" applyProtection="1">
      <protection locked="0"/>
    </xf>
    <xf numFmtId="0" fontId="4" fillId="0" borderId="13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4" fillId="0" borderId="0" xfId="3" applyFont="1" applyFill="1" applyProtection="1">
      <protection locked="0"/>
    </xf>
    <xf numFmtId="0" fontId="2" fillId="0" borderId="0" xfId="2" applyNumberFormat="1" applyFont="1" applyFill="1" applyAlignment="1" applyProtection="1">
      <protection locked="0"/>
    </xf>
    <xf numFmtId="0" fontId="4" fillId="0" borderId="34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Alignment="1" applyProtection="1">
      <protection locked="0"/>
    </xf>
    <xf numFmtId="0" fontId="7" fillId="2" borderId="0" xfId="2" applyNumberFormat="1" applyFont="1" applyFill="1" applyAlignment="1" applyProtection="1"/>
    <xf numFmtId="0" fontId="8" fillId="0" borderId="0" xfId="2" applyNumberFormat="1" applyFont="1" applyFill="1" applyAlignment="1" applyProtection="1"/>
    <xf numFmtId="0" fontId="4" fillId="0" borderId="0" xfId="3" applyFont="1" applyFill="1"/>
    <xf numFmtId="0" fontId="6" fillId="0" borderId="0" xfId="2" quotePrefix="1" applyNumberFormat="1" applyFont="1" applyFill="1" applyBorder="1" applyAlignment="1" applyProtection="1">
      <alignment horizontal="left"/>
    </xf>
    <xf numFmtId="0" fontId="4" fillId="0" borderId="13" xfId="2" applyNumberFormat="1" applyFont="1" applyFill="1" applyBorder="1" applyAlignment="1" applyProtection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/>
    </xf>
    <xf numFmtId="0" fontId="4" fillId="0" borderId="12" xfId="2" applyNumberFormat="1" applyFont="1" applyFill="1" applyBorder="1" applyAlignment="1" applyProtection="1">
      <alignment vertical="center"/>
    </xf>
    <xf numFmtId="0" fontId="4" fillId="6" borderId="0" xfId="3" applyFont="1" applyFill="1" applyProtection="1"/>
    <xf numFmtId="0" fontId="4" fillId="0" borderId="26" xfId="2" applyNumberFormat="1" applyFont="1" applyFill="1" applyBorder="1" applyAlignment="1" applyProtection="1">
      <alignment vertical="center"/>
    </xf>
    <xf numFmtId="0" fontId="4" fillId="0" borderId="15" xfId="2" applyNumberFormat="1" applyFont="1" applyFill="1" applyBorder="1" applyAlignment="1" applyProtection="1">
      <alignment vertical="center"/>
    </xf>
    <xf numFmtId="0" fontId="4" fillId="0" borderId="13" xfId="2" applyNumberFormat="1" applyFont="1" applyFill="1" applyBorder="1" applyAlignment="1" applyProtection="1">
      <alignment horizontal="left" vertical="center"/>
    </xf>
    <xf numFmtId="0" fontId="2" fillId="0" borderId="56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lef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4" fillId="0" borderId="42" xfId="2" applyNumberFormat="1" applyFont="1" applyFill="1" applyBorder="1" applyAlignment="1" applyProtection="1">
      <alignment horizontal="left" vertical="center"/>
    </xf>
    <xf numFmtId="0" fontId="2" fillId="0" borderId="8" xfId="2" applyNumberFormat="1" applyFont="1" applyFill="1" applyBorder="1" applyAlignment="1" applyProtection="1">
      <alignment vertical="center"/>
    </xf>
    <xf numFmtId="0" fontId="4" fillId="0" borderId="6" xfId="2" applyNumberFormat="1" applyFont="1" applyFill="1" applyBorder="1" applyAlignment="1" applyProtection="1">
      <alignment vertical="center"/>
    </xf>
    <xf numFmtId="0" fontId="4" fillId="0" borderId="48" xfId="2" applyNumberFormat="1" applyFont="1" applyFill="1" applyBorder="1" applyAlignment="1" applyProtection="1">
      <alignment vertical="center"/>
    </xf>
    <xf numFmtId="0" fontId="2" fillId="0" borderId="4" xfId="2" applyNumberFormat="1" applyFont="1" applyFill="1" applyBorder="1" applyAlignment="1" applyProtection="1">
      <alignment vertical="center"/>
    </xf>
    <xf numFmtId="0" fontId="2" fillId="0" borderId="32" xfId="2" applyNumberFormat="1" applyFont="1" applyFill="1" applyBorder="1" applyAlignment="1" applyProtection="1">
      <alignment vertical="center"/>
    </xf>
    <xf numFmtId="0" fontId="2" fillId="0" borderId="21" xfId="2" applyNumberFormat="1" applyFont="1" applyFill="1" applyBorder="1" applyAlignment="1" applyProtection="1">
      <alignment vertical="center"/>
    </xf>
    <xf numFmtId="0" fontId="2" fillId="0" borderId="26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/>
    <xf numFmtId="164" fontId="4" fillId="0" borderId="0" xfId="2" applyNumberFormat="1" applyFont="1" applyFill="1" applyAlignment="1" applyProtection="1"/>
    <xf numFmtId="164" fontId="4" fillId="0" borderId="3" xfId="2" applyNumberFormat="1" applyFont="1" applyFill="1" applyBorder="1" applyAlignment="1" applyProtection="1">
      <alignment horizontal="center" vertical="center"/>
    </xf>
    <xf numFmtId="0" fontId="4" fillId="0" borderId="15" xfId="5" applyNumberFormat="1" applyFont="1" applyFill="1" applyBorder="1" applyAlignment="1" applyProtection="1">
      <alignment horizontal="center" vertical="center" wrapText="1"/>
    </xf>
    <xf numFmtId="164" fontId="8" fillId="0" borderId="0" xfId="2" applyNumberFormat="1" applyFont="1" applyFill="1" applyBorder="1" applyAlignment="1" applyProtection="1"/>
    <xf numFmtId="0" fontId="4" fillId="0" borderId="7" xfId="2" applyNumberFormat="1" applyFont="1" applyFill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center"/>
    </xf>
    <xf numFmtId="0" fontId="4" fillId="0" borderId="68" xfId="2" applyNumberFormat="1" applyFont="1" applyFill="1" applyBorder="1" applyAlignment="1" applyProtection="1">
      <alignment horizontal="left"/>
    </xf>
    <xf numFmtId="0" fontId="4" fillId="0" borderId="53" xfId="2" applyNumberFormat="1" applyFont="1" applyFill="1" applyBorder="1" applyAlignment="1" applyProtection="1">
      <alignment horizontal="left"/>
    </xf>
    <xf numFmtId="0" fontId="4" fillId="0" borderId="67" xfId="2" applyNumberFormat="1" applyFont="1" applyFill="1" applyBorder="1" applyAlignment="1" applyProtection="1">
      <alignment horizontal="left"/>
    </xf>
    <xf numFmtId="0" fontId="2" fillId="0" borderId="13" xfId="2" applyNumberFormat="1" applyFont="1" applyFill="1" applyBorder="1" applyAlignment="1" applyProtection="1">
      <alignment horizontal="left"/>
    </xf>
    <xf numFmtId="0" fontId="2" fillId="0" borderId="14" xfId="2" applyNumberFormat="1" applyFont="1" applyFill="1" applyBorder="1" applyAlignment="1" applyProtection="1">
      <alignment horizontal="left"/>
    </xf>
    <xf numFmtId="0" fontId="4" fillId="0" borderId="0" xfId="6" applyNumberFormat="1" applyFont="1" applyFill="1" applyAlignment="1" applyProtection="1"/>
    <xf numFmtId="0" fontId="4" fillId="0" borderId="1" xfId="2" applyNumberFormat="1" applyFont="1" applyFill="1" applyBorder="1" applyAlignment="1" applyProtection="1"/>
    <xf numFmtId="0" fontId="4" fillId="0" borderId="2" xfId="2" applyNumberFormat="1" applyFont="1" applyFill="1" applyBorder="1" applyAlignment="1" applyProtection="1"/>
    <xf numFmtId="0" fontId="13" fillId="0" borderId="0" xfId="0" applyFont="1" applyFill="1"/>
    <xf numFmtId="0" fontId="4" fillId="0" borderId="40" xfId="2" applyNumberFormat="1" applyFont="1" applyFill="1" applyBorder="1" applyAlignment="1" applyProtection="1">
      <alignment vertical="center" wrapText="1"/>
    </xf>
    <xf numFmtId="0" fontId="4" fillId="0" borderId="56" xfId="2" applyNumberFormat="1" applyFont="1" applyFill="1" applyBorder="1" applyAlignment="1" applyProtection="1">
      <alignment vertical="center" wrapText="1"/>
    </xf>
    <xf numFmtId="0" fontId="4" fillId="6" borderId="0" xfId="6" applyNumberFormat="1" applyFont="1" applyFill="1" applyAlignment="1" applyProtection="1">
      <alignment wrapText="1"/>
    </xf>
    <xf numFmtId="0" fontId="4" fillId="2" borderId="0" xfId="6" applyNumberFormat="1" applyFont="1" applyFill="1" applyAlignment="1" applyProtection="1"/>
    <xf numFmtId="0" fontId="7" fillId="0" borderId="0" xfId="2" applyNumberFormat="1" applyFont="1" applyFill="1" applyAlignment="1" applyProtection="1">
      <protection hidden="1"/>
    </xf>
    <xf numFmtId="0" fontId="13" fillId="5" borderId="0" xfId="0" applyFont="1" applyFill="1"/>
    <xf numFmtId="0" fontId="4" fillId="5" borderId="0" xfId="2" applyNumberFormat="1" applyFont="1" applyFill="1" applyAlignment="1" applyProtection="1"/>
    <xf numFmtId="0" fontId="4" fillId="5" borderId="0" xfId="2" applyNumberFormat="1" applyFont="1" applyFill="1" applyAlignment="1" applyProtection="1">
      <protection locked="0"/>
    </xf>
    <xf numFmtId="0" fontId="4" fillId="5" borderId="0" xfId="6" applyNumberFormat="1" applyFont="1" applyFill="1" applyAlignment="1" applyProtection="1"/>
    <xf numFmtId="1" fontId="8" fillId="7" borderId="59" xfId="8" applyNumberFormat="1" applyFont="1" applyFill="1" applyBorder="1" applyAlignment="1" applyProtection="1">
      <protection locked="0"/>
    </xf>
    <xf numFmtId="0" fontId="9" fillId="0" borderId="0" xfId="2" applyNumberFormat="1" applyFont="1" applyFill="1" applyAlignment="1" applyProtection="1"/>
    <xf numFmtId="0" fontId="19" fillId="0" borderId="0" xfId="2" applyNumberFormat="1" applyFont="1" applyFill="1" applyAlignment="1" applyProtection="1"/>
    <xf numFmtId="0" fontId="20" fillId="0" borderId="0" xfId="2" applyNumberFormat="1" applyFont="1" applyFill="1" applyAlignment="1" applyProtection="1"/>
    <xf numFmtId="0" fontId="4" fillId="0" borderId="0" xfId="6" applyNumberFormat="1" applyFont="1" applyFill="1" applyAlignment="1" applyProtection="1">
      <alignment wrapText="1"/>
    </xf>
    <xf numFmtId="0" fontId="4" fillId="5" borderId="0" xfId="6" applyNumberFormat="1" applyFont="1" applyFill="1" applyAlignment="1" applyProtection="1">
      <alignment wrapText="1"/>
    </xf>
    <xf numFmtId="0" fontId="6" fillId="0" borderId="5" xfId="2" quotePrefix="1" applyNumberFormat="1" applyFont="1" applyFill="1" applyBorder="1" applyAlignment="1" applyProtection="1"/>
    <xf numFmtId="0" fontId="21" fillId="0" borderId="5" xfId="2" quotePrefix="1" applyNumberFormat="1" applyFont="1" applyFill="1" applyBorder="1" applyAlignment="1" applyProtection="1"/>
    <xf numFmtId="0" fontId="4" fillId="0" borderId="32" xfId="2" applyNumberFormat="1" applyFont="1" applyFill="1" applyBorder="1" applyAlignment="1" applyProtection="1">
      <alignment vertical="center" wrapText="1"/>
    </xf>
    <xf numFmtId="0" fontId="4" fillId="0" borderId="26" xfId="2" applyNumberFormat="1" applyFont="1" applyFill="1" applyBorder="1" applyAlignment="1" applyProtection="1">
      <alignment vertical="center" wrapText="1"/>
    </xf>
    <xf numFmtId="0" fontId="4" fillId="0" borderId="9" xfId="9" applyNumberFormat="1" applyFont="1" applyFill="1" applyBorder="1" applyAlignment="1" applyProtection="1">
      <alignment horizontal="center" vertical="center" wrapText="1"/>
    </xf>
    <xf numFmtId="0" fontId="4" fillId="0" borderId="10" xfId="9" applyNumberFormat="1" applyFont="1" applyFill="1" applyBorder="1" applyAlignment="1" applyProtection="1">
      <alignment horizontal="center" vertical="center" wrapText="1"/>
    </xf>
    <xf numFmtId="0" fontId="4" fillId="0" borderId="16" xfId="6" applyNumberFormat="1" applyFont="1" applyFill="1" applyBorder="1" applyAlignment="1" applyProtection="1">
      <alignment horizontal="center" vertical="center" wrapText="1"/>
    </xf>
    <xf numFmtId="0" fontId="4" fillId="0" borderId="17" xfId="6" applyNumberFormat="1" applyFont="1" applyFill="1" applyBorder="1" applyAlignment="1" applyProtection="1">
      <alignment horizontal="center" vertical="center" wrapText="1"/>
    </xf>
    <xf numFmtId="164" fontId="8" fillId="0" borderId="1" xfId="10" applyNumberFormat="1" applyFont="1" applyFill="1" applyBorder="1" applyAlignment="1" applyProtection="1">
      <alignment horizontal="right"/>
    </xf>
    <xf numFmtId="41" fontId="8" fillId="7" borderId="34" xfId="10" applyFont="1" applyFill="1" applyBorder="1" applyAlignment="1" applyProtection="1">
      <protection locked="0"/>
    </xf>
    <xf numFmtId="41" fontId="8" fillId="7" borderId="35" xfId="10" applyFont="1" applyFill="1" applyBorder="1" applyAlignment="1" applyProtection="1">
      <protection locked="0"/>
    </xf>
    <xf numFmtId="41" fontId="8" fillId="7" borderId="36" xfId="10" applyFont="1" applyFill="1" applyBorder="1" applyAlignment="1" applyProtection="1">
      <protection locked="0"/>
    </xf>
    <xf numFmtId="41" fontId="8" fillId="7" borderId="11" xfId="10" applyFont="1" applyFill="1" applyBorder="1" applyAlignment="1" applyProtection="1">
      <protection locked="0"/>
    </xf>
    <xf numFmtId="164" fontId="8" fillId="0" borderId="21" xfId="10" applyNumberFormat="1" applyFont="1" applyFill="1" applyBorder="1" applyAlignment="1" applyProtection="1">
      <alignment horizontal="right"/>
    </xf>
    <xf numFmtId="41" fontId="8" fillId="7" borderId="53" xfId="10" applyFont="1" applyFill="1" applyBorder="1" applyAlignment="1" applyProtection="1">
      <protection locked="0"/>
    </xf>
    <xf numFmtId="41" fontId="8" fillId="7" borderId="54" xfId="10" applyFont="1" applyFill="1" applyBorder="1" applyAlignment="1" applyProtection="1">
      <protection locked="0"/>
    </xf>
    <xf numFmtId="41" fontId="8" fillId="7" borderId="55" xfId="10" applyFont="1" applyFill="1" applyBorder="1" applyAlignment="1" applyProtection="1">
      <protection locked="0"/>
    </xf>
    <xf numFmtId="41" fontId="8" fillId="7" borderId="25" xfId="10" applyFont="1" applyFill="1" applyBorder="1" applyAlignment="1" applyProtection="1">
      <protection locked="0"/>
    </xf>
    <xf numFmtId="164" fontId="8" fillId="0" borderId="38" xfId="10" applyNumberFormat="1" applyFont="1" applyFill="1" applyBorder="1" applyAlignment="1" applyProtection="1">
      <alignment horizontal="right"/>
    </xf>
    <xf numFmtId="164" fontId="8" fillId="8" borderId="28" xfId="10" applyNumberFormat="1" applyFont="1" applyFill="1" applyBorder="1" applyAlignment="1" applyProtection="1">
      <alignment horizontal="right"/>
      <protection locked="0"/>
    </xf>
    <xf numFmtId="164" fontId="8" fillId="8" borderId="29" xfId="10" applyNumberFormat="1" applyFont="1" applyFill="1" applyBorder="1" applyAlignment="1" applyProtection="1">
      <alignment horizontal="right"/>
      <protection locked="0"/>
    </xf>
    <xf numFmtId="41" fontId="8" fillId="4" borderId="29" xfId="10" applyFont="1" applyFill="1" applyBorder="1" applyAlignment="1" applyProtection="1"/>
    <xf numFmtId="41" fontId="8" fillId="4" borderId="30" xfId="10" applyFont="1" applyFill="1" applyBorder="1" applyAlignment="1" applyProtection="1"/>
    <xf numFmtId="41" fontId="8" fillId="7" borderId="44" xfId="10" applyFont="1" applyFill="1" applyBorder="1" applyAlignment="1" applyProtection="1">
      <protection locked="0"/>
    </xf>
    <xf numFmtId="0" fontId="4" fillId="0" borderId="72" xfId="2" applyNumberFormat="1" applyFont="1" applyFill="1" applyBorder="1" applyAlignment="1" applyProtection="1">
      <alignment horizontal="center" vertical="center"/>
    </xf>
    <xf numFmtId="0" fontId="4" fillId="0" borderId="43" xfId="2" applyNumberFormat="1" applyFont="1" applyFill="1" applyBorder="1" applyAlignment="1" applyProtection="1">
      <alignment horizontal="center" vertical="center"/>
    </xf>
    <xf numFmtId="0" fontId="4" fillId="0" borderId="44" xfId="2" applyNumberFormat="1" applyFont="1" applyFill="1" applyBorder="1" applyAlignment="1" applyProtection="1">
      <alignment horizontal="center" vertical="center"/>
    </xf>
    <xf numFmtId="0" fontId="9" fillId="0" borderId="0" xfId="11" applyNumberFormat="1" applyFont="1" applyFill="1" applyAlignment="1" applyProtection="1"/>
    <xf numFmtId="0" fontId="13" fillId="0" borderId="0" xfId="11" applyNumberFormat="1" applyFont="1" applyFill="1" applyAlignment="1" applyProtection="1"/>
    <xf numFmtId="0" fontId="8" fillId="0" borderId="0" xfId="2" applyNumberFormat="1" applyFont="1" applyFill="1" applyBorder="1" applyAlignment="1" applyProtection="1"/>
    <xf numFmtId="0" fontId="4" fillId="0" borderId="6" xfId="5" applyNumberFormat="1" applyFont="1" applyFill="1" applyBorder="1" applyAlignment="1" applyProtection="1">
      <alignment horizontal="center" vertical="center" wrapText="1"/>
    </xf>
    <xf numFmtId="0" fontId="4" fillId="0" borderId="21" xfId="5" applyNumberFormat="1" applyFont="1" applyFill="1" applyBorder="1" applyAlignment="1" applyProtection="1">
      <alignment horizontal="center" vertical="center" wrapText="1"/>
    </xf>
    <xf numFmtId="0" fontId="4" fillId="0" borderId="38" xfId="5" applyNumberFormat="1" applyFont="1" applyFill="1" applyBorder="1" applyAlignment="1" applyProtection="1">
      <alignment horizontal="center" vertical="center" wrapText="1"/>
    </xf>
    <xf numFmtId="0" fontId="6" fillId="0" borderId="0" xfId="13" applyNumberFormat="1" applyFont="1" applyFill="1" applyAlignment="1" applyProtection="1"/>
    <xf numFmtId="0" fontId="4" fillId="0" borderId="0" xfId="13" applyNumberFormat="1" applyFont="1" applyFill="1" applyAlignment="1" applyProtection="1">
      <alignment horizontal="center"/>
    </xf>
    <xf numFmtId="0" fontId="4" fillId="0" borderId="0" xfId="13" applyNumberFormat="1" applyFont="1" applyFill="1" applyAlignment="1" applyProtection="1"/>
    <xf numFmtId="164" fontId="4" fillId="0" borderId="48" xfId="2" applyNumberFormat="1" applyFont="1" applyFill="1" applyBorder="1" applyAlignment="1" applyProtection="1">
      <alignment horizontal="left" wrapText="1"/>
    </xf>
    <xf numFmtId="164" fontId="4" fillId="0" borderId="21" xfId="2" applyNumberFormat="1" applyFont="1" applyFill="1" applyBorder="1" applyAlignment="1" applyProtection="1">
      <alignment horizontal="left" wrapText="1"/>
    </xf>
    <xf numFmtId="164" fontId="4" fillId="0" borderId="26" xfId="2" applyNumberFormat="1" applyFont="1" applyFill="1" applyBorder="1" applyAlignment="1" applyProtection="1">
      <alignment horizontal="left" wrapText="1"/>
    </xf>
    <xf numFmtId="164" fontId="4" fillId="0" borderId="6" xfId="2" applyNumberFormat="1" applyFont="1" applyFill="1" applyBorder="1" applyAlignment="1" applyProtection="1">
      <alignment wrapText="1"/>
    </xf>
    <xf numFmtId="164" fontId="4" fillId="0" borderId="46" xfId="2" applyNumberFormat="1" applyFont="1" applyFill="1" applyBorder="1" applyAlignment="1" applyProtection="1">
      <alignment wrapText="1"/>
    </xf>
    <xf numFmtId="164" fontId="4" fillId="0" borderId="15" xfId="2" applyNumberFormat="1" applyFont="1" applyFill="1" applyBorder="1" applyAlignment="1" applyProtection="1">
      <alignment wrapText="1"/>
    </xf>
    <xf numFmtId="0" fontId="4" fillId="0" borderId="0" xfId="6" applyNumberFormat="1" applyFont="1" applyFill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23" fillId="0" borderId="0" xfId="2" applyNumberFormat="1" applyFont="1" applyFill="1" applyAlignment="1" applyProtection="1">
      <protection hidden="1"/>
    </xf>
    <xf numFmtId="0" fontId="1" fillId="0" borderId="0" xfId="0" applyFont="1" applyProtection="1"/>
    <xf numFmtId="0" fontId="4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0" fontId="4" fillId="6" borderId="0" xfId="6" applyNumberFormat="1" applyFont="1" applyFill="1" applyAlignment="1" applyProtection="1"/>
    <xf numFmtId="0" fontId="6" fillId="0" borderId="0" xfId="14" applyNumberFormat="1" applyFont="1" applyFill="1" applyAlignment="1" applyProtection="1"/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13" fillId="0" borderId="0" xfId="0" applyFont="1" applyProtection="1"/>
    <xf numFmtId="0" fontId="24" fillId="0" borderId="0" xfId="0" applyFont="1" applyProtection="1"/>
    <xf numFmtId="0" fontId="13" fillId="0" borderId="0" xfId="0" applyFont="1" applyFill="1" applyProtection="1"/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3" borderId="0" xfId="0" applyFont="1" applyFill="1" applyProtection="1">
      <protection hidden="1"/>
    </xf>
    <xf numFmtId="0" fontId="9" fillId="0" borderId="0" xfId="0" applyFont="1"/>
    <xf numFmtId="0" fontId="6" fillId="0" borderId="0" xfId="17" applyNumberFormat="1" applyFont="1" applyFill="1" applyBorder="1" applyAlignment="1" applyProtection="1">
      <alignment horizontal="left"/>
    </xf>
    <xf numFmtId="0" fontId="6" fillId="0" borderId="0" xfId="17" applyNumberFormat="1" applyFont="1" applyFill="1" applyBorder="1" applyAlignment="1" applyProtection="1"/>
    <xf numFmtId="0" fontId="4" fillId="0" borderId="31" xfId="17" applyNumberFormat="1" applyFont="1" applyFill="1" applyBorder="1" applyAlignment="1" applyProtection="1">
      <alignment vertical="center" wrapText="1"/>
    </xf>
    <xf numFmtId="0" fontId="4" fillId="0" borderId="58" xfId="17" applyNumberFormat="1" applyFont="1" applyFill="1" applyBorder="1" applyAlignment="1" applyProtection="1">
      <alignment vertical="center" wrapText="1"/>
    </xf>
    <xf numFmtId="0" fontId="4" fillId="0" borderId="37" xfId="17" applyNumberFormat="1" applyFont="1" applyFill="1" applyBorder="1" applyAlignment="1" applyProtection="1">
      <alignment vertical="center" wrapText="1"/>
    </xf>
    <xf numFmtId="0" fontId="4" fillId="0" borderId="63" xfId="17" applyNumberFormat="1" applyFont="1" applyFill="1" applyBorder="1" applyAlignment="1" applyProtection="1">
      <alignment vertical="center" wrapText="1"/>
    </xf>
    <xf numFmtId="0" fontId="4" fillId="0" borderId="39" xfId="17" applyNumberFormat="1" applyFont="1" applyFill="1" applyBorder="1" applyAlignment="1" applyProtection="1">
      <alignment vertical="center" wrapText="1"/>
    </xf>
    <xf numFmtId="0" fontId="4" fillId="0" borderId="59" xfId="17" applyNumberFormat="1" applyFont="1" applyFill="1" applyBorder="1" applyAlignment="1" applyProtection="1">
      <alignment vertical="center" wrapText="1"/>
    </xf>
    <xf numFmtId="164" fontId="13" fillId="0" borderId="0" xfId="12" applyNumberFormat="1" applyFont="1" applyFill="1" applyBorder="1" applyAlignment="1" applyProtection="1">
      <protection locked="0"/>
    </xf>
    <xf numFmtId="164" fontId="8" fillId="0" borderId="15" xfId="10" applyNumberFormat="1" applyFont="1" applyFill="1" applyBorder="1" applyAlignment="1" applyProtection="1">
      <alignment horizontal="right"/>
    </xf>
    <xf numFmtId="164" fontId="8" fillId="0" borderId="5" xfId="10" applyNumberFormat="1" applyFont="1" applyFill="1" applyBorder="1" applyAlignment="1" applyProtection="1">
      <alignment horizontal="right"/>
    </xf>
    <xf numFmtId="164" fontId="8" fillId="0" borderId="13" xfId="10" applyNumberFormat="1" applyFont="1" applyFill="1" applyBorder="1" applyAlignment="1" applyProtection="1">
      <alignment horizontal="right"/>
    </xf>
    <xf numFmtId="164" fontId="8" fillId="0" borderId="17" xfId="10" applyNumberFormat="1" applyFont="1" applyFill="1" applyBorder="1" applyAlignment="1" applyProtection="1">
      <alignment horizontal="right"/>
    </xf>
    <xf numFmtId="164" fontId="8" fillId="0" borderId="15" xfId="10" quotePrefix="1" applyNumberFormat="1" applyFont="1" applyFill="1" applyBorder="1" applyAlignment="1" applyProtection="1">
      <alignment horizontal="right"/>
    </xf>
    <xf numFmtId="164" fontId="8" fillId="0" borderId="12" xfId="10" applyNumberFormat="1" applyFont="1" applyFill="1" applyBorder="1" applyAlignment="1" applyProtection="1">
      <alignment horizontal="right"/>
    </xf>
    <xf numFmtId="164" fontId="8" fillId="0" borderId="0" xfId="10" applyNumberFormat="1" applyFont="1" applyFill="1" applyBorder="1" applyAlignment="1" applyProtection="1">
      <alignment horizontal="right"/>
    </xf>
    <xf numFmtId="164" fontId="8" fillId="0" borderId="18" xfId="10" applyNumberFormat="1" applyFont="1" applyFill="1" applyBorder="1" applyAlignment="1" applyProtection="1">
      <alignment horizontal="right"/>
    </xf>
    <xf numFmtId="164" fontId="8" fillId="0" borderId="20" xfId="10" applyNumberFormat="1" applyFont="1" applyFill="1" applyBorder="1" applyAlignment="1" applyProtection="1">
      <alignment horizontal="right"/>
    </xf>
    <xf numFmtId="164" fontId="8" fillId="0" borderId="12" xfId="10" quotePrefix="1" applyNumberFormat="1" applyFont="1" applyFill="1" applyBorder="1" applyAlignment="1" applyProtection="1">
      <alignment horizontal="right"/>
    </xf>
    <xf numFmtId="164" fontId="8" fillId="0" borderId="22" xfId="10" applyNumberFormat="1" applyFont="1" applyFill="1" applyBorder="1" applyAlignment="1" applyProtection="1">
      <alignment horizontal="right"/>
    </xf>
    <xf numFmtId="164" fontId="8" fillId="0" borderId="23" xfId="10" applyNumberFormat="1" applyFont="1" applyFill="1" applyBorder="1" applyAlignment="1" applyProtection="1">
      <alignment horizontal="right"/>
    </xf>
    <xf numFmtId="164" fontId="8" fillId="0" borderId="24" xfId="10" applyNumberFormat="1" applyFont="1" applyFill="1" applyBorder="1" applyAlignment="1" applyProtection="1">
      <alignment horizontal="right"/>
    </xf>
    <xf numFmtId="164" fontId="8" fillId="0" borderId="21" xfId="10" quotePrefix="1" applyNumberFormat="1" applyFont="1" applyFill="1" applyBorder="1" applyAlignment="1" applyProtection="1">
      <alignment horizontal="right"/>
    </xf>
    <xf numFmtId="164" fontId="8" fillId="0" borderId="26" xfId="10" applyNumberFormat="1" applyFont="1" applyFill="1" applyBorder="1" applyAlignment="1" applyProtection="1">
      <alignment horizontal="right"/>
    </xf>
    <xf numFmtId="164" fontId="8" fillId="0" borderId="27" xfId="10" applyNumberFormat="1" applyFont="1" applyFill="1" applyBorder="1" applyAlignment="1" applyProtection="1">
      <alignment horizontal="right"/>
    </xf>
    <xf numFmtId="164" fontId="8" fillId="0" borderId="26" xfId="10" quotePrefix="1" applyNumberFormat="1" applyFont="1" applyFill="1" applyBorder="1" applyAlignment="1" applyProtection="1">
      <alignment horizontal="right"/>
    </xf>
    <xf numFmtId="164" fontId="8" fillId="0" borderId="32" xfId="10" applyNumberFormat="1" applyFont="1" applyFill="1" applyBorder="1" applyAlignment="1" applyProtection="1">
      <alignment horizontal="right"/>
    </xf>
    <xf numFmtId="164" fontId="8" fillId="0" borderId="33" xfId="10" applyNumberFormat="1" applyFont="1" applyFill="1" applyBorder="1" applyAlignment="1" applyProtection="1">
      <alignment horizontal="right"/>
    </xf>
    <xf numFmtId="164" fontId="8" fillId="0" borderId="34" xfId="10" applyNumberFormat="1" applyFont="1" applyFill="1" applyBorder="1" applyAlignment="1" applyProtection="1">
      <alignment horizontal="right"/>
    </xf>
    <xf numFmtId="164" fontId="8" fillId="0" borderId="36" xfId="10" applyNumberFormat="1" applyFont="1" applyFill="1" applyBorder="1" applyAlignment="1" applyProtection="1">
      <alignment horizontal="right"/>
    </xf>
    <xf numFmtId="164" fontId="8" fillId="0" borderId="32" xfId="10" quotePrefix="1" applyNumberFormat="1" applyFont="1" applyFill="1" applyBorder="1" applyAlignment="1" applyProtection="1">
      <alignment horizontal="right"/>
    </xf>
    <xf numFmtId="164" fontId="8" fillId="0" borderId="15" xfId="10" applyNumberFormat="1" applyFont="1" applyFill="1" applyBorder="1" applyAlignment="1" applyProtection="1">
      <alignment horizontal="right" vertical="center"/>
    </xf>
    <xf numFmtId="164" fontId="8" fillId="0" borderId="5" xfId="10" applyNumberFormat="1" applyFont="1" applyFill="1" applyBorder="1" applyAlignment="1" applyProtection="1">
      <alignment horizontal="right" vertical="center"/>
    </xf>
    <xf numFmtId="164" fontId="8" fillId="0" borderId="41" xfId="10" applyNumberFormat="1" applyFont="1" applyFill="1" applyBorder="1" applyAlignment="1" applyProtection="1">
      <alignment horizontal="right"/>
    </xf>
    <xf numFmtId="164" fontId="8" fillId="0" borderId="38" xfId="10" quotePrefix="1" applyNumberFormat="1" applyFont="1" applyFill="1" applyBorder="1" applyAlignment="1" applyProtection="1">
      <alignment horizontal="right"/>
    </xf>
    <xf numFmtId="164" fontId="8" fillId="0" borderId="22" xfId="10" applyNumberFormat="1" applyFont="1" applyFill="1" applyBorder="1" applyAlignment="1" applyProtection="1">
      <alignment horizontal="right" vertical="center"/>
    </xf>
    <xf numFmtId="164" fontId="8" fillId="0" borderId="48" xfId="10" applyNumberFormat="1" applyFont="1" applyFill="1" applyBorder="1" applyAlignment="1" applyProtection="1">
      <alignment horizontal="right"/>
    </xf>
    <xf numFmtId="164" fontId="8" fillId="0" borderId="47" xfId="10" applyNumberFormat="1" applyFont="1" applyFill="1" applyBorder="1" applyAlignment="1" applyProtection="1">
      <alignment horizontal="right"/>
    </xf>
    <xf numFmtId="164" fontId="8" fillId="0" borderId="49" xfId="10" applyNumberFormat="1" applyFont="1" applyFill="1" applyBorder="1" applyAlignment="1" applyProtection="1">
      <alignment horizontal="right"/>
    </xf>
    <xf numFmtId="164" fontId="8" fillId="0" borderId="50" xfId="10" applyNumberFormat="1" applyFont="1" applyFill="1" applyBorder="1" applyAlignment="1" applyProtection="1">
      <alignment horizontal="right"/>
    </xf>
    <xf numFmtId="164" fontId="8" fillId="0" borderId="51" xfId="10" applyNumberFormat="1" applyFont="1" applyFill="1" applyBorder="1" applyAlignment="1" applyProtection="1">
      <alignment horizontal="right"/>
    </xf>
    <xf numFmtId="164" fontId="8" fillId="0" borderId="48" xfId="10" quotePrefix="1" applyNumberFormat="1" applyFont="1" applyFill="1" applyBorder="1" applyAlignment="1" applyProtection="1">
      <alignment horizontal="right"/>
    </xf>
    <xf numFmtId="164" fontId="8" fillId="0" borderId="46" xfId="10" applyNumberFormat="1" applyFont="1" applyFill="1" applyBorder="1" applyAlignment="1" applyProtection="1">
      <alignment horizontal="right"/>
    </xf>
    <xf numFmtId="164" fontId="8" fillId="0" borderId="52" xfId="10" applyNumberFormat="1" applyFont="1" applyFill="1" applyBorder="1" applyAlignment="1" applyProtection="1">
      <alignment horizontal="right"/>
    </xf>
    <xf numFmtId="164" fontId="8" fillId="0" borderId="53" xfId="10" applyNumberFormat="1" applyFont="1" applyFill="1" applyBorder="1" applyAlignment="1" applyProtection="1">
      <alignment horizontal="right"/>
    </xf>
    <xf numFmtId="164" fontId="8" fillId="0" borderId="54" xfId="10" applyNumberFormat="1" applyFont="1" applyFill="1" applyBorder="1" applyAlignment="1" applyProtection="1">
      <alignment horizontal="right"/>
    </xf>
    <xf numFmtId="164" fontId="8" fillId="0" borderId="46" xfId="10" quotePrefix="1" applyNumberFormat="1" applyFont="1" applyFill="1" applyBorder="1" applyAlignment="1" applyProtection="1">
      <alignment horizontal="right"/>
    </xf>
    <xf numFmtId="164" fontId="8" fillId="0" borderId="12" xfId="10" applyNumberFormat="1" applyFont="1" applyFill="1" applyBorder="1" applyAlignment="1" applyProtection="1">
      <alignment horizontal="right" vertical="center"/>
    </xf>
    <xf numFmtId="164" fontId="8" fillId="0" borderId="8" xfId="10" applyNumberFormat="1" applyFont="1" applyFill="1" applyBorder="1" applyAlignment="1" applyProtection="1">
      <alignment horizontal="right" vertical="center"/>
    </xf>
    <xf numFmtId="164" fontId="8" fillId="0" borderId="12" xfId="10" quotePrefix="1" applyNumberFormat="1" applyFont="1" applyFill="1" applyBorder="1" applyAlignment="1" applyProtection="1">
      <alignment horizontal="center"/>
    </xf>
    <xf numFmtId="164" fontId="8" fillId="0" borderId="58" xfId="10" applyNumberFormat="1" applyFont="1" applyFill="1" applyBorder="1" applyAlignment="1" applyProtection="1">
      <alignment horizontal="right"/>
    </xf>
    <xf numFmtId="164" fontId="8" fillId="0" borderId="32" xfId="10" applyNumberFormat="1" applyFont="1" applyFill="1" applyBorder="1" applyAlignment="1" applyProtection="1">
      <alignment horizontal="center"/>
    </xf>
    <xf numFmtId="164" fontId="8" fillId="0" borderId="59" xfId="10" applyNumberFormat="1" applyFont="1" applyFill="1" applyBorder="1" applyAlignment="1" applyProtection="1">
      <alignment horizontal="right"/>
    </xf>
    <xf numFmtId="164" fontId="8" fillId="0" borderId="26" xfId="10" applyNumberFormat="1" applyFont="1" applyFill="1" applyBorder="1" applyAlignment="1" applyProtection="1">
      <alignment horizontal="center"/>
    </xf>
    <xf numFmtId="164" fontId="8" fillId="4" borderId="6" xfId="10" applyNumberFormat="1" applyFont="1" applyFill="1" applyBorder="1" applyAlignment="1" applyProtection="1">
      <alignment horizontal="right"/>
    </xf>
    <xf numFmtId="164" fontId="8" fillId="4" borderId="2" xfId="10" applyNumberFormat="1" applyFont="1" applyFill="1" applyBorder="1" applyAlignment="1" applyProtection="1">
      <alignment horizontal="right"/>
    </xf>
    <xf numFmtId="164" fontId="8" fillId="4" borderId="6" xfId="10" applyNumberFormat="1" applyFont="1" applyFill="1" applyBorder="1" applyAlignment="1" applyProtection="1">
      <alignment horizontal="center"/>
    </xf>
    <xf numFmtId="164" fontId="8" fillId="0" borderId="4" xfId="10" applyNumberFormat="1" applyFont="1" applyFill="1" applyBorder="1" applyAlignment="1" applyProtection="1">
      <alignment horizontal="right"/>
    </xf>
    <xf numFmtId="164" fontId="8" fillId="0" borderId="15" xfId="10" applyNumberFormat="1" applyFont="1" applyFill="1" applyBorder="1" applyAlignment="1" applyProtection="1">
      <alignment horizontal="center"/>
    </xf>
    <xf numFmtId="164" fontId="8" fillId="5" borderId="6" xfId="10" applyNumberFormat="1" applyFont="1" applyFill="1" applyBorder="1" applyAlignment="1" applyProtection="1">
      <alignment horizontal="right"/>
    </xf>
    <xf numFmtId="164" fontId="8" fillId="5" borderId="2" xfId="10" applyNumberFormat="1" applyFont="1" applyFill="1" applyBorder="1" applyAlignment="1" applyProtection="1">
      <alignment horizontal="right"/>
    </xf>
    <xf numFmtId="164" fontId="8" fillId="5" borderId="6" xfId="10" applyNumberFormat="1" applyFont="1" applyFill="1" applyBorder="1" applyAlignment="1" applyProtection="1">
      <alignment horizontal="center"/>
    </xf>
    <xf numFmtId="164" fontId="8" fillId="0" borderId="63" xfId="10" applyNumberFormat="1" applyFont="1" applyFill="1" applyBorder="1" applyAlignment="1" applyProtection="1">
      <alignment horizontal="right"/>
    </xf>
    <xf numFmtId="164" fontId="8" fillId="0" borderId="21" xfId="10" applyNumberFormat="1" applyFont="1" applyFill="1" applyBorder="1" applyAlignment="1" applyProtection="1">
      <alignment horizontal="center"/>
    </xf>
    <xf numFmtId="164" fontId="8" fillId="0" borderId="64" xfId="10" applyNumberFormat="1" applyFont="1" applyFill="1" applyBorder="1" applyAlignment="1" applyProtection="1">
      <alignment horizontal="right"/>
    </xf>
    <xf numFmtId="164" fontId="8" fillId="0" borderId="46" xfId="10" applyNumberFormat="1" applyFont="1" applyFill="1" applyBorder="1" applyAlignment="1" applyProtection="1">
      <alignment horizontal="center"/>
    </xf>
    <xf numFmtId="164" fontId="12" fillId="0" borderId="15" xfId="10" applyNumberFormat="1" applyFont="1" applyFill="1" applyBorder="1" applyAlignment="1" applyProtection="1">
      <alignment horizontal="right"/>
    </xf>
    <xf numFmtId="164" fontId="12" fillId="0" borderId="4" xfId="10" applyNumberFormat="1" applyFont="1" applyFill="1" applyBorder="1" applyAlignment="1" applyProtection="1">
      <alignment horizontal="right"/>
    </xf>
    <xf numFmtId="164" fontId="12" fillId="0" borderId="15" xfId="10" applyNumberFormat="1" applyFont="1" applyFill="1" applyBorder="1" applyAlignment="1" applyProtection="1">
      <alignment horizontal="center"/>
    </xf>
    <xf numFmtId="164" fontId="8" fillId="0" borderId="38" xfId="10" applyNumberFormat="1" applyFont="1" applyFill="1" applyBorder="1" applyAlignment="1" applyProtection="1">
      <alignment horizontal="right" vertical="center"/>
    </xf>
    <xf numFmtId="164" fontId="8" fillId="0" borderId="56" xfId="10" applyNumberFormat="1" applyFont="1" applyFill="1" applyBorder="1" applyAlignment="1" applyProtection="1">
      <alignment horizontal="right"/>
    </xf>
    <xf numFmtId="164" fontId="8" fillId="0" borderId="38" xfId="10" quotePrefix="1" applyNumberFormat="1" applyFont="1" applyFill="1" applyBorder="1" applyAlignment="1" applyProtection="1">
      <alignment horizontal="center" vertical="center"/>
    </xf>
    <xf numFmtId="164" fontId="8" fillId="0" borderId="15" xfId="10" quotePrefix="1" applyNumberFormat="1" applyFont="1" applyFill="1" applyBorder="1" applyAlignment="1" applyProtection="1">
      <alignment horizontal="center" vertical="center"/>
    </xf>
    <xf numFmtId="164" fontId="8" fillId="4" borderId="9" xfId="10" applyNumberFormat="1" applyFont="1" applyFill="1" applyBorder="1" applyAlignment="1" applyProtection="1">
      <alignment horizontal="right"/>
    </xf>
    <xf numFmtId="164" fontId="8" fillId="4" borderId="11" xfId="10" applyNumberFormat="1" applyFont="1" applyFill="1" applyBorder="1" applyAlignment="1" applyProtection="1">
      <alignment horizontal="right"/>
    </xf>
    <xf numFmtId="164" fontId="8" fillId="0" borderId="6" xfId="10" quotePrefix="1" applyNumberFormat="1" applyFont="1" applyFill="1" applyBorder="1" applyAlignment="1" applyProtection="1">
      <alignment horizontal="center"/>
    </xf>
    <xf numFmtId="164" fontId="8" fillId="0" borderId="48" xfId="10" quotePrefix="1" applyNumberFormat="1" applyFont="1" applyFill="1" applyBorder="1" applyAlignment="1" applyProtection="1">
      <alignment horizontal="center"/>
    </xf>
    <xf numFmtId="164" fontId="8" fillId="0" borderId="21" xfId="10" quotePrefix="1" applyNumberFormat="1" applyFont="1" applyFill="1" applyBorder="1" applyAlignment="1" applyProtection="1">
      <alignment horizontal="center"/>
    </xf>
    <xf numFmtId="164" fontId="8" fillId="0" borderId="46" xfId="10" quotePrefix="1" applyNumberFormat="1" applyFont="1" applyFill="1" applyBorder="1" applyAlignment="1" applyProtection="1">
      <alignment horizontal="center"/>
    </xf>
    <xf numFmtId="164" fontId="8" fillId="0" borderId="26" xfId="10" quotePrefix="1" applyNumberFormat="1" applyFont="1" applyFill="1" applyBorder="1" applyAlignment="1" applyProtection="1">
      <alignment horizontal="center"/>
    </xf>
    <xf numFmtId="41" fontId="13" fillId="0" borderId="0" xfId="10" applyFont="1" applyFill="1" applyAlignment="1" applyProtection="1"/>
    <xf numFmtId="164" fontId="8" fillId="0" borderId="0" xfId="10" applyNumberFormat="1" applyFont="1" applyFill="1" applyBorder="1" applyAlignment="1" applyProtection="1"/>
    <xf numFmtId="164" fontId="8" fillId="0" borderId="0" xfId="10" quotePrefix="1" applyNumberFormat="1" applyFont="1" applyFill="1" applyBorder="1" applyAlignment="1" applyProtection="1">
      <alignment horizontal="center"/>
    </xf>
    <xf numFmtId="164" fontId="8" fillId="6" borderId="49" xfId="10" applyNumberFormat="1" applyFont="1" applyFill="1" applyBorder="1" applyAlignment="1" applyProtection="1">
      <alignment horizontal="right"/>
    </xf>
    <xf numFmtId="164" fontId="8" fillId="6" borderId="50" xfId="10" applyNumberFormat="1" applyFont="1" applyFill="1" applyBorder="1" applyAlignment="1" applyProtection="1">
      <alignment horizontal="right"/>
    </xf>
    <xf numFmtId="164" fontId="8" fillId="0" borderId="37" xfId="10" applyNumberFormat="1" applyFont="1" applyFill="1" applyBorder="1" applyAlignment="1" applyProtection="1">
      <alignment horizontal="right"/>
    </xf>
    <xf numFmtId="164" fontId="8" fillId="6" borderId="24" xfId="10" applyNumberFormat="1" applyFont="1" applyFill="1" applyBorder="1" applyAlignment="1" applyProtection="1">
      <alignment horizontal="right"/>
    </xf>
    <xf numFmtId="164" fontId="8" fillId="6" borderId="23" xfId="10" applyNumberFormat="1" applyFont="1" applyFill="1" applyBorder="1" applyAlignment="1" applyProtection="1">
      <alignment horizontal="right"/>
    </xf>
    <xf numFmtId="164" fontId="8" fillId="0" borderId="62" xfId="10" applyNumberFormat="1" applyFont="1" applyFill="1" applyBorder="1" applyAlignment="1" applyProtection="1">
      <alignment horizontal="right"/>
    </xf>
    <xf numFmtId="164" fontId="8" fillId="6" borderId="53" xfId="10" applyNumberFormat="1" applyFont="1" applyFill="1" applyBorder="1" applyAlignment="1" applyProtection="1">
      <alignment horizontal="right"/>
    </xf>
    <xf numFmtId="164" fontId="8" fillId="6" borderId="54" xfId="10" applyNumberFormat="1" applyFont="1" applyFill="1" applyBorder="1" applyAlignment="1" applyProtection="1">
      <alignment horizontal="right"/>
    </xf>
    <xf numFmtId="164" fontId="8" fillId="0" borderId="3" xfId="10" applyNumberFormat="1" applyFont="1" applyFill="1" applyBorder="1" applyAlignment="1" applyProtection="1">
      <alignment horizontal="right"/>
    </xf>
    <xf numFmtId="164" fontId="8" fillId="0" borderId="16" xfId="10" applyNumberFormat="1" applyFont="1" applyFill="1" applyBorder="1" applyAlignment="1" applyProtection="1"/>
    <xf numFmtId="164" fontId="8" fillId="6" borderId="13" xfId="10" applyNumberFormat="1" applyFont="1" applyFill="1" applyBorder="1" applyAlignment="1" applyProtection="1">
      <alignment horizontal="right"/>
    </xf>
    <xf numFmtId="164" fontId="8" fillId="6" borderId="16" xfId="10" applyNumberFormat="1" applyFont="1" applyFill="1" applyBorder="1" applyAlignment="1" applyProtection="1"/>
    <xf numFmtId="164" fontId="8" fillId="0" borderId="15" xfId="10" applyNumberFormat="1" applyFont="1" applyFill="1" applyBorder="1" applyAlignment="1" applyProtection="1"/>
    <xf numFmtId="165" fontId="8" fillId="5" borderId="32" xfId="10" applyNumberFormat="1" applyFont="1" applyFill="1" applyBorder="1" applyAlignment="1" applyProtection="1">
      <alignment horizontal="right"/>
    </xf>
    <xf numFmtId="41" fontId="8" fillId="7" borderId="58" xfId="10" applyFont="1" applyFill="1" applyBorder="1" applyAlignment="1" applyProtection="1">
      <alignment horizontal="right"/>
      <protection locked="0"/>
    </xf>
    <xf numFmtId="41" fontId="8" fillId="7" borderId="34" xfId="10" applyFont="1" applyFill="1" applyBorder="1" applyAlignment="1" applyProtection="1">
      <alignment horizontal="right"/>
      <protection locked="0"/>
    </xf>
    <xf numFmtId="41" fontId="8" fillId="7" borderId="36" xfId="10" applyFont="1" applyFill="1" applyBorder="1" applyAlignment="1" applyProtection="1">
      <alignment horizontal="right"/>
      <protection locked="0"/>
    </xf>
    <xf numFmtId="165" fontId="8" fillId="5" borderId="26" xfId="10" applyNumberFormat="1" applyFont="1" applyFill="1" applyBorder="1" applyAlignment="1" applyProtection="1">
      <alignment horizontal="right"/>
    </xf>
    <xf numFmtId="41" fontId="8" fillId="7" borderId="59" xfId="10" applyFont="1" applyFill="1" applyBorder="1" applyAlignment="1" applyProtection="1">
      <alignment horizontal="right"/>
      <protection locked="0"/>
    </xf>
    <xf numFmtId="41" fontId="8" fillId="7" borderId="28" xfId="10" applyFont="1" applyFill="1" applyBorder="1" applyAlignment="1" applyProtection="1">
      <alignment horizontal="right"/>
      <protection locked="0"/>
    </xf>
    <xf numFmtId="41" fontId="8" fillId="7" borderId="30" xfId="10" applyFont="1" applyFill="1" applyBorder="1" applyAlignment="1" applyProtection="1">
      <alignment horizontal="right"/>
      <protection locked="0"/>
    </xf>
    <xf numFmtId="165" fontId="8" fillId="5" borderId="48" xfId="10" applyNumberFormat="1" applyFont="1" applyFill="1" applyBorder="1" applyAlignment="1" applyProtection="1">
      <alignment horizontal="right"/>
    </xf>
    <xf numFmtId="41" fontId="8" fillId="7" borderId="66" xfId="10" applyFont="1" applyFill="1" applyBorder="1" applyAlignment="1" applyProtection="1">
      <alignment horizontal="right"/>
      <protection locked="0"/>
    </xf>
    <xf numFmtId="41" fontId="8" fillId="7" borderId="49" xfId="10" applyFont="1" applyFill="1" applyBorder="1" applyAlignment="1" applyProtection="1">
      <alignment horizontal="right"/>
      <protection locked="0"/>
    </xf>
    <xf numFmtId="41" fontId="8" fillId="7" borderId="51" xfId="10" applyFont="1" applyFill="1" applyBorder="1" applyAlignment="1" applyProtection="1">
      <alignment horizontal="right"/>
      <protection locked="0"/>
    </xf>
    <xf numFmtId="41" fontId="8" fillId="7" borderId="39" xfId="10" applyFont="1" applyFill="1" applyBorder="1" applyAlignment="1" applyProtection="1">
      <alignment horizontal="right"/>
      <protection locked="0"/>
    </xf>
    <xf numFmtId="41" fontId="8" fillId="7" borderId="15" xfId="10" applyFont="1" applyFill="1" applyBorder="1" applyAlignment="1" applyProtection="1">
      <alignment horizontal="right"/>
      <protection locked="0"/>
    </xf>
    <xf numFmtId="164" fontId="8" fillId="4" borderId="13" xfId="10" applyNumberFormat="1" applyFont="1" applyFill="1" applyBorder="1" applyAlignment="1" applyProtection="1">
      <alignment horizontal="right"/>
    </xf>
    <xf numFmtId="164" fontId="8" fillId="4" borderId="17" xfId="10" applyNumberFormat="1" applyFont="1" applyFill="1" applyBorder="1" applyAlignment="1" applyProtection="1">
      <alignment horizontal="right"/>
    </xf>
    <xf numFmtId="41" fontId="9" fillId="0" borderId="7" xfId="10" applyFont="1" applyFill="1" applyBorder="1" applyAlignment="1" applyProtection="1">
      <alignment horizontal="right"/>
      <protection locked="0"/>
    </xf>
    <xf numFmtId="41" fontId="13" fillId="0" borderId="0" xfId="10" applyFont="1" applyFill="1" applyBorder="1" applyAlignment="1" applyProtection="1">
      <alignment horizontal="right"/>
      <protection locked="0"/>
    </xf>
    <xf numFmtId="165" fontId="8" fillId="5" borderId="12" xfId="10" applyNumberFormat="1" applyFont="1" applyFill="1" applyBorder="1" applyAlignment="1" applyProtection="1">
      <alignment horizontal="right"/>
    </xf>
    <xf numFmtId="41" fontId="8" fillId="7" borderId="18" xfId="10" applyFont="1" applyFill="1" applyBorder="1" applyAlignment="1" applyProtection="1">
      <alignment horizontal="right"/>
      <protection locked="0"/>
    </xf>
    <xf numFmtId="41" fontId="8" fillId="7" borderId="20" xfId="10" applyFont="1" applyFill="1" applyBorder="1" applyAlignment="1" applyProtection="1">
      <alignment horizontal="right"/>
      <protection locked="0"/>
    </xf>
    <xf numFmtId="164" fontId="8" fillId="7" borderId="32" xfId="10" applyNumberFormat="1" applyFont="1" applyFill="1" applyBorder="1" applyAlignment="1" applyProtection="1">
      <alignment horizontal="right"/>
      <protection locked="0"/>
    </xf>
    <xf numFmtId="164" fontId="8" fillId="7" borderId="58" xfId="10" applyNumberFormat="1" applyFont="1" applyFill="1" applyBorder="1" applyAlignment="1" applyProtection="1">
      <alignment horizontal="right"/>
      <protection locked="0"/>
    </xf>
    <xf numFmtId="164" fontId="8" fillId="7" borderId="26" xfId="10" applyNumberFormat="1" applyFont="1" applyFill="1" applyBorder="1" applyAlignment="1" applyProtection="1">
      <alignment horizontal="right"/>
      <protection locked="0"/>
    </xf>
    <xf numFmtId="164" fontId="8" fillId="7" borderId="59" xfId="10" applyNumberFormat="1" applyFont="1" applyFill="1" applyBorder="1" applyAlignment="1" applyProtection="1">
      <alignment horizontal="right"/>
      <protection locked="0"/>
    </xf>
    <xf numFmtId="164" fontId="8" fillId="0" borderId="18" xfId="10" applyNumberFormat="1" applyFont="1" applyFill="1" applyBorder="1" applyAlignment="1" applyProtection="1">
      <alignment horizontal="right" vertical="center"/>
    </xf>
    <xf numFmtId="164" fontId="8" fillId="0" borderId="20" xfId="10" applyNumberFormat="1" applyFont="1" applyFill="1" applyBorder="1" applyAlignment="1" applyProtection="1">
      <alignment horizontal="right" vertical="center"/>
    </xf>
    <xf numFmtId="164" fontId="8" fillId="0" borderId="6" xfId="10" applyNumberFormat="1" applyFont="1" applyFill="1" applyBorder="1" applyAlignment="1" applyProtection="1">
      <alignment horizontal="right" vertical="center"/>
    </xf>
    <xf numFmtId="164" fontId="8" fillId="4" borderId="53" xfId="10" applyNumberFormat="1" applyFont="1" applyFill="1" applyBorder="1" applyAlignment="1" applyProtection="1">
      <alignment horizontal="right"/>
    </xf>
    <xf numFmtId="164" fontId="8" fillId="4" borderId="55" xfId="10" applyNumberFormat="1" applyFont="1" applyFill="1" applyBorder="1" applyAlignment="1" applyProtection="1">
      <alignment horizontal="right"/>
    </xf>
    <xf numFmtId="164" fontId="8" fillId="0" borderId="40" xfId="10" applyNumberFormat="1" applyFont="1" applyFill="1" applyBorder="1" applyAlignment="1" applyProtection="1">
      <alignment horizontal="right"/>
    </xf>
    <xf numFmtId="164" fontId="8" fillId="0" borderId="66" xfId="10" applyNumberFormat="1" applyFont="1" applyFill="1" applyBorder="1" applyAlignment="1" applyProtection="1">
      <alignment horizontal="right"/>
    </xf>
    <xf numFmtId="164" fontId="8" fillId="4" borderId="42" xfId="10" applyNumberFormat="1" applyFont="1" applyFill="1" applyBorder="1" applyAlignment="1" applyProtection="1">
      <alignment horizontal="right"/>
    </xf>
    <xf numFmtId="164" fontId="8" fillId="4" borderId="44" xfId="10" applyNumberFormat="1" applyFont="1" applyFill="1" applyBorder="1" applyAlignment="1" applyProtection="1">
      <alignment horizontal="right"/>
    </xf>
    <xf numFmtId="164" fontId="8" fillId="0" borderId="7" xfId="10" applyNumberFormat="1" applyFont="1" applyFill="1" applyBorder="1" applyAlignment="1" applyProtection="1">
      <alignment horizontal="right"/>
    </xf>
    <xf numFmtId="164" fontId="8" fillId="4" borderId="18" xfId="10" applyNumberFormat="1" applyFont="1" applyFill="1" applyBorder="1" applyAlignment="1" applyProtection="1">
      <alignment horizontal="right"/>
    </xf>
    <xf numFmtId="164" fontId="8" fillId="0" borderId="8" xfId="10" applyNumberFormat="1" applyFont="1" applyFill="1" applyBorder="1" applyAlignment="1" applyProtection="1">
      <alignment horizontal="right"/>
    </xf>
    <xf numFmtId="164" fontId="8" fillId="0" borderId="39" xfId="10" applyNumberFormat="1" applyFont="1" applyFill="1" applyBorder="1" applyAlignment="1" applyProtection="1">
      <alignment horizontal="right"/>
    </xf>
    <xf numFmtId="164" fontId="8" fillId="0" borderId="31" xfId="10" applyNumberFormat="1" applyFont="1" applyFill="1" applyBorder="1" applyAlignment="1" applyProtection="1">
      <alignment horizontal="right"/>
    </xf>
    <xf numFmtId="164" fontId="8" fillId="0" borderId="7" xfId="10" applyNumberFormat="1" applyFont="1" applyFill="1" applyBorder="1" applyAlignment="1" applyProtection="1">
      <alignment horizontal="right" vertical="center"/>
    </xf>
    <xf numFmtId="166" fontId="4" fillId="0" borderId="0" xfId="8" applyNumberFormat="1" applyFont="1" applyFill="1" applyAlignment="1" applyProtection="1"/>
    <xf numFmtId="41" fontId="8" fillId="7" borderId="62" xfId="10" applyFont="1" applyFill="1" applyBorder="1" applyAlignment="1" applyProtection="1">
      <protection locked="0"/>
    </xf>
    <xf numFmtId="41" fontId="8" fillId="7" borderId="46" xfId="10" applyFont="1" applyFill="1" applyBorder="1" applyAlignment="1" applyProtection="1">
      <protection locked="0"/>
    </xf>
    <xf numFmtId="164" fontId="8" fillId="0" borderId="21" xfId="10" applyNumberFormat="1" applyFont="1" applyFill="1" applyBorder="1" applyAlignment="1" applyProtection="1"/>
    <xf numFmtId="166" fontId="4" fillId="0" borderId="13" xfId="8" applyNumberFormat="1" applyFont="1" applyBorder="1" applyAlignment="1">
      <alignment horizontal="center" vertical="center" wrapText="1"/>
    </xf>
    <xf numFmtId="166" fontId="4" fillId="0" borderId="17" xfId="8" applyNumberFormat="1" applyFont="1" applyFill="1" applyBorder="1" applyAlignment="1" applyProtection="1">
      <alignment horizontal="center" vertical="center" wrapText="1"/>
    </xf>
    <xf numFmtId="166" fontId="4" fillId="0" borderId="13" xfId="8" applyNumberFormat="1" applyFont="1" applyFill="1" applyBorder="1" applyAlignment="1" applyProtection="1">
      <alignment horizontal="center" vertical="center" wrapText="1"/>
    </xf>
    <xf numFmtId="164" fontId="13" fillId="0" borderId="0" xfId="10" applyNumberFormat="1" applyFont="1" applyFill="1" applyBorder="1" applyAlignment="1" applyProtection="1">
      <alignment horizontal="right"/>
    </xf>
    <xf numFmtId="166" fontId="4" fillId="0" borderId="15" xfId="8" applyNumberFormat="1" applyFont="1" applyFill="1" applyBorder="1" applyAlignment="1" applyProtection="1">
      <alignment horizontal="center" vertical="center"/>
    </xf>
    <xf numFmtId="41" fontId="8" fillId="7" borderId="32" xfId="10" applyFont="1" applyFill="1" applyBorder="1" applyAlignment="1" applyProtection="1">
      <protection locked="0"/>
    </xf>
    <xf numFmtId="164" fontId="9" fillId="0" borderId="0" xfId="10" applyNumberFormat="1" applyFont="1" applyFill="1" applyBorder="1" applyAlignment="1" applyProtection="1">
      <alignment horizontal="right"/>
    </xf>
    <xf numFmtId="41" fontId="8" fillId="7" borderId="26" xfId="10" applyFont="1" applyFill="1" applyBorder="1" applyAlignment="1" applyProtection="1">
      <protection locked="0"/>
    </xf>
    <xf numFmtId="41" fontId="8" fillId="7" borderId="38" xfId="10" applyFont="1" applyFill="1" applyBorder="1" applyAlignment="1" applyProtection="1">
      <protection locked="0"/>
    </xf>
    <xf numFmtId="41" fontId="8" fillId="7" borderId="0" xfId="10" applyFont="1" applyFill="1" applyBorder="1" applyAlignment="1" applyProtection="1">
      <protection locked="0"/>
    </xf>
    <xf numFmtId="41" fontId="8" fillId="7" borderId="18" xfId="10" applyFont="1" applyFill="1" applyBorder="1" applyAlignment="1" applyProtection="1">
      <protection locked="0"/>
    </xf>
    <xf numFmtId="41" fontId="8" fillId="7" borderId="19" xfId="10" applyFont="1" applyFill="1" applyBorder="1" applyAlignment="1" applyProtection="1">
      <protection locked="0"/>
    </xf>
    <xf numFmtId="41" fontId="8" fillId="7" borderId="20" xfId="10" applyFont="1" applyFill="1" applyBorder="1" applyAlignment="1" applyProtection="1">
      <protection locked="0"/>
    </xf>
    <xf numFmtId="41" fontId="8" fillId="7" borderId="48" xfId="10" applyFont="1" applyFill="1" applyBorder="1" applyAlignment="1" applyProtection="1">
      <protection locked="0"/>
    </xf>
    <xf numFmtId="41" fontId="8" fillId="7" borderId="22" xfId="10" applyFont="1" applyFill="1" applyBorder="1" applyAlignment="1" applyProtection="1">
      <protection locked="0"/>
    </xf>
    <xf numFmtId="41" fontId="8" fillId="7" borderId="23" xfId="10" applyFont="1" applyFill="1" applyBorder="1" applyAlignment="1" applyProtection="1">
      <protection locked="0"/>
    </xf>
    <xf numFmtId="41" fontId="8" fillId="7" borderId="24" xfId="10" applyFont="1" applyFill="1" applyBorder="1" applyAlignment="1" applyProtection="1">
      <protection locked="0"/>
    </xf>
    <xf numFmtId="41" fontId="8" fillId="7" borderId="21" xfId="10" applyFont="1" applyFill="1" applyBorder="1" applyAlignment="1" applyProtection="1">
      <protection locked="0"/>
    </xf>
    <xf numFmtId="41" fontId="8" fillId="7" borderId="41" xfId="10" applyFont="1" applyFill="1" applyBorder="1" applyAlignment="1" applyProtection="1">
      <protection locked="0"/>
    </xf>
    <xf numFmtId="41" fontId="8" fillId="7" borderId="42" xfId="10" applyFont="1" applyFill="1" applyBorder="1" applyAlignment="1" applyProtection="1">
      <protection locked="0"/>
    </xf>
    <xf numFmtId="41" fontId="8" fillId="7" borderId="43" xfId="10" applyFont="1" applyFill="1" applyBorder="1" applyAlignment="1" applyProtection="1">
      <protection locked="0"/>
    </xf>
    <xf numFmtId="41" fontId="13" fillId="0" borderId="0" xfId="10" applyFont="1" applyFill="1" applyBorder="1" applyAlignment="1" applyProtection="1">
      <protection locked="0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65" xfId="2" applyNumberFormat="1" applyFont="1" applyFill="1" applyBorder="1" applyAlignment="1" applyProtection="1">
      <alignment horizontal="left"/>
    </xf>
    <xf numFmtId="164" fontId="8" fillId="0" borderId="32" xfId="10" quotePrefix="1" applyNumberFormat="1" applyFont="1" applyFill="1" applyBorder="1" applyAlignment="1" applyProtection="1">
      <alignment horizontal="center"/>
    </xf>
    <xf numFmtId="0" fontId="26" fillId="0" borderId="0" xfId="2" applyNumberFormat="1" applyFont="1" applyFill="1" applyAlignment="1" applyProtection="1"/>
    <xf numFmtId="0" fontId="27" fillId="0" borderId="0" xfId="0" applyFont="1"/>
    <xf numFmtId="1" fontId="26" fillId="0" borderId="0" xfId="2" applyNumberFormat="1" applyFont="1" applyFill="1" applyAlignment="1" applyProtection="1"/>
    <xf numFmtId="0" fontId="6" fillId="0" borderId="0" xfId="0" applyFont="1"/>
    <xf numFmtId="0" fontId="9" fillId="0" borderId="0" xfId="2" applyNumberFormat="1" applyFont="1" applyFill="1" applyAlignment="1" applyProtection="1">
      <protection hidden="1"/>
    </xf>
    <xf numFmtId="0" fontId="1" fillId="0" borderId="0" xfId="0" applyFont="1" applyFill="1" applyProtection="1"/>
    <xf numFmtId="164" fontId="8" fillId="0" borderId="16" xfId="10" applyNumberFormat="1" applyFont="1" applyFill="1" applyBorder="1" applyAlignment="1" applyProtection="1">
      <alignment horizontal="right"/>
    </xf>
    <xf numFmtId="164" fontId="8" fillId="0" borderId="19" xfId="10" applyNumberFormat="1" applyFont="1" applyFill="1" applyBorder="1" applyAlignment="1" applyProtection="1">
      <alignment horizontal="right"/>
    </xf>
    <xf numFmtId="164" fontId="8" fillId="0" borderId="25" xfId="10" applyNumberFormat="1" applyFont="1" applyFill="1" applyBorder="1" applyAlignment="1" applyProtection="1">
      <alignment horizontal="right"/>
    </xf>
    <xf numFmtId="164" fontId="8" fillId="0" borderId="28" xfId="10" applyNumberFormat="1" applyFont="1" applyFill="1" applyBorder="1" applyAlignment="1" applyProtection="1">
      <alignment horizontal="right"/>
    </xf>
    <xf numFmtId="164" fontId="8" fillId="0" borderId="29" xfId="10" applyNumberFormat="1" applyFont="1" applyFill="1" applyBorder="1" applyAlignment="1" applyProtection="1">
      <alignment horizontal="right"/>
    </xf>
    <xf numFmtId="164" fontId="8" fillId="0" borderId="30" xfId="10" applyNumberFormat="1" applyFont="1" applyFill="1" applyBorder="1" applyAlignment="1" applyProtection="1">
      <alignment horizontal="right"/>
    </xf>
    <xf numFmtId="164" fontId="8" fillId="0" borderId="35" xfId="10" applyNumberFormat="1" applyFont="1" applyFill="1" applyBorder="1" applyAlignment="1" applyProtection="1">
      <alignment horizontal="right"/>
    </xf>
    <xf numFmtId="164" fontId="8" fillId="0" borderId="13" xfId="10" applyNumberFormat="1" applyFont="1" applyFill="1" applyBorder="1" applyAlignment="1" applyProtection="1">
      <alignment horizontal="right" vertical="center"/>
    </xf>
    <xf numFmtId="164" fontId="8" fillId="0" borderId="16" xfId="10" applyNumberFormat="1" applyFont="1" applyFill="1" applyBorder="1" applyAlignment="1" applyProtection="1">
      <alignment horizontal="right" vertical="center"/>
    </xf>
    <xf numFmtId="164" fontId="8" fillId="0" borderId="17" xfId="10" applyNumberFormat="1" applyFont="1" applyFill="1" applyBorder="1" applyAlignment="1" applyProtection="1">
      <alignment horizontal="right" vertical="center"/>
    </xf>
    <xf numFmtId="164" fontId="8" fillId="0" borderId="42" xfId="10" applyNumberFormat="1" applyFont="1" applyFill="1" applyBorder="1" applyAlignment="1" applyProtection="1">
      <alignment horizontal="right"/>
    </xf>
    <xf numFmtId="164" fontId="8" fillId="0" borderId="43" xfId="10" applyNumberFormat="1" applyFont="1" applyFill="1" applyBorder="1" applyAlignment="1" applyProtection="1">
      <alignment horizontal="right"/>
    </xf>
    <xf numFmtId="164" fontId="8" fillId="0" borderId="44" xfId="10" applyNumberFormat="1" applyFont="1" applyFill="1" applyBorder="1" applyAlignment="1" applyProtection="1">
      <alignment horizontal="right"/>
    </xf>
    <xf numFmtId="164" fontId="8" fillId="0" borderId="23" xfId="10" applyNumberFormat="1" applyFont="1" applyFill="1" applyBorder="1" applyAlignment="1" applyProtection="1">
      <alignment horizontal="right" vertical="center"/>
    </xf>
    <xf numFmtId="164" fontId="8" fillId="0" borderId="24" xfId="10" applyNumberFormat="1" applyFont="1" applyFill="1" applyBorder="1" applyAlignment="1" applyProtection="1">
      <alignment horizontal="right" vertical="center"/>
    </xf>
    <xf numFmtId="164" fontId="8" fillId="0" borderId="25" xfId="10" applyNumberFormat="1" applyFont="1" applyFill="1" applyBorder="1" applyAlignment="1" applyProtection="1">
      <alignment horizontal="right" vertical="center"/>
    </xf>
    <xf numFmtId="164" fontId="8" fillId="0" borderId="55" xfId="10" applyNumberFormat="1" applyFont="1" applyFill="1" applyBorder="1" applyAlignment="1" applyProtection="1">
      <alignment horizontal="right"/>
    </xf>
    <xf numFmtId="164" fontId="8" fillId="0" borderId="0" xfId="10" applyNumberFormat="1" applyFont="1" applyFill="1" applyBorder="1" applyAlignment="1" applyProtection="1">
      <alignment horizontal="right" vertical="center"/>
    </xf>
    <xf numFmtId="164" fontId="8" fillId="0" borderId="10" xfId="10" applyNumberFormat="1" applyFont="1" applyFill="1" applyBorder="1" applyAlignment="1" applyProtection="1">
      <alignment horizontal="right" vertical="center"/>
    </xf>
    <xf numFmtId="164" fontId="8" fillId="4" borderId="61" xfId="10" applyNumberFormat="1" applyFont="1" applyFill="1" applyBorder="1" applyAlignment="1" applyProtection="1">
      <alignment horizontal="right"/>
    </xf>
    <xf numFmtId="164" fontId="8" fillId="4" borderId="10" xfId="10" applyNumberFormat="1" applyFont="1" applyFill="1" applyBorder="1" applyAlignment="1" applyProtection="1">
      <alignment horizontal="right"/>
    </xf>
    <xf numFmtId="164" fontId="8" fillId="5" borderId="61" xfId="10" applyNumberFormat="1" applyFont="1" applyFill="1" applyBorder="1" applyAlignment="1" applyProtection="1">
      <alignment horizontal="right"/>
    </xf>
    <xf numFmtId="164" fontId="8" fillId="5" borderId="10" xfId="10" applyNumberFormat="1" applyFont="1" applyFill="1" applyBorder="1" applyAlignment="1" applyProtection="1">
      <alignment horizontal="right"/>
    </xf>
    <xf numFmtId="164" fontId="12" fillId="0" borderId="5" xfId="10" applyNumberFormat="1" applyFont="1" applyFill="1" applyBorder="1" applyAlignment="1" applyProtection="1">
      <alignment horizontal="right"/>
    </xf>
    <xf numFmtId="164" fontId="12" fillId="0" borderId="16" xfId="10" applyNumberFormat="1" applyFont="1" applyFill="1" applyBorder="1" applyAlignment="1" applyProtection="1">
      <alignment horizontal="right"/>
    </xf>
    <xf numFmtId="164" fontId="8" fillId="0" borderId="57" xfId="10" applyNumberFormat="1" applyFont="1" applyFill="1" applyBorder="1" applyAlignment="1" applyProtection="1">
      <alignment horizontal="right"/>
    </xf>
    <xf numFmtId="164" fontId="8" fillId="0" borderId="66" xfId="10" quotePrefix="1" applyNumberFormat="1" applyFont="1" applyFill="1" applyBorder="1" applyAlignment="1" applyProtection="1">
      <alignment horizontal="center"/>
    </xf>
    <xf numFmtId="164" fontId="8" fillId="4" borderId="23" xfId="10" applyNumberFormat="1" applyFont="1" applyFill="1" applyBorder="1" applyAlignment="1" applyProtection="1"/>
    <xf numFmtId="164" fontId="8" fillId="4" borderId="24" xfId="10" applyNumberFormat="1" applyFont="1" applyFill="1" applyBorder="1" applyAlignment="1" applyProtection="1"/>
    <xf numFmtId="164" fontId="8" fillId="4" borderId="25" xfId="10" applyNumberFormat="1" applyFont="1" applyFill="1" applyBorder="1" applyAlignment="1" applyProtection="1"/>
    <xf numFmtId="164" fontId="8" fillId="0" borderId="63" xfId="10" quotePrefix="1" applyNumberFormat="1" applyFont="1" applyFill="1" applyBorder="1" applyAlignment="1" applyProtection="1">
      <alignment horizontal="center"/>
    </xf>
    <xf numFmtId="164" fontId="8" fillId="0" borderId="64" xfId="10" quotePrefix="1" applyNumberFormat="1" applyFont="1" applyFill="1" applyBorder="1" applyAlignment="1" applyProtection="1">
      <alignment horizontal="center"/>
    </xf>
    <xf numFmtId="164" fontId="8" fillId="4" borderId="18" xfId="10" applyNumberFormat="1" applyFont="1" applyFill="1" applyBorder="1" applyAlignment="1" applyProtection="1"/>
    <xf numFmtId="164" fontId="8" fillId="4" borderId="19" xfId="10" applyNumberFormat="1" applyFont="1" applyFill="1" applyBorder="1" applyAlignment="1" applyProtection="1"/>
    <xf numFmtId="164" fontId="8" fillId="4" borderId="20" xfId="10" applyNumberFormat="1" applyFont="1" applyFill="1" applyBorder="1" applyAlignment="1" applyProtection="1"/>
    <xf numFmtId="164" fontId="8" fillId="4" borderId="42" xfId="10" applyNumberFormat="1" applyFont="1" applyFill="1" applyBorder="1" applyAlignment="1" applyProtection="1"/>
    <xf numFmtId="164" fontId="8" fillId="4" borderId="43" xfId="10" applyNumberFormat="1" applyFont="1" applyFill="1" applyBorder="1" applyAlignment="1" applyProtection="1"/>
    <xf numFmtId="164" fontId="8" fillId="4" borderId="44" xfId="10" applyNumberFormat="1" applyFont="1" applyFill="1" applyBorder="1" applyAlignment="1" applyProtection="1"/>
    <xf numFmtId="164" fontId="8" fillId="0" borderId="59" xfId="10" quotePrefix="1" applyNumberFormat="1" applyFont="1" applyFill="1" applyBorder="1" applyAlignment="1" applyProtection="1">
      <alignment horizontal="center"/>
    </xf>
    <xf numFmtId="164" fontId="8" fillId="0" borderId="73" xfId="10" applyNumberFormat="1" applyFont="1" applyFill="1" applyBorder="1" applyAlignment="1" applyProtection="1">
      <alignment horizontal="right"/>
    </xf>
    <xf numFmtId="164" fontId="8" fillId="0" borderId="48" xfId="10" applyNumberFormat="1" applyFont="1" applyFill="1" applyBorder="1" applyAlignment="1" applyProtection="1">
      <alignment horizontal="right" wrapText="1"/>
    </xf>
    <xf numFmtId="0" fontId="13" fillId="0" borderId="0" xfId="0" applyFont="1" applyAlignment="1"/>
    <xf numFmtId="0" fontId="29" fillId="0" borderId="0" xfId="0" applyFont="1"/>
    <xf numFmtId="164" fontId="8" fillId="0" borderId="19" xfId="10" applyNumberFormat="1" applyFont="1" applyFill="1" applyBorder="1" applyAlignment="1" applyProtection="1">
      <alignment horizontal="right" vertical="center"/>
    </xf>
    <xf numFmtId="0" fontId="4" fillId="0" borderId="65" xfId="2" applyNumberFormat="1" applyFont="1" applyFill="1" applyBorder="1" applyAlignment="1" applyProtection="1">
      <alignment horizontal="left"/>
    </xf>
    <xf numFmtId="0" fontId="4" fillId="0" borderId="32" xfId="2" applyNumberFormat="1" applyFont="1" applyFill="1" applyBorder="1" applyAlignment="1" applyProtection="1">
      <alignment horizontal="left"/>
    </xf>
    <xf numFmtId="0" fontId="4" fillId="0" borderId="21" xfId="2" applyNumberFormat="1" applyFont="1" applyFill="1" applyBorder="1" applyAlignment="1" applyProtection="1">
      <alignment horizontal="left"/>
    </xf>
    <xf numFmtId="0" fontId="4" fillId="0" borderId="46" xfId="2" applyNumberFormat="1" applyFont="1" applyFill="1" applyBorder="1" applyAlignment="1" applyProtection="1">
      <alignment horizontal="left"/>
    </xf>
    <xf numFmtId="0" fontId="9" fillId="0" borderId="0" xfId="2" applyNumberFormat="1" applyFont="1" applyFill="1" applyAlignment="1" applyProtection="1">
      <protection hidden="1"/>
    </xf>
    <xf numFmtId="164" fontId="4" fillId="0" borderId="32" xfId="2" applyNumberFormat="1" applyFont="1" applyFill="1" applyBorder="1" applyAlignment="1" applyProtection="1">
      <alignment horizontal="left"/>
    </xf>
    <xf numFmtId="164" fontId="4" fillId="0" borderId="26" xfId="2" applyNumberFormat="1" applyFont="1" applyFill="1" applyBorder="1" applyAlignment="1" applyProtection="1">
      <alignment horizontal="left"/>
    </xf>
    <xf numFmtId="0" fontId="4" fillId="3" borderId="0" xfId="2" applyNumberFormat="1" applyFont="1" applyFill="1" applyAlignment="1" applyProtection="1"/>
    <xf numFmtId="0" fontId="4" fillId="0" borderId="0" xfId="3" applyFont="1" applyFill="1" applyProtection="1">
      <protection locked="0"/>
    </xf>
    <xf numFmtId="0" fontId="4" fillId="0" borderId="0" xfId="2" applyNumberFormat="1" applyFont="1" applyFill="1" applyAlignment="1" applyProtection="1">
      <protection locked="0"/>
    </xf>
    <xf numFmtId="0" fontId="2" fillId="0" borderId="0" xfId="2" applyNumberFormat="1" applyFont="1" applyFill="1" applyAlignment="1" applyProtection="1">
      <protection locked="0"/>
    </xf>
    <xf numFmtId="0" fontId="4" fillId="0" borderId="0" xfId="6" applyNumberFormat="1" applyFont="1" applyFill="1" applyAlignment="1" applyProtection="1">
      <protection locked="0"/>
    </xf>
    <xf numFmtId="0" fontId="4" fillId="3" borderId="0" xfId="3" applyFont="1" applyFill="1" applyProtection="1"/>
    <xf numFmtId="0" fontId="2" fillId="2" borderId="0" xfId="2" applyNumberFormat="1" applyFont="1" applyFill="1" applyAlignment="1" applyProtection="1"/>
    <xf numFmtId="0" fontId="4" fillId="2" borderId="0" xfId="2" applyNumberFormat="1" applyFont="1" applyFill="1" applyAlignment="1" applyProtection="1"/>
    <xf numFmtId="0" fontId="4" fillId="2" borderId="0" xfId="2" applyNumberFormat="1" applyFont="1" applyFill="1" applyAlignment="1" applyProtection="1">
      <alignment vertical="center"/>
    </xf>
    <xf numFmtId="0" fontId="7" fillId="2" borderId="0" xfId="2" applyNumberFormat="1" applyFont="1" applyFill="1" applyAlignment="1" applyProtection="1"/>
    <xf numFmtId="0" fontId="4" fillId="2" borderId="0" xfId="6" applyNumberFormat="1" applyFont="1" applyFill="1" applyAlignment="1" applyProtection="1"/>
    <xf numFmtId="0" fontId="4" fillId="6" borderId="0" xfId="2" applyNumberFormat="1" applyFont="1" applyFill="1" applyAlignment="1" applyProtection="1">
      <protection locked="0"/>
    </xf>
    <xf numFmtId="0" fontId="4" fillId="6" borderId="0" xfId="3" applyFont="1" applyFill="1" applyProtection="1">
      <protection locked="0"/>
    </xf>
    <xf numFmtId="0" fontId="4" fillId="6" borderId="0" xfId="3" applyFont="1" applyFill="1" applyProtection="1"/>
    <xf numFmtId="0" fontId="4" fillId="6" borderId="0" xfId="2" applyNumberFormat="1" applyFont="1" applyFill="1" applyAlignment="1" applyProtection="1"/>
    <xf numFmtId="0" fontId="4" fillId="6" borderId="0" xfId="6" applyNumberFormat="1" applyFont="1" applyFill="1" applyAlignment="1" applyProtection="1">
      <alignment wrapText="1"/>
    </xf>
    <xf numFmtId="0" fontId="4" fillId="5" borderId="0" xfId="2" applyNumberFormat="1" applyFont="1" applyFill="1" applyAlignment="1" applyProtection="1">
      <protection locked="0"/>
    </xf>
    <xf numFmtId="0" fontId="4" fillId="0" borderId="0" xfId="3" applyFont="1" applyFill="1" applyBorder="1" applyProtection="1"/>
    <xf numFmtId="0" fontId="4" fillId="0" borderId="0" xfId="3" applyFont="1" applyFill="1" applyProtection="1"/>
    <xf numFmtId="0" fontId="4" fillId="6" borderId="0" xfId="6" applyNumberFormat="1" applyFont="1" applyFill="1" applyAlignment="1" applyProtection="1"/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/>
    <xf numFmtId="0" fontId="4" fillId="0" borderId="0" xfId="2" applyNumberFormat="1" applyFont="1" applyFill="1" applyAlignment="1" applyProtection="1"/>
    <xf numFmtId="0" fontId="2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Alignment="1" applyProtection="1"/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/>
    <xf numFmtId="0" fontId="4" fillId="0" borderId="13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1" fontId="15" fillId="0" borderId="0" xfId="2" applyNumberFormat="1" applyFont="1" applyFill="1" applyAlignment="1" applyProtection="1"/>
    <xf numFmtId="41" fontId="4" fillId="0" borderId="0" xfId="3" applyNumberFormat="1" applyFont="1"/>
    <xf numFmtId="0" fontId="4" fillId="0" borderId="0" xfId="2" applyNumberFormat="1" applyFont="1" applyFill="1" applyBorder="1" applyAlignment="1" applyProtection="1"/>
    <xf numFmtId="0" fontId="4" fillId="0" borderId="0" xfId="3" applyFont="1"/>
    <xf numFmtId="0" fontId="4" fillId="0" borderId="21" xfId="2" applyNumberFormat="1" applyFont="1" applyFill="1" applyBorder="1" applyAlignment="1" applyProtection="1">
      <alignment horizontal="center" vertical="center" wrapText="1"/>
    </xf>
    <xf numFmtId="0" fontId="4" fillId="0" borderId="22" xfId="2" applyNumberFormat="1" applyFont="1" applyFill="1" applyBorder="1" applyAlignment="1" applyProtection="1"/>
    <xf numFmtId="0" fontId="4" fillId="0" borderId="26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/>
    <xf numFmtId="0" fontId="4" fillId="0" borderId="31" xfId="2" applyNumberFormat="1" applyFont="1" applyFill="1" applyBorder="1" applyAlignment="1" applyProtection="1"/>
    <xf numFmtId="0" fontId="4" fillId="0" borderId="37" xfId="2" applyNumberFormat="1" applyFont="1" applyFill="1" applyBorder="1" applyAlignment="1" applyProtection="1"/>
    <xf numFmtId="0" fontId="4" fillId="0" borderId="39" xfId="2" applyNumberFormat="1" applyFont="1" applyFill="1" applyBorder="1" applyAlignment="1" applyProtection="1"/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Alignment="1" applyProtection="1">
      <alignment vertical="center"/>
    </xf>
    <xf numFmtId="0" fontId="4" fillId="0" borderId="40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0" fontId="4" fillId="0" borderId="32" xfId="2" applyNumberFormat="1" applyFont="1" applyFill="1" applyBorder="1" applyAlignment="1" applyProtection="1">
      <alignment horizontal="center" vertical="center" wrapText="1"/>
    </xf>
    <xf numFmtId="0" fontId="4" fillId="0" borderId="33" xfId="2" applyNumberFormat="1" applyFont="1" applyFill="1" applyBorder="1" applyAlignment="1" applyProtection="1"/>
    <xf numFmtId="0" fontId="4" fillId="0" borderId="22" xfId="2" applyNumberFormat="1" applyFont="1" applyFill="1" applyBorder="1" applyAlignment="1" applyProtection="1">
      <alignment vertical="center"/>
    </xf>
    <xf numFmtId="0" fontId="4" fillId="0" borderId="47" xfId="2" applyNumberFormat="1" applyFont="1" applyFill="1" applyBorder="1" applyAlignment="1" applyProtection="1"/>
    <xf numFmtId="0" fontId="4" fillId="0" borderId="52" xfId="2" applyNumberFormat="1" applyFont="1" applyFill="1" applyBorder="1" applyAlignment="1" applyProtection="1"/>
    <xf numFmtId="0" fontId="4" fillId="0" borderId="16" xfId="2" applyNumberFormat="1" applyFont="1" applyFill="1" applyBorder="1" applyAlignment="1" applyProtection="1">
      <alignment horizontal="center" vertical="center" wrapText="1"/>
    </xf>
    <xf numFmtId="0" fontId="2" fillId="4" borderId="42" xfId="2" applyNumberFormat="1" applyFont="1" applyFill="1" applyBorder="1" applyAlignment="1" applyProtection="1">
      <alignment vertical="center"/>
    </xf>
    <xf numFmtId="0" fontId="2" fillId="4" borderId="57" xfId="2" applyNumberFormat="1" applyFont="1" applyFill="1" applyBorder="1" applyAlignment="1" applyProtection="1">
      <alignment vertical="center"/>
    </xf>
    <xf numFmtId="164" fontId="4" fillId="4" borderId="38" xfId="2" applyNumberFormat="1" applyFont="1" applyFill="1" applyBorder="1" applyAlignment="1" applyProtection="1">
      <alignment horizontal="right" vertical="center"/>
    </xf>
    <xf numFmtId="164" fontId="4" fillId="4" borderId="56" xfId="2" applyNumberFormat="1" applyFont="1" applyFill="1" applyBorder="1" applyAlignment="1" applyProtection="1">
      <alignment horizontal="right"/>
    </xf>
    <xf numFmtId="164" fontId="4" fillId="4" borderId="57" xfId="2" applyNumberFormat="1" applyFont="1" applyFill="1" applyBorder="1" applyAlignment="1" applyProtection="1">
      <alignment horizontal="right" vertical="center"/>
    </xf>
    <xf numFmtId="164" fontId="4" fillId="4" borderId="43" xfId="2" applyNumberFormat="1" applyFont="1" applyFill="1" applyBorder="1" applyAlignment="1" applyProtection="1">
      <alignment horizontal="right"/>
    </xf>
    <xf numFmtId="164" fontId="4" fillId="4" borderId="38" xfId="2" applyNumberFormat="1" applyFont="1" applyFill="1" applyBorder="1" applyAlignment="1" applyProtection="1">
      <alignment horizontal="center" vertical="center"/>
    </xf>
    <xf numFmtId="0" fontId="2" fillId="0" borderId="18" xfId="2" applyNumberFormat="1" applyFont="1" applyFill="1" applyBorder="1" applyAlignment="1" applyProtection="1">
      <alignment vertical="center"/>
    </xf>
    <xf numFmtId="0" fontId="2" fillId="0" borderId="45" xfId="2" applyNumberFormat="1" applyFont="1" applyFill="1" applyBorder="1" applyAlignment="1" applyProtection="1">
      <alignment vertical="center"/>
    </xf>
    <xf numFmtId="0" fontId="2" fillId="0" borderId="9" xfId="2" applyNumberFormat="1" applyFont="1" applyFill="1" applyBorder="1" applyAlignment="1" applyProtection="1">
      <alignment vertical="center"/>
    </xf>
    <xf numFmtId="0" fontId="2" fillId="0" borderId="60" xfId="2" applyNumberFormat="1" applyFont="1" applyFill="1" applyBorder="1" applyAlignment="1" applyProtection="1">
      <alignment vertical="center"/>
    </xf>
    <xf numFmtId="0" fontId="6" fillId="0" borderId="0" xfId="2" quotePrefix="1" applyNumberFormat="1" applyFont="1" applyFill="1" applyAlignment="1" applyProtection="1">
      <alignment horizontal="left"/>
    </xf>
    <xf numFmtId="0" fontId="4" fillId="0" borderId="49" xfId="2" applyNumberFormat="1" applyFont="1" applyFill="1" applyBorder="1" applyAlignment="1" applyProtection="1">
      <alignment horizontal="left"/>
    </xf>
    <xf numFmtId="0" fontId="4" fillId="0" borderId="65" xfId="2" quotePrefix="1" applyNumberFormat="1" applyFont="1" applyFill="1" applyBorder="1" applyAlignment="1" applyProtection="1">
      <alignment horizontal="left"/>
    </xf>
    <xf numFmtId="0" fontId="4" fillId="0" borderId="37" xfId="2" applyNumberFormat="1" applyFont="1" applyFill="1" applyBorder="1" applyAlignment="1" applyProtection="1">
      <alignment horizontal="left"/>
    </xf>
    <xf numFmtId="0" fontId="4" fillId="0" borderId="63" xfId="2" quotePrefix="1" applyNumberFormat="1" applyFont="1" applyFill="1" applyBorder="1" applyAlignment="1" applyProtection="1">
      <alignment horizontal="left"/>
    </xf>
    <xf numFmtId="0" fontId="4" fillId="0" borderId="53" xfId="2" quotePrefix="1" applyNumberFormat="1" applyFont="1" applyFill="1" applyBorder="1" applyAlignment="1" applyProtection="1">
      <alignment horizontal="left"/>
    </xf>
    <xf numFmtId="0" fontId="4" fillId="0" borderId="67" xfId="2" quotePrefix="1" applyNumberFormat="1" applyFont="1" applyFill="1" applyBorder="1" applyAlignment="1" applyProtection="1">
      <alignment horizontal="left"/>
    </xf>
    <xf numFmtId="0" fontId="4" fillId="0" borderId="23" xfId="2" applyNumberFormat="1" applyFont="1" applyFill="1" applyBorder="1" applyAlignment="1" applyProtection="1">
      <alignment horizontal="left"/>
    </xf>
    <xf numFmtId="0" fontId="4" fillId="0" borderId="68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>
      <alignment horizontal="left"/>
    </xf>
    <xf numFmtId="0" fontId="4" fillId="0" borderId="69" xfId="2" quotePrefix="1" applyNumberFormat="1" applyFont="1" applyFill="1" applyBorder="1" applyAlignment="1" applyProtection="1">
      <alignment horizontal="left"/>
    </xf>
    <xf numFmtId="0" fontId="6" fillId="0" borderId="0" xfId="2" applyNumberFormat="1" applyFont="1" applyFill="1" applyBorder="1" applyAlignment="1" applyProtection="1"/>
    <xf numFmtId="0" fontId="4" fillId="0" borderId="42" xfId="2" applyNumberFormat="1" applyFont="1" applyFill="1" applyBorder="1" applyAlignment="1" applyProtection="1">
      <alignment horizontal="center" vertical="center" wrapText="1"/>
    </xf>
    <xf numFmtId="0" fontId="4" fillId="0" borderId="43" xfId="2" quotePrefix="1" applyNumberFormat="1" applyFont="1" applyFill="1" applyBorder="1" applyAlignment="1" applyProtection="1">
      <alignment horizontal="center" vertical="center" wrapText="1"/>
    </xf>
    <xf numFmtId="0" fontId="4" fillId="0" borderId="44" xfId="2" quotePrefix="1" applyNumberFormat="1" applyFont="1" applyFill="1" applyBorder="1" applyAlignment="1" applyProtection="1">
      <alignment horizontal="center" vertical="center" wrapText="1"/>
    </xf>
    <xf numFmtId="0" fontId="4" fillId="0" borderId="49" xfId="2" applyNumberFormat="1" applyFont="1" applyFill="1" applyBorder="1" applyAlignment="1" applyProtection="1">
      <alignment horizontal="center"/>
    </xf>
    <xf numFmtId="0" fontId="4" fillId="0" borderId="50" xfId="2" applyNumberFormat="1" applyFont="1" applyFill="1" applyBorder="1" applyAlignment="1" applyProtection="1">
      <alignment horizontal="left"/>
    </xf>
    <xf numFmtId="0" fontId="4" fillId="0" borderId="23" xfId="2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>
      <alignment horizontal="left"/>
    </xf>
    <xf numFmtId="0" fontId="4" fillId="0" borderId="53" xfId="2" applyNumberFormat="1" applyFont="1" applyFill="1" applyBorder="1" applyAlignment="1" applyProtection="1">
      <alignment horizontal="center"/>
    </xf>
    <xf numFmtId="0" fontId="4" fillId="0" borderId="54" xfId="2" applyNumberFormat="1" applyFont="1" applyFill="1" applyBorder="1" applyAlignment="1" applyProtection="1">
      <alignment horizontal="left"/>
    </xf>
    <xf numFmtId="0" fontId="6" fillId="0" borderId="0" xfId="2" quotePrefix="1" applyNumberFormat="1" applyFont="1" applyFill="1" applyBorder="1" applyAlignment="1" applyProtection="1">
      <alignment horizontal="left"/>
    </xf>
    <xf numFmtId="0" fontId="4" fillId="0" borderId="34" xfId="2" applyNumberFormat="1" applyFont="1" applyFill="1" applyBorder="1" applyAlignment="1" applyProtection="1">
      <alignment horizontal="left"/>
    </xf>
    <xf numFmtId="0" fontId="2" fillId="0" borderId="13" xfId="2" applyNumberFormat="1" applyFont="1" applyFill="1" applyBorder="1" applyAlignment="1" applyProtection="1">
      <alignment horizontal="left"/>
    </xf>
    <xf numFmtId="0" fontId="4" fillId="0" borderId="12" xfId="2" applyNumberFormat="1" applyFont="1" applyFill="1" applyBorder="1" applyAlignment="1" applyProtection="1">
      <alignment vertical="center"/>
    </xf>
    <xf numFmtId="0" fontId="4" fillId="0" borderId="26" xfId="2" applyNumberFormat="1" applyFont="1" applyFill="1" applyBorder="1" applyAlignment="1" applyProtection="1">
      <alignment vertical="center"/>
    </xf>
    <xf numFmtId="0" fontId="4" fillId="0" borderId="15" xfId="2" applyNumberFormat="1" applyFont="1" applyFill="1" applyBorder="1" applyAlignment="1" applyProtection="1">
      <alignment vertical="center"/>
    </xf>
    <xf numFmtId="0" fontId="4" fillId="0" borderId="13" xfId="2" applyNumberFormat="1" applyFont="1" applyFill="1" applyBorder="1" applyAlignment="1" applyProtection="1">
      <alignment horizontal="left" vertical="center"/>
    </xf>
    <xf numFmtId="0" fontId="2" fillId="0" borderId="56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lef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4" fillId="0" borderId="42" xfId="2" applyNumberFormat="1" applyFont="1" applyFill="1" applyBorder="1" applyAlignment="1" applyProtection="1">
      <alignment horizontal="left" vertical="center"/>
    </xf>
    <xf numFmtId="0" fontId="2" fillId="0" borderId="8" xfId="2" applyNumberFormat="1" applyFont="1" applyFill="1" applyBorder="1" applyAlignment="1" applyProtection="1">
      <alignment vertical="center"/>
    </xf>
    <xf numFmtId="0" fontId="4" fillId="0" borderId="6" xfId="2" applyNumberFormat="1" applyFont="1" applyFill="1" applyBorder="1" applyAlignment="1" applyProtection="1">
      <alignment vertical="center"/>
    </xf>
    <xf numFmtId="0" fontId="4" fillId="0" borderId="48" xfId="2" applyNumberFormat="1" applyFont="1" applyFill="1" applyBorder="1" applyAlignment="1" applyProtection="1">
      <alignment vertical="center"/>
    </xf>
    <xf numFmtId="0" fontId="2" fillId="0" borderId="4" xfId="2" applyNumberFormat="1" applyFont="1" applyFill="1" applyBorder="1" applyAlignment="1" applyProtection="1">
      <alignment vertical="center"/>
    </xf>
    <xf numFmtId="0" fontId="2" fillId="0" borderId="32" xfId="2" applyNumberFormat="1" applyFont="1" applyFill="1" applyBorder="1" applyAlignment="1" applyProtection="1">
      <alignment vertical="center"/>
    </xf>
    <xf numFmtId="0" fontId="2" fillId="0" borderId="21" xfId="2" applyNumberFormat="1" applyFont="1" applyFill="1" applyBorder="1" applyAlignment="1" applyProtection="1">
      <alignment vertical="center"/>
    </xf>
    <xf numFmtId="0" fontId="2" fillId="0" borderId="26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/>
    <xf numFmtId="164" fontId="4" fillId="0" borderId="0" xfId="2" applyNumberFormat="1" applyFont="1" applyFill="1" applyAlignment="1" applyProtection="1"/>
    <xf numFmtId="0" fontId="4" fillId="0" borderId="15" xfId="5" applyNumberFormat="1" applyFont="1" applyFill="1" applyBorder="1" applyAlignment="1" applyProtection="1">
      <alignment horizontal="center" vertical="center" wrapText="1"/>
    </xf>
    <xf numFmtId="164" fontId="8" fillId="0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horizontal="center"/>
    </xf>
    <xf numFmtId="0" fontId="4" fillId="0" borderId="68" xfId="2" applyNumberFormat="1" applyFont="1" applyFill="1" applyBorder="1" applyAlignment="1" applyProtection="1">
      <alignment horizontal="left"/>
    </xf>
    <xf numFmtId="0" fontId="4" fillId="0" borderId="53" xfId="2" applyNumberFormat="1" applyFont="1" applyFill="1" applyBorder="1" applyAlignment="1" applyProtection="1">
      <alignment horizontal="left"/>
    </xf>
    <xf numFmtId="0" fontId="4" fillId="0" borderId="67" xfId="2" applyNumberFormat="1" applyFont="1" applyFill="1" applyBorder="1" applyAlignment="1" applyProtection="1">
      <alignment horizontal="left"/>
    </xf>
    <xf numFmtId="0" fontId="2" fillId="0" borderId="14" xfId="2" applyNumberFormat="1" applyFont="1" applyFill="1" applyBorder="1" applyAlignment="1" applyProtection="1">
      <alignment horizontal="left"/>
    </xf>
    <xf numFmtId="0" fontId="4" fillId="0" borderId="0" xfId="6" applyNumberFormat="1" applyFont="1" applyFill="1" applyAlignment="1" applyProtection="1"/>
    <xf numFmtId="0" fontId="4" fillId="0" borderId="1" xfId="2" applyNumberFormat="1" applyFont="1" applyFill="1" applyBorder="1" applyAlignment="1" applyProtection="1"/>
    <xf numFmtId="0" fontId="4" fillId="0" borderId="2" xfId="2" applyNumberFormat="1" applyFont="1" applyFill="1" applyBorder="1" applyAlignment="1" applyProtection="1"/>
    <xf numFmtId="0" fontId="4" fillId="0" borderId="40" xfId="2" applyNumberFormat="1" applyFont="1" applyFill="1" applyBorder="1" applyAlignment="1" applyProtection="1">
      <alignment vertical="center" wrapText="1"/>
    </xf>
    <xf numFmtId="0" fontId="4" fillId="0" borderId="56" xfId="2" applyNumberFormat="1" applyFont="1" applyFill="1" applyBorder="1" applyAlignment="1" applyProtection="1">
      <alignment vertical="center" wrapText="1"/>
    </xf>
    <xf numFmtId="0" fontId="4" fillId="0" borderId="43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left"/>
    </xf>
    <xf numFmtId="0" fontId="2" fillId="0" borderId="0" xfId="2" applyNumberFormat="1" applyFont="1" applyFill="1" applyBorder="1" applyAlignment="1" applyProtection="1"/>
    <xf numFmtId="0" fontId="8" fillId="0" borderId="0" xfId="2" applyNumberFormat="1" applyFont="1" applyFill="1" applyAlignment="1" applyProtection="1"/>
    <xf numFmtId="0" fontId="4" fillId="0" borderId="72" xfId="2" applyNumberFormat="1" applyFont="1" applyFill="1" applyBorder="1" applyAlignment="1" applyProtection="1">
      <alignment horizontal="center" vertical="center"/>
    </xf>
    <xf numFmtId="0" fontId="4" fillId="0" borderId="44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/>
    <xf numFmtId="0" fontId="4" fillId="0" borderId="6" xfId="5" applyNumberFormat="1" applyFont="1" applyFill="1" applyBorder="1" applyAlignment="1" applyProtection="1">
      <alignment horizontal="center" vertical="center" wrapText="1"/>
    </xf>
    <xf numFmtId="0" fontId="4" fillId="0" borderId="21" xfId="5" applyNumberFormat="1" applyFont="1" applyFill="1" applyBorder="1" applyAlignment="1" applyProtection="1">
      <alignment horizontal="center" vertical="center" wrapText="1"/>
    </xf>
    <xf numFmtId="0" fontId="4" fillId="0" borderId="38" xfId="5" applyNumberFormat="1" applyFont="1" applyFill="1" applyBorder="1" applyAlignment="1" applyProtection="1">
      <alignment horizontal="center" vertical="center" wrapText="1"/>
    </xf>
    <xf numFmtId="0" fontId="6" fillId="0" borderId="0" xfId="13" applyNumberFormat="1" applyFont="1" applyFill="1" applyAlignment="1" applyProtection="1"/>
    <xf numFmtId="0" fontId="4" fillId="0" borderId="0" xfId="13" applyNumberFormat="1" applyFont="1" applyFill="1" applyAlignment="1" applyProtection="1">
      <alignment horizontal="center"/>
    </xf>
    <xf numFmtId="0" fontId="4" fillId="0" borderId="0" xfId="13" applyNumberFormat="1" applyFont="1" applyFill="1" applyAlignment="1" applyProtection="1"/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32" xfId="2" applyNumberFormat="1" applyFont="1" applyFill="1" applyBorder="1" applyAlignment="1" applyProtection="1">
      <alignment wrapText="1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48" xfId="2" applyNumberFormat="1" applyFont="1" applyFill="1" applyBorder="1" applyAlignment="1" applyProtection="1">
      <alignment horizontal="left" wrapText="1"/>
    </xf>
    <xf numFmtId="164" fontId="4" fillId="0" borderId="21" xfId="2" applyNumberFormat="1" applyFont="1" applyFill="1" applyBorder="1" applyAlignment="1" applyProtection="1">
      <alignment horizontal="left" wrapText="1"/>
    </xf>
    <xf numFmtId="164" fontId="4" fillId="0" borderId="26" xfId="2" applyNumberFormat="1" applyFont="1" applyFill="1" applyBorder="1" applyAlignment="1" applyProtection="1">
      <alignment horizontal="left" wrapText="1"/>
    </xf>
    <xf numFmtId="164" fontId="4" fillId="0" borderId="46" xfId="2" applyNumberFormat="1" applyFont="1" applyFill="1" applyBorder="1" applyAlignment="1" applyProtection="1">
      <alignment wrapText="1"/>
    </xf>
    <xf numFmtId="164" fontId="4" fillId="0" borderId="15" xfId="2" applyNumberFormat="1" applyFont="1" applyFill="1" applyBorder="1" applyAlignment="1" applyProtection="1">
      <alignment wrapText="1"/>
    </xf>
    <xf numFmtId="0" fontId="6" fillId="0" borderId="0" xfId="17" applyNumberFormat="1" applyFont="1" applyFill="1" applyBorder="1" applyAlignment="1" applyProtection="1"/>
    <xf numFmtId="0" fontId="4" fillId="0" borderId="31" xfId="17" applyNumberFormat="1" applyFont="1" applyFill="1" applyBorder="1" applyAlignment="1" applyProtection="1">
      <alignment vertical="center" wrapText="1"/>
    </xf>
    <xf numFmtId="0" fontId="4" fillId="0" borderId="58" xfId="17" applyNumberFormat="1" applyFont="1" applyFill="1" applyBorder="1" applyAlignment="1" applyProtection="1">
      <alignment vertical="center" wrapText="1"/>
    </xf>
    <xf numFmtId="0" fontId="4" fillId="0" borderId="37" xfId="17" applyNumberFormat="1" applyFont="1" applyFill="1" applyBorder="1" applyAlignment="1" applyProtection="1">
      <alignment vertical="center" wrapText="1"/>
    </xf>
    <xf numFmtId="0" fontId="4" fillId="0" borderId="63" xfId="17" applyNumberFormat="1" applyFont="1" applyFill="1" applyBorder="1" applyAlignment="1" applyProtection="1">
      <alignment vertical="center" wrapText="1"/>
    </xf>
    <xf numFmtId="164" fontId="13" fillId="0" borderId="0" xfId="12" applyNumberFormat="1" applyFont="1" applyFill="1" applyBorder="1" applyAlignment="1" applyProtection="1"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6" fillId="0" borderId="0" xfId="17" applyNumberFormat="1" applyFont="1" applyFill="1" applyBorder="1" applyAlignment="1" applyProtection="1">
      <alignment horizontal="left"/>
    </xf>
    <xf numFmtId="0" fontId="4" fillId="0" borderId="39" xfId="17" applyNumberFormat="1" applyFont="1" applyFill="1" applyBorder="1" applyAlignment="1" applyProtection="1">
      <alignment vertical="center" wrapText="1"/>
    </xf>
    <xf numFmtId="0" fontId="4" fillId="0" borderId="59" xfId="17" applyNumberFormat="1" applyFont="1" applyFill="1" applyBorder="1" applyAlignment="1" applyProtection="1">
      <alignment vertical="center" wrapText="1"/>
    </xf>
    <xf numFmtId="0" fontId="13" fillId="0" borderId="0" xfId="11" applyNumberFormat="1" applyFont="1" applyFill="1" applyAlignment="1" applyProtection="1"/>
    <xf numFmtId="0" fontId="9" fillId="0" borderId="0" xfId="2" applyNumberFormat="1" applyFont="1" applyFill="1" applyAlignment="1" applyProtection="1">
      <alignment vertical="center"/>
    </xf>
    <xf numFmtId="0" fontId="4" fillId="0" borderId="7" xfId="2" applyNumberFormat="1" applyFont="1" applyFill="1" applyBorder="1" applyAlignment="1" applyProtection="1">
      <alignment vertical="center"/>
    </xf>
    <xf numFmtId="0" fontId="4" fillId="0" borderId="32" xfId="2" applyNumberFormat="1" applyFont="1" applyFill="1" applyBorder="1" applyAlignment="1" applyProtection="1">
      <alignment vertical="center" wrapText="1"/>
    </xf>
    <xf numFmtId="0" fontId="4" fillId="0" borderId="26" xfId="2" applyNumberFormat="1" applyFont="1" applyFill="1" applyBorder="1" applyAlignment="1" applyProtection="1">
      <alignment vertical="center" wrapText="1"/>
    </xf>
    <xf numFmtId="0" fontId="6" fillId="0" borderId="0" xfId="14" applyNumberFormat="1" applyFont="1" applyFill="1" applyAlignment="1" applyProtection="1"/>
    <xf numFmtId="1" fontId="8" fillId="7" borderId="32" xfId="16" applyNumberFormat="1" applyFont="1" applyFill="1" applyBorder="1" applyAlignment="1" applyProtection="1">
      <protection locked="0"/>
    </xf>
    <xf numFmtId="1" fontId="8" fillId="7" borderId="21" xfId="16" applyNumberFormat="1" applyFont="1" applyFill="1" applyBorder="1" applyAlignment="1" applyProtection="1">
      <protection locked="0"/>
    </xf>
    <xf numFmtId="1" fontId="8" fillId="7" borderId="26" xfId="16" applyNumberFormat="1" applyFont="1" applyFill="1" applyBorder="1" applyAlignment="1" applyProtection="1">
      <protection locked="0"/>
    </xf>
    <xf numFmtId="0" fontId="21" fillId="0" borderId="5" xfId="2" quotePrefix="1" applyNumberFormat="1" applyFont="1" applyFill="1" applyBorder="1" applyAlignment="1" applyProtection="1"/>
    <xf numFmtId="164" fontId="4" fillId="0" borderId="3" xfId="2" applyNumberFormat="1" applyFont="1" applyFill="1" applyBorder="1" applyAlignment="1" applyProtection="1">
      <alignment horizontal="center" vertical="center"/>
    </xf>
    <xf numFmtId="0" fontId="6" fillId="0" borderId="5" xfId="2" quotePrefix="1" applyNumberFormat="1" applyFont="1" applyFill="1" applyBorder="1" applyAlignment="1" applyProtection="1"/>
    <xf numFmtId="0" fontId="4" fillId="0" borderId="9" xfId="9" applyNumberFormat="1" applyFont="1" applyFill="1" applyBorder="1" applyAlignment="1" applyProtection="1">
      <alignment horizontal="center" vertical="center" wrapText="1"/>
    </xf>
    <xf numFmtId="164" fontId="8" fillId="7" borderId="12" xfId="12" applyNumberFormat="1" applyFont="1" applyFill="1" applyBorder="1" applyAlignment="1" applyProtection="1">
      <protection locked="0"/>
    </xf>
    <xf numFmtId="164" fontId="8" fillId="7" borderId="8" xfId="12" applyNumberFormat="1" applyFont="1" applyFill="1" applyBorder="1" applyAlignment="1" applyProtection="1">
      <protection locked="0"/>
    </xf>
    <xf numFmtId="164" fontId="8" fillId="7" borderId="21" xfId="12" applyNumberFormat="1" applyFont="1" applyFill="1" applyBorder="1" applyAlignment="1" applyProtection="1">
      <protection locked="0"/>
    </xf>
    <xf numFmtId="164" fontId="8" fillId="7" borderId="63" xfId="12" applyNumberFormat="1" applyFont="1" applyFill="1" applyBorder="1" applyAlignment="1" applyProtection="1">
      <protection locked="0"/>
    </xf>
    <xf numFmtId="164" fontId="8" fillId="7" borderId="26" xfId="12" applyNumberFormat="1" applyFont="1" applyFill="1" applyBorder="1" applyAlignment="1" applyProtection="1">
      <protection locked="0"/>
    </xf>
    <xf numFmtId="164" fontId="8" fillId="7" borderId="59" xfId="12" applyNumberFormat="1" applyFont="1" applyFill="1" applyBorder="1" applyAlignment="1" applyProtection="1">
      <protection locked="0"/>
    </xf>
    <xf numFmtId="164" fontId="8" fillId="0" borderId="32" xfId="2" applyNumberFormat="1" applyFont="1" applyFill="1" applyBorder="1" applyAlignment="1" applyProtection="1"/>
    <xf numFmtId="164" fontId="8" fillId="7" borderId="58" xfId="12" applyNumberFormat="1" applyFont="1" applyFill="1" applyBorder="1" applyAlignment="1" applyProtection="1">
      <protection locked="0"/>
    </xf>
    <xf numFmtId="164" fontId="8" fillId="0" borderId="26" xfId="2" applyNumberFormat="1" applyFont="1" applyFill="1" applyBorder="1" applyAlignment="1" applyProtection="1"/>
    <xf numFmtId="164" fontId="8" fillId="0" borderId="48" xfId="2" applyNumberFormat="1" applyFont="1" applyFill="1" applyBorder="1" applyAlignment="1" applyProtection="1"/>
    <xf numFmtId="164" fontId="8" fillId="7" borderId="66" xfId="12" applyNumberFormat="1" applyFont="1" applyFill="1" applyBorder="1" applyAlignment="1" applyProtection="1">
      <protection locked="0"/>
    </xf>
    <xf numFmtId="164" fontId="8" fillId="0" borderId="21" xfId="2" applyNumberFormat="1" applyFont="1" applyFill="1" applyBorder="1" applyAlignment="1" applyProtection="1"/>
    <xf numFmtId="164" fontId="8" fillId="7" borderId="32" xfId="12" applyNumberFormat="1" applyFont="1" applyFill="1" applyBorder="1" applyAlignment="1" applyProtection="1">
      <protection locked="0"/>
    </xf>
    <xf numFmtId="164" fontId="8" fillId="0" borderId="46" xfId="2" applyNumberFormat="1" applyFont="1" applyFill="1" applyBorder="1" applyAlignment="1" applyProtection="1"/>
    <xf numFmtId="164" fontId="8" fillId="0" borderId="15" xfId="2" applyNumberFormat="1" applyFont="1" applyFill="1" applyBorder="1" applyAlignment="1" applyProtection="1"/>
    <xf numFmtId="164" fontId="8" fillId="7" borderId="38" xfId="12" applyNumberFormat="1" applyFont="1" applyFill="1" applyBorder="1" applyAlignment="1" applyProtection="1">
      <protection locked="0"/>
    </xf>
    <xf numFmtId="164" fontId="8" fillId="4" borderId="1" xfId="2" applyNumberFormat="1" applyFont="1" applyFill="1" applyBorder="1" applyAlignment="1" applyProtection="1"/>
    <xf numFmtId="164" fontId="8" fillId="4" borderId="61" xfId="2" applyNumberFormat="1" applyFont="1" applyFill="1" applyBorder="1" applyAlignment="1" applyProtection="1"/>
    <xf numFmtId="164" fontId="8" fillId="7" borderId="15" xfId="12" applyNumberFormat="1" applyFont="1" applyFill="1" applyBorder="1" applyAlignment="1" applyProtection="1">
      <protection locked="0"/>
    </xf>
    <xf numFmtId="164" fontId="8" fillId="4" borderId="7" xfId="2" applyNumberFormat="1" applyFont="1" applyFill="1" applyBorder="1" applyAlignment="1" applyProtection="1"/>
    <xf numFmtId="164" fontId="8" fillId="4" borderId="0" xfId="2" applyNumberFormat="1" applyFont="1" applyFill="1" applyBorder="1" applyAlignment="1" applyProtection="1"/>
    <xf numFmtId="164" fontId="8" fillId="4" borderId="40" xfId="2" applyNumberFormat="1" applyFont="1" applyFill="1" applyBorder="1" applyAlignment="1" applyProtection="1"/>
    <xf numFmtId="164" fontId="8" fillId="4" borderId="41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13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13" xfId="2" applyNumberFormat="1" applyFont="1" applyFill="1" applyBorder="1" applyAlignment="1" applyProtection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/>
    </xf>
    <xf numFmtId="0" fontId="4" fillId="0" borderId="10" xfId="9" applyNumberFormat="1" applyFont="1" applyFill="1" applyBorder="1" applyAlignment="1" applyProtection="1">
      <alignment horizontal="center" vertical="center" wrapText="1"/>
    </xf>
    <xf numFmtId="0" fontId="4" fillId="0" borderId="16" xfId="6" applyNumberFormat="1" applyFont="1" applyFill="1" applyBorder="1" applyAlignment="1" applyProtection="1">
      <alignment horizontal="center" vertical="center" wrapText="1"/>
    </xf>
    <xf numFmtId="0" fontId="4" fillId="0" borderId="17" xfId="6" applyNumberFormat="1" applyFont="1" applyFill="1" applyBorder="1" applyAlignment="1" applyProtection="1">
      <alignment horizontal="center" vertical="center" wrapText="1"/>
    </xf>
    <xf numFmtId="164" fontId="4" fillId="0" borderId="6" xfId="2" applyNumberFormat="1" applyFont="1" applyFill="1" applyBorder="1" applyAlignment="1" applyProtection="1">
      <alignment wrapText="1"/>
    </xf>
    <xf numFmtId="164" fontId="8" fillId="0" borderId="6" xfId="2" applyNumberFormat="1" applyFont="1" applyFill="1" applyBorder="1" applyAlignment="1" applyProtection="1"/>
    <xf numFmtId="164" fontId="8" fillId="7" borderId="6" xfId="12" applyNumberFormat="1" applyFont="1" applyFill="1" applyBorder="1" applyAlignment="1" applyProtection="1">
      <protection locked="0"/>
    </xf>
    <xf numFmtId="164" fontId="8" fillId="7" borderId="46" xfId="12" applyNumberFormat="1" applyFont="1" applyFill="1" applyBorder="1" applyAlignment="1" applyProtection="1">
      <protection locked="0"/>
    </xf>
    <xf numFmtId="0" fontId="19" fillId="0" borderId="0" xfId="2" applyNumberFormat="1" applyFont="1" applyFill="1" applyAlignment="1" applyProtection="1"/>
    <xf numFmtId="0" fontId="20" fillId="0" borderId="0" xfId="2" applyNumberFormat="1" applyFont="1" applyFill="1" applyAlignment="1" applyProtection="1"/>
    <xf numFmtId="0" fontId="4" fillId="0" borderId="0" xfId="6" applyNumberFormat="1" applyFont="1" applyFill="1" applyAlignment="1" applyProtection="1">
      <alignment wrapText="1"/>
    </xf>
    <xf numFmtId="0" fontId="4" fillId="5" borderId="0" xfId="2" applyNumberFormat="1" applyFont="1" applyFill="1" applyAlignment="1" applyProtection="1"/>
    <xf numFmtId="0" fontId="4" fillId="5" borderId="0" xfId="6" applyNumberFormat="1" applyFont="1" applyFill="1" applyAlignment="1" applyProtection="1"/>
    <xf numFmtId="0" fontId="4" fillId="5" borderId="0" xfId="6" applyNumberFormat="1" applyFont="1" applyFill="1" applyAlignment="1" applyProtection="1">
      <alignment wrapText="1"/>
    </xf>
    <xf numFmtId="0" fontId="4" fillId="0" borderId="61" xfId="2" applyNumberFormat="1" applyFont="1" applyFill="1" applyBorder="1" applyAlignment="1" applyProtection="1">
      <alignment horizontal="center" vertical="center" wrapText="1"/>
    </xf>
    <xf numFmtId="1" fontId="9" fillId="0" borderId="0" xfId="2" applyNumberFormat="1" applyFont="1" applyFill="1" applyAlignment="1" applyProtection="1"/>
    <xf numFmtId="164" fontId="4" fillId="4" borderId="15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Alignment="1" applyProtection="1"/>
    <xf numFmtId="0" fontId="9" fillId="0" borderId="0" xfId="2" applyNumberFormat="1" applyFont="1" applyFill="1" applyAlignment="1" applyProtection="1"/>
    <xf numFmtId="1" fontId="7" fillId="0" borderId="0" xfId="2" applyNumberFormat="1" applyFont="1" applyFill="1" applyAlignment="1" applyProtection="1"/>
    <xf numFmtId="0" fontId="4" fillId="0" borderId="53" xfId="2" applyNumberFormat="1" applyFont="1" applyFill="1" applyBorder="1" applyAlignment="1" applyProtection="1">
      <alignment horizontal="center" vertical="center"/>
    </xf>
    <xf numFmtId="0" fontId="4" fillId="0" borderId="0" xfId="2" quotePrefix="1" applyNumberFormat="1" applyFont="1" applyFill="1" applyBorder="1" applyAlignment="1" applyProtection="1">
      <alignment horizontal="left"/>
    </xf>
    <xf numFmtId="0" fontId="9" fillId="0" borderId="0" xfId="11" applyNumberFormat="1" applyFont="1" applyFill="1" applyAlignment="1" applyProtection="1"/>
    <xf numFmtId="0" fontId="4" fillId="0" borderId="62" xfId="2" applyNumberFormat="1" applyFont="1" applyFill="1" applyBorder="1" applyAlignment="1" applyProtection="1">
      <alignment horizontal="left"/>
    </xf>
    <xf numFmtId="0" fontId="4" fillId="0" borderId="52" xfId="2" quotePrefix="1" applyNumberFormat="1" applyFont="1" applyFill="1" applyBorder="1" applyAlignment="1" applyProtection="1">
      <alignment horizontal="left"/>
    </xf>
    <xf numFmtId="0" fontId="2" fillId="5" borderId="3" xfId="2" applyNumberFormat="1" applyFont="1" applyFill="1" applyBorder="1" applyAlignment="1" applyProtection="1"/>
    <xf numFmtId="0" fontId="2" fillId="5" borderId="4" xfId="2" quotePrefix="1" applyNumberFormat="1" applyFont="1" applyFill="1" applyBorder="1" applyAlignment="1" applyProtection="1"/>
    <xf numFmtId="164" fontId="8" fillId="0" borderId="59" xfId="2" applyNumberFormat="1" applyFont="1" applyFill="1" applyBorder="1" applyAlignment="1" applyProtection="1"/>
    <xf numFmtId="164" fontId="8" fillId="7" borderId="2" xfId="12" applyNumberFormat="1" applyFont="1" applyFill="1" applyBorder="1" applyAlignment="1" applyProtection="1">
      <protection locked="0"/>
    </xf>
    <xf numFmtId="164" fontId="8" fillId="7" borderId="64" xfId="12" applyNumberFormat="1" applyFont="1" applyFill="1" applyBorder="1" applyAlignment="1" applyProtection="1">
      <protection locked="0"/>
    </xf>
    <xf numFmtId="164" fontId="8" fillId="7" borderId="4" xfId="12" applyNumberFormat="1" applyFont="1" applyFill="1" applyBorder="1" applyAlignment="1" applyProtection="1">
      <protection locked="0"/>
    </xf>
    <xf numFmtId="164" fontId="8" fillId="4" borderId="2" xfId="2" applyNumberFormat="1" applyFont="1" applyFill="1" applyBorder="1" applyAlignment="1" applyProtection="1"/>
    <xf numFmtId="164" fontId="8" fillId="4" borderId="8" xfId="2" applyNumberFormat="1" applyFont="1" applyFill="1" applyBorder="1" applyAlignment="1" applyProtection="1"/>
    <xf numFmtId="164" fontId="8" fillId="4" borderId="56" xfId="2" applyNumberFormat="1" applyFont="1" applyFill="1" applyBorder="1" applyAlignment="1" applyProtection="1"/>
    <xf numFmtId="0" fontId="23" fillId="0" borderId="0" xfId="2" applyNumberFormat="1" applyFont="1" applyFill="1" applyAlignment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1" fontId="26" fillId="0" borderId="0" xfId="2" applyNumberFormat="1" applyFont="1" applyFill="1" applyAlignment="1" applyProtection="1"/>
    <xf numFmtId="0" fontId="28" fillId="0" borderId="0" xfId="2" applyNumberFormat="1" applyFont="1" applyFill="1" applyAlignment="1" applyProtection="1"/>
    <xf numFmtId="0" fontId="26" fillId="0" borderId="0" xfId="2" applyNumberFormat="1" applyFont="1" applyFill="1" applyAlignment="1" applyProtection="1"/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164" fontId="4" fillId="0" borderId="26" xfId="2" applyNumberFormat="1" applyFont="1" applyFill="1" applyBorder="1" applyAlignment="1" applyProtection="1">
      <alignment wrapText="1"/>
    </xf>
    <xf numFmtId="164" fontId="4" fillId="0" borderId="32" xfId="2" applyNumberFormat="1" applyFont="1" applyFill="1" applyBorder="1" applyAlignment="1" applyProtection="1">
      <alignment wrapText="1"/>
    </xf>
    <xf numFmtId="0" fontId="4" fillId="0" borderId="12" xfId="2" quotePrefix="1" applyNumberFormat="1" applyFont="1" applyFill="1" applyBorder="1" applyAlignment="1" applyProtection="1">
      <alignment horizontal="center" vertical="center" wrapText="1"/>
    </xf>
    <xf numFmtId="0" fontId="4" fillId="0" borderId="38" xfId="2" quotePrefix="1" applyNumberFormat="1" applyFont="1" applyFill="1" applyBorder="1" applyAlignment="1" applyProtection="1">
      <alignment horizontal="center" vertical="center" wrapText="1"/>
    </xf>
    <xf numFmtId="0" fontId="4" fillId="0" borderId="46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48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40" xfId="2" applyNumberFormat="1" applyFont="1" applyFill="1" applyBorder="1" applyAlignment="1" applyProtection="1">
      <alignment horizontal="center" vertical="center" wrapText="1"/>
    </xf>
    <xf numFmtId="0" fontId="4" fillId="0" borderId="56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38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left" vertical="center"/>
    </xf>
    <xf numFmtId="0" fontId="4" fillId="0" borderId="33" xfId="2" applyNumberFormat="1" applyFont="1" applyFill="1" applyBorder="1" applyAlignment="1" applyProtection="1">
      <alignment horizontal="left" vertical="center"/>
    </xf>
    <xf numFmtId="0" fontId="4" fillId="0" borderId="62" xfId="2" applyNumberFormat="1" applyFont="1" applyFill="1" applyBorder="1" applyAlignment="1" applyProtection="1">
      <alignment horizontal="left" vertical="center"/>
    </xf>
    <xf numFmtId="0" fontId="4" fillId="0" borderId="52" xfId="2" applyNumberFormat="1" applyFont="1" applyFill="1" applyBorder="1" applyAlignment="1" applyProtection="1">
      <alignment horizontal="left" vertical="center"/>
    </xf>
    <xf numFmtId="0" fontId="2" fillId="0" borderId="3" xfId="2" applyNumberFormat="1" applyFont="1" applyFill="1" applyBorder="1" applyAlignment="1" applyProtection="1">
      <alignment horizontal="left" vertical="center"/>
    </xf>
    <xf numFmtId="0" fontId="2" fillId="0" borderId="5" xfId="2" applyNumberFormat="1" applyFont="1" applyFill="1" applyBorder="1" applyAlignment="1" applyProtection="1">
      <alignment horizontal="left" vertical="center"/>
    </xf>
    <xf numFmtId="0" fontId="4" fillId="0" borderId="39" xfId="2" applyNumberFormat="1" applyFont="1" applyFill="1" applyBorder="1" applyAlignment="1" applyProtection="1">
      <alignment horizontal="left" vertical="center"/>
    </xf>
    <xf numFmtId="0" fontId="4" fillId="0" borderId="27" xfId="2" applyNumberFormat="1" applyFont="1" applyFill="1" applyBorder="1" applyAlignment="1" applyProtection="1">
      <alignment horizontal="left" vertical="center"/>
    </xf>
    <xf numFmtId="0" fontId="4" fillId="0" borderId="3" xfId="2" applyNumberFormat="1" applyFont="1" applyFill="1" applyBorder="1" applyAlignment="1" applyProtection="1">
      <alignment horizontal="left" vertical="center"/>
    </xf>
    <xf numFmtId="0" fontId="4" fillId="0" borderId="5" xfId="2" applyNumberFormat="1" applyFont="1" applyFill="1" applyBorder="1" applyAlignment="1" applyProtection="1">
      <alignment horizontal="left" vertical="center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34" xfId="2" applyNumberFormat="1" applyFont="1" applyFill="1" applyBorder="1" applyAlignment="1" applyProtection="1">
      <alignment horizontal="center" vertical="center" wrapText="1"/>
    </xf>
    <xf numFmtId="0" fontId="4" fillId="0" borderId="70" xfId="2" applyNumberFormat="1" applyFont="1" applyFill="1" applyBorder="1" applyAlignment="1" applyProtection="1">
      <alignment horizontal="center" vertical="center" wrapText="1"/>
    </xf>
    <xf numFmtId="0" fontId="4" fillId="0" borderId="23" xfId="2" applyNumberFormat="1" applyFont="1" applyFill="1" applyBorder="1" applyAlignment="1" applyProtection="1">
      <alignment horizontal="center" vertical="center"/>
    </xf>
    <xf numFmtId="0" fontId="4" fillId="0" borderId="68" xfId="2" applyNumberFormat="1" applyFont="1" applyFill="1" applyBorder="1" applyAlignment="1" applyProtection="1">
      <alignment horizontal="center" vertical="center"/>
    </xf>
    <xf numFmtId="0" fontId="4" fillId="0" borderId="28" xfId="2" applyNumberFormat="1" applyFont="1" applyFill="1" applyBorder="1" applyAlignment="1" applyProtection="1">
      <alignment horizontal="center" vertical="center"/>
    </xf>
    <xf numFmtId="0" fontId="4" fillId="0" borderId="69" xfId="2" applyNumberFormat="1" applyFont="1" applyFill="1" applyBorder="1" applyAlignment="1" applyProtection="1">
      <alignment horizontal="center" vertical="center"/>
    </xf>
    <xf numFmtId="0" fontId="4" fillId="0" borderId="3" xfId="4" quotePrefix="1" applyNumberFormat="1" applyFont="1" applyFill="1" applyBorder="1" applyAlignment="1" applyProtection="1">
      <alignment horizontal="center" vertical="center"/>
    </xf>
    <xf numFmtId="0" fontId="4" fillId="0" borderId="5" xfId="4" quotePrefix="1" applyNumberFormat="1" applyFont="1" applyFill="1" applyBorder="1" applyAlignment="1" applyProtection="1">
      <alignment horizontal="center" vertical="center"/>
    </xf>
    <xf numFmtId="0" fontId="4" fillId="0" borderId="4" xfId="4" quotePrefix="1" applyNumberFormat="1" applyFont="1" applyFill="1" applyBorder="1" applyAlignment="1" applyProtection="1">
      <alignment horizontal="center" vertical="center"/>
    </xf>
    <xf numFmtId="0" fontId="6" fillId="0" borderId="41" xfId="2" applyNumberFormat="1" applyFont="1" applyFill="1" applyBorder="1" applyAlignment="1" applyProtection="1">
      <alignment horizontal="left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4" fillId="0" borderId="6" xfId="2" applyNumberFormat="1" applyFont="1" applyFill="1" applyBorder="1" applyAlignment="1" applyProtection="1">
      <alignment horizontal="left" vertical="center"/>
    </xf>
    <xf numFmtId="0" fontId="4" fillId="0" borderId="38" xfId="2" applyNumberFormat="1" applyFont="1" applyFill="1" applyBorder="1" applyAlignment="1" applyProtection="1">
      <alignment horizontal="left" vertical="center"/>
    </xf>
    <xf numFmtId="0" fontId="4" fillId="0" borderId="3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7" xfId="2" applyNumberFormat="1" applyFont="1" applyFill="1" applyBorder="1" applyAlignment="1" applyProtection="1">
      <alignment horizontal="center" vertical="center"/>
    </xf>
    <xf numFmtId="0" fontId="4" fillId="0" borderId="40" xfId="2" applyNumberFormat="1" applyFont="1" applyFill="1" applyBorder="1" applyAlignment="1" applyProtection="1">
      <alignment horizontal="center" vertical="center"/>
    </xf>
    <xf numFmtId="0" fontId="4" fillId="0" borderId="71" xfId="2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6" fillId="0" borderId="5" xfId="2" applyNumberFormat="1" applyFont="1" applyFill="1" applyBorder="1" applyAlignment="1" applyProtection="1">
      <alignment horizontal="left" wrapText="1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31" xfId="2" applyNumberFormat="1" applyFont="1" applyFill="1" applyBorder="1" applyAlignment="1" applyProtection="1">
      <alignment horizontal="left"/>
    </xf>
    <xf numFmtId="0" fontId="4" fillId="0" borderId="58" xfId="2" applyNumberFormat="1" applyFont="1" applyFill="1" applyBorder="1" applyAlignment="1" applyProtection="1">
      <alignment horizontal="left"/>
    </xf>
    <xf numFmtId="0" fontId="4" fillId="0" borderId="39" xfId="2" applyNumberFormat="1" applyFont="1" applyFill="1" applyBorder="1" applyAlignment="1" applyProtection="1">
      <alignment horizontal="left"/>
    </xf>
    <xf numFmtId="0" fontId="4" fillId="0" borderId="59" xfId="2" applyNumberFormat="1" applyFont="1" applyFill="1" applyBorder="1" applyAlignment="1" applyProtection="1">
      <alignment horizontal="left"/>
    </xf>
    <xf numFmtId="0" fontId="4" fillId="0" borderId="31" xfId="2" applyNumberFormat="1" applyFont="1" applyFill="1" applyBorder="1" applyAlignment="1" applyProtection="1">
      <alignment horizontal="left" vertical="center" wrapText="1"/>
    </xf>
    <xf numFmtId="0" fontId="4" fillId="0" borderId="58" xfId="2" applyNumberFormat="1" applyFont="1" applyFill="1" applyBorder="1" applyAlignment="1" applyProtection="1">
      <alignment horizontal="left" vertical="center" wrapText="1"/>
    </xf>
    <xf numFmtId="0" fontId="4" fillId="0" borderId="62" xfId="2" applyNumberFormat="1" applyFont="1" applyFill="1" applyBorder="1" applyAlignment="1" applyProtection="1">
      <alignment horizontal="left" vertical="center" wrapText="1"/>
    </xf>
    <xf numFmtId="0" fontId="4" fillId="0" borderId="64" xfId="2" applyNumberFormat="1" applyFont="1" applyFill="1" applyBorder="1" applyAlignment="1" applyProtection="1">
      <alignment horizontal="left" vertical="center" wrapText="1"/>
    </xf>
    <xf numFmtId="0" fontId="4" fillId="0" borderId="6" xfId="2" applyNumberFormat="1" applyFont="1" applyFill="1" applyBorder="1" applyAlignment="1" applyProtection="1">
      <alignment horizontal="center" vertical="center"/>
    </xf>
    <xf numFmtId="0" fontId="4" fillId="0" borderId="12" xfId="2" applyNumberFormat="1" applyFont="1" applyFill="1" applyBorder="1" applyAlignment="1" applyProtection="1">
      <alignment horizontal="center" vertical="center"/>
    </xf>
    <xf numFmtId="0" fontId="4" fillId="0" borderId="38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0" fontId="2" fillId="0" borderId="40" xfId="2" applyNumberFormat="1" applyFont="1" applyFill="1" applyBorder="1" applyAlignment="1" applyProtection="1">
      <alignment horizontal="center" vertical="center" wrapText="1"/>
    </xf>
    <xf numFmtId="0" fontId="6" fillId="0" borderId="41" xfId="2" quotePrefix="1" applyNumberFormat="1" applyFont="1" applyFill="1" applyBorder="1" applyAlignment="1" applyProtection="1">
      <alignment horizontal="left"/>
    </xf>
    <xf numFmtId="0" fontId="4" fillId="0" borderId="3" xfId="2" quotePrefix="1" applyNumberFormat="1" applyFont="1" applyFill="1" applyBorder="1" applyAlignment="1" applyProtection="1">
      <alignment horizontal="center" vertical="center" wrapText="1"/>
    </xf>
    <xf numFmtId="0" fontId="4" fillId="0" borderId="5" xfId="2" quotePrefix="1" applyNumberFormat="1" applyFont="1" applyFill="1" applyBorder="1" applyAlignment="1" applyProtection="1">
      <alignment horizontal="center" vertical="center" wrapText="1"/>
    </xf>
    <xf numFmtId="0" fontId="4" fillId="0" borderId="4" xfId="2" quotePrefix="1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37" xfId="7" applyFont="1" applyBorder="1" applyAlignment="1" applyProtection="1">
      <alignment horizontal="left" vertical="center" wrapText="1"/>
    </xf>
    <xf numFmtId="0" fontId="4" fillId="0" borderId="63" xfId="7" applyFont="1" applyBorder="1" applyAlignment="1" applyProtection="1">
      <alignment horizontal="left" vertical="center" wrapText="1"/>
    </xf>
    <xf numFmtId="0" fontId="4" fillId="0" borderId="28" xfId="7" applyFont="1" applyBorder="1" applyAlignment="1" applyProtection="1">
      <alignment horizontal="left" vertical="center" wrapText="1"/>
    </xf>
    <xf numFmtId="0" fontId="4" fillId="0" borderId="30" xfId="7" applyFont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vertical="center" wrapText="1"/>
    </xf>
    <xf numFmtId="0" fontId="4" fillId="0" borderId="4" xfId="2" applyNumberFormat="1" applyFont="1" applyFill="1" applyBorder="1" applyAlignment="1" applyProtection="1">
      <alignment vertical="center" wrapText="1"/>
    </xf>
    <xf numFmtId="0" fontId="4" fillId="0" borderId="37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0" fontId="4" fillId="0" borderId="40" xfId="2" applyNumberFormat="1" applyFont="1" applyFill="1" applyBorder="1" applyAlignment="1" applyProtection="1">
      <alignment horizontal="center"/>
    </xf>
    <xf numFmtId="0" fontId="4" fillId="0" borderId="56" xfId="2" applyNumberFormat="1" applyFont="1" applyFill="1" applyBorder="1" applyAlignment="1" applyProtection="1">
      <alignment horizont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4" xfId="5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164" fontId="4" fillId="0" borderId="6" xfId="2" applyNumberFormat="1" applyFont="1" applyFill="1" applyBorder="1" applyAlignment="1" applyProtection="1">
      <alignment vertical="center" wrapText="1"/>
    </xf>
    <xf numFmtId="164" fontId="4" fillId="0" borderId="12" xfId="2" applyNumberFormat="1" applyFont="1" applyFill="1" applyBorder="1" applyAlignment="1" applyProtection="1">
      <alignment vertical="center" wrapText="1"/>
    </xf>
    <xf numFmtId="164" fontId="4" fillId="0" borderId="38" xfId="2" applyNumberFormat="1" applyFont="1" applyFill="1" applyBorder="1" applyAlignment="1" applyProtection="1">
      <alignment vertical="center" wrapText="1"/>
    </xf>
    <xf numFmtId="0" fontId="4" fillId="0" borderId="40" xfId="7" applyFont="1" applyBorder="1" applyAlignment="1" applyProtection="1">
      <alignment horizontal="left" vertical="center" wrapText="1"/>
    </xf>
    <xf numFmtId="0" fontId="4" fillId="0" borderId="56" xfId="7" applyFont="1" applyBorder="1" applyAlignment="1" applyProtection="1">
      <alignment horizontal="left" vertical="center" wrapText="1"/>
    </xf>
    <xf numFmtId="0" fontId="4" fillId="0" borderId="7" xfId="2" applyNumberFormat="1" applyFont="1" applyFill="1" applyBorder="1" applyAlignment="1" applyProtection="1">
      <alignment horizontal="center"/>
    </xf>
    <xf numFmtId="0" fontId="4" fillId="0" borderId="8" xfId="2" applyNumberFormat="1" applyFont="1" applyFill="1" applyBorder="1" applyAlignment="1" applyProtection="1">
      <alignment horizontal="center"/>
    </xf>
    <xf numFmtId="0" fontId="4" fillId="0" borderId="37" xfId="15" applyFont="1" applyBorder="1" applyAlignment="1"/>
    <xf numFmtId="0" fontId="4" fillId="0" borderId="63" xfId="15" applyFont="1" applyBorder="1" applyAlignment="1"/>
    <xf numFmtId="0" fontId="4" fillId="0" borderId="39" xfId="15" applyFont="1" applyBorder="1" applyAlignment="1"/>
    <xf numFmtId="0" fontId="4" fillId="0" borderId="59" xfId="15" applyFont="1" applyBorder="1" applyAlignment="1"/>
    <xf numFmtId="164" fontId="4" fillId="0" borderId="21" xfId="2" applyNumberFormat="1" applyFont="1" applyFill="1" applyBorder="1" applyAlignment="1" applyProtection="1">
      <alignment wrapText="1"/>
    </xf>
    <xf numFmtId="0" fontId="13" fillId="0" borderId="21" xfId="15" applyFont="1" applyBorder="1" applyAlignment="1">
      <alignment wrapText="1"/>
    </xf>
    <xf numFmtId="164" fontId="4" fillId="0" borderId="26" xfId="2" applyNumberFormat="1" applyFont="1" applyFill="1" applyBorder="1" applyAlignment="1" applyProtection="1">
      <alignment wrapText="1"/>
    </xf>
    <xf numFmtId="0" fontId="13" fillId="0" borderId="26" xfId="15" applyFont="1" applyBorder="1" applyAlignment="1">
      <alignment wrapText="1"/>
    </xf>
    <xf numFmtId="0" fontId="4" fillId="0" borderId="1" xfId="17" applyNumberFormat="1" applyFont="1" applyFill="1" applyBorder="1" applyAlignment="1" applyProtection="1">
      <alignment horizontal="center" vertical="center" wrapText="1"/>
    </xf>
    <xf numFmtId="0" fontId="4" fillId="0" borderId="2" xfId="17" applyNumberFormat="1" applyFont="1" applyFill="1" applyBorder="1" applyAlignment="1" applyProtection="1">
      <alignment horizontal="center" vertical="center" wrapText="1"/>
    </xf>
    <xf numFmtId="0" fontId="4" fillId="0" borderId="40" xfId="17" applyNumberFormat="1" applyFont="1" applyFill="1" applyBorder="1" applyAlignment="1" applyProtection="1">
      <alignment horizontal="center" vertical="center" wrapText="1"/>
    </xf>
    <xf numFmtId="0" fontId="4" fillId="0" borderId="56" xfId="17" applyNumberFormat="1" applyFont="1" applyFill="1" applyBorder="1" applyAlignment="1" applyProtection="1">
      <alignment horizontal="center" vertical="center" wrapText="1"/>
    </xf>
    <xf numFmtId="0" fontId="4" fillId="0" borderId="6" xfId="17" applyNumberFormat="1" applyFont="1" applyFill="1" applyBorder="1" applyAlignment="1" applyProtection="1">
      <alignment horizontal="center" vertical="center" wrapText="1"/>
    </xf>
    <xf numFmtId="0" fontId="4" fillId="0" borderId="38" xfId="17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vertical="center" wrapText="1"/>
    </xf>
    <xf numFmtId="0" fontId="13" fillId="0" borderId="15" xfId="0" applyFont="1" applyBorder="1" applyAlignment="1">
      <alignment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164" fontId="4" fillId="0" borderId="32" xfId="2" applyNumberFormat="1" applyFont="1" applyFill="1" applyBorder="1" applyAlignment="1" applyProtection="1">
      <alignment wrapText="1"/>
    </xf>
    <xf numFmtId="0" fontId="13" fillId="0" borderId="32" xfId="15" applyFont="1" applyBorder="1" applyAlignment="1">
      <alignment wrapText="1"/>
    </xf>
    <xf numFmtId="0" fontId="4" fillId="0" borderId="5" xfId="2" applyNumberFormat="1" applyFont="1" applyFill="1" applyBorder="1" applyAlignment="1" applyProtection="1">
      <alignment horizontal="center" vertical="center"/>
    </xf>
    <xf numFmtId="166" fontId="4" fillId="0" borderId="1" xfId="8" applyNumberFormat="1" applyFont="1" applyFill="1" applyBorder="1" applyAlignment="1" applyProtection="1">
      <alignment horizontal="center" vertical="center"/>
    </xf>
    <xf numFmtId="166" fontId="4" fillId="0" borderId="2" xfId="8" applyNumberFormat="1" applyFont="1" applyFill="1" applyBorder="1" applyAlignment="1" applyProtection="1">
      <alignment horizontal="center" vertical="center"/>
    </xf>
    <xf numFmtId="166" fontId="4" fillId="0" borderId="40" xfId="8" applyNumberFormat="1" applyFont="1" applyFill="1" applyBorder="1" applyAlignment="1" applyProtection="1">
      <alignment horizontal="center" vertical="center"/>
    </xf>
    <xf numFmtId="166" fontId="4" fillId="0" borderId="56" xfId="8" applyNumberFormat="1" applyFont="1" applyFill="1" applyBorder="1" applyAlignment="1" applyProtection="1">
      <alignment horizontal="center" vertical="center"/>
    </xf>
    <xf numFmtId="166" fontId="4" fillId="0" borderId="6" xfId="8" applyNumberFormat="1" applyFont="1" applyFill="1" applyBorder="1" applyAlignment="1" applyProtection="1">
      <alignment horizontal="center" vertical="top" wrapText="1"/>
    </xf>
    <xf numFmtId="166" fontId="4" fillId="0" borderId="12" xfId="8" applyNumberFormat="1" applyFont="1" applyFill="1" applyBorder="1" applyAlignment="1" applyProtection="1">
      <alignment horizontal="center" vertical="top" wrapText="1"/>
    </xf>
    <xf numFmtId="166" fontId="4" fillId="0" borderId="38" xfId="8" applyNumberFormat="1" applyFont="1" applyFill="1" applyBorder="1" applyAlignment="1" applyProtection="1">
      <alignment horizontal="center" vertical="top" wrapText="1"/>
    </xf>
    <xf numFmtId="0" fontId="4" fillId="0" borderId="58" xfId="2" applyNumberFormat="1" applyFont="1" applyFill="1" applyBorder="1" applyAlignment="1" applyProtection="1">
      <alignment horizontal="left" vertical="center"/>
    </xf>
    <xf numFmtId="0" fontId="4" fillId="0" borderId="40" xfId="2" applyNumberFormat="1" applyFont="1" applyFill="1" applyBorder="1" applyAlignment="1" applyProtection="1">
      <alignment horizontal="left" vertical="center"/>
    </xf>
    <xf numFmtId="0" fontId="4" fillId="0" borderId="56" xfId="2" applyNumberFormat="1" applyFont="1" applyFill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0" fontId="4" fillId="0" borderId="31" xfId="15" applyFont="1" applyBorder="1" applyAlignment="1"/>
    <xf numFmtId="0" fontId="4" fillId="0" borderId="58" xfId="15" applyFont="1" applyBorder="1" applyAlignment="1"/>
    <xf numFmtId="164" fontId="4" fillId="0" borderId="37" xfId="2" applyNumberFormat="1" applyFont="1" applyFill="1" applyBorder="1" applyAlignment="1" applyProtection="1">
      <alignment wrapText="1"/>
    </xf>
    <xf numFmtId="164" fontId="4" fillId="0" borderId="63" xfId="2" applyNumberFormat="1" applyFont="1" applyFill="1" applyBorder="1" applyAlignment="1" applyProtection="1">
      <alignment wrapText="1"/>
    </xf>
    <xf numFmtId="164" fontId="4" fillId="0" borderId="39" xfId="2" applyNumberFormat="1" applyFont="1" applyFill="1" applyBorder="1" applyAlignment="1" applyProtection="1">
      <alignment wrapText="1"/>
    </xf>
    <xf numFmtId="164" fontId="4" fillId="0" borderId="59" xfId="2" applyNumberFormat="1" applyFont="1" applyFill="1" applyBorder="1" applyAlignment="1" applyProtection="1">
      <alignment wrapText="1"/>
    </xf>
    <xf numFmtId="164" fontId="4" fillId="0" borderId="3" xfId="2" applyNumberFormat="1" applyFont="1" applyFill="1" applyBorder="1" applyAlignment="1" applyProtection="1">
      <alignment vertical="center" wrapText="1"/>
    </xf>
    <xf numFmtId="164" fontId="4" fillId="0" borderId="4" xfId="2" applyNumberFormat="1" applyFont="1" applyFill="1" applyBorder="1" applyAlignment="1" applyProtection="1">
      <alignment vertical="center" wrapText="1"/>
    </xf>
    <xf numFmtId="164" fontId="4" fillId="0" borderId="31" xfId="2" applyNumberFormat="1" applyFont="1" applyFill="1" applyBorder="1" applyAlignment="1" applyProtection="1">
      <alignment wrapText="1"/>
    </xf>
    <xf numFmtId="164" fontId="4" fillId="0" borderId="58" xfId="2" applyNumberFormat="1" applyFont="1" applyFill="1" applyBorder="1" applyAlignment="1" applyProtection="1">
      <alignment wrapText="1"/>
    </xf>
    <xf numFmtId="0" fontId="4" fillId="0" borderId="39" xfId="2" applyNumberFormat="1" applyFont="1" applyFill="1" applyBorder="1" applyAlignment="1" applyProtection="1">
      <alignment horizontal="center"/>
    </xf>
    <xf numFmtId="0" fontId="4" fillId="0" borderId="59" xfId="2" applyNumberFormat="1" applyFont="1" applyFill="1" applyBorder="1" applyAlignment="1" applyProtection="1">
      <alignment horizontal="center"/>
    </xf>
    <xf numFmtId="0" fontId="4" fillId="0" borderId="39" xfId="7" applyFont="1" applyBorder="1" applyAlignment="1" applyProtection="1">
      <alignment horizontal="left" vertical="center" wrapText="1"/>
    </xf>
    <xf numFmtId="0" fontId="4" fillId="0" borderId="59" xfId="7" applyFont="1" applyBorder="1" applyAlignment="1" applyProtection="1">
      <alignment horizontal="left" vertical="center" wrapText="1"/>
    </xf>
    <xf numFmtId="0" fontId="4" fillId="0" borderId="31" xfId="2" applyNumberFormat="1" applyFont="1" applyFill="1" applyBorder="1" applyAlignment="1" applyProtection="1">
      <alignment horizontal="center"/>
    </xf>
    <xf numFmtId="0" fontId="4" fillId="0" borderId="58" xfId="2" applyNumberFormat="1" applyFont="1" applyFill="1" applyBorder="1" applyAlignment="1" applyProtection="1">
      <alignment horizontal="center"/>
    </xf>
    <xf numFmtId="0" fontId="4" fillId="0" borderId="3" xfId="7" applyFont="1" applyBorder="1" applyAlignment="1" applyProtection="1">
      <alignment horizontal="left" vertical="center" wrapText="1"/>
    </xf>
    <xf numFmtId="0" fontId="4" fillId="0" borderId="4" xfId="7" applyFont="1" applyBorder="1" applyAlignment="1" applyProtection="1">
      <alignment horizontal="left" vertical="center" wrapText="1"/>
    </xf>
    <xf numFmtId="0" fontId="4" fillId="0" borderId="39" xfId="2" applyNumberFormat="1" applyFont="1" applyFill="1" applyBorder="1" applyAlignment="1" applyProtection="1">
      <alignment horizontal="left" vertical="center" wrapText="1"/>
    </xf>
    <xf numFmtId="0" fontId="4" fillId="0" borderId="59" xfId="2" applyNumberFormat="1" applyFont="1" applyFill="1" applyBorder="1" applyAlignment="1" applyProtection="1">
      <alignment horizontal="left" vertical="center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12" xfId="2" applyNumberFormat="1" applyFont="1" applyFill="1" applyBorder="1" applyAlignment="1" applyProtection="1">
      <alignment horizontal="center" vertical="center" wrapText="1"/>
    </xf>
    <xf numFmtId="0" fontId="2" fillId="0" borderId="38" xfId="2" applyNumberFormat="1" applyFont="1" applyFill="1" applyBorder="1" applyAlignment="1" applyProtection="1">
      <alignment horizontal="center" vertical="center" wrapText="1"/>
    </xf>
    <xf numFmtId="0" fontId="4" fillId="0" borderId="37" xfId="2" applyNumberFormat="1" applyFont="1" applyFill="1" applyBorder="1" applyAlignment="1" applyProtection="1">
      <alignment horizontal="left" vertical="center"/>
    </xf>
    <xf numFmtId="0" fontId="4" fillId="0" borderId="63" xfId="2" applyNumberFormat="1" applyFont="1" applyFill="1" applyBorder="1" applyAlignment="1" applyProtection="1">
      <alignment horizontal="left" vertical="center"/>
    </xf>
    <xf numFmtId="0" fontId="4" fillId="0" borderId="59" xfId="2" applyNumberFormat="1" applyFont="1" applyFill="1" applyBorder="1" applyAlignment="1" applyProtection="1">
      <alignment horizontal="left" vertical="center"/>
    </xf>
    <xf numFmtId="0" fontId="2" fillId="0" borderId="4" xfId="2" applyNumberFormat="1" applyFont="1" applyFill="1" applyBorder="1" applyAlignment="1" applyProtection="1">
      <alignment horizontal="left" vertical="center"/>
    </xf>
    <xf numFmtId="0" fontId="4" fillId="0" borderId="4" xfId="2" applyNumberFormat="1" applyFont="1" applyFill="1" applyBorder="1" applyAlignment="1" applyProtection="1">
      <alignment horizontal="left" vertical="center"/>
    </xf>
    <xf numFmtId="0" fontId="4" fillId="0" borderId="6" xfId="2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wrapText="1"/>
    </xf>
    <xf numFmtId="0" fontId="4" fillId="0" borderId="38" xfId="2" applyNumberFormat="1" applyFont="1" applyFill="1" applyBorder="1" applyAlignment="1" applyProtection="1">
      <alignment horizontal="left" vertical="center" wrapText="1"/>
    </xf>
  </cellXfs>
  <cellStyles count="203">
    <cellStyle name="20% - Énfasis1 2" xfId="20"/>
    <cellStyle name="20% - Énfasis1 2 2" xfId="21"/>
    <cellStyle name="20% - Énfasis1 3" xfId="22"/>
    <cellStyle name="20% - Énfasis1 4" xfId="19"/>
    <cellStyle name="20% - Énfasis2 2" xfId="24"/>
    <cellStyle name="20% - Énfasis2 2 2" xfId="25"/>
    <cellStyle name="20% - Énfasis2 3" xfId="26"/>
    <cellStyle name="20% - Énfasis2 4" xfId="23"/>
    <cellStyle name="20% - Énfasis3 2" xfId="28"/>
    <cellStyle name="20% - Énfasis3 2 2" xfId="29"/>
    <cellStyle name="20% - Énfasis3 3" xfId="30"/>
    <cellStyle name="20% - Énfasis3 4" xfId="27"/>
    <cellStyle name="20% - Énfasis4 2" xfId="32"/>
    <cellStyle name="20% - Énfasis4 2 2" xfId="33"/>
    <cellStyle name="20% - Énfasis4 3" xfId="34"/>
    <cellStyle name="20% - Énfasis4 4" xfId="31"/>
    <cellStyle name="20% - Énfasis5 2" xfId="36"/>
    <cellStyle name="20% - Énfasis5 2 2" xfId="37"/>
    <cellStyle name="20% - Énfasis5 3" xfId="38"/>
    <cellStyle name="20% - Énfasis5 4" xfId="35"/>
    <cellStyle name="20% - Énfasis6 2" xfId="40"/>
    <cellStyle name="20% - Énfasis6 2 2" xfId="41"/>
    <cellStyle name="20% - Énfasis6 3" xfId="42"/>
    <cellStyle name="20% - Énfasis6 4" xfId="39"/>
    <cellStyle name="40% - Énfasis1 2" xfId="44"/>
    <cellStyle name="40% - Énfasis1 2 2" xfId="45"/>
    <cellStyle name="40% - Énfasis1 3" xfId="46"/>
    <cellStyle name="40% - Énfasis1 4" xfId="43"/>
    <cellStyle name="40% - Énfasis2 2" xfId="48"/>
    <cellStyle name="40% - Énfasis2 2 2" xfId="49"/>
    <cellStyle name="40% - Énfasis2 3" xfId="50"/>
    <cellStyle name="40% - Énfasis2 4" xfId="47"/>
    <cellStyle name="40% - Énfasis3 2" xfId="52"/>
    <cellStyle name="40% - Énfasis3 2 2" xfId="53"/>
    <cellStyle name="40% - Énfasis3 3" xfId="54"/>
    <cellStyle name="40% - Énfasis3 4" xfId="51"/>
    <cellStyle name="40% - Énfasis4 2" xfId="56"/>
    <cellStyle name="40% - Énfasis4 2 2" xfId="57"/>
    <cellStyle name="40% - Énfasis4 3" xfId="58"/>
    <cellStyle name="40% - Énfasis4 4" xfId="55"/>
    <cellStyle name="40% - Énfasis5 2" xfId="60"/>
    <cellStyle name="40% - Énfasis5 2 2" xfId="61"/>
    <cellStyle name="40% - Énfasis5 3" xfId="62"/>
    <cellStyle name="40% - Énfasis5 4" xfId="59"/>
    <cellStyle name="40% - Énfasis6 2" xfId="64"/>
    <cellStyle name="40% - Énfasis6 2 2" xfId="65"/>
    <cellStyle name="40% - Énfasis6 3" xfId="66"/>
    <cellStyle name="40% - Énfasis6 4" xfId="63"/>
    <cellStyle name="60% - Énfasis1 2" xfId="67"/>
    <cellStyle name="60% - Énfasis2 2" xfId="68"/>
    <cellStyle name="60% - Énfasis3 2" xfId="69"/>
    <cellStyle name="60% - Énfasis4 2" xfId="70"/>
    <cellStyle name="60% - Énfasis5 2" xfId="71"/>
    <cellStyle name="60% - Énfasis6 2" xfId="72"/>
    <cellStyle name="Buena 2" xfId="73"/>
    <cellStyle name="Cálculo 2" xfId="74"/>
    <cellStyle name="Celda de comprobación 2" xfId="75"/>
    <cellStyle name="Celda vinculada 2" xfId="76"/>
    <cellStyle name="Encabezado 4 2" xfId="77"/>
    <cellStyle name="Énfasis1 2" xfId="78"/>
    <cellStyle name="Énfasis2 2" xfId="79"/>
    <cellStyle name="Énfasis3 2" xfId="80"/>
    <cellStyle name="Énfasis4 2" xfId="81"/>
    <cellStyle name="Énfasis5 2" xfId="82"/>
    <cellStyle name="Énfasis6 2" xfId="83"/>
    <cellStyle name="Entrada 2" xfId="84"/>
    <cellStyle name="Escribir" xfId="12"/>
    <cellStyle name="Escribir 2" xfId="85"/>
    <cellStyle name="Escribir 2 2" xfId="86"/>
    <cellStyle name="Escribir_SBM-09V1.1" xfId="16"/>
    <cellStyle name="Euro" xfId="87"/>
    <cellStyle name="Euro 2" xfId="88"/>
    <cellStyle name="Euro 2 2" xfId="89"/>
    <cellStyle name="Incorrecto 2" xfId="90"/>
    <cellStyle name="Millares [0] 2" xfId="10"/>
    <cellStyle name="Millares [0] 2 2" xfId="94"/>
    <cellStyle name="Millares [0] 2 2 2" xfId="95"/>
    <cellStyle name="Millares [0] 2 2 2 2" xfId="131"/>
    <cellStyle name="Millares [0] 2 2 2 3" xfId="150"/>
    <cellStyle name="Millares [0] 2 2 2 4" xfId="168"/>
    <cellStyle name="Millares [0] 2 2 2 5" xfId="188"/>
    <cellStyle name="Millares [0] 2 2 3" xfId="130"/>
    <cellStyle name="Millares [0] 2 2 4" xfId="149"/>
    <cellStyle name="Millares [0] 2 2 5" xfId="167"/>
    <cellStyle name="Millares [0] 2 2 6" xfId="187"/>
    <cellStyle name="Millares [0] 2 3" xfId="96"/>
    <cellStyle name="Millares [0] 2 3 2" xfId="132"/>
    <cellStyle name="Millares [0] 2 3 3" xfId="151"/>
    <cellStyle name="Millares [0] 2 3 4" xfId="169"/>
    <cellStyle name="Millares [0] 2 3 5" xfId="189"/>
    <cellStyle name="Millares [0] 2 4" xfId="93"/>
    <cellStyle name="Millares [0] 2 5" xfId="129"/>
    <cellStyle name="Millares [0] 2 6" xfId="148"/>
    <cellStyle name="Millares [0] 2 7" xfId="166"/>
    <cellStyle name="Millares [0] 2 8" xfId="186"/>
    <cellStyle name="Millares [0] 3" xfId="97"/>
    <cellStyle name="Millares [0] 3 2" xfId="98"/>
    <cellStyle name="Millares [0] 3 2 2" xfId="99"/>
    <cellStyle name="Millares [0] 3 2 2 2" xfId="135"/>
    <cellStyle name="Millares [0] 3 2 2 3" xfId="182"/>
    <cellStyle name="Millares [0] 3 2 2 4" xfId="192"/>
    <cellStyle name="Millares [0] 3 2 3" xfId="134"/>
    <cellStyle name="Millares [0] 3 2 4" xfId="153"/>
    <cellStyle name="Millares [0] 3 2 5" xfId="171"/>
    <cellStyle name="Millares [0] 3 2 6" xfId="191"/>
    <cellStyle name="Millares [0] 3 3" xfId="100"/>
    <cellStyle name="Millares [0] 3 3 2" xfId="136"/>
    <cellStyle name="Millares [0] 3 3 3" xfId="183"/>
    <cellStyle name="Millares [0] 3 3 4" xfId="193"/>
    <cellStyle name="Millares [0] 3 4" xfId="133"/>
    <cellStyle name="Millares [0] 3 5" xfId="152"/>
    <cellStyle name="Millares [0] 3 6" xfId="170"/>
    <cellStyle name="Millares [0] 3 7" xfId="190"/>
    <cellStyle name="Millares [0] 4" xfId="101"/>
    <cellStyle name="Millares [0] 4 2" xfId="102"/>
    <cellStyle name="Millares [0] 4 2 2" xfId="138"/>
    <cellStyle name="Millares [0] 4 2 3" xfId="155"/>
    <cellStyle name="Millares [0] 4 2 4" xfId="173"/>
    <cellStyle name="Millares [0] 4 2 5" xfId="195"/>
    <cellStyle name="Millares [0] 4 3" xfId="137"/>
    <cellStyle name="Millares [0] 4 4" xfId="154"/>
    <cellStyle name="Millares [0] 4 5" xfId="172"/>
    <cellStyle name="Millares [0] 4 6" xfId="194"/>
    <cellStyle name="Millares [0] 5" xfId="92"/>
    <cellStyle name="Millares [0] 6" xfId="128"/>
    <cellStyle name="Millares [0] 7" xfId="147"/>
    <cellStyle name="Millares [0] 8" xfId="165"/>
    <cellStyle name="Millares [0] 9" xfId="185"/>
    <cellStyle name="Millares 2" xfId="8"/>
    <cellStyle name="Millares 2 2" xfId="104"/>
    <cellStyle name="Millares 2 2 2" xfId="140"/>
    <cellStyle name="Millares 2 2 3" xfId="157"/>
    <cellStyle name="Millares 2 2 4" xfId="175"/>
    <cellStyle name="Millares 2 2 5" xfId="197"/>
    <cellStyle name="Millares 2 3" xfId="103"/>
    <cellStyle name="Millares 2 4" xfId="139"/>
    <cellStyle name="Millares 2 5" xfId="156"/>
    <cellStyle name="Millares 2 6" xfId="174"/>
    <cellStyle name="Millares 2 7" xfId="196"/>
    <cellStyle name="Millares 3" xfId="105"/>
    <cellStyle name="Millares 3 2" xfId="106"/>
    <cellStyle name="Millares 3 2 2" xfId="142"/>
    <cellStyle name="Millares 3 2 3" xfId="159"/>
    <cellStyle name="Millares 3 2 4" xfId="177"/>
    <cellStyle name="Millares 3 2 5" xfId="199"/>
    <cellStyle name="Millares 3 3" xfId="141"/>
    <cellStyle name="Millares 3 4" xfId="158"/>
    <cellStyle name="Millares 3 5" xfId="176"/>
    <cellStyle name="Millares 3 6" xfId="198"/>
    <cellStyle name="Millares 4" xfId="91"/>
    <cellStyle name="Millares 5" xfId="127"/>
    <cellStyle name="Millares 6" xfId="146"/>
    <cellStyle name="Millares 7" xfId="164"/>
    <cellStyle name="Millares 8" xfId="181"/>
    <cellStyle name="Millares 9" xfId="184"/>
    <cellStyle name="Moneda 2" xfId="108"/>
    <cellStyle name="Moneda 2 2" xfId="109"/>
    <cellStyle name="Moneda 2 2 2" xfId="145"/>
    <cellStyle name="Moneda 2 2 3" xfId="162"/>
    <cellStyle name="Moneda 2 2 4" xfId="180"/>
    <cellStyle name="Moneda 2 2 5" xfId="202"/>
    <cellStyle name="Moneda 2 3" xfId="144"/>
    <cellStyle name="Moneda 2 4" xfId="161"/>
    <cellStyle name="Moneda 2 5" xfId="179"/>
    <cellStyle name="Moneda 2 6" xfId="201"/>
    <cellStyle name="Moneda 3" xfId="107"/>
    <cellStyle name="Moneda 4" xfId="143"/>
    <cellStyle name="Moneda 5" xfId="160"/>
    <cellStyle name="Moneda 6" xfId="178"/>
    <cellStyle name="Moneda 7" xfId="200"/>
    <cellStyle name="Moneda_REM17-17A" xfId="4"/>
    <cellStyle name="Neutral 2" xfId="110"/>
    <cellStyle name="Normal" xfId="0" builtinId="0"/>
    <cellStyle name="Normal 2" xfId="111"/>
    <cellStyle name="Normal 2 2" xfId="112"/>
    <cellStyle name="Normal 2 3" xfId="113"/>
    <cellStyle name="Normal 3" xfId="18"/>
    <cellStyle name="Normal 4" xfId="163"/>
    <cellStyle name="Normal 6" xfId="114"/>
    <cellStyle name="Normal 6 2" xfId="115"/>
    <cellStyle name="Normal_APS" xfId="13"/>
    <cellStyle name="Normal_APS_SBM-09V1.1" xfId="14"/>
    <cellStyle name="Normal_REM 02-2002" xfId="9"/>
    <cellStyle name="Normal_REM 05-2002" xfId="17"/>
    <cellStyle name="Normal_REM 08-2002" xfId="5"/>
    <cellStyle name="Normal_REM 17-2002" xfId="2"/>
    <cellStyle name="Normal_REM 18-2002" xfId="6"/>
    <cellStyle name="Normal_REM 21-2002" xfId="11"/>
    <cellStyle name="Normal_REM17-17A" xfId="3"/>
    <cellStyle name="Normal_REM18A-18" xfId="7"/>
    <cellStyle name="Normal_RMC_0" xfId="1"/>
    <cellStyle name="Normal_SBM-09V1.1" xfId="15"/>
    <cellStyle name="Notas 2" xfId="117"/>
    <cellStyle name="Notas 2 2" xfId="118"/>
    <cellStyle name="Notas 3" xfId="116"/>
    <cellStyle name="Salida 2" xfId="119"/>
    <cellStyle name="Texto de advertencia 2" xfId="120"/>
    <cellStyle name="Texto explicativo 2" xfId="121"/>
    <cellStyle name="Título 1 2" xfId="123"/>
    <cellStyle name="Título 2 2" xfId="124"/>
    <cellStyle name="Título 3 2" xfId="125"/>
    <cellStyle name="Título 4" xfId="122"/>
    <cellStyle name="Total 2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nez\Desktop\2016\REM%202016\ENERO\116108B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BS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7">
          <cell r="B7">
            <v>2016</v>
          </cell>
        </row>
      </sheetData>
      <sheetData sheetId="1"/>
      <sheetData sheetId="2">
        <row r="12">
          <cell r="D12">
            <v>63947</v>
          </cell>
        </row>
      </sheetData>
      <sheetData sheetId="3">
        <row r="13">
          <cell r="R13">
            <v>4300</v>
          </cell>
        </row>
        <row r="1988">
          <cell r="J1988">
            <v>94</v>
          </cell>
        </row>
      </sheetData>
      <sheetData sheetId="4">
        <row r="44">
          <cell r="C44">
            <v>0</v>
          </cell>
        </row>
      </sheetData>
      <sheetData sheetId="5">
        <row r="83">
          <cell r="D83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>
        <row r="48">
          <cell r="C48">
            <v>476</v>
          </cell>
          <cell r="D48">
            <v>476</v>
          </cell>
        </row>
        <row r="50">
          <cell r="C50">
            <v>76</v>
          </cell>
          <cell r="D50">
            <v>76</v>
          </cell>
        </row>
        <row r="51">
          <cell r="C51">
            <v>131</v>
          </cell>
          <cell r="D51">
            <v>126</v>
          </cell>
        </row>
        <row r="83">
          <cell r="C83">
            <v>26247</v>
          </cell>
          <cell r="D83">
            <v>25731</v>
          </cell>
          <cell r="N83">
            <v>0</v>
          </cell>
          <cell r="O83">
            <v>0</v>
          </cell>
          <cell r="Q83">
            <v>0</v>
          </cell>
        </row>
        <row r="174">
          <cell r="C174">
            <v>28344</v>
          </cell>
          <cell r="D174">
            <v>27880</v>
          </cell>
          <cell r="N174">
            <v>0</v>
          </cell>
          <cell r="O174">
            <v>0</v>
          </cell>
          <cell r="Q174">
            <v>0</v>
          </cell>
        </row>
        <row r="243">
          <cell r="C243">
            <v>1192</v>
          </cell>
          <cell r="D243">
            <v>1181</v>
          </cell>
          <cell r="N243">
            <v>0</v>
          </cell>
          <cell r="O243">
            <v>0</v>
          </cell>
          <cell r="Q243">
            <v>0</v>
          </cell>
        </row>
        <row r="289">
          <cell r="C289">
            <v>0</v>
          </cell>
          <cell r="D289">
            <v>0</v>
          </cell>
          <cell r="N289">
            <v>0</v>
          </cell>
          <cell r="O289">
            <v>0</v>
          </cell>
          <cell r="Q289">
            <v>0</v>
          </cell>
        </row>
        <row r="295">
          <cell r="C295">
            <v>1518</v>
          </cell>
          <cell r="D295">
            <v>1484</v>
          </cell>
          <cell r="N295">
            <v>0</v>
          </cell>
          <cell r="O295">
            <v>0</v>
          </cell>
          <cell r="Q295">
            <v>0</v>
          </cell>
        </row>
        <row r="362">
          <cell r="C362">
            <v>3650</v>
          </cell>
          <cell r="D362">
            <v>3621</v>
          </cell>
          <cell r="N362">
            <v>0</v>
          </cell>
          <cell r="O362">
            <v>0</v>
          </cell>
          <cell r="Q362">
            <v>0</v>
          </cell>
        </row>
        <row r="405">
          <cell r="C405">
            <v>54</v>
          </cell>
          <cell r="D405">
            <v>54</v>
          </cell>
          <cell r="N405">
            <v>0</v>
          </cell>
          <cell r="O405">
            <v>0</v>
          </cell>
          <cell r="Q405">
            <v>0</v>
          </cell>
        </row>
        <row r="428">
          <cell r="C428">
            <v>855</v>
          </cell>
          <cell r="D428">
            <v>854</v>
          </cell>
          <cell r="N428">
            <v>0</v>
          </cell>
          <cell r="O428">
            <v>0</v>
          </cell>
          <cell r="Q428">
            <v>0</v>
          </cell>
        </row>
        <row r="446">
          <cell r="C446">
            <v>10</v>
          </cell>
          <cell r="D446">
            <v>10</v>
          </cell>
          <cell r="N446">
            <v>0</v>
          </cell>
          <cell r="O446">
            <v>0</v>
          </cell>
          <cell r="Q446">
            <v>0</v>
          </cell>
        </row>
        <row r="456">
          <cell r="C456">
            <v>66</v>
          </cell>
          <cell r="D456">
            <v>58</v>
          </cell>
          <cell r="N456">
            <v>0</v>
          </cell>
          <cell r="O456">
            <v>0</v>
          </cell>
          <cell r="Q456">
            <v>0</v>
          </cell>
        </row>
        <row r="500">
          <cell r="C500">
            <v>3104</v>
          </cell>
          <cell r="D500">
            <v>3084</v>
          </cell>
          <cell r="N500">
            <v>0</v>
          </cell>
          <cell r="O500">
            <v>0</v>
          </cell>
          <cell r="Q500">
            <v>0</v>
          </cell>
        </row>
        <row r="535">
          <cell r="C535">
            <v>3068</v>
          </cell>
          <cell r="D535">
            <v>3021</v>
          </cell>
          <cell r="N535">
            <v>0</v>
          </cell>
          <cell r="O535">
            <v>0</v>
          </cell>
          <cell r="Q535">
            <v>0</v>
          </cell>
        </row>
        <row r="590">
          <cell r="C590">
            <v>5</v>
          </cell>
          <cell r="D590">
            <v>5</v>
          </cell>
          <cell r="N590">
            <v>0</v>
          </cell>
          <cell r="O590">
            <v>0</v>
          </cell>
          <cell r="Q590">
            <v>0</v>
          </cell>
        </row>
        <row r="615">
          <cell r="C615">
            <v>955</v>
          </cell>
          <cell r="D615">
            <v>944</v>
          </cell>
          <cell r="N615">
            <v>0</v>
          </cell>
          <cell r="O615">
            <v>0</v>
          </cell>
          <cell r="Q615">
            <v>0</v>
          </cell>
        </row>
        <row r="633">
          <cell r="C633">
            <v>728</v>
          </cell>
          <cell r="D633">
            <v>728</v>
          </cell>
          <cell r="N633">
            <v>0</v>
          </cell>
          <cell r="O633">
            <v>0</v>
          </cell>
          <cell r="Q633">
            <v>0</v>
          </cell>
        </row>
        <row r="634">
          <cell r="C634">
            <v>124</v>
          </cell>
          <cell r="D634">
            <v>124</v>
          </cell>
        </row>
        <row r="635">
          <cell r="C635">
            <v>162</v>
          </cell>
          <cell r="D635">
            <v>162</v>
          </cell>
        </row>
        <row r="636">
          <cell r="C636">
            <v>16</v>
          </cell>
          <cell r="D636">
            <v>16</v>
          </cell>
        </row>
        <row r="637">
          <cell r="C637">
            <v>186</v>
          </cell>
          <cell r="D637">
            <v>186</v>
          </cell>
        </row>
        <row r="638">
          <cell r="C638">
            <v>84</v>
          </cell>
          <cell r="D638">
            <v>84</v>
          </cell>
        </row>
        <row r="641">
          <cell r="C641">
            <v>26</v>
          </cell>
          <cell r="D641">
            <v>26</v>
          </cell>
        </row>
        <row r="642">
          <cell r="C642">
            <v>19</v>
          </cell>
          <cell r="D642">
            <v>19</v>
          </cell>
        </row>
        <row r="643">
          <cell r="C643">
            <v>10</v>
          </cell>
          <cell r="D643">
            <v>10</v>
          </cell>
        </row>
        <row r="644">
          <cell r="C644">
            <v>30</v>
          </cell>
          <cell r="D644">
            <v>30</v>
          </cell>
        </row>
        <row r="646">
          <cell r="C646">
            <v>5</v>
          </cell>
          <cell r="D646">
            <v>5</v>
          </cell>
        </row>
        <row r="647">
          <cell r="C647">
            <v>11</v>
          </cell>
          <cell r="D647">
            <v>11</v>
          </cell>
        </row>
        <row r="648">
          <cell r="C648">
            <v>23</v>
          </cell>
          <cell r="D648">
            <v>23</v>
          </cell>
        </row>
        <row r="649">
          <cell r="C649">
            <v>28</v>
          </cell>
          <cell r="D649">
            <v>28</v>
          </cell>
        </row>
        <row r="650">
          <cell r="C650">
            <v>1</v>
          </cell>
          <cell r="D650">
            <v>1</v>
          </cell>
        </row>
        <row r="653">
          <cell r="C653">
            <v>3</v>
          </cell>
          <cell r="D653">
            <v>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Q654">
            <v>0</v>
          </cell>
        </row>
        <row r="674">
          <cell r="C674">
            <v>0</v>
          </cell>
          <cell r="D674">
            <v>0</v>
          </cell>
          <cell r="N674">
            <v>0</v>
          </cell>
          <cell r="O674">
            <v>0</v>
          </cell>
          <cell r="Q674">
            <v>0</v>
          </cell>
        </row>
        <row r="678">
          <cell r="C678">
            <v>0</v>
          </cell>
          <cell r="D678">
            <v>0</v>
          </cell>
          <cell r="N678">
            <v>0</v>
          </cell>
          <cell r="O678">
            <v>0</v>
          </cell>
          <cell r="Q678">
            <v>0</v>
          </cell>
        </row>
        <row r="681">
          <cell r="C681">
            <v>0</v>
          </cell>
          <cell r="D681">
            <v>0</v>
          </cell>
          <cell r="N681">
            <v>0</v>
          </cell>
          <cell r="O681">
            <v>0</v>
          </cell>
          <cell r="Q681">
            <v>0</v>
          </cell>
        </row>
        <row r="687">
          <cell r="C687">
            <v>0</v>
          </cell>
          <cell r="D687">
            <v>0</v>
          </cell>
          <cell r="N687">
            <v>0</v>
          </cell>
          <cell r="O687">
            <v>0</v>
          </cell>
          <cell r="Q687">
            <v>0</v>
          </cell>
        </row>
        <row r="695">
          <cell r="C695">
            <v>0</v>
          </cell>
          <cell r="D695">
            <v>0</v>
          </cell>
          <cell r="N695">
            <v>0</v>
          </cell>
          <cell r="O695">
            <v>0</v>
          </cell>
          <cell r="Q695">
            <v>0</v>
          </cell>
        </row>
        <row r="701">
          <cell r="C701">
            <v>0</v>
          </cell>
          <cell r="D701">
            <v>0</v>
          </cell>
          <cell r="N701">
            <v>0</v>
          </cell>
          <cell r="O701">
            <v>0</v>
          </cell>
          <cell r="Q701">
            <v>0</v>
          </cell>
        </row>
        <row r="704">
          <cell r="C704">
            <v>0</v>
          </cell>
          <cell r="D704">
            <v>0</v>
          </cell>
          <cell r="N704">
            <v>0</v>
          </cell>
          <cell r="O704">
            <v>0</v>
          </cell>
          <cell r="Q704">
            <v>0</v>
          </cell>
        </row>
        <row r="707">
          <cell r="C707">
            <v>0</v>
          </cell>
          <cell r="D707">
            <v>0</v>
          </cell>
          <cell r="N707">
            <v>0</v>
          </cell>
          <cell r="O707">
            <v>0</v>
          </cell>
          <cell r="Q707">
            <v>0</v>
          </cell>
        </row>
        <row r="710">
          <cell r="C710">
            <v>0</v>
          </cell>
          <cell r="D710">
            <v>0</v>
          </cell>
          <cell r="N710">
            <v>0</v>
          </cell>
          <cell r="O710">
            <v>0</v>
          </cell>
          <cell r="Q710">
            <v>0</v>
          </cell>
        </row>
        <row r="717">
          <cell r="C717">
            <v>0</v>
          </cell>
          <cell r="D717">
            <v>0</v>
          </cell>
          <cell r="N717">
            <v>0</v>
          </cell>
          <cell r="O717">
            <v>0</v>
          </cell>
          <cell r="Q717">
            <v>0</v>
          </cell>
        </row>
        <row r="720">
          <cell r="C720">
            <v>0</v>
          </cell>
          <cell r="D720">
            <v>0</v>
          </cell>
          <cell r="N720">
            <v>0</v>
          </cell>
          <cell r="O720">
            <v>0</v>
          </cell>
          <cell r="Q720">
            <v>0</v>
          </cell>
        </row>
        <row r="727">
          <cell r="C727">
            <v>0</v>
          </cell>
          <cell r="D727">
            <v>0</v>
          </cell>
          <cell r="N727">
            <v>0</v>
          </cell>
          <cell r="O727">
            <v>0</v>
          </cell>
          <cell r="Q727">
            <v>0</v>
          </cell>
        </row>
        <row r="730">
          <cell r="C730">
            <v>0</v>
          </cell>
          <cell r="D730">
            <v>0</v>
          </cell>
          <cell r="N730">
            <v>0</v>
          </cell>
          <cell r="O730">
            <v>0</v>
          </cell>
          <cell r="Q730">
            <v>0</v>
          </cell>
        </row>
        <row r="747">
          <cell r="C747">
            <v>0</v>
          </cell>
          <cell r="D747">
            <v>0</v>
          </cell>
          <cell r="N747">
            <v>0</v>
          </cell>
          <cell r="O747">
            <v>0</v>
          </cell>
          <cell r="Q747">
            <v>0</v>
          </cell>
        </row>
        <row r="764">
          <cell r="C764">
            <v>0</v>
          </cell>
          <cell r="D764">
            <v>0</v>
          </cell>
          <cell r="N764">
            <v>0</v>
          </cell>
          <cell r="O764">
            <v>0</v>
          </cell>
          <cell r="Q764">
            <v>0</v>
          </cell>
        </row>
        <row r="783">
          <cell r="C783">
            <v>0</v>
          </cell>
          <cell r="D783">
            <v>0</v>
          </cell>
          <cell r="N783">
            <v>0</v>
          </cell>
          <cell r="O783">
            <v>0</v>
          </cell>
          <cell r="Q783">
            <v>0</v>
          </cell>
        </row>
        <row r="804">
          <cell r="C804">
            <v>10</v>
          </cell>
          <cell r="D804">
            <v>10</v>
          </cell>
          <cell r="N804">
            <v>0</v>
          </cell>
          <cell r="O804">
            <v>0</v>
          </cell>
          <cell r="Q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Y811">
            <v>0</v>
          </cell>
        </row>
        <row r="882">
          <cell r="C882">
            <v>106</v>
          </cell>
          <cell r="D882">
            <v>104</v>
          </cell>
          <cell r="E882">
            <v>2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Y882">
            <v>81</v>
          </cell>
        </row>
        <row r="961">
          <cell r="C961">
            <v>24</v>
          </cell>
          <cell r="D961">
            <v>18</v>
          </cell>
          <cell r="E961">
            <v>6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3</v>
          </cell>
          <cell r="Y961">
            <v>6</v>
          </cell>
        </row>
        <row r="1037">
          <cell r="C1037">
            <v>12</v>
          </cell>
          <cell r="D1037">
            <v>3</v>
          </cell>
          <cell r="E1037">
            <v>9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Y1037">
            <v>2</v>
          </cell>
        </row>
        <row r="1098">
          <cell r="C1098">
            <v>75</v>
          </cell>
          <cell r="D1098">
            <v>71</v>
          </cell>
          <cell r="E1098">
            <v>4</v>
          </cell>
          <cell r="F1098">
            <v>2</v>
          </cell>
          <cell r="G1098">
            <v>0</v>
          </cell>
          <cell r="H1098">
            <v>1</v>
          </cell>
          <cell r="I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Y1098">
            <v>66</v>
          </cell>
        </row>
        <row r="1166">
          <cell r="C1166">
            <v>114</v>
          </cell>
          <cell r="D1166">
            <v>104</v>
          </cell>
          <cell r="E1166">
            <v>10</v>
          </cell>
          <cell r="F1166">
            <v>5</v>
          </cell>
          <cell r="G1166">
            <v>0</v>
          </cell>
          <cell r="H1166">
            <v>2</v>
          </cell>
          <cell r="I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Y1166">
            <v>114</v>
          </cell>
        </row>
        <row r="1196">
          <cell r="C1196">
            <v>886</v>
          </cell>
          <cell r="D1196">
            <v>886</v>
          </cell>
          <cell r="N1196">
            <v>0</v>
          </cell>
          <cell r="O1196">
            <v>0</v>
          </cell>
          <cell r="Q1196">
            <v>0</v>
          </cell>
        </row>
        <row r="1221">
          <cell r="C1221">
            <v>6</v>
          </cell>
          <cell r="D1221">
            <v>6</v>
          </cell>
          <cell r="E1221">
            <v>0</v>
          </cell>
          <cell r="F1221">
            <v>2</v>
          </cell>
          <cell r="G1221">
            <v>0</v>
          </cell>
          <cell r="H1221">
            <v>2</v>
          </cell>
          <cell r="I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2</v>
          </cell>
          <cell r="Y1221">
            <v>2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Y1287">
            <v>3</v>
          </cell>
        </row>
        <row r="1353">
          <cell r="C1353">
            <v>87</v>
          </cell>
          <cell r="D1353">
            <v>80</v>
          </cell>
          <cell r="N1353">
            <v>0</v>
          </cell>
          <cell r="O1353">
            <v>0</v>
          </cell>
        </row>
        <row r="1357">
          <cell r="C1357">
            <v>194</v>
          </cell>
          <cell r="D1357">
            <v>182</v>
          </cell>
          <cell r="E1357">
            <v>12</v>
          </cell>
          <cell r="F1357">
            <v>22</v>
          </cell>
          <cell r="G1357">
            <v>1</v>
          </cell>
          <cell r="H1357">
            <v>1</v>
          </cell>
          <cell r="I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29</v>
          </cell>
          <cell r="Y1357">
            <v>0</v>
          </cell>
        </row>
        <row r="1441">
          <cell r="C1441">
            <v>17</v>
          </cell>
          <cell r="D1441">
            <v>13</v>
          </cell>
          <cell r="E1441">
            <v>4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2</v>
          </cell>
          <cell r="Y1441">
            <v>4</v>
          </cell>
        </row>
        <row r="1489">
          <cell r="C1489">
            <v>58</v>
          </cell>
          <cell r="D1489">
            <v>40</v>
          </cell>
          <cell r="E1489">
            <v>18</v>
          </cell>
          <cell r="F1489">
            <v>3</v>
          </cell>
          <cell r="G1489">
            <v>0</v>
          </cell>
          <cell r="H1489">
            <v>0</v>
          </cell>
          <cell r="I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10</v>
          </cell>
          <cell r="Y1489">
            <v>2</v>
          </cell>
        </row>
        <row r="1574">
          <cell r="C1574">
            <v>1765</v>
          </cell>
          <cell r="D1574">
            <v>1742</v>
          </cell>
          <cell r="N1574">
            <v>0</v>
          </cell>
          <cell r="O1574">
            <v>0</v>
          </cell>
          <cell r="Q1574">
            <v>0</v>
          </cell>
        </row>
        <row r="1592">
          <cell r="C1592">
            <v>9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Y1592">
            <v>1</v>
          </cell>
        </row>
        <row r="1597">
          <cell r="C1597">
            <v>53</v>
          </cell>
          <cell r="D1597">
            <v>44</v>
          </cell>
          <cell r="E1597">
            <v>9</v>
          </cell>
          <cell r="F1597">
            <v>1</v>
          </cell>
          <cell r="G1597">
            <v>0</v>
          </cell>
          <cell r="H1597">
            <v>1</v>
          </cell>
          <cell r="I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6</v>
          </cell>
          <cell r="Y1597">
            <v>1</v>
          </cell>
        </row>
        <row r="1632">
          <cell r="E1632">
            <v>0</v>
          </cell>
        </row>
        <row r="1633">
          <cell r="C1633">
            <v>17</v>
          </cell>
          <cell r="D1633">
            <v>15</v>
          </cell>
          <cell r="E1633">
            <v>2</v>
          </cell>
          <cell r="F1633">
            <v>1</v>
          </cell>
        </row>
        <row r="1634">
          <cell r="C1634">
            <v>148</v>
          </cell>
          <cell r="D1634">
            <v>145</v>
          </cell>
          <cell r="E1634">
            <v>3</v>
          </cell>
          <cell r="Q1634">
            <v>90</v>
          </cell>
        </row>
        <row r="1635">
          <cell r="E1635">
            <v>0</v>
          </cell>
        </row>
        <row r="1639">
          <cell r="C1639">
            <v>76</v>
          </cell>
          <cell r="D1639">
            <v>67</v>
          </cell>
          <cell r="E1639">
            <v>9</v>
          </cell>
          <cell r="F1639">
            <v>3</v>
          </cell>
          <cell r="G1639">
            <v>1</v>
          </cell>
          <cell r="H1639">
            <v>0</v>
          </cell>
          <cell r="I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Y1639">
            <v>6</v>
          </cell>
        </row>
        <row r="1640">
          <cell r="E1640">
            <v>0</v>
          </cell>
          <cell r="Y1640">
            <v>0</v>
          </cell>
        </row>
        <row r="1641">
          <cell r="E1641">
            <v>0</v>
          </cell>
          <cell r="Y1641">
            <v>0</v>
          </cell>
        </row>
        <row r="1642">
          <cell r="E1642">
            <v>2</v>
          </cell>
          <cell r="Y1642">
            <v>2</v>
          </cell>
        </row>
        <row r="1643">
          <cell r="E1643">
            <v>0</v>
          </cell>
          <cell r="Y1643">
            <v>0</v>
          </cell>
        </row>
        <row r="1644">
          <cell r="E1644">
            <v>0</v>
          </cell>
          <cell r="Y1644">
            <v>0</v>
          </cell>
        </row>
        <row r="1645">
          <cell r="E1645">
            <v>0</v>
          </cell>
          <cell r="Y1645">
            <v>0</v>
          </cell>
        </row>
        <row r="1646">
          <cell r="E1646">
            <v>0</v>
          </cell>
          <cell r="Y1646">
            <v>0</v>
          </cell>
        </row>
        <row r="1647">
          <cell r="E1647">
            <v>0</v>
          </cell>
        </row>
        <row r="1648">
          <cell r="E1648">
            <v>0</v>
          </cell>
          <cell r="Y1648">
            <v>0</v>
          </cell>
        </row>
        <row r="1649">
          <cell r="D1649">
            <v>2</v>
          </cell>
          <cell r="E1649">
            <v>0</v>
          </cell>
        </row>
        <row r="1650">
          <cell r="D1650">
            <v>10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D1654">
            <v>1</v>
          </cell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Y1658">
            <v>0</v>
          </cell>
        </row>
        <row r="1659">
          <cell r="E1659">
            <v>0</v>
          </cell>
          <cell r="Y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Y1671">
            <v>0</v>
          </cell>
        </row>
        <row r="1672">
          <cell r="E1672">
            <v>0</v>
          </cell>
        </row>
        <row r="1673">
          <cell r="E1673">
            <v>0</v>
          </cell>
          <cell r="Y1673">
            <v>0</v>
          </cell>
        </row>
        <row r="1674">
          <cell r="E1674">
            <v>0</v>
          </cell>
          <cell r="Y1674">
            <v>0</v>
          </cell>
        </row>
        <row r="1675">
          <cell r="E1675">
            <v>0</v>
          </cell>
          <cell r="Y1675">
            <v>0</v>
          </cell>
        </row>
        <row r="1676">
          <cell r="D1676">
            <v>1</v>
          </cell>
          <cell r="E1676">
            <v>0</v>
          </cell>
          <cell r="Y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D1683">
            <v>3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D1692">
            <v>1</v>
          </cell>
          <cell r="E1692">
            <v>0</v>
          </cell>
        </row>
        <row r="1693">
          <cell r="D1693">
            <v>2</v>
          </cell>
          <cell r="E1693">
            <v>1</v>
          </cell>
        </row>
        <row r="1694">
          <cell r="E1694">
            <v>1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D1710">
            <v>1</v>
          </cell>
          <cell r="E1710">
            <v>0</v>
          </cell>
        </row>
        <row r="1711"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D1721">
            <v>1</v>
          </cell>
          <cell r="E1721">
            <v>0</v>
          </cell>
        </row>
        <row r="1722">
          <cell r="E1722">
            <v>0</v>
          </cell>
        </row>
        <row r="1723">
          <cell r="D1723">
            <v>6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Y1726">
            <v>0</v>
          </cell>
        </row>
        <row r="1727">
          <cell r="E1727">
            <v>0</v>
          </cell>
        </row>
        <row r="1728">
          <cell r="E1728">
            <v>0</v>
          </cell>
          <cell r="Y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D1731">
            <v>1</v>
          </cell>
          <cell r="E1731">
            <v>0</v>
          </cell>
          <cell r="Y1731">
            <v>1</v>
          </cell>
        </row>
        <row r="1732">
          <cell r="E1732">
            <v>0</v>
          </cell>
          <cell r="Y1732">
            <v>0</v>
          </cell>
        </row>
        <row r="1733">
          <cell r="D1733">
            <v>1</v>
          </cell>
          <cell r="E1733">
            <v>0</v>
          </cell>
          <cell r="Y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D1737">
            <v>1</v>
          </cell>
          <cell r="E1737">
            <v>0</v>
          </cell>
          <cell r="Y1737">
            <v>1</v>
          </cell>
        </row>
        <row r="1738">
          <cell r="E1738">
            <v>0</v>
          </cell>
          <cell r="Y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  <cell r="G1746">
            <v>1</v>
          </cell>
        </row>
        <row r="1747">
          <cell r="E1747">
            <v>0</v>
          </cell>
          <cell r="Y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1</v>
          </cell>
        </row>
        <row r="1773"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D1784">
            <v>6</v>
          </cell>
          <cell r="E1784">
            <v>1</v>
          </cell>
        </row>
        <row r="1785">
          <cell r="E1785">
            <v>0</v>
          </cell>
        </row>
        <row r="1786">
          <cell r="D1786">
            <v>5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Y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D1821">
            <v>5</v>
          </cell>
          <cell r="E1821">
            <v>2</v>
          </cell>
        </row>
        <row r="1822">
          <cell r="E1822">
            <v>0</v>
          </cell>
        </row>
        <row r="1823"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D1837">
            <v>3</v>
          </cell>
          <cell r="E1837">
            <v>0</v>
          </cell>
        </row>
        <row r="1838">
          <cell r="E1838">
            <v>0</v>
          </cell>
        </row>
        <row r="1839">
          <cell r="D1839">
            <v>1</v>
          </cell>
          <cell r="E1839">
            <v>0</v>
          </cell>
          <cell r="F1839">
            <v>1</v>
          </cell>
        </row>
        <row r="1840">
          <cell r="D1840">
            <v>3</v>
          </cell>
          <cell r="E1840">
            <v>0</v>
          </cell>
          <cell r="F1840">
            <v>2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18</v>
          </cell>
          <cell r="D1845">
            <v>16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Y1845">
            <v>0</v>
          </cell>
        </row>
        <row r="1849">
          <cell r="C1849">
            <v>18</v>
          </cell>
          <cell r="D1849">
            <v>18</v>
          </cell>
          <cell r="N1849">
            <v>0</v>
          </cell>
          <cell r="O1849">
            <v>0</v>
          </cell>
          <cell r="Q1849">
            <v>0</v>
          </cell>
        </row>
        <row r="1861">
          <cell r="C1861">
            <v>55</v>
          </cell>
          <cell r="D1861">
            <v>55</v>
          </cell>
        </row>
        <row r="1890">
          <cell r="C1890">
            <v>11</v>
          </cell>
          <cell r="D1890">
            <v>11</v>
          </cell>
          <cell r="E1890">
            <v>0</v>
          </cell>
          <cell r="Y1890">
            <v>11</v>
          </cell>
        </row>
        <row r="1914">
          <cell r="C1914">
            <v>43</v>
          </cell>
          <cell r="D1914">
            <v>43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Y1914">
            <v>40</v>
          </cell>
        </row>
        <row r="1935">
          <cell r="E1935">
            <v>0</v>
          </cell>
          <cell r="Y1935">
            <v>0</v>
          </cell>
        </row>
        <row r="1936">
          <cell r="E1936">
            <v>0</v>
          </cell>
          <cell r="Y1936">
            <v>0</v>
          </cell>
        </row>
        <row r="1988">
          <cell r="J1988">
            <v>94</v>
          </cell>
        </row>
      </sheetData>
      <sheetData sheetId="4">
        <row r="44">
          <cell r="C44">
            <v>0</v>
          </cell>
          <cell r="D44">
            <v>0</v>
          </cell>
        </row>
        <row r="80">
          <cell r="C80">
            <v>918</v>
          </cell>
          <cell r="D80">
            <v>0</v>
          </cell>
        </row>
        <row r="122">
          <cell r="C122">
            <v>430</v>
          </cell>
          <cell r="D122">
            <v>0</v>
          </cell>
        </row>
        <row r="164">
          <cell r="C164">
            <v>102</v>
          </cell>
          <cell r="D164">
            <v>0</v>
          </cell>
          <cell r="E164">
            <v>0</v>
          </cell>
        </row>
        <row r="181">
          <cell r="C181">
            <v>16589</v>
          </cell>
          <cell r="D181">
            <v>0</v>
          </cell>
          <cell r="E181">
            <v>0</v>
          </cell>
        </row>
        <row r="252">
          <cell r="C252">
            <v>316</v>
          </cell>
          <cell r="D252">
            <v>0</v>
          </cell>
        </row>
        <row r="292">
          <cell r="C292">
            <v>185</v>
          </cell>
          <cell r="D292">
            <v>0</v>
          </cell>
          <cell r="E292">
            <v>0</v>
          </cell>
        </row>
        <row r="315">
          <cell r="C315">
            <v>114</v>
          </cell>
          <cell r="D315">
            <v>0</v>
          </cell>
          <cell r="E315">
            <v>0</v>
          </cell>
        </row>
        <row r="341">
          <cell r="C341">
            <v>10027</v>
          </cell>
          <cell r="D341">
            <v>0</v>
          </cell>
          <cell r="E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57</v>
          </cell>
        </row>
        <row r="174">
          <cell r="D174">
            <v>0</v>
          </cell>
          <cell r="E174">
            <v>16</v>
          </cell>
        </row>
        <row r="243">
          <cell r="D243">
            <v>0</v>
          </cell>
          <cell r="E243">
            <v>49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109</v>
          </cell>
        </row>
        <row r="362">
          <cell r="D362">
            <v>0</v>
          </cell>
          <cell r="E362">
            <v>2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19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>
        <row r="48">
          <cell r="C48">
            <v>412</v>
          </cell>
          <cell r="D48">
            <v>383</v>
          </cell>
        </row>
        <row r="50">
          <cell r="C50">
            <v>76</v>
          </cell>
          <cell r="D50">
            <v>76</v>
          </cell>
        </row>
        <row r="51">
          <cell r="C51">
            <v>137</v>
          </cell>
          <cell r="D51">
            <v>131</v>
          </cell>
        </row>
        <row r="83">
          <cell r="C83">
            <v>24877</v>
          </cell>
          <cell r="D83">
            <v>24145</v>
          </cell>
          <cell r="N83">
            <v>0</v>
          </cell>
          <cell r="O83">
            <v>0</v>
          </cell>
          <cell r="Q83">
            <v>0</v>
          </cell>
        </row>
        <row r="174">
          <cell r="C174">
            <v>27600</v>
          </cell>
          <cell r="D174">
            <v>27090</v>
          </cell>
          <cell r="N174">
            <v>0</v>
          </cell>
          <cell r="O174">
            <v>0</v>
          </cell>
          <cell r="Q174">
            <v>0</v>
          </cell>
        </row>
        <row r="243">
          <cell r="C243">
            <v>1222</v>
          </cell>
          <cell r="D243">
            <v>1210</v>
          </cell>
          <cell r="N243">
            <v>0</v>
          </cell>
          <cell r="O243">
            <v>0</v>
          </cell>
          <cell r="Q243">
            <v>0</v>
          </cell>
        </row>
        <row r="289">
          <cell r="C289">
            <v>0</v>
          </cell>
          <cell r="D289">
            <v>0</v>
          </cell>
          <cell r="N289">
            <v>0</v>
          </cell>
          <cell r="O289">
            <v>0</v>
          </cell>
          <cell r="Q289">
            <v>0</v>
          </cell>
        </row>
        <row r="295">
          <cell r="C295">
            <v>1522</v>
          </cell>
          <cell r="D295">
            <v>1472</v>
          </cell>
          <cell r="N295">
            <v>0</v>
          </cell>
          <cell r="O295">
            <v>0</v>
          </cell>
          <cell r="Q295">
            <v>0</v>
          </cell>
        </row>
        <row r="362">
          <cell r="C362">
            <v>3655</v>
          </cell>
          <cell r="D362">
            <v>3615</v>
          </cell>
          <cell r="N362">
            <v>0</v>
          </cell>
          <cell r="O362">
            <v>0</v>
          </cell>
          <cell r="Q362">
            <v>0</v>
          </cell>
        </row>
        <row r="405">
          <cell r="C405">
            <v>45</v>
          </cell>
          <cell r="D405">
            <v>44</v>
          </cell>
          <cell r="N405">
            <v>0</v>
          </cell>
          <cell r="O405">
            <v>0</v>
          </cell>
          <cell r="Q405">
            <v>0</v>
          </cell>
        </row>
        <row r="428">
          <cell r="C428">
            <v>499</v>
          </cell>
          <cell r="D428">
            <v>495</v>
          </cell>
          <cell r="N428">
            <v>0</v>
          </cell>
          <cell r="O428">
            <v>0</v>
          </cell>
          <cell r="Q428">
            <v>0</v>
          </cell>
        </row>
        <row r="446">
          <cell r="C446">
            <v>0</v>
          </cell>
          <cell r="D446">
            <v>0</v>
          </cell>
          <cell r="N446">
            <v>0</v>
          </cell>
          <cell r="O446">
            <v>0</v>
          </cell>
          <cell r="Q446">
            <v>0</v>
          </cell>
        </row>
        <row r="456">
          <cell r="C456">
            <v>64</v>
          </cell>
          <cell r="D456">
            <v>63</v>
          </cell>
          <cell r="N456">
            <v>0</v>
          </cell>
          <cell r="O456">
            <v>0</v>
          </cell>
          <cell r="Q456">
            <v>0</v>
          </cell>
        </row>
        <row r="500">
          <cell r="C500">
            <v>2708</v>
          </cell>
          <cell r="D500">
            <v>2691</v>
          </cell>
          <cell r="N500">
            <v>0</v>
          </cell>
          <cell r="O500">
            <v>0</v>
          </cell>
          <cell r="Q500">
            <v>0</v>
          </cell>
        </row>
        <row r="535">
          <cell r="C535">
            <v>2670</v>
          </cell>
          <cell r="D535">
            <v>2627</v>
          </cell>
          <cell r="N535">
            <v>6</v>
          </cell>
          <cell r="O535">
            <v>0</v>
          </cell>
          <cell r="Q535">
            <v>0</v>
          </cell>
        </row>
        <row r="590">
          <cell r="C590">
            <v>0</v>
          </cell>
          <cell r="D590">
            <v>0</v>
          </cell>
          <cell r="N590">
            <v>0</v>
          </cell>
          <cell r="O590">
            <v>0</v>
          </cell>
          <cell r="Q590">
            <v>0</v>
          </cell>
        </row>
        <row r="615">
          <cell r="C615">
            <v>1032</v>
          </cell>
          <cell r="D615">
            <v>1028</v>
          </cell>
          <cell r="N615">
            <v>0</v>
          </cell>
          <cell r="O615">
            <v>0</v>
          </cell>
          <cell r="Q615">
            <v>0</v>
          </cell>
        </row>
        <row r="633">
          <cell r="C633">
            <v>676</v>
          </cell>
          <cell r="D633">
            <v>659</v>
          </cell>
          <cell r="N633">
            <v>0</v>
          </cell>
          <cell r="O633">
            <v>0</v>
          </cell>
          <cell r="Q633">
            <v>0</v>
          </cell>
        </row>
        <row r="634">
          <cell r="C634">
            <v>149</v>
          </cell>
          <cell r="D634">
            <v>149</v>
          </cell>
        </row>
        <row r="635">
          <cell r="C635">
            <v>214</v>
          </cell>
          <cell r="D635">
            <v>214</v>
          </cell>
        </row>
        <row r="636">
          <cell r="C636">
            <v>14</v>
          </cell>
          <cell r="D636">
            <v>13</v>
          </cell>
        </row>
        <row r="637">
          <cell r="C637">
            <v>133</v>
          </cell>
          <cell r="D637">
            <v>118</v>
          </cell>
        </row>
        <row r="638">
          <cell r="C638">
            <v>32</v>
          </cell>
          <cell r="D638">
            <v>32</v>
          </cell>
        </row>
        <row r="641">
          <cell r="C641">
            <v>17</v>
          </cell>
          <cell r="D641">
            <v>17</v>
          </cell>
        </row>
        <row r="642">
          <cell r="C642">
            <v>16</v>
          </cell>
          <cell r="D642">
            <v>16</v>
          </cell>
        </row>
        <row r="643">
          <cell r="C643">
            <v>7</v>
          </cell>
          <cell r="D643">
            <v>7</v>
          </cell>
        </row>
        <row r="644">
          <cell r="C644">
            <v>24</v>
          </cell>
          <cell r="D644">
            <v>23</v>
          </cell>
        </row>
        <row r="646">
          <cell r="C646">
            <v>13</v>
          </cell>
          <cell r="D646">
            <v>13</v>
          </cell>
        </row>
        <row r="647">
          <cell r="C647">
            <v>1</v>
          </cell>
          <cell r="D647">
            <v>1</v>
          </cell>
        </row>
        <row r="648">
          <cell r="C648">
            <v>6</v>
          </cell>
          <cell r="D648">
            <v>6</v>
          </cell>
        </row>
        <row r="649">
          <cell r="C649">
            <v>37</v>
          </cell>
          <cell r="D649">
            <v>37</v>
          </cell>
        </row>
        <row r="650">
          <cell r="C650">
            <v>1</v>
          </cell>
          <cell r="D650">
            <v>1</v>
          </cell>
        </row>
        <row r="652">
          <cell r="C652">
            <v>2</v>
          </cell>
          <cell r="D652">
            <v>2</v>
          </cell>
        </row>
        <row r="653">
          <cell r="C653">
            <v>10</v>
          </cell>
          <cell r="D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Q654">
            <v>0</v>
          </cell>
        </row>
        <row r="674">
          <cell r="C674">
            <v>0</v>
          </cell>
          <cell r="D674">
            <v>0</v>
          </cell>
          <cell r="N674">
            <v>0</v>
          </cell>
          <cell r="O674">
            <v>0</v>
          </cell>
          <cell r="Q674">
            <v>0</v>
          </cell>
        </row>
        <row r="678">
          <cell r="C678">
            <v>0</v>
          </cell>
          <cell r="D678">
            <v>0</v>
          </cell>
          <cell r="N678">
            <v>0</v>
          </cell>
          <cell r="O678">
            <v>0</v>
          </cell>
          <cell r="Q678">
            <v>0</v>
          </cell>
        </row>
        <row r="681">
          <cell r="C681">
            <v>0</v>
          </cell>
          <cell r="D681">
            <v>0</v>
          </cell>
          <cell r="N681">
            <v>0</v>
          </cell>
          <cell r="O681">
            <v>0</v>
          </cell>
          <cell r="Q681">
            <v>0</v>
          </cell>
        </row>
        <row r="687">
          <cell r="C687">
            <v>0</v>
          </cell>
          <cell r="D687">
            <v>0</v>
          </cell>
          <cell r="N687">
            <v>0</v>
          </cell>
          <cell r="O687">
            <v>0</v>
          </cell>
          <cell r="Q687">
            <v>0</v>
          </cell>
        </row>
        <row r="695">
          <cell r="C695">
            <v>0</v>
          </cell>
          <cell r="D695">
            <v>0</v>
          </cell>
          <cell r="N695">
            <v>0</v>
          </cell>
          <cell r="O695">
            <v>0</v>
          </cell>
          <cell r="Q695">
            <v>0</v>
          </cell>
        </row>
        <row r="701">
          <cell r="C701">
            <v>0</v>
          </cell>
          <cell r="D701">
            <v>0</v>
          </cell>
          <cell r="N701">
            <v>0</v>
          </cell>
          <cell r="O701">
            <v>0</v>
          </cell>
          <cell r="Q701">
            <v>0</v>
          </cell>
        </row>
        <row r="704">
          <cell r="C704">
            <v>0</v>
          </cell>
          <cell r="D704">
            <v>0</v>
          </cell>
          <cell r="N704">
            <v>0</v>
          </cell>
          <cell r="O704">
            <v>0</v>
          </cell>
          <cell r="Q704">
            <v>0</v>
          </cell>
        </row>
        <row r="707">
          <cell r="C707">
            <v>0</v>
          </cell>
          <cell r="D707">
            <v>0</v>
          </cell>
          <cell r="N707">
            <v>0</v>
          </cell>
          <cell r="O707">
            <v>0</v>
          </cell>
          <cell r="Q707">
            <v>0</v>
          </cell>
        </row>
        <row r="710">
          <cell r="C710">
            <v>0</v>
          </cell>
          <cell r="D710">
            <v>0</v>
          </cell>
          <cell r="N710">
            <v>0</v>
          </cell>
          <cell r="O710">
            <v>0</v>
          </cell>
          <cell r="Q710">
            <v>0</v>
          </cell>
        </row>
        <row r="717">
          <cell r="C717">
            <v>0</v>
          </cell>
          <cell r="D717">
            <v>0</v>
          </cell>
          <cell r="N717">
            <v>0</v>
          </cell>
          <cell r="O717">
            <v>0</v>
          </cell>
          <cell r="Q717">
            <v>0</v>
          </cell>
        </row>
        <row r="720">
          <cell r="C720">
            <v>0</v>
          </cell>
          <cell r="D720">
            <v>0</v>
          </cell>
          <cell r="N720">
            <v>0</v>
          </cell>
          <cell r="O720">
            <v>0</v>
          </cell>
          <cell r="Q720">
            <v>0</v>
          </cell>
        </row>
        <row r="727">
          <cell r="C727">
            <v>0</v>
          </cell>
          <cell r="D727">
            <v>0</v>
          </cell>
          <cell r="N727">
            <v>0</v>
          </cell>
          <cell r="O727">
            <v>0</v>
          </cell>
          <cell r="Q727">
            <v>0</v>
          </cell>
        </row>
        <row r="730">
          <cell r="C730">
            <v>0</v>
          </cell>
          <cell r="D730">
            <v>0</v>
          </cell>
          <cell r="N730">
            <v>0</v>
          </cell>
          <cell r="O730">
            <v>0</v>
          </cell>
          <cell r="Q730">
            <v>0</v>
          </cell>
        </row>
        <row r="747">
          <cell r="C747">
            <v>0</v>
          </cell>
          <cell r="D747">
            <v>0</v>
          </cell>
          <cell r="N747">
            <v>0</v>
          </cell>
          <cell r="O747">
            <v>0</v>
          </cell>
          <cell r="Q747">
            <v>0</v>
          </cell>
        </row>
        <row r="764">
          <cell r="C764">
            <v>0</v>
          </cell>
          <cell r="D764">
            <v>0</v>
          </cell>
          <cell r="N764">
            <v>0</v>
          </cell>
          <cell r="O764">
            <v>0</v>
          </cell>
          <cell r="Q764">
            <v>0</v>
          </cell>
        </row>
        <row r="783">
          <cell r="C783">
            <v>0</v>
          </cell>
          <cell r="D783">
            <v>0</v>
          </cell>
          <cell r="N783">
            <v>0</v>
          </cell>
          <cell r="O783">
            <v>0</v>
          </cell>
          <cell r="Q783">
            <v>0</v>
          </cell>
        </row>
        <row r="804">
          <cell r="C804">
            <v>17</v>
          </cell>
          <cell r="D804">
            <v>17</v>
          </cell>
          <cell r="N804">
            <v>0</v>
          </cell>
          <cell r="O804">
            <v>0</v>
          </cell>
          <cell r="Q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Y811">
            <v>0</v>
          </cell>
        </row>
        <row r="882">
          <cell r="C882">
            <v>115</v>
          </cell>
          <cell r="D882">
            <v>114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2</v>
          </cell>
          <cell r="Y882">
            <v>86</v>
          </cell>
        </row>
        <row r="961">
          <cell r="C961">
            <v>26</v>
          </cell>
          <cell r="D961">
            <v>23</v>
          </cell>
          <cell r="E961">
            <v>3</v>
          </cell>
          <cell r="F961">
            <v>0</v>
          </cell>
          <cell r="G961">
            <v>2</v>
          </cell>
          <cell r="H961">
            <v>0</v>
          </cell>
          <cell r="I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3</v>
          </cell>
          <cell r="Y961">
            <v>10</v>
          </cell>
        </row>
        <row r="1036">
          <cell r="C1036">
            <v>2</v>
          </cell>
          <cell r="D1036">
            <v>2</v>
          </cell>
        </row>
        <row r="1037">
          <cell r="C1037">
            <v>7</v>
          </cell>
          <cell r="D1037">
            <v>6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2</v>
          </cell>
          <cell r="Y1037">
            <v>2</v>
          </cell>
        </row>
        <row r="1098">
          <cell r="C1098">
            <v>52</v>
          </cell>
          <cell r="D1098">
            <v>51</v>
          </cell>
          <cell r="E1098">
            <v>1</v>
          </cell>
          <cell r="F1098">
            <v>5</v>
          </cell>
          <cell r="G1098">
            <v>1</v>
          </cell>
          <cell r="H1098">
            <v>0</v>
          </cell>
          <cell r="I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Y1098">
            <v>43</v>
          </cell>
        </row>
        <row r="1166">
          <cell r="C1166">
            <v>136</v>
          </cell>
          <cell r="D1166">
            <v>125</v>
          </cell>
          <cell r="E1166">
            <v>11</v>
          </cell>
          <cell r="F1166">
            <v>0</v>
          </cell>
          <cell r="G1166">
            <v>2</v>
          </cell>
          <cell r="H1166">
            <v>0</v>
          </cell>
          <cell r="I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Y1166">
            <v>136</v>
          </cell>
        </row>
        <row r="1196">
          <cell r="C1196">
            <v>616</v>
          </cell>
          <cell r="D1196">
            <v>616</v>
          </cell>
          <cell r="N1196">
            <v>0</v>
          </cell>
          <cell r="O1196">
            <v>0</v>
          </cell>
          <cell r="Q1196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Y1221">
            <v>0</v>
          </cell>
        </row>
        <row r="1287">
          <cell r="C1287">
            <v>3</v>
          </cell>
          <cell r="D1287">
            <v>1</v>
          </cell>
          <cell r="E1287">
            <v>2</v>
          </cell>
          <cell r="F1287">
            <v>0</v>
          </cell>
          <cell r="G1287">
            <v>2</v>
          </cell>
          <cell r="H1287">
            <v>0</v>
          </cell>
          <cell r="I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Y1287">
            <v>3</v>
          </cell>
        </row>
        <row r="1353">
          <cell r="C1353">
            <v>76</v>
          </cell>
          <cell r="D1353">
            <v>72</v>
          </cell>
          <cell r="N1353">
            <v>0</v>
          </cell>
          <cell r="O1353">
            <v>0</v>
          </cell>
        </row>
        <row r="1357">
          <cell r="C1357">
            <v>210</v>
          </cell>
          <cell r="D1357">
            <v>199</v>
          </cell>
          <cell r="E1357">
            <v>11</v>
          </cell>
          <cell r="F1357">
            <v>3</v>
          </cell>
          <cell r="G1357">
            <v>23</v>
          </cell>
          <cell r="H1357">
            <v>0</v>
          </cell>
          <cell r="I1357">
            <v>3</v>
          </cell>
          <cell r="N1357">
            <v>0</v>
          </cell>
          <cell r="O1357">
            <v>0</v>
          </cell>
          <cell r="P1357">
            <v>0</v>
          </cell>
          <cell r="Q1357">
            <v>19</v>
          </cell>
          <cell r="Y1357">
            <v>0</v>
          </cell>
        </row>
        <row r="1441">
          <cell r="C1441">
            <v>19</v>
          </cell>
          <cell r="D1441">
            <v>14</v>
          </cell>
          <cell r="E1441">
            <v>5</v>
          </cell>
          <cell r="F1441">
            <v>0</v>
          </cell>
          <cell r="G1441">
            <v>1</v>
          </cell>
          <cell r="H1441">
            <v>0</v>
          </cell>
          <cell r="I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2</v>
          </cell>
          <cell r="Y1441">
            <v>4</v>
          </cell>
        </row>
        <row r="1489">
          <cell r="C1489">
            <v>71</v>
          </cell>
          <cell r="D1489">
            <v>57</v>
          </cell>
          <cell r="E1489">
            <v>14</v>
          </cell>
          <cell r="F1489">
            <v>1</v>
          </cell>
          <cell r="G1489">
            <v>2</v>
          </cell>
          <cell r="H1489">
            <v>0</v>
          </cell>
          <cell r="I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10</v>
          </cell>
          <cell r="Y1489">
            <v>0</v>
          </cell>
        </row>
        <row r="1574">
          <cell r="C1574">
            <v>1423</v>
          </cell>
          <cell r="D1574">
            <v>1421</v>
          </cell>
          <cell r="N1574">
            <v>0</v>
          </cell>
          <cell r="O1574">
            <v>0</v>
          </cell>
          <cell r="Q1574">
            <v>0</v>
          </cell>
        </row>
        <row r="1592">
          <cell r="C1592">
            <v>3</v>
          </cell>
          <cell r="D1592">
            <v>3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Y1592">
            <v>1</v>
          </cell>
        </row>
        <row r="1597">
          <cell r="C1597">
            <v>42</v>
          </cell>
          <cell r="D1597">
            <v>34</v>
          </cell>
          <cell r="E1597">
            <v>8</v>
          </cell>
          <cell r="F1597">
            <v>0</v>
          </cell>
          <cell r="G1597">
            <v>8</v>
          </cell>
          <cell r="H1597">
            <v>0</v>
          </cell>
          <cell r="I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4</v>
          </cell>
          <cell r="Y1597">
            <v>0</v>
          </cell>
        </row>
        <row r="1632">
          <cell r="C1632">
            <v>2</v>
          </cell>
          <cell r="D1632">
            <v>2</v>
          </cell>
          <cell r="E1632">
            <v>0</v>
          </cell>
        </row>
        <row r="1633">
          <cell r="C1633">
            <v>24</v>
          </cell>
          <cell r="D1633">
            <v>17</v>
          </cell>
          <cell r="E1633">
            <v>7</v>
          </cell>
        </row>
        <row r="1634">
          <cell r="C1634">
            <v>89</v>
          </cell>
          <cell r="D1634">
            <v>84</v>
          </cell>
          <cell r="E1634">
            <v>5</v>
          </cell>
          <cell r="G1634">
            <v>1</v>
          </cell>
          <cell r="Q1634">
            <v>57</v>
          </cell>
        </row>
        <row r="1635">
          <cell r="E1635">
            <v>0</v>
          </cell>
        </row>
        <row r="1639">
          <cell r="C1639">
            <v>81</v>
          </cell>
          <cell r="D1639">
            <v>66</v>
          </cell>
          <cell r="E1639">
            <v>15</v>
          </cell>
          <cell r="F1639">
            <v>10</v>
          </cell>
          <cell r="G1639">
            <v>12</v>
          </cell>
          <cell r="H1639">
            <v>0</v>
          </cell>
          <cell r="I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Y1639">
            <v>4</v>
          </cell>
        </row>
        <row r="1640">
          <cell r="E1640">
            <v>0</v>
          </cell>
          <cell r="Y1640">
            <v>0</v>
          </cell>
        </row>
        <row r="1641">
          <cell r="E1641">
            <v>0</v>
          </cell>
          <cell r="Y1641">
            <v>0</v>
          </cell>
        </row>
        <row r="1642">
          <cell r="D1642">
            <v>1</v>
          </cell>
          <cell r="E1642">
            <v>1</v>
          </cell>
          <cell r="Y1642">
            <v>2</v>
          </cell>
        </row>
        <row r="1643">
          <cell r="E1643">
            <v>0</v>
          </cell>
          <cell r="Y1643">
            <v>0</v>
          </cell>
        </row>
        <row r="1644">
          <cell r="E1644">
            <v>0</v>
          </cell>
          <cell r="Y1644">
            <v>0</v>
          </cell>
        </row>
        <row r="1645">
          <cell r="E1645">
            <v>0</v>
          </cell>
          <cell r="Y1645">
            <v>0</v>
          </cell>
        </row>
        <row r="1646">
          <cell r="E1646">
            <v>0</v>
          </cell>
          <cell r="Y1646">
            <v>0</v>
          </cell>
        </row>
        <row r="1647">
          <cell r="E1647">
            <v>0</v>
          </cell>
        </row>
        <row r="1648">
          <cell r="E1648">
            <v>0</v>
          </cell>
          <cell r="Y1648">
            <v>0</v>
          </cell>
        </row>
        <row r="1649">
          <cell r="D1649">
            <v>6</v>
          </cell>
          <cell r="E1649">
            <v>1</v>
          </cell>
        </row>
        <row r="1650">
          <cell r="D1650">
            <v>8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Y1658">
            <v>0</v>
          </cell>
        </row>
        <row r="1659">
          <cell r="E1659">
            <v>0</v>
          </cell>
          <cell r="Y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Y1671">
            <v>0</v>
          </cell>
        </row>
        <row r="1672">
          <cell r="E1672">
            <v>0</v>
          </cell>
        </row>
        <row r="1673">
          <cell r="E1673">
            <v>0</v>
          </cell>
          <cell r="Y1673">
            <v>0</v>
          </cell>
        </row>
        <row r="1674">
          <cell r="E1674">
            <v>0</v>
          </cell>
          <cell r="Y1674">
            <v>0</v>
          </cell>
        </row>
        <row r="1675">
          <cell r="E1675">
            <v>0</v>
          </cell>
          <cell r="Y1675">
            <v>0</v>
          </cell>
        </row>
        <row r="1676">
          <cell r="D1676">
            <v>1</v>
          </cell>
          <cell r="E1676">
            <v>0</v>
          </cell>
          <cell r="G1676">
            <v>2</v>
          </cell>
          <cell r="Y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D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D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D1711">
            <v>4</v>
          </cell>
          <cell r="E1711">
            <v>0</v>
          </cell>
        </row>
        <row r="1712">
          <cell r="D1712">
            <v>1</v>
          </cell>
          <cell r="E1712">
            <v>0</v>
          </cell>
          <cell r="G1712">
            <v>1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D1723">
            <v>2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Y1726">
            <v>0</v>
          </cell>
        </row>
        <row r="1727">
          <cell r="E1727">
            <v>0</v>
          </cell>
        </row>
        <row r="1728">
          <cell r="E1728">
            <v>0</v>
          </cell>
          <cell r="Y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Y1731">
            <v>0</v>
          </cell>
        </row>
        <row r="1732">
          <cell r="E1732">
            <v>0</v>
          </cell>
          <cell r="Y1732">
            <v>0</v>
          </cell>
        </row>
        <row r="1733">
          <cell r="E1733">
            <v>0</v>
          </cell>
          <cell r="Y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D1737">
            <v>1</v>
          </cell>
          <cell r="E1737">
            <v>0</v>
          </cell>
          <cell r="Y1737">
            <v>1</v>
          </cell>
        </row>
        <row r="1738">
          <cell r="E1738">
            <v>0</v>
          </cell>
          <cell r="Y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D1746">
            <v>3</v>
          </cell>
          <cell r="E1746">
            <v>0</v>
          </cell>
        </row>
        <row r="1747">
          <cell r="E1747">
            <v>0</v>
          </cell>
          <cell r="Y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D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1</v>
          </cell>
        </row>
        <row r="1802">
          <cell r="E1802">
            <v>0</v>
          </cell>
          <cell r="Y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D1806">
            <v>2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D1809">
            <v>2</v>
          </cell>
          <cell r="E1809">
            <v>2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D1821">
            <v>4</v>
          </cell>
          <cell r="E1821">
            <v>2</v>
          </cell>
        </row>
        <row r="1822">
          <cell r="E1822">
            <v>0</v>
          </cell>
        </row>
        <row r="1823">
          <cell r="D1823">
            <v>3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  <cell r="F1825">
            <v>5</v>
          </cell>
          <cell r="G1825">
            <v>7</v>
          </cell>
        </row>
        <row r="1826">
          <cell r="E1826">
            <v>0</v>
          </cell>
        </row>
        <row r="1827"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D1834">
            <v>4</v>
          </cell>
          <cell r="E1834">
            <v>2</v>
          </cell>
        </row>
        <row r="1835">
          <cell r="E1835">
            <v>0</v>
          </cell>
        </row>
        <row r="1836">
          <cell r="D1836">
            <v>2</v>
          </cell>
          <cell r="E1836">
            <v>0</v>
          </cell>
          <cell r="F1836">
            <v>1</v>
          </cell>
          <cell r="G1836">
            <v>1</v>
          </cell>
        </row>
        <row r="1837">
          <cell r="D1837">
            <v>6</v>
          </cell>
          <cell r="E1837">
            <v>0</v>
          </cell>
          <cell r="G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D1840">
            <v>6</v>
          </cell>
          <cell r="E1840">
            <v>0</v>
          </cell>
          <cell r="F1840">
            <v>4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10</v>
          </cell>
          <cell r="D1845">
            <v>10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Y1845">
            <v>0</v>
          </cell>
        </row>
        <row r="1849">
          <cell r="C1849">
            <v>21</v>
          </cell>
          <cell r="D1849">
            <v>21</v>
          </cell>
          <cell r="N1849">
            <v>0</v>
          </cell>
          <cell r="O1849">
            <v>0</v>
          </cell>
          <cell r="Q1849">
            <v>0</v>
          </cell>
        </row>
        <row r="1861">
          <cell r="C1861">
            <v>43</v>
          </cell>
          <cell r="D1861">
            <v>35</v>
          </cell>
        </row>
        <row r="1890">
          <cell r="C1890">
            <v>13</v>
          </cell>
          <cell r="D1890">
            <v>13</v>
          </cell>
          <cell r="E1890">
            <v>0</v>
          </cell>
          <cell r="Y1890">
            <v>13</v>
          </cell>
        </row>
        <row r="1914">
          <cell r="C1914">
            <v>38</v>
          </cell>
          <cell r="D1914">
            <v>33</v>
          </cell>
          <cell r="E1914">
            <v>5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Y1914">
            <v>35</v>
          </cell>
        </row>
        <row r="1935">
          <cell r="E1935">
            <v>0</v>
          </cell>
          <cell r="Y1935">
            <v>0</v>
          </cell>
        </row>
        <row r="1936">
          <cell r="E1936">
            <v>0</v>
          </cell>
          <cell r="Y1936">
            <v>0</v>
          </cell>
        </row>
        <row r="1988">
          <cell r="J1988">
            <v>102</v>
          </cell>
        </row>
      </sheetData>
      <sheetData sheetId="4">
        <row r="44">
          <cell r="C44">
            <v>0</v>
          </cell>
          <cell r="D44">
            <v>0</v>
          </cell>
        </row>
        <row r="80">
          <cell r="C80">
            <v>739</v>
          </cell>
          <cell r="D80">
            <v>0</v>
          </cell>
        </row>
        <row r="122">
          <cell r="C122">
            <v>348</v>
          </cell>
          <cell r="D122">
            <v>0</v>
          </cell>
        </row>
        <row r="164">
          <cell r="C164">
            <v>38</v>
          </cell>
          <cell r="D164">
            <v>0</v>
          </cell>
          <cell r="E164">
            <v>0</v>
          </cell>
        </row>
        <row r="181">
          <cell r="C181">
            <v>16138</v>
          </cell>
          <cell r="D181">
            <v>0</v>
          </cell>
          <cell r="E181">
            <v>0</v>
          </cell>
        </row>
        <row r="252">
          <cell r="C252">
            <v>246</v>
          </cell>
          <cell r="D252">
            <v>0</v>
          </cell>
        </row>
        <row r="292">
          <cell r="C292">
            <v>178</v>
          </cell>
          <cell r="D292">
            <v>0</v>
          </cell>
          <cell r="E292">
            <v>0</v>
          </cell>
        </row>
        <row r="315">
          <cell r="C315">
            <v>108</v>
          </cell>
          <cell r="D315">
            <v>0</v>
          </cell>
          <cell r="E315">
            <v>0</v>
          </cell>
        </row>
        <row r="341">
          <cell r="C341">
            <v>11039</v>
          </cell>
          <cell r="D341">
            <v>0</v>
          </cell>
          <cell r="E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22</v>
          </cell>
        </row>
        <row r="174">
          <cell r="D174">
            <v>0</v>
          </cell>
          <cell r="E174">
            <v>1</v>
          </cell>
        </row>
        <row r="243">
          <cell r="D243">
            <v>0</v>
          </cell>
          <cell r="E243">
            <v>36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60</v>
          </cell>
        </row>
        <row r="362">
          <cell r="D362">
            <v>0</v>
          </cell>
          <cell r="E362">
            <v>1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6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135</v>
          </cell>
          <cell r="D98">
            <v>123</v>
          </cell>
        </row>
        <row r="99">
          <cell r="C99">
            <v>0</v>
          </cell>
        </row>
      </sheetData>
      <sheetData sheetId="3">
        <row r="48">
          <cell r="C48">
            <v>511</v>
          </cell>
          <cell r="D48">
            <v>397</v>
          </cell>
        </row>
        <row r="50">
          <cell r="C50">
            <v>77</v>
          </cell>
          <cell r="D50">
            <v>77</v>
          </cell>
        </row>
        <row r="51">
          <cell r="C51">
            <v>144</v>
          </cell>
          <cell r="D51">
            <v>138</v>
          </cell>
        </row>
        <row r="83">
          <cell r="C83">
            <v>27680</v>
          </cell>
          <cell r="D83">
            <v>26948</v>
          </cell>
          <cell r="N83">
            <v>12865</v>
          </cell>
          <cell r="O83">
            <v>6168</v>
          </cell>
          <cell r="P83">
            <v>8647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32162</v>
          </cell>
          <cell r="D174">
            <v>31553</v>
          </cell>
          <cell r="N174">
            <v>14229</v>
          </cell>
          <cell r="O174">
            <v>10372</v>
          </cell>
          <cell r="P174">
            <v>7561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1433</v>
          </cell>
          <cell r="D243">
            <v>1419</v>
          </cell>
          <cell r="N243">
            <v>156</v>
          </cell>
          <cell r="O243">
            <v>1271</v>
          </cell>
          <cell r="P243">
            <v>6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1647</v>
          </cell>
          <cell r="D295">
            <v>1609</v>
          </cell>
          <cell r="N295">
            <v>1253</v>
          </cell>
          <cell r="O295">
            <v>284</v>
          </cell>
          <cell r="P295">
            <v>110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4842</v>
          </cell>
          <cell r="D362">
            <v>4819</v>
          </cell>
          <cell r="N362">
            <v>1488</v>
          </cell>
          <cell r="O362">
            <v>3233</v>
          </cell>
          <cell r="P362">
            <v>121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65</v>
          </cell>
          <cell r="D405">
            <v>65</v>
          </cell>
          <cell r="N405">
            <v>6</v>
          </cell>
          <cell r="O405">
            <v>59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768</v>
          </cell>
          <cell r="D428">
            <v>767</v>
          </cell>
          <cell r="N428">
            <v>265</v>
          </cell>
          <cell r="O428">
            <v>499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94</v>
          </cell>
          <cell r="D456">
            <v>93</v>
          </cell>
          <cell r="N456">
            <v>49</v>
          </cell>
          <cell r="O456">
            <v>45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3715</v>
          </cell>
          <cell r="D500">
            <v>3693</v>
          </cell>
          <cell r="N500">
            <v>374</v>
          </cell>
          <cell r="O500">
            <v>2586</v>
          </cell>
          <cell r="P500">
            <v>755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3265</v>
          </cell>
          <cell r="D535">
            <v>3230</v>
          </cell>
          <cell r="N535">
            <v>322</v>
          </cell>
          <cell r="O535">
            <v>1265</v>
          </cell>
          <cell r="P535">
            <v>1678</v>
          </cell>
          <cell r="Q535">
            <v>6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4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1063</v>
          </cell>
          <cell r="D615">
            <v>1057</v>
          </cell>
          <cell r="N615">
            <v>247</v>
          </cell>
          <cell r="O615">
            <v>369</v>
          </cell>
          <cell r="P615">
            <v>447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699</v>
          </cell>
          <cell r="D633">
            <v>633</v>
          </cell>
          <cell r="N633">
            <v>359</v>
          </cell>
          <cell r="O633">
            <v>264</v>
          </cell>
          <cell r="P633">
            <v>76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63</v>
          </cell>
          <cell r="D634">
            <v>63</v>
          </cell>
          <cell r="O634">
            <v>63</v>
          </cell>
        </row>
        <row r="635">
          <cell r="C635">
            <v>220</v>
          </cell>
          <cell r="D635">
            <v>220</v>
          </cell>
          <cell r="N635">
            <v>100</v>
          </cell>
          <cell r="O635">
            <v>61</v>
          </cell>
          <cell r="P635">
            <v>59</v>
          </cell>
        </row>
        <row r="636">
          <cell r="C636">
            <v>25</v>
          </cell>
          <cell r="D636">
            <v>25</v>
          </cell>
          <cell r="N636">
            <v>4</v>
          </cell>
          <cell r="O636">
            <v>21</v>
          </cell>
        </row>
        <row r="637">
          <cell r="C637">
            <v>197</v>
          </cell>
          <cell r="D637">
            <v>182</v>
          </cell>
          <cell r="N637">
            <v>177</v>
          </cell>
          <cell r="O637">
            <v>20</v>
          </cell>
        </row>
        <row r="638">
          <cell r="C638">
            <v>54</v>
          </cell>
          <cell r="D638">
            <v>3</v>
          </cell>
          <cell r="N638">
            <v>52</v>
          </cell>
          <cell r="O638">
            <v>2</v>
          </cell>
        </row>
        <row r="641">
          <cell r="C641">
            <v>10</v>
          </cell>
          <cell r="D641">
            <v>10</v>
          </cell>
          <cell r="N641">
            <v>3</v>
          </cell>
          <cell r="O641">
            <v>7</v>
          </cell>
        </row>
        <row r="642">
          <cell r="C642">
            <v>7</v>
          </cell>
          <cell r="D642">
            <v>7</v>
          </cell>
          <cell r="O642">
            <v>7</v>
          </cell>
        </row>
        <row r="643">
          <cell r="C643">
            <v>9</v>
          </cell>
          <cell r="D643">
            <v>9</v>
          </cell>
          <cell r="N643">
            <v>6</v>
          </cell>
          <cell r="O643">
            <v>3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6">
          <cell r="C646">
            <v>7</v>
          </cell>
          <cell r="D646">
            <v>7</v>
          </cell>
          <cell r="N646">
            <v>2</v>
          </cell>
          <cell r="O646">
            <v>3</v>
          </cell>
          <cell r="P646">
            <v>2</v>
          </cell>
        </row>
        <row r="647">
          <cell r="C647">
            <v>11</v>
          </cell>
          <cell r="D647">
            <v>11</v>
          </cell>
          <cell r="O647">
            <v>11</v>
          </cell>
        </row>
        <row r="648">
          <cell r="C648">
            <v>29</v>
          </cell>
          <cell r="D648">
            <v>29</v>
          </cell>
          <cell r="N648">
            <v>7</v>
          </cell>
          <cell r="O648">
            <v>19</v>
          </cell>
          <cell r="P648">
            <v>3</v>
          </cell>
        </row>
        <row r="649">
          <cell r="C649">
            <v>25</v>
          </cell>
          <cell r="D649">
            <v>25</v>
          </cell>
          <cell r="N649">
            <v>4</v>
          </cell>
          <cell r="O649">
            <v>9</v>
          </cell>
          <cell r="P649">
            <v>12</v>
          </cell>
        </row>
        <row r="650">
          <cell r="C650">
            <v>4</v>
          </cell>
          <cell r="D650">
            <v>4</v>
          </cell>
          <cell r="N650">
            <v>3</v>
          </cell>
          <cell r="O650">
            <v>1</v>
          </cell>
        </row>
        <row r="652">
          <cell r="C652">
            <v>1</v>
          </cell>
          <cell r="D652">
            <v>1</v>
          </cell>
          <cell r="N652">
            <v>1</v>
          </cell>
        </row>
        <row r="653">
          <cell r="C653">
            <v>4</v>
          </cell>
          <cell r="D653">
            <v>4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21</v>
          </cell>
          <cell r="D804">
            <v>21</v>
          </cell>
          <cell r="N804">
            <v>0</v>
          </cell>
          <cell r="O804">
            <v>21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115</v>
          </cell>
          <cell r="D882">
            <v>109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4</v>
          </cell>
          <cell r="AB882">
            <v>71</v>
          </cell>
        </row>
        <row r="961">
          <cell r="C961">
            <v>32</v>
          </cell>
          <cell r="D961">
            <v>29</v>
          </cell>
          <cell r="E961">
            <v>3</v>
          </cell>
          <cell r="F961">
            <v>0</v>
          </cell>
          <cell r="G961">
            <v>4</v>
          </cell>
          <cell r="H961">
            <v>0</v>
          </cell>
          <cell r="I961">
            <v>1</v>
          </cell>
          <cell r="Q961">
            <v>0</v>
          </cell>
          <cell r="R961">
            <v>0</v>
          </cell>
          <cell r="S961">
            <v>0</v>
          </cell>
          <cell r="T961">
            <v>1</v>
          </cell>
          <cell r="AB961">
            <v>14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7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34</v>
          </cell>
          <cell r="D1098">
            <v>33</v>
          </cell>
          <cell r="E1098">
            <v>1</v>
          </cell>
          <cell r="F1098">
            <v>1</v>
          </cell>
          <cell r="G1098">
            <v>1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26</v>
          </cell>
        </row>
        <row r="1166">
          <cell r="C1166">
            <v>112</v>
          </cell>
          <cell r="D1166">
            <v>94</v>
          </cell>
          <cell r="E1166">
            <v>18</v>
          </cell>
          <cell r="F1166">
            <v>0</v>
          </cell>
          <cell r="G1166">
            <v>3</v>
          </cell>
          <cell r="H1166">
            <v>0</v>
          </cell>
          <cell r="I1166">
            <v>1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AB1166">
            <v>112</v>
          </cell>
        </row>
        <row r="1196">
          <cell r="C1196">
            <v>818</v>
          </cell>
          <cell r="D1196">
            <v>759</v>
          </cell>
          <cell r="N1196">
            <v>235</v>
          </cell>
          <cell r="O1196">
            <v>365</v>
          </cell>
          <cell r="P1196">
            <v>218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1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77</v>
          </cell>
          <cell r="D1353">
            <v>68</v>
          </cell>
          <cell r="N1353">
            <v>2</v>
          </cell>
          <cell r="O1353">
            <v>75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197</v>
          </cell>
          <cell r="D1357">
            <v>183</v>
          </cell>
          <cell r="E1357">
            <v>14</v>
          </cell>
          <cell r="F1357">
            <v>4</v>
          </cell>
          <cell r="G1357">
            <v>20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23</v>
          </cell>
          <cell r="AB1357">
            <v>0</v>
          </cell>
        </row>
        <row r="1441">
          <cell r="C1441">
            <v>14</v>
          </cell>
          <cell r="D1441">
            <v>11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1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2</v>
          </cell>
        </row>
        <row r="1489">
          <cell r="C1489">
            <v>79</v>
          </cell>
          <cell r="D1489">
            <v>66</v>
          </cell>
          <cell r="E1489">
            <v>13</v>
          </cell>
          <cell r="F1489">
            <v>1</v>
          </cell>
          <cell r="G1489">
            <v>3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13</v>
          </cell>
          <cell r="AB1489">
            <v>0</v>
          </cell>
        </row>
        <row r="1574">
          <cell r="C1574">
            <v>1665</v>
          </cell>
          <cell r="D1574">
            <v>1614</v>
          </cell>
          <cell r="N1574">
            <v>1507</v>
          </cell>
          <cell r="O1574">
            <v>158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12</v>
          </cell>
          <cell r="D1592">
            <v>12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60</v>
          </cell>
          <cell r="D1597">
            <v>56</v>
          </cell>
          <cell r="E1597">
            <v>4</v>
          </cell>
          <cell r="F1597">
            <v>0</v>
          </cell>
          <cell r="G1597">
            <v>4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12</v>
          </cell>
          <cell r="AB1597">
            <v>1</v>
          </cell>
        </row>
        <row r="1632">
          <cell r="E1632">
            <v>0</v>
          </cell>
        </row>
        <row r="1633">
          <cell r="C1633">
            <v>30</v>
          </cell>
          <cell r="D1633">
            <v>26</v>
          </cell>
          <cell r="E1633">
            <v>4</v>
          </cell>
        </row>
        <row r="1634">
          <cell r="C1634">
            <v>140</v>
          </cell>
          <cell r="D1634">
            <v>135</v>
          </cell>
          <cell r="E1634">
            <v>5</v>
          </cell>
          <cell r="T1634">
            <v>88</v>
          </cell>
        </row>
        <row r="1635">
          <cell r="E1635">
            <v>0</v>
          </cell>
        </row>
        <row r="1639">
          <cell r="C1639">
            <v>88</v>
          </cell>
          <cell r="D1639">
            <v>74</v>
          </cell>
          <cell r="E1639">
            <v>14</v>
          </cell>
          <cell r="F1639">
            <v>1</v>
          </cell>
          <cell r="G1639">
            <v>5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11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D1641">
            <v>1</v>
          </cell>
          <cell r="E1641">
            <v>0</v>
          </cell>
          <cell r="AB1641">
            <v>1</v>
          </cell>
        </row>
        <row r="1642">
          <cell r="C1642">
            <v>2</v>
          </cell>
          <cell r="E1642">
            <v>2</v>
          </cell>
          <cell r="AB1642">
            <v>2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15</v>
          </cell>
          <cell r="D1650">
            <v>15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G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2</v>
          </cell>
          <cell r="D1683">
            <v>2</v>
          </cell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4</v>
          </cell>
          <cell r="D1711">
            <v>4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4</v>
          </cell>
          <cell r="D1723">
            <v>4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5</v>
          </cell>
          <cell r="D1737">
            <v>5</v>
          </cell>
          <cell r="E1737">
            <v>0</v>
          </cell>
          <cell r="G1737">
            <v>1</v>
          </cell>
          <cell r="AB1737">
            <v>5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C1794">
            <v>1</v>
          </cell>
          <cell r="D1794">
            <v>1</v>
          </cell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7</v>
          </cell>
          <cell r="E1801">
            <v>7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5</v>
          </cell>
          <cell r="D1809">
            <v>4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8</v>
          </cell>
          <cell r="D1821">
            <v>7</v>
          </cell>
          <cell r="E1821">
            <v>1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C1825">
            <v>2</v>
          </cell>
          <cell r="D1825">
            <v>2</v>
          </cell>
          <cell r="E1825">
            <v>0</v>
          </cell>
          <cell r="F1825">
            <v>1</v>
          </cell>
          <cell r="G1825">
            <v>2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C1840">
            <v>2</v>
          </cell>
          <cell r="D1840">
            <v>2</v>
          </cell>
          <cell r="E1840">
            <v>0</v>
          </cell>
          <cell r="G1840">
            <v>1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9</v>
          </cell>
          <cell r="D1845">
            <v>8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14</v>
          </cell>
          <cell r="P1849">
            <v>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60</v>
          </cell>
          <cell r="D1861">
            <v>50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51</v>
          </cell>
          <cell r="D1914">
            <v>51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48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  <row r="1988">
          <cell r="J1988">
            <v>135</v>
          </cell>
          <cell r="K1988">
            <v>123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943</v>
          </cell>
          <cell r="D80">
            <v>1</v>
          </cell>
          <cell r="E80">
            <v>925</v>
          </cell>
          <cell r="F80">
            <v>17</v>
          </cell>
          <cell r="G80">
            <v>0</v>
          </cell>
          <cell r="H80">
            <v>0</v>
          </cell>
        </row>
        <row r="122">
          <cell r="C122">
            <v>438</v>
          </cell>
          <cell r="D122">
            <v>1</v>
          </cell>
          <cell r="E122">
            <v>419</v>
          </cell>
          <cell r="F122">
            <v>18</v>
          </cell>
          <cell r="G122">
            <v>0</v>
          </cell>
          <cell r="H122">
            <v>0</v>
          </cell>
        </row>
        <row r="164">
          <cell r="C164">
            <v>46</v>
          </cell>
          <cell r="D164">
            <v>46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16064</v>
          </cell>
          <cell r="D181">
            <v>15413</v>
          </cell>
          <cell r="E181">
            <v>306</v>
          </cell>
          <cell r="F181">
            <v>345</v>
          </cell>
          <cell r="G181">
            <v>0</v>
          </cell>
          <cell r="H181">
            <v>0</v>
          </cell>
        </row>
        <row r="252">
          <cell r="C252">
            <v>226</v>
          </cell>
          <cell r="D252">
            <v>170</v>
          </cell>
          <cell r="E252">
            <v>48</v>
          </cell>
          <cell r="F252">
            <v>8</v>
          </cell>
          <cell r="G252">
            <v>0</v>
          </cell>
          <cell r="H252">
            <v>0</v>
          </cell>
        </row>
        <row r="292">
          <cell r="C292">
            <v>191</v>
          </cell>
          <cell r="D292">
            <v>129</v>
          </cell>
          <cell r="E292">
            <v>29</v>
          </cell>
          <cell r="F292">
            <v>33</v>
          </cell>
          <cell r="G292">
            <v>0</v>
          </cell>
          <cell r="H292">
            <v>0</v>
          </cell>
        </row>
        <row r="315">
          <cell r="C315">
            <v>126</v>
          </cell>
          <cell r="D315">
            <v>0</v>
          </cell>
          <cell r="E315">
            <v>126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11938</v>
          </cell>
          <cell r="D341">
            <v>9222</v>
          </cell>
          <cell r="E341">
            <v>2333</v>
          </cell>
          <cell r="F341">
            <v>383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69</v>
          </cell>
        </row>
        <row r="174">
          <cell r="D174">
            <v>0</v>
          </cell>
          <cell r="E174">
            <v>4</v>
          </cell>
        </row>
        <row r="243">
          <cell r="D243">
            <v>0</v>
          </cell>
          <cell r="E243">
            <v>41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79</v>
          </cell>
        </row>
        <row r="362">
          <cell r="D362">
            <v>0</v>
          </cell>
          <cell r="E362">
            <v>5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9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107</v>
          </cell>
          <cell r="D98">
            <v>98</v>
          </cell>
        </row>
        <row r="99">
          <cell r="C99">
            <v>0</v>
          </cell>
        </row>
      </sheetData>
      <sheetData sheetId="3">
        <row r="48">
          <cell r="C48">
            <v>535</v>
          </cell>
          <cell r="D48">
            <v>480</v>
          </cell>
        </row>
        <row r="50">
          <cell r="C50">
            <v>77</v>
          </cell>
          <cell r="D50">
            <v>77</v>
          </cell>
        </row>
        <row r="51">
          <cell r="C51">
            <v>145</v>
          </cell>
          <cell r="D51">
            <v>139</v>
          </cell>
        </row>
        <row r="83">
          <cell r="C83">
            <v>25029</v>
          </cell>
          <cell r="D83">
            <v>24458</v>
          </cell>
          <cell r="N83">
            <v>11057</v>
          </cell>
          <cell r="O83">
            <v>5745</v>
          </cell>
          <cell r="P83">
            <v>8227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29917</v>
          </cell>
          <cell r="D174">
            <v>29379</v>
          </cell>
          <cell r="N174">
            <v>12284</v>
          </cell>
          <cell r="O174">
            <v>10038</v>
          </cell>
          <cell r="P174">
            <v>7595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1285</v>
          </cell>
          <cell r="D243">
            <v>1277</v>
          </cell>
          <cell r="N243">
            <v>112</v>
          </cell>
          <cell r="O243">
            <v>1169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1658</v>
          </cell>
          <cell r="D295">
            <v>1609</v>
          </cell>
          <cell r="N295">
            <v>1185</v>
          </cell>
          <cell r="O295">
            <v>388</v>
          </cell>
          <cell r="P295">
            <v>85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4636</v>
          </cell>
          <cell r="D362">
            <v>4595</v>
          </cell>
          <cell r="N362">
            <v>1310</v>
          </cell>
          <cell r="O362">
            <v>3216</v>
          </cell>
          <cell r="P362">
            <v>110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68</v>
          </cell>
          <cell r="D405">
            <v>68</v>
          </cell>
          <cell r="N405">
            <v>7</v>
          </cell>
          <cell r="O405">
            <v>61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766</v>
          </cell>
          <cell r="D428">
            <v>766</v>
          </cell>
          <cell r="N428">
            <v>278</v>
          </cell>
          <cell r="O428">
            <v>484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68</v>
          </cell>
          <cell r="D456">
            <v>68</v>
          </cell>
          <cell r="N456">
            <v>22</v>
          </cell>
          <cell r="O456">
            <v>44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3562</v>
          </cell>
          <cell r="D500">
            <v>3542</v>
          </cell>
          <cell r="N500">
            <v>337</v>
          </cell>
          <cell r="O500">
            <v>2570</v>
          </cell>
          <cell r="P500">
            <v>655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2824</v>
          </cell>
          <cell r="D535">
            <v>2786</v>
          </cell>
          <cell r="N535">
            <v>290</v>
          </cell>
          <cell r="O535">
            <v>1132</v>
          </cell>
          <cell r="P535">
            <v>1402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N590">
            <v>1</v>
          </cell>
          <cell r="O590">
            <v>7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1073</v>
          </cell>
          <cell r="D615">
            <v>1053</v>
          </cell>
          <cell r="N615">
            <v>235</v>
          </cell>
          <cell r="O615">
            <v>305</v>
          </cell>
          <cell r="P615">
            <v>533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665</v>
          </cell>
          <cell r="D633">
            <v>653</v>
          </cell>
          <cell r="N633">
            <v>390</v>
          </cell>
          <cell r="O633">
            <v>188</v>
          </cell>
          <cell r="P633">
            <v>87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52</v>
          </cell>
          <cell r="D634">
            <v>52</v>
          </cell>
          <cell r="O634">
            <v>52</v>
          </cell>
        </row>
        <row r="635">
          <cell r="C635">
            <v>178</v>
          </cell>
          <cell r="D635">
            <v>178</v>
          </cell>
          <cell r="N635">
            <v>74</v>
          </cell>
          <cell r="O635">
            <v>37</v>
          </cell>
          <cell r="P635">
            <v>67</v>
          </cell>
        </row>
        <row r="636">
          <cell r="C636">
            <v>24</v>
          </cell>
          <cell r="D636">
            <v>24</v>
          </cell>
          <cell r="N636">
            <v>3</v>
          </cell>
          <cell r="O636">
            <v>20</v>
          </cell>
          <cell r="P636">
            <v>1</v>
          </cell>
        </row>
        <row r="637">
          <cell r="C637">
            <v>303</v>
          </cell>
          <cell r="D637">
            <v>291</v>
          </cell>
          <cell r="N637">
            <v>295</v>
          </cell>
          <cell r="O637">
            <v>8</v>
          </cell>
        </row>
        <row r="641">
          <cell r="C641">
            <v>13</v>
          </cell>
          <cell r="D641">
            <v>13</v>
          </cell>
          <cell r="N641">
            <v>1</v>
          </cell>
          <cell r="O641">
            <v>12</v>
          </cell>
        </row>
        <row r="642">
          <cell r="C642">
            <v>3</v>
          </cell>
          <cell r="D642">
            <v>3</v>
          </cell>
          <cell r="O642">
            <v>3</v>
          </cell>
        </row>
        <row r="643">
          <cell r="C643">
            <v>3</v>
          </cell>
          <cell r="D643">
            <v>3</v>
          </cell>
          <cell r="N643">
            <v>3</v>
          </cell>
        </row>
        <row r="644">
          <cell r="C644">
            <v>24</v>
          </cell>
          <cell r="D644">
            <v>24</v>
          </cell>
          <cell r="O644">
            <v>24</v>
          </cell>
        </row>
        <row r="646">
          <cell r="C646">
            <v>9</v>
          </cell>
          <cell r="D646">
            <v>9</v>
          </cell>
          <cell r="O646">
            <v>5</v>
          </cell>
          <cell r="P646">
            <v>4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26</v>
          </cell>
          <cell r="D648">
            <v>26</v>
          </cell>
          <cell r="N648">
            <v>9</v>
          </cell>
          <cell r="O648">
            <v>17</v>
          </cell>
        </row>
        <row r="649">
          <cell r="C649">
            <v>22</v>
          </cell>
          <cell r="D649">
            <v>22</v>
          </cell>
          <cell r="N649">
            <v>4</v>
          </cell>
          <cell r="O649">
            <v>3</v>
          </cell>
          <cell r="P649">
            <v>15</v>
          </cell>
        </row>
        <row r="650">
          <cell r="C650">
            <v>1</v>
          </cell>
          <cell r="D650">
            <v>1</v>
          </cell>
          <cell r="O650">
            <v>1</v>
          </cell>
        </row>
        <row r="653">
          <cell r="C653">
            <v>1</v>
          </cell>
          <cell r="D653">
            <v>1</v>
          </cell>
          <cell r="O653">
            <v>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29</v>
          </cell>
          <cell r="D804">
            <v>29</v>
          </cell>
          <cell r="N804">
            <v>4</v>
          </cell>
          <cell r="O804">
            <v>25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124</v>
          </cell>
          <cell r="D882">
            <v>115</v>
          </cell>
          <cell r="E882">
            <v>9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4</v>
          </cell>
          <cell r="R882">
            <v>0</v>
          </cell>
          <cell r="S882">
            <v>0</v>
          </cell>
          <cell r="T882">
            <v>0</v>
          </cell>
          <cell r="AB882">
            <v>82</v>
          </cell>
        </row>
        <row r="961">
          <cell r="C961">
            <v>22</v>
          </cell>
          <cell r="D961">
            <v>19</v>
          </cell>
          <cell r="E961">
            <v>3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11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3</v>
          </cell>
          <cell r="D1037">
            <v>3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41</v>
          </cell>
          <cell r="D1098">
            <v>41</v>
          </cell>
          <cell r="E1098">
            <v>0</v>
          </cell>
          <cell r="F1098">
            <v>0</v>
          </cell>
          <cell r="G1098">
            <v>1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35</v>
          </cell>
        </row>
        <row r="1166">
          <cell r="C1166">
            <v>95</v>
          </cell>
          <cell r="D1166">
            <v>79</v>
          </cell>
          <cell r="E1166">
            <v>16</v>
          </cell>
          <cell r="F1166">
            <v>0</v>
          </cell>
          <cell r="G1166">
            <v>2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93</v>
          </cell>
        </row>
        <row r="1196">
          <cell r="C1196">
            <v>835</v>
          </cell>
          <cell r="D1196">
            <v>798</v>
          </cell>
          <cell r="N1196">
            <v>253</v>
          </cell>
          <cell r="O1196">
            <v>346</v>
          </cell>
          <cell r="P1196">
            <v>236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2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4</v>
          </cell>
          <cell r="D1287">
            <v>4</v>
          </cell>
          <cell r="E1287">
            <v>0</v>
          </cell>
          <cell r="F1287">
            <v>0</v>
          </cell>
          <cell r="G1287">
            <v>1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89</v>
          </cell>
          <cell r="D1353">
            <v>82</v>
          </cell>
          <cell r="N1353">
            <v>13</v>
          </cell>
          <cell r="O1353">
            <v>76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198</v>
          </cell>
          <cell r="D1357">
            <v>188</v>
          </cell>
          <cell r="E1357">
            <v>10</v>
          </cell>
          <cell r="F1357">
            <v>6</v>
          </cell>
          <cell r="G1357">
            <v>24</v>
          </cell>
          <cell r="H1357">
            <v>0</v>
          </cell>
          <cell r="I1357">
            <v>3</v>
          </cell>
          <cell r="Q1357">
            <v>0</v>
          </cell>
          <cell r="R1357">
            <v>0</v>
          </cell>
          <cell r="S1357">
            <v>0</v>
          </cell>
          <cell r="T1357">
            <v>24</v>
          </cell>
          <cell r="AB1357">
            <v>0</v>
          </cell>
        </row>
        <row r="1441">
          <cell r="C1441">
            <v>17</v>
          </cell>
          <cell r="D1441">
            <v>14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1</v>
          </cell>
          <cell r="AB1441">
            <v>3</v>
          </cell>
        </row>
        <row r="1489">
          <cell r="C1489">
            <v>62</v>
          </cell>
          <cell r="D1489">
            <v>50</v>
          </cell>
          <cell r="E1489">
            <v>12</v>
          </cell>
          <cell r="F1489">
            <v>0</v>
          </cell>
          <cell r="G1489">
            <v>3</v>
          </cell>
          <cell r="H1489">
            <v>0</v>
          </cell>
          <cell r="I1489">
            <v>1</v>
          </cell>
          <cell r="Q1489">
            <v>0</v>
          </cell>
          <cell r="R1489">
            <v>0</v>
          </cell>
          <cell r="S1489">
            <v>0</v>
          </cell>
          <cell r="T1489">
            <v>16</v>
          </cell>
          <cell r="AB1489">
            <v>1</v>
          </cell>
        </row>
        <row r="1574">
          <cell r="C1574">
            <v>1139</v>
          </cell>
          <cell r="D1574">
            <v>1096</v>
          </cell>
          <cell r="N1574">
            <v>987</v>
          </cell>
          <cell r="O1574">
            <v>152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62</v>
          </cell>
          <cell r="D1597">
            <v>54</v>
          </cell>
          <cell r="E1597">
            <v>8</v>
          </cell>
          <cell r="F1597">
            <v>0</v>
          </cell>
          <cell r="G1597">
            <v>5</v>
          </cell>
          <cell r="H1597">
            <v>0</v>
          </cell>
          <cell r="I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9</v>
          </cell>
          <cell r="AB1597">
            <v>0</v>
          </cell>
        </row>
        <row r="1632">
          <cell r="E1632">
            <v>0</v>
          </cell>
        </row>
        <row r="1633">
          <cell r="C1633">
            <v>20</v>
          </cell>
          <cell r="D1633">
            <v>18</v>
          </cell>
          <cell r="E1633">
            <v>2</v>
          </cell>
          <cell r="G1633">
            <v>1</v>
          </cell>
        </row>
        <row r="1634">
          <cell r="C1634">
            <v>106</v>
          </cell>
          <cell r="D1634">
            <v>99</v>
          </cell>
          <cell r="E1634">
            <v>7</v>
          </cell>
          <cell r="T1634">
            <v>66</v>
          </cell>
        </row>
        <row r="1635">
          <cell r="E1635">
            <v>0</v>
          </cell>
        </row>
        <row r="1639">
          <cell r="C1639">
            <v>69</v>
          </cell>
          <cell r="D1639">
            <v>56</v>
          </cell>
          <cell r="E1639">
            <v>13</v>
          </cell>
          <cell r="F1639">
            <v>1</v>
          </cell>
          <cell r="G1639">
            <v>2</v>
          </cell>
          <cell r="H1639">
            <v>0</v>
          </cell>
          <cell r="I1639">
            <v>1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4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5</v>
          </cell>
          <cell r="D1650">
            <v>5</v>
          </cell>
          <cell r="E1650">
            <v>0</v>
          </cell>
          <cell r="G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I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C1669">
            <v>1</v>
          </cell>
          <cell r="D1669">
            <v>1</v>
          </cell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4</v>
          </cell>
          <cell r="D1683">
            <v>3</v>
          </cell>
          <cell r="E1683">
            <v>1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2</v>
          </cell>
          <cell r="D1688">
            <v>2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3</v>
          </cell>
          <cell r="D1705">
            <v>3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5</v>
          </cell>
          <cell r="D1711">
            <v>5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C1725">
            <v>1</v>
          </cell>
          <cell r="D1725">
            <v>1</v>
          </cell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C1743">
            <v>1</v>
          </cell>
          <cell r="D1743">
            <v>1</v>
          </cell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2</v>
          </cell>
          <cell r="D1746">
            <v>2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7</v>
          </cell>
          <cell r="E1801">
            <v>7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C1810">
            <v>1</v>
          </cell>
          <cell r="D1810">
            <v>1</v>
          </cell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8</v>
          </cell>
          <cell r="D1821">
            <v>5</v>
          </cell>
          <cell r="E1821">
            <v>3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  <cell r="F1825">
            <v>1</v>
          </cell>
          <cell r="G1825">
            <v>1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2</v>
          </cell>
          <cell r="D1837">
            <v>2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C1840">
            <v>1</v>
          </cell>
          <cell r="D1840">
            <v>1</v>
          </cell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13</v>
          </cell>
          <cell r="D1845">
            <v>13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18</v>
          </cell>
          <cell r="D1849">
            <v>18</v>
          </cell>
          <cell r="N1849">
            <v>10</v>
          </cell>
          <cell r="P1849">
            <v>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49</v>
          </cell>
          <cell r="D1861">
            <v>40</v>
          </cell>
        </row>
        <row r="1890">
          <cell r="C1890">
            <v>20</v>
          </cell>
          <cell r="D1890">
            <v>20</v>
          </cell>
          <cell r="E1890">
            <v>0</v>
          </cell>
          <cell r="AB1890">
            <v>20</v>
          </cell>
        </row>
        <row r="1914">
          <cell r="C1914">
            <v>70</v>
          </cell>
          <cell r="D1914">
            <v>70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66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  <row r="1988">
          <cell r="J1988">
            <v>107</v>
          </cell>
          <cell r="K1988">
            <v>98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966</v>
          </cell>
          <cell r="D80">
            <v>1</v>
          </cell>
          <cell r="E80">
            <v>934</v>
          </cell>
          <cell r="F80">
            <v>31</v>
          </cell>
          <cell r="G80">
            <v>0</v>
          </cell>
          <cell r="H80">
            <v>0</v>
          </cell>
        </row>
        <row r="122">
          <cell r="C122">
            <v>378</v>
          </cell>
          <cell r="D122">
            <v>0</v>
          </cell>
          <cell r="E122">
            <v>373</v>
          </cell>
          <cell r="F122">
            <v>5</v>
          </cell>
          <cell r="G122">
            <v>0</v>
          </cell>
          <cell r="H122">
            <v>0</v>
          </cell>
        </row>
        <row r="164">
          <cell r="C164">
            <v>50</v>
          </cell>
          <cell r="D164">
            <v>50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17658</v>
          </cell>
          <cell r="D181">
            <v>16807</v>
          </cell>
          <cell r="E181">
            <v>366</v>
          </cell>
          <cell r="F181">
            <v>485</v>
          </cell>
          <cell r="G181">
            <v>0</v>
          </cell>
          <cell r="H181">
            <v>0</v>
          </cell>
        </row>
        <row r="252">
          <cell r="C252">
            <v>217</v>
          </cell>
          <cell r="D252">
            <v>153</v>
          </cell>
          <cell r="E252">
            <v>47</v>
          </cell>
          <cell r="F252">
            <v>17</v>
          </cell>
          <cell r="G252">
            <v>0</v>
          </cell>
          <cell r="H252">
            <v>0</v>
          </cell>
        </row>
        <row r="292">
          <cell r="C292">
            <v>202</v>
          </cell>
          <cell r="D292">
            <v>133</v>
          </cell>
          <cell r="E292">
            <v>28</v>
          </cell>
          <cell r="F292">
            <v>41</v>
          </cell>
          <cell r="G292">
            <v>0</v>
          </cell>
          <cell r="H292">
            <v>0</v>
          </cell>
        </row>
        <row r="315">
          <cell r="C315">
            <v>109</v>
          </cell>
          <cell r="D315">
            <v>2</v>
          </cell>
          <cell r="E315">
            <v>107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12585</v>
          </cell>
          <cell r="D341">
            <v>9687</v>
          </cell>
          <cell r="E341">
            <v>2377</v>
          </cell>
          <cell r="F341">
            <v>521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103</v>
          </cell>
        </row>
        <row r="174">
          <cell r="D174">
            <v>0</v>
          </cell>
          <cell r="E174">
            <v>10</v>
          </cell>
        </row>
        <row r="243">
          <cell r="D243">
            <v>0</v>
          </cell>
          <cell r="E243">
            <v>48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126</v>
          </cell>
        </row>
        <row r="362">
          <cell r="D362">
            <v>0</v>
          </cell>
          <cell r="E362">
            <v>3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8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160</v>
          </cell>
          <cell r="D98">
            <v>156</v>
          </cell>
        </row>
        <row r="99">
          <cell r="C99">
            <v>0</v>
          </cell>
        </row>
      </sheetData>
      <sheetData sheetId="3">
        <row r="48">
          <cell r="C48">
            <v>473</v>
          </cell>
          <cell r="D48">
            <v>386</v>
          </cell>
        </row>
        <row r="50">
          <cell r="C50">
            <v>77</v>
          </cell>
          <cell r="D50">
            <v>77</v>
          </cell>
        </row>
        <row r="51">
          <cell r="C51">
            <v>146</v>
          </cell>
          <cell r="D51">
            <v>141</v>
          </cell>
        </row>
        <row r="83">
          <cell r="C83">
            <v>27001</v>
          </cell>
          <cell r="D83">
            <v>24292</v>
          </cell>
          <cell r="N83">
            <v>12251</v>
          </cell>
          <cell r="O83">
            <v>6074</v>
          </cell>
          <cell r="P83">
            <v>8676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31138</v>
          </cell>
          <cell r="D174">
            <v>30689</v>
          </cell>
          <cell r="N174">
            <v>12839</v>
          </cell>
          <cell r="O174">
            <v>10916</v>
          </cell>
          <cell r="P174">
            <v>7383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1508</v>
          </cell>
          <cell r="D243">
            <v>1497</v>
          </cell>
          <cell r="N243">
            <v>130</v>
          </cell>
          <cell r="O243">
            <v>1375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1845</v>
          </cell>
          <cell r="D295">
            <v>1802</v>
          </cell>
          <cell r="N295">
            <v>1326</v>
          </cell>
          <cell r="O295">
            <v>411</v>
          </cell>
          <cell r="P295">
            <v>108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4716</v>
          </cell>
          <cell r="D362">
            <v>4665</v>
          </cell>
          <cell r="N362">
            <v>1368</v>
          </cell>
          <cell r="O362">
            <v>3234</v>
          </cell>
          <cell r="P362">
            <v>114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63</v>
          </cell>
          <cell r="D405">
            <v>63</v>
          </cell>
          <cell r="N405">
            <v>2</v>
          </cell>
          <cell r="O405">
            <v>61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1035</v>
          </cell>
          <cell r="D428">
            <v>1030</v>
          </cell>
          <cell r="N428">
            <v>474</v>
          </cell>
          <cell r="O428">
            <v>558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89</v>
          </cell>
          <cell r="D456">
            <v>87</v>
          </cell>
          <cell r="N456">
            <v>36</v>
          </cell>
          <cell r="O456">
            <v>51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3843</v>
          </cell>
          <cell r="D500">
            <v>3820</v>
          </cell>
          <cell r="N500">
            <v>358</v>
          </cell>
          <cell r="O500">
            <v>2815</v>
          </cell>
          <cell r="P500">
            <v>670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3253</v>
          </cell>
          <cell r="D535">
            <v>3225</v>
          </cell>
          <cell r="N535">
            <v>339</v>
          </cell>
          <cell r="O535">
            <v>1251</v>
          </cell>
          <cell r="P535">
            <v>1663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5</v>
          </cell>
          <cell r="D590">
            <v>5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1153</v>
          </cell>
          <cell r="D615">
            <v>1131</v>
          </cell>
          <cell r="N615">
            <v>283</v>
          </cell>
          <cell r="O615">
            <v>367</v>
          </cell>
          <cell r="P615">
            <v>503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722</v>
          </cell>
          <cell r="D633">
            <v>707</v>
          </cell>
          <cell r="N633">
            <v>212</v>
          </cell>
          <cell r="O633">
            <v>406</v>
          </cell>
          <cell r="P633">
            <v>104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183</v>
          </cell>
          <cell r="D634">
            <v>183</v>
          </cell>
          <cell r="O634">
            <v>183</v>
          </cell>
        </row>
        <row r="635">
          <cell r="C635">
            <v>190</v>
          </cell>
          <cell r="D635">
            <v>190</v>
          </cell>
          <cell r="N635">
            <v>75</v>
          </cell>
          <cell r="O635">
            <v>37</v>
          </cell>
          <cell r="P635">
            <v>78</v>
          </cell>
        </row>
        <row r="636">
          <cell r="C636">
            <v>22</v>
          </cell>
          <cell r="D636">
            <v>21</v>
          </cell>
          <cell r="N636">
            <v>1</v>
          </cell>
          <cell r="O636">
            <v>21</v>
          </cell>
        </row>
        <row r="637">
          <cell r="C637">
            <v>126</v>
          </cell>
          <cell r="D637">
            <v>113</v>
          </cell>
          <cell r="N637">
            <v>79</v>
          </cell>
          <cell r="O637">
            <v>47</v>
          </cell>
        </row>
        <row r="638">
          <cell r="C638">
            <v>14</v>
          </cell>
          <cell r="D638">
            <v>14</v>
          </cell>
          <cell r="N638">
            <v>14</v>
          </cell>
        </row>
        <row r="641">
          <cell r="C641">
            <v>23</v>
          </cell>
          <cell r="D641">
            <v>23</v>
          </cell>
          <cell r="N641">
            <v>4</v>
          </cell>
          <cell r="O641">
            <v>19</v>
          </cell>
        </row>
        <row r="642">
          <cell r="C642">
            <v>13</v>
          </cell>
          <cell r="D642">
            <v>13</v>
          </cell>
          <cell r="O642">
            <v>13</v>
          </cell>
        </row>
        <row r="643">
          <cell r="C643">
            <v>11</v>
          </cell>
          <cell r="D643">
            <v>11</v>
          </cell>
          <cell r="N643">
            <v>7</v>
          </cell>
          <cell r="O643">
            <v>4</v>
          </cell>
        </row>
        <row r="644">
          <cell r="C644">
            <v>36</v>
          </cell>
          <cell r="D644">
            <v>35</v>
          </cell>
          <cell r="O644">
            <v>36</v>
          </cell>
        </row>
        <row r="646">
          <cell r="C646">
            <v>5</v>
          </cell>
          <cell r="D646">
            <v>5</v>
          </cell>
          <cell r="N646">
            <v>3</v>
          </cell>
          <cell r="O646">
            <v>1</v>
          </cell>
          <cell r="P646">
            <v>1</v>
          </cell>
        </row>
        <row r="647">
          <cell r="C647">
            <v>6</v>
          </cell>
          <cell r="D647">
            <v>6</v>
          </cell>
          <cell r="N647">
            <v>3</v>
          </cell>
          <cell r="O647">
            <v>2</v>
          </cell>
          <cell r="P647">
            <v>1</v>
          </cell>
        </row>
        <row r="648">
          <cell r="C648">
            <v>37</v>
          </cell>
          <cell r="D648">
            <v>37</v>
          </cell>
          <cell r="N648">
            <v>13</v>
          </cell>
          <cell r="O648">
            <v>21</v>
          </cell>
          <cell r="P648">
            <v>3</v>
          </cell>
        </row>
        <row r="649">
          <cell r="C649">
            <v>37</v>
          </cell>
          <cell r="D649">
            <v>37</v>
          </cell>
          <cell r="N649">
            <v>13</v>
          </cell>
          <cell r="O649">
            <v>3</v>
          </cell>
          <cell r="P649">
            <v>21</v>
          </cell>
        </row>
        <row r="650">
          <cell r="C650">
            <v>1</v>
          </cell>
          <cell r="D650">
            <v>1</v>
          </cell>
          <cell r="O650">
            <v>1</v>
          </cell>
        </row>
        <row r="653">
          <cell r="C653">
            <v>18</v>
          </cell>
          <cell r="D653">
            <v>18</v>
          </cell>
          <cell r="O653">
            <v>18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24</v>
          </cell>
          <cell r="D804">
            <v>24</v>
          </cell>
          <cell r="N804">
            <v>5</v>
          </cell>
          <cell r="O804">
            <v>19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169</v>
          </cell>
          <cell r="D882">
            <v>160</v>
          </cell>
          <cell r="E882">
            <v>9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13</v>
          </cell>
          <cell r="R882">
            <v>0</v>
          </cell>
          <cell r="S882">
            <v>0</v>
          </cell>
          <cell r="T882">
            <v>9</v>
          </cell>
          <cell r="AB882">
            <v>85</v>
          </cell>
        </row>
        <row r="961">
          <cell r="C961">
            <v>19</v>
          </cell>
          <cell r="D961">
            <v>19</v>
          </cell>
          <cell r="E961">
            <v>0</v>
          </cell>
          <cell r="F961">
            <v>0</v>
          </cell>
          <cell r="G961">
            <v>6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13</v>
          </cell>
          <cell r="D1037">
            <v>11</v>
          </cell>
          <cell r="E1037">
            <v>2</v>
          </cell>
          <cell r="F1037">
            <v>0</v>
          </cell>
          <cell r="G1037">
            <v>1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1</v>
          </cell>
          <cell r="AB1037">
            <v>8</v>
          </cell>
        </row>
        <row r="1098">
          <cell r="C1098">
            <v>47</v>
          </cell>
          <cell r="D1098">
            <v>46</v>
          </cell>
          <cell r="E1098">
            <v>1</v>
          </cell>
          <cell r="F1098">
            <v>0</v>
          </cell>
          <cell r="G1098">
            <v>1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42</v>
          </cell>
        </row>
        <row r="1166">
          <cell r="C1166">
            <v>95</v>
          </cell>
          <cell r="D1166">
            <v>83</v>
          </cell>
          <cell r="E1166">
            <v>12</v>
          </cell>
          <cell r="F1166">
            <v>0</v>
          </cell>
          <cell r="G1166">
            <v>1</v>
          </cell>
          <cell r="H1166">
            <v>0</v>
          </cell>
          <cell r="I1166">
            <v>1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95</v>
          </cell>
        </row>
        <row r="1196">
          <cell r="C1196">
            <v>830</v>
          </cell>
          <cell r="D1196">
            <v>828</v>
          </cell>
          <cell r="N1196">
            <v>173</v>
          </cell>
          <cell r="O1196">
            <v>424</v>
          </cell>
          <cell r="P1196">
            <v>233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94</v>
          </cell>
          <cell r="D1353">
            <v>89</v>
          </cell>
          <cell r="N1353">
            <v>11</v>
          </cell>
          <cell r="O1353">
            <v>83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199</v>
          </cell>
          <cell r="D1357">
            <v>186</v>
          </cell>
          <cell r="E1357">
            <v>13</v>
          </cell>
          <cell r="F1357">
            <v>1</v>
          </cell>
          <cell r="G1357">
            <v>27</v>
          </cell>
          <cell r="H1357">
            <v>0</v>
          </cell>
          <cell r="I1357">
            <v>4</v>
          </cell>
          <cell r="Q1357">
            <v>0</v>
          </cell>
          <cell r="R1357">
            <v>0</v>
          </cell>
          <cell r="S1357">
            <v>0</v>
          </cell>
          <cell r="T1357">
            <v>25</v>
          </cell>
          <cell r="AB1357">
            <v>0</v>
          </cell>
        </row>
        <row r="1441">
          <cell r="C1441">
            <v>9</v>
          </cell>
          <cell r="D1441">
            <v>8</v>
          </cell>
          <cell r="E1441">
            <v>1</v>
          </cell>
          <cell r="F1441">
            <v>0</v>
          </cell>
          <cell r="G1441">
            <v>1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1</v>
          </cell>
          <cell r="AB1441">
            <v>1</v>
          </cell>
        </row>
        <row r="1489">
          <cell r="C1489">
            <v>60</v>
          </cell>
          <cell r="D1489">
            <v>51</v>
          </cell>
          <cell r="E1489">
            <v>9</v>
          </cell>
          <cell r="F1489">
            <v>0</v>
          </cell>
          <cell r="G1489">
            <v>2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7</v>
          </cell>
          <cell r="AB1489">
            <v>0</v>
          </cell>
        </row>
        <row r="1574">
          <cell r="C1574">
            <v>472</v>
          </cell>
          <cell r="D1574">
            <v>432</v>
          </cell>
          <cell r="N1574">
            <v>356</v>
          </cell>
          <cell r="O1574">
            <v>116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10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1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65</v>
          </cell>
          <cell r="D1597">
            <v>55</v>
          </cell>
          <cell r="E1597">
            <v>10</v>
          </cell>
          <cell r="F1597">
            <v>1</v>
          </cell>
          <cell r="G1597">
            <v>7</v>
          </cell>
          <cell r="H1597">
            <v>0</v>
          </cell>
          <cell r="I1597">
            <v>2</v>
          </cell>
          <cell r="Q1597">
            <v>0</v>
          </cell>
          <cell r="R1597">
            <v>0</v>
          </cell>
          <cell r="S1597">
            <v>0</v>
          </cell>
          <cell r="T1597">
            <v>19</v>
          </cell>
          <cell r="AB1597">
            <v>1</v>
          </cell>
        </row>
        <row r="1632">
          <cell r="E1632">
            <v>0</v>
          </cell>
        </row>
        <row r="1633">
          <cell r="C1633">
            <v>26</v>
          </cell>
          <cell r="D1633">
            <v>26</v>
          </cell>
          <cell r="E1633">
            <v>0</v>
          </cell>
          <cell r="G1633">
            <v>1</v>
          </cell>
        </row>
        <row r="1634">
          <cell r="C1634">
            <v>110</v>
          </cell>
          <cell r="D1634">
            <v>107</v>
          </cell>
          <cell r="E1634">
            <v>3</v>
          </cell>
          <cell r="T1634">
            <v>63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69</v>
          </cell>
          <cell r="D1639">
            <v>62</v>
          </cell>
          <cell r="E1639">
            <v>7</v>
          </cell>
          <cell r="F1639">
            <v>1</v>
          </cell>
          <cell r="G1639">
            <v>8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D1641">
            <v>1</v>
          </cell>
          <cell r="E1641">
            <v>0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  <cell r="F1649">
            <v>1</v>
          </cell>
          <cell r="G1649">
            <v>1</v>
          </cell>
        </row>
        <row r="1650">
          <cell r="C1650">
            <v>5</v>
          </cell>
          <cell r="D1650">
            <v>5</v>
          </cell>
          <cell r="E1650">
            <v>0</v>
          </cell>
          <cell r="G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C1653">
            <v>1</v>
          </cell>
          <cell r="D1653">
            <v>1</v>
          </cell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3</v>
          </cell>
          <cell r="D1683">
            <v>1</v>
          </cell>
          <cell r="E1683">
            <v>2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E1693">
            <v>2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C1710">
            <v>1</v>
          </cell>
          <cell r="D1710">
            <v>1</v>
          </cell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5</v>
          </cell>
          <cell r="D1723">
            <v>5</v>
          </cell>
          <cell r="E1723">
            <v>0</v>
          </cell>
        </row>
        <row r="1724">
          <cell r="C1724">
            <v>1</v>
          </cell>
          <cell r="E1724">
            <v>1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E1737">
            <v>1</v>
          </cell>
          <cell r="G1737">
            <v>1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4</v>
          </cell>
          <cell r="D1745">
            <v>4</v>
          </cell>
          <cell r="E1745">
            <v>0</v>
          </cell>
          <cell r="G1745">
            <v>2</v>
          </cell>
        </row>
        <row r="1746">
          <cell r="C1746">
            <v>2</v>
          </cell>
          <cell r="D1746">
            <v>2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5</v>
          </cell>
          <cell r="D1772">
            <v>5</v>
          </cell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  <cell r="G1784">
            <v>1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C1815">
            <v>2</v>
          </cell>
          <cell r="D1815">
            <v>2</v>
          </cell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6</v>
          </cell>
          <cell r="D1821">
            <v>5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C1825">
            <v>2</v>
          </cell>
          <cell r="D1825">
            <v>2</v>
          </cell>
          <cell r="E1825">
            <v>0</v>
          </cell>
          <cell r="G1825">
            <v>2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D1843">
            <v>1</v>
          </cell>
          <cell r="E1843">
            <v>0</v>
          </cell>
        </row>
        <row r="1844">
          <cell r="E1844">
            <v>0</v>
          </cell>
        </row>
        <row r="1845">
          <cell r="C1845">
            <v>20</v>
          </cell>
          <cell r="D1845">
            <v>20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32</v>
          </cell>
          <cell r="D1849">
            <v>32</v>
          </cell>
          <cell r="N1849">
            <v>17</v>
          </cell>
          <cell r="P1849">
            <v>15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48</v>
          </cell>
          <cell r="D1861">
            <v>38</v>
          </cell>
        </row>
        <row r="1890">
          <cell r="C1890">
            <v>36</v>
          </cell>
          <cell r="D1890">
            <v>36</v>
          </cell>
          <cell r="E1890">
            <v>0</v>
          </cell>
          <cell r="AB1890">
            <v>36</v>
          </cell>
        </row>
        <row r="1914">
          <cell r="C1914">
            <v>87</v>
          </cell>
          <cell r="D1914">
            <v>87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81</v>
          </cell>
        </row>
        <row r="1935">
          <cell r="C1935">
            <v>28</v>
          </cell>
          <cell r="D1935">
            <v>28</v>
          </cell>
          <cell r="E1935">
            <v>0</v>
          </cell>
          <cell r="AB1935">
            <v>28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  <row r="1988">
          <cell r="J1988">
            <v>160</v>
          </cell>
          <cell r="K1988">
            <v>156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1195</v>
          </cell>
          <cell r="D80">
            <v>2</v>
          </cell>
          <cell r="E80">
            <v>1144</v>
          </cell>
          <cell r="F80">
            <v>49</v>
          </cell>
          <cell r="G80">
            <v>0</v>
          </cell>
          <cell r="H80">
            <v>0</v>
          </cell>
        </row>
        <row r="122">
          <cell r="C122">
            <v>388</v>
          </cell>
          <cell r="D122">
            <v>0</v>
          </cell>
          <cell r="E122">
            <v>372</v>
          </cell>
          <cell r="F122">
            <v>16</v>
          </cell>
          <cell r="G122">
            <v>0</v>
          </cell>
          <cell r="H122">
            <v>0</v>
          </cell>
        </row>
        <row r="164">
          <cell r="C164">
            <v>91</v>
          </cell>
          <cell r="D164">
            <v>91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17422</v>
          </cell>
          <cell r="D181">
            <v>16858</v>
          </cell>
          <cell r="E181">
            <v>306</v>
          </cell>
          <cell r="F181">
            <v>258</v>
          </cell>
          <cell r="G181">
            <v>0</v>
          </cell>
          <cell r="H181">
            <v>0</v>
          </cell>
        </row>
        <row r="252">
          <cell r="C252">
            <v>264</v>
          </cell>
          <cell r="D252">
            <v>123</v>
          </cell>
          <cell r="E252">
            <v>136</v>
          </cell>
          <cell r="F252">
            <v>5</v>
          </cell>
          <cell r="G252">
            <v>0</v>
          </cell>
          <cell r="H252">
            <v>0</v>
          </cell>
        </row>
        <row r="292">
          <cell r="C292">
            <v>206</v>
          </cell>
          <cell r="D292">
            <v>145</v>
          </cell>
          <cell r="E292">
            <v>20</v>
          </cell>
          <cell r="F292">
            <v>41</v>
          </cell>
          <cell r="G292">
            <v>0</v>
          </cell>
          <cell r="H292">
            <v>0</v>
          </cell>
        </row>
        <row r="315">
          <cell r="C315">
            <v>151</v>
          </cell>
          <cell r="D315">
            <v>0</v>
          </cell>
          <cell r="E315">
            <v>151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13222</v>
          </cell>
          <cell r="D341">
            <v>10015</v>
          </cell>
          <cell r="E341">
            <v>2692</v>
          </cell>
          <cell r="F341">
            <v>515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51</v>
          </cell>
        </row>
        <row r="174">
          <cell r="D174">
            <v>0</v>
          </cell>
          <cell r="E174">
            <v>8</v>
          </cell>
        </row>
        <row r="243">
          <cell r="D243">
            <v>0</v>
          </cell>
          <cell r="E243">
            <v>53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106</v>
          </cell>
        </row>
        <row r="362">
          <cell r="D362">
            <v>0</v>
          </cell>
          <cell r="E362">
            <v>9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10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104</v>
          </cell>
          <cell r="D98">
            <v>98</v>
          </cell>
        </row>
        <row r="99">
          <cell r="C99">
            <v>0</v>
          </cell>
        </row>
      </sheetData>
      <sheetData sheetId="3">
        <row r="48">
          <cell r="C48">
            <v>457</v>
          </cell>
          <cell r="D48">
            <v>304</v>
          </cell>
        </row>
        <row r="50">
          <cell r="C50">
            <v>77</v>
          </cell>
          <cell r="D50">
            <v>77</v>
          </cell>
        </row>
        <row r="51">
          <cell r="C51">
            <v>154</v>
          </cell>
          <cell r="D51">
            <v>148</v>
          </cell>
        </row>
        <row r="83">
          <cell r="C83">
            <v>25843</v>
          </cell>
          <cell r="D83">
            <v>25433</v>
          </cell>
          <cell r="N83">
            <v>11617</v>
          </cell>
          <cell r="O83">
            <v>6040</v>
          </cell>
          <cell r="P83">
            <v>8186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30299</v>
          </cell>
          <cell r="D174">
            <v>30012</v>
          </cell>
          <cell r="N174">
            <v>12796</v>
          </cell>
          <cell r="O174">
            <v>10634</v>
          </cell>
          <cell r="P174">
            <v>6869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1238</v>
          </cell>
          <cell r="D243">
            <v>1215</v>
          </cell>
          <cell r="N243">
            <v>128</v>
          </cell>
          <cell r="O243">
            <v>1106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1771</v>
          </cell>
          <cell r="D295">
            <v>1769</v>
          </cell>
          <cell r="N295">
            <v>1283</v>
          </cell>
          <cell r="O295">
            <v>375</v>
          </cell>
          <cell r="P295">
            <v>113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4604</v>
          </cell>
          <cell r="D362">
            <v>4584</v>
          </cell>
          <cell r="N362">
            <v>1326</v>
          </cell>
          <cell r="O362">
            <v>3180</v>
          </cell>
          <cell r="P362">
            <v>98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45</v>
          </cell>
          <cell r="D405">
            <v>45</v>
          </cell>
          <cell r="N405">
            <v>2</v>
          </cell>
          <cell r="O405">
            <v>43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1200</v>
          </cell>
          <cell r="D428">
            <v>1198</v>
          </cell>
          <cell r="N428">
            <v>482</v>
          </cell>
          <cell r="O428">
            <v>709</v>
          </cell>
          <cell r="P428">
            <v>9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13</v>
          </cell>
          <cell r="D446">
            <v>13</v>
          </cell>
          <cell r="O446">
            <v>13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94</v>
          </cell>
          <cell r="D456">
            <v>92</v>
          </cell>
          <cell r="N456">
            <v>43</v>
          </cell>
          <cell r="O456">
            <v>51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3756</v>
          </cell>
          <cell r="D500">
            <v>3747</v>
          </cell>
          <cell r="N500">
            <v>354</v>
          </cell>
          <cell r="O500">
            <v>2691</v>
          </cell>
          <cell r="P500">
            <v>711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3152</v>
          </cell>
          <cell r="D535">
            <v>3123</v>
          </cell>
          <cell r="N535">
            <v>288</v>
          </cell>
          <cell r="O535">
            <v>1339</v>
          </cell>
          <cell r="P535">
            <v>1525</v>
          </cell>
          <cell r="Q535">
            <v>3</v>
          </cell>
          <cell r="R535">
            <v>0</v>
          </cell>
          <cell r="T535">
            <v>0</v>
          </cell>
        </row>
        <row r="590">
          <cell r="C590">
            <v>10</v>
          </cell>
          <cell r="D590">
            <v>10</v>
          </cell>
          <cell r="N590">
            <v>1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995</v>
          </cell>
          <cell r="D615">
            <v>983</v>
          </cell>
          <cell r="N615">
            <v>226</v>
          </cell>
          <cell r="O615">
            <v>317</v>
          </cell>
          <cell r="P615">
            <v>452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966</v>
          </cell>
          <cell r="D633">
            <v>963</v>
          </cell>
          <cell r="N633">
            <v>110</v>
          </cell>
          <cell r="O633">
            <v>754</v>
          </cell>
          <cell r="P633">
            <v>102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169</v>
          </cell>
          <cell r="D634">
            <v>169</v>
          </cell>
          <cell r="O634">
            <v>169</v>
          </cell>
        </row>
        <row r="635">
          <cell r="C635">
            <v>298</v>
          </cell>
          <cell r="D635">
            <v>298</v>
          </cell>
          <cell r="N635">
            <v>66</v>
          </cell>
          <cell r="O635">
            <v>160</v>
          </cell>
          <cell r="P635">
            <v>72</v>
          </cell>
        </row>
        <row r="636">
          <cell r="C636">
            <v>29</v>
          </cell>
          <cell r="D636">
            <v>29</v>
          </cell>
          <cell r="O636">
            <v>29</v>
          </cell>
        </row>
        <row r="637">
          <cell r="C637">
            <v>83</v>
          </cell>
          <cell r="D637">
            <v>83</v>
          </cell>
          <cell r="N637">
            <v>24</v>
          </cell>
          <cell r="O637">
            <v>59</v>
          </cell>
        </row>
        <row r="638">
          <cell r="C638">
            <v>172</v>
          </cell>
          <cell r="D638">
            <v>170</v>
          </cell>
          <cell r="O638">
            <v>172</v>
          </cell>
        </row>
        <row r="641">
          <cell r="C641">
            <v>23</v>
          </cell>
          <cell r="D641">
            <v>23</v>
          </cell>
          <cell r="N641">
            <v>1</v>
          </cell>
          <cell r="O641">
            <v>22</v>
          </cell>
        </row>
        <row r="642">
          <cell r="C642">
            <v>15</v>
          </cell>
          <cell r="D642">
            <v>15</v>
          </cell>
          <cell r="O642">
            <v>15</v>
          </cell>
        </row>
        <row r="643">
          <cell r="C643">
            <v>7</v>
          </cell>
          <cell r="D643">
            <v>7</v>
          </cell>
          <cell r="N643">
            <v>2</v>
          </cell>
          <cell r="O643">
            <v>5</v>
          </cell>
        </row>
        <row r="644">
          <cell r="C644">
            <v>40</v>
          </cell>
          <cell r="D644">
            <v>39</v>
          </cell>
          <cell r="O644">
            <v>40</v>
          </cell>
        </row>
        <row r="646">
          <cell r="C646">
            <v>15</v>
          </cell>
          <cell r="D646">
            <v>15</v>
          </cell>
          <cell r="N646">
            <v>2</v>
          </cell>
          <cell r="O646">
            <v>11</v>
          </cell>
          <cell r="P646">
            <v>2</v>
          </cell>
        </row>
        <row r="647">
          <cell r="C647">
            <v>11</v>
          </cell>
          <cell r="D647">
            <v>11</v>
          </cell>
          <cell r="O647">
            <v>11</v>
          </cell>
        </row>
        <row r="648">
          <cell r="C648">
            <v>42</v>
          </cell>
          <cell r="D648">
            <v>42</v>
          </cell>
          <cell r="N648">
            <v>8</v>
          </cell>
          <cell r="O648">
            <v>30</v>
          </cell>
          <cell r="P648">
            <v>4</v>
          </cell>
        </row>
        <row r="649">
          <cell r="C649">
            <v>50</v>
          </cell>
          <cell r="D649">
            <v>50</v>
          </cell>
          <cell r="N649">
            <v>6</v>
          </cell>
          <cell r="O649">
            <v>20</v>
          </cell>
          <cell r="P649">
            <v>24</v>
          </cell>
        </row>
        <row r="651">
          <cell r="C651">
            <v>1</v>
          </cell>
          <cell r="D651">
            <v>1</v>
          </cell>
          <cell r="N651">
            <v>1</v>
          </cell>
        </row>
        <row r="653">
          <cell r="C653">
            <v>11</v>
          </cell>
          <cell r="D653">
            <v>11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17</v>
          </cell>
          <cell r="D804">
            <v>17</v>
          </cell>
          <cell r="N804">
            <v>6</v>
          </cell>
          <cell r="O804">
            <v>11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9</v>
          </cell>
          <cell r="D811">
            <v>7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114</v>
          </cell>
          <cell r="D882">
            <v>109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</v>
          </cell>
          <cell r="R882">
            <v>0</v>
          </cell>
          <cell r="S882">
            <v>0</v>
          </cell>
          <cell r="T882">
            <v>3</v>
          </cell>
          <cell r="AB882">
            <v>80</v>
          </cell>
        </row>
        <row r="961">
          <cell r="C961">
            <v>29</v>
          </cell>
          <cell r="D961">
            <v>29</v>
          </cell>
          <cell r="E961">
            <v>0</v>
          </cell>
          <cell r="F961">
            <v>0</v>
          </cell>
          <cell r="G961">
            <v>5</v>
          </cell>
          <cell r="H961">
            <v>0</v>
          </cell>
          <cell r="I961">
            <v>0</v>
          </cell>
          <cell r="Q961">
            <v>7</v>
          </cell>
          <cell r="R961">
            <v>0</v>
          </cell>
          <cell r="S961">
            <v>0</v>
          </cell>
          <cell r="T961">
            <v>1</v>
          </cell>
          <cell r="AB961">
            <v>7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6</v>
          </cell>
          <cell r="D1037">
            <v>6</v>
          </cell>
          <cell r="E1037">
            <v>0</v>
          </cell>
          <cell r="F1037">
            <v>0</v>
          </cell>
          <cell r="G1037">
            <v>1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55</v>
          </cell>
          <cell r="D1098">
            <v>53</v>
          </cell>
          <cell r="E1098">
            <v>2</v>
          </cell>
          <cell r="F1098">
            <v>3</v>
          </cell>
          <cell r="G1098">
            <v>3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49</v>
          </cell>
        </row>
        <row r="1166">
          <cell r="C1166">
            <v>82</v>
          </cell>
          <cell r="D1166">
            <v>73</v>
          </cell>
          <cell r="E1166">
            <v>9</v>
          </cell>
          <cell r="F1166">
            <v>0</v>
          </cell>
          <cell r="G1166">
            <v>2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82</v>
          </cell>
        </row>
        <row r="1196">
          <cell r="C1196">
            <v>805</v>
          </cell>
          <cell r="D1196">
            <v>595</v>
          </cell>
          <cell r="N1196">
            <v>204</v>
          </cell>
          <cell r="O1196">
            <v>413</v>
          </cell>
          <cell r="P1196">
            <v>188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3</v>
          </cell>
          <cell r="E1221">
            <v>3</v>
          </cell>
          <cell r="F1221">
            <v>0</v>
          </cell>
          <cell r="G1221">
            <v>4</v>
          </cell>
          <cell r="H1221">
            <v>1</v>
          </cell>
          <cell r="I1221">
            <v>1</v>
          </cell>
          <cell r="Q1221">
            <v>0</v>
          </cell>
          <cell r="R1221">
            <v>0</v>
          </cell>
          <cell r="S1221">
            <v>0</v>
          </cell>
          <cell r="T1221">
            <v>1</v>
          </cell>
          <cell r="AB1221">
            <v>2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97</v>
          </cell>
          <cell r="D1353">
            <v>89</v>
          </cell>
          <cell r="N1353">
            <v>9</v>
          </cell>
          <cell r="O1353">
            <v>88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194</v>
          </cell>
          <cell r="D1357">
            <v>185</v>
          </cell>
          <cell r="E1357">
            <v>9</v>
          </cell>
          <cell r="F1357">
            <v>13</v>
          </cell>
          <cell r="G1357">
            <v>38</v>
          </cell>
          <cell r="H1357">
            <v>0</v>
          </cell>
          <cell r="I1357">
            <v>2</v>
          </cell>
          <cell r="Q1357">
            <v>14</v>
          </cell>
          <cell r="R1357">
            <v>0</v>
          </cell>
          <cell r="S1357">
            <v>0</v>
          </cell>
          <cell r="T1357">
            <v>32</v>
          </cell>
          <cell r="AB1357">
            <v>0</v>
          </cell>
        </row>
        <row r="1441">
          <cell r="C1441">
            <v>13</v>
          </cell>
          <cell r="D1441">
            <v>12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2</v>
          </cell>
        </row>
        <row r="1489">
          <cell r="C1489">
            <v>58</v>
          </cell>
          <cell r="D1489">
            <v>49</v>
          </cell>
          <cell r="E1489">
            <v>9</v>
          </cell>
          <cell r="F1489">
            <v>1</v>
          </cell>
          <cell r="G1489">
            <v>1</v>
          </cell>
          <cell r="H1489">
            <v>0</v>
          </cell>
          <cell r="I1489">
            <v>2</v>
          </cell>
          <cell r="Q1489">
            <v>0</v>
          </cell>
          <cell r="R1489">
            <v>0</v>
          </cell>
          <cell r="S1489">
            <v>0</v>
          </cell>
          <cell r="T1489">
            <v>8</v>
          </cell>
          <cell r="AB1489">
            <v>2</v>
          </cell>
        </row>
        <row r="1574">
          <cell r="C1574">
            <v>453</v>
          </cell>
          <cell r="D1574">
            <v>453</v>
          </cell>
          <cell r="N1574">
            <v>337</v>
          </cell>
          <cell r="O1574">
            <v>116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0</v>
          </cell>
          <cell r="G1592">
            <v>1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58</v>
          </cell>
          <cell r="D1597">
            <v>54</v>
          </cell>
          <cell r="E1597">
            <v>4</v>
          </cell>
          <cell r="F1597">
            <v>2</v>
          </cell>
          <cell r="G1597">
            <v>10</v>
          </cell>
          <cell r="H1597">
            <v>0</v>
          </cell>
          <cell r="I1597">
            <v>2</v>
          </cell>
          <cell r="Q1597">
            <v>0</v>
          </cell>
          <cell r="R1597">
            <v>0</v>
          </cell>
          <cell r="S1597">
            <v>0</v>
          </cell>
          <cell r="T1597">
            <v>12</v>
          </cell>
          <cell r="AB1597">
            <v>0</v>
          </cell>
        </row>
        <row r="1632">
          <cell r="E1632">
            <v>0</v>
          </cell>
        </row>
        <row r="1633">
          <cell r="C1633">
            <v>27</v>
          </cell>
          <cell r="D1633">
            <v>23</v>
          </cell>
          <cell r="E1633">
            <v>4</v>
          </cell>
        </row>
        <row r="1634">
          <cell r="C1634">
            <v>110</v>
          </cell>
          <cell r="D1634">
            <v>106</v>
          </cell>
          <cell r="E1634">
            <v>4</v>
          </cell>
          <cell r="T1634">
            <v>70</v>
          </cell>
        </row>
        <row r="1635">
          <cell r="E1635">
            <v>0</v>
          </cell>
        </row>
        <row r="1639">
          <cell r="C1639">
            <v>75</v>
          </cell>
          <cell r="D1639">
            <v>65</v>
          </cell>
          <cell r="E1639">
            <v>10</v>
          </cell>
          <cell r="F1639">
            <v>0</v>
          </cell>
          <cell r="G1639">
            <v>1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11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D1641">
            <v>1</v>
          </cell>
          <cell r="E1641">
            <v>0</v>
          </cell>
          <cell r="AB1641">
            <v>1</v>
          </cell>
        </row>
        <row r="1642">
          <cell r="C1642">
            <v>2</v>
          </cell>
          <cell r="D1642">
            <v>1</v>
          </cell>
          <cell r="E1642">
            <v>1</v>
          </cell>
          <cell r="AB1642">
            <v>2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1</v>
          </cell>
          <cell r="D1655">
            <v>1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2</v>
          </cell>
          <cell r="D1676">
            <v>2</v>
          </cell>
          <cell r="E1676">
            <v>0</v>
          </cell>
          <cell r="G1676">
            <v>1</v>
          </cell>
          <cell r="AB1676">
            <v>2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3</v>
          </cell>
          <cell r="D1693">
            <v>3</v>
          </cell>
          <cell r="E1693">
            <v>0</v>
          </cell>
        </row>
        <row r="1694">
          <cell r="C1694">
            <v>2</v>
          </cell>
          <cell r="D1694">
            <v>2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C1701">
            <v>1</v>
          </cell>
          <cell r="E1701">
            <v>1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2</v>
          </cell>
          <cell r="D1704">
            <v>2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5</v>
          </cell>
          <cell r="D1723">
            <v>5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3</v>
          </cell>
          <cell r="D1726">
            <v>3</v>
          </cell>
          <cell r="E1726">
            <v>0</v>
          </cell>
          <cell r="AB1726">
            <v>3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2</v>
          </cell>
          <cell r="D1746">
            <v>2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4</v>
          </cell>
          <cell r="D1773">
            <v>4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6</v>
          </cell>
          <cell r="D1784">
            <v>6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C1792">
            <v>1</v>
          </cell>
          <cell r="E1792">
            <v>1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7</v>
          </cell>
          <cell r="E1801">
            <v>7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4</v>
          </cell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4</v>
          </cell>
          <cell r="D1834">
            <v>4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2</v>
          </cell>
          <cell r="D1837">
            <v>2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11</v>
          </cell>
          <cell r="D1845">
            <v>10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29</v>
          </cell>
          <cell r="D1849">
            <v>28</v>
          </cell>
          <cell r="N1849">
            <v>12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46</v>
          </cell>
          <cell r="D1861">
            <v>43</v>
          </cell>
        </row>
        <row r="1890">
          <cell r="C1890">
            <v>15</v>
          </cell>
          <cell r="D1890">
            <v>15</v>
          </cell>
          <cell r="E1890">
            <v>0</v>
          </cell>
          <cell r="AB1890">
            <v>15</v>
          </cell>
        </row>
        <row r="1914">
          <cell r="C1914">
            <v>72</v>
          </cell>
          <cell r="D1914">
            <v>72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69</v>
          </cell>
        </row>
        <row r="1935">
          <cell r="C1935">
            <v>21</v>
          </cell>
          <cell r="D1935">
            <v>21</v>
          </cell>
          <cell r="E1935">
            <v>0</v>
          </cell>
          <cell r="AB1935">
            <v>21</v>
          </cell>
        </row>
        <row r="1936">
          <cell r="C1936">
            <v>10</v>
          </cell>
          <cell r="D1936">
            <v>10</v>
          </cell>
          <cell r="E1936">
            <v>0</v>
          </cell>
          <cell r="AB1936">
            <v>10</v>
          </cell>
        </row>
        <row r="1988">
          <cell r="J1988">
            <v>104</v>
          </cell>
          <cell r="K1988">
            <v>98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1309</v>
          </cell>
          <cell r="D80">
            <v>5</v>
          </cell>
          <cell r="E80">
            <v>1250</v>
          </cell>
          <cell r="F80">
            <v>54</v>
          </cell>
          <cell r="G80">
            <v>0</v>
          </cell>
          <cell r="H80">
            <v>0</v>
          </cell>
        </row>
        <row r="122">
          <cell r="C122">
            <v>436</v>
          </cell>
          <cell r="D122">
            <v>1</v>
          </cell>
          <cell r="E122">
            <v>424</v>
          </cell>
          <cell r="F122">
            <v>11</v>
          </cell>
          <cell r="G122">
            <v>0</v>
          </cell>
          <cell r="H122">
            <v>0</v>
          </cell>
        </row>
        <row r="164">
          <cell r="C164">
            <v>70</v>
          </cell>
          <cell r="D164">
            <v>70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18051</v>
          </cell>
          <cell r="D181">
            <v>17353</v>
          </cell>
          <cell r="E181">
            <v>275</v>
          </cell>
          <cell r="F181">
            <v>423</v>
          </cell>
          <cell r="G181">
            <v>0</v>
          </cell>
          <cell r="H181">
            <v>0</v>
          </cell>
        </row>
        <row r="252">
          <cell r="C252">
            <v>396</v>
          </cell>
          <cell r="D252">
            <v>106</v>
          </cell>
          <cell r="E252">
            <v>281</v>
          </cell>
          <cell r="F252">
            <v>9</v>
          </cell>
          <cell r="G252">
            <v>0</v>
          </cell>
          <cell r="H252">
            <v>0</v>
          </cell>
        </row>
        <row r="292">
          <cell r="C292">
            <v>330</v>
          </cell>
          <cell r="D292">
            <v>290</v>
          </cell>
          <cell r="E292">
            <v>19</v>
          </cell>
          <cell r="F292">
            <v>21</v>
          </cell>
          <cell r="G292">
            <v>0</v>
          </cell>
          <cell r="H292">
            <v>0</v>
          </cell>
        </row>
        <row r="315">
          <cell r="C315">
            <v>104</v>
          </cell>
          <cell r="D315">
            <v>1</v>
          </cell>
          <cell r="E315">
            <v>103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12595</v>
          </cell>
          <cell r="D341">
            <v>9327</v>
          </cell>
          <cell r="E341">
            <v>2837</v>
          </cell>
          <cell r="F341">
            <v>431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58</v>
          </cell>
        </row>
        <row r="174">
          <cell r="D174">
            <v>0</v>
          </cell>
          <cell r="E174">
            <v>13</v>
          </cell>
        </row>
        <row r="243">
          <cell r="D243">
            <v>0</v>
          </cell>
          <cell r="E243">
            <v>62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128</v>
          </cell>
        </row>
        <row r="362">
          <cell r="D362">
            <v>0</v>
          </cell>
          <cell r="E362">
            <v>14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14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3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145</v>
          </cell>
          <cell r="D98">
            <v>137</v>
          </cell>
        </row>
        <row r="99">
          <cell r="C99">
            <v>0</v>
          </cell>
        </row>
      </sheetData>
      <sheetData sheetId="3">
        <row r="48">
          <cell r="C48">
            <v>442</v>
          </cell>
          <cell r="D48">
            <v>391</v>
          </cell>
        </row>
        <row r="50">
          <cell r="C50">
            <v>79</v>
          </cell>
          <cell r="D50">
            <v>79</v>
          </cell>
        </row>
        <row r="51">
          <cell r="C51">
            <v>162</v>
          </cell>
          <cell r="D51">
            <v>156</v>
          </cell>
        </row>
        <row r="83">
          <cell r="C83">
            <v>27154</v>
          </cell>
          <cell r="D83">
            <v>26391</v>
          </cell>
          <cell r="N83">
            <v>12453</v>
          </cell>
          <cell r="O83">
            <v>5831</v>
          </cell>
          <cell r="P83">
            <v>8870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31107</v>
          </cell>
          <cell r="D174">
            <v>30432</v>
          </cell>
          <cell r="N174">
            <v>13702</v>
          </cell>
          <cell r="O174">
            <v>9645</v>
          </cell>
          <cell r="P174">
            <v>7760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1393</v>
          </cell>
          <cell r="D243">
            <v>1373</v>
          </cell>
          <cell r="N243">
            <v>128</v>
          </cell>
          <cell r="O243">
            <v>1258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1934</v>
          </cell>
          <cell r="D295">
            <v>1874</v>
          </cell>
          <cell r="N295">
            <v>1376</v>
          </cell>
          <cell r="O295">
            <v>409</v>
          </cell>
          <cell r="P295">
            <v>149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4653</v>
          </cell>
          <cell r="D362">
            <v>4612</v>
          </cell>
          <cell r="N362">
            <v>1554</v>
          </cell>
          <cell r="O362">
            <v>2993</v>
          </cell>
          <cell r="P362">
            <v>106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36</v>
          </cell>
          <cell r="D405">
            <v>36</v>
          </cell>
          <cell r="O405">
            <v>36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1469</v>
          </cell>
          <cell r="D428">
            <v>1463</v>
          </cell>
          <cell r="N428">
            <v>594</v>
          </cell>
          <cell r="O428">
            <v>873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51</v>
          </cell>
          <cell r="D456">
            <v>49</v>
          </cell>
          <cell r="N456">
            <v>7</v>
          </cell>
          <cell r="O456">
            <v>44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3437</v>
          </cell>
          <cell r="D500">
            <v>3422</v>
          </cell>
          <cell r="N500">
            <v>373</v>
          </cell>
          <cell r="O500">
            <v>2419</v>
          </cell>
          <cell r="P500">
            <v>645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2926</v>
          </cell>
          <cell r="D535">
            <v>2896</v>
          </cell>
          <cell r="N535">
            <v>342</v>
          </cell>
          <cell r="O535">
            <v>1095</v>
          </cell>
          <cell r="P535">
            <v>1489</v>
          </cell>
          <cell r="Q535">
            <v>1</v>
          </cell>
          <cell r="R535">
            <v>0</v>
          </cell>
          <cell r="T535">
            <v>0</v>
          </cell>
        </row>
        <row r="590">
          <cell r="C590">
            <v>8</v>
          </cell>
          <cell r="D590">
            <v>8</v>
          </cell>
          <cell r="O590">
            <v>8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853</v>
          </cell>
          <cell r="D615">
            <v>838</v>
          </cell>
          <cell r="N615">
            <v>195</v>
          </cell>
          <cell r="O615">
            <v>235</v>
          </cell>
          <cell r="P615">
            <v>423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1297</v>
          </cell>
          <cell r="D633">
            <v>1289</v>
          </cell>
          <cell r="N633">
            <v>686</v>
          </cell>
          <cell r="O633">
            <v>519</v>
          </cell>
          <cell r="P633">
            <v>92</v>
          </cell>
          <cell r="Q633">
            <v>2</v>
          </cell>
          <cell r="R633">
            <v>0</v>
          </cell>
          <cell r="T633">
            <v>0</v>
          </cell>
        </row>
        <row r="634">
          <cell r="C634">
            <v>165</v>
          </cell>
          <cell r="D634">
            <v>165</v>
          </cell>
          <cell r="O634">
            <v>165</v>
          </cell>
        </row>
        <row r="635">
          <cell r="C635">
            <v>242</v>
          </cell>
          <cell r="D635">
            <v>242</v>
          </cell>
          <cell r="N635">
            <v>55</v>
          </cell>
          <cell r="O635">
            <v>119</v>
          </cell>
          <cell r="P635">
            <v>68</v>
          </cell>
        </row>
        <row r="636">
          <cell r="C636">
            <v>19</v>
          </cell>
          <cell r="D636">
            <v>19</v>
          </cell>
          <cell r="O636">
            <v>19</v>
          </cell>
        </row>
        <row r="637">
          <cell r="C637">
            <v>392</v>
          </cell>
          <cell r="D637">
            <v>392</v>
          </cell>
          <cell r="N637">
            <v>339</v>
          </cell>
          <cell r="O637">
            <v>53</v>
          </cell>
        </row>
        <row r="638">
          <cell r="C638">
            <v>299</v>
          </cell>
          <cell r="D638">
            <v>291</v>
          </cell>
          <cell r="N638">
            <v>271</v>
          </cell>
          <cell r="O638">
            <v>28</v>
          </cell>
        </row>
        <row r="639">
          <cell r="C639">
            <v>4</v>
          </cell>
          <cell r="D639">
            <v>4</v>
          </cell>
          <cell r="O639">
            <v>4</v>
          </cell>
        </row>
        <row r="641">
          <cell r="C641">
            <v>12</v>
          </cell>
          <cell r="D641">
            <v>12</v>
          </cell>
          <cell r="O641">
            <v>12</v>
          </cell>
        </row>
        <row r="642">
          <cell r="C642">
            <v>4</v>
          </cell>
          <cell r="D642">
            <v>4</v>
          </cell>
          <cell r="O642">
            <v>4</v>
          </cell>
        </row>
        <row r="643">
          <cell r="C643">
            <v>5</v>
          </cell>
          <cell r="D643">
            <v>5</v>
          </cell>
          <cell r="N643">
            <v>3</v>
          </cell>
          <cell r="O643">
            <v>1</v>
          </cell>
          <cell r="P643">
            <v>1</v>
          </cell>
        </row>
        <row r="644">
          <cell r="C644">
            <v>51</v>
          </cell>
          <cell r="D644">
            <v>51</v>
          </cell>
          <cell r="N644">
            <v>3</v>
          </cell>
          <cell r="O644">
            <v>48</v>
          </cell>
          <cell r="Q644">
            <v>1</v>
          </cell>
        </row>
        <row r="646">
          <cell r="C646">
            <v>16</v>
          </cell>
          <cell r="D646">
            <v>16</v>
          </cell>
          <cell r="N646">
            <v>2</v>
          </cell>
          <cell r="O646">
            <v>11</v>
          </cell>
          <cell r="P646">
            <v>3</v>
          </cell>
        </row>
        <row r="647">
          <cell r="C647">
            <v>12</v>
          </cell>
          <cell r="D647">
            <v>12</v>
          </cell>
          <cell r="N647">
            <v>2</v>
          </cell>
          <cell r="O647">
            <v>9</v>
          </cell>
          <cell r="P647">
            <v>1</v>
          </cell>
        </row>
        <row r="648">
          <cell r="C648">
            <v>30</v>
          </cell>
          <cell r="D648">
            <v>30</v>
          </cell>
          <cell r="N648">
            <v>5</v>
          </cell>
          <cell r="O648">
            <v>21</v>
          </cell>
          <cell r="P648">
            <v>4</v>
          </cell>
        </row>
        <row r="649">
          <cell r="C649">
            <v>38</v>
          </cell>
          <cell r="D649">
            <v>38</v>
          </cell>
          <cell r="N649">
            <v>6</v>
          </cell>
          <cell r="O649">
            <v>17</v>
          </cell>
          <cell r="P649">
            <v>15</v>
          </cell>
          <cell r="Q649">
            <v>1</v>
          </cell>
        </row>
        <row r="652">
          <cell r="C652">
            <v>1</v>
          </cell>
          <cell r="D652">
            <v>1</v>
          </cell>
          <cell r="O652">
            <v>1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15</v>
          </cell>
          <cell r="D804">
            <v>15</v>
          </cell>
          <cell r="N804">
            <v>8</v>
          </cell>
          <cell r="O804">
            <v>7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12</v>
          </cell>
          <cell r="D811">
            <v>12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118</v>
          </cell>
          <cell r="D882">
            <v>118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8</v>
          </cell>
          <cell r="AB882">
            <v>60</v>
          </cell>
        </row>
        <row r="961">
          <cell r="C961">
            <v>17</v>
          </cell>
          <cell r="D961">
            <v>17</v>
          </cell>
          <cell r="E961">
            <v>0</v>
          </cell>
          <cell r="F961">
            <v>0</v>
          </cell>
          <cell r="G961">
            <v>2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3</v>
          </cell>
          <cell r="AB961">
            <v>7</v>
          </cell>
        </row>
        <row r="1037">
          <cell r="C1037">
            <v>5</v>
          </cell>
          <cell r="D1037">
            <v>3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53</v>
          </cell>
          <cell r="D1098">
            <v>53</v>
          </cell>
          <cell r="E1098">
            <v>0</v>
          </cell>
          <cell r="F1098">
            <v>0</v>
          </cell>
          <cell r="G1098">
            <v>4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48</v>
          </cell>
        </row>
        <row r="1166">
          <cell r="C1166">
            <v>103</v>
          </cell>
          <cell r="D1166">
            <v>90</v>
          </cell>
          <cell r="E1166">
            <v>13</v>
          </cell>
          <cell r="F1166">
            <v>1</v>
          </cell>
          <cell r="G1166">
            <v>0</v>
          </cell>
          <cell r="H1166">
            <v>0</v>
          </cell>
          <cell r="I1166">
            <v>1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103</v>
          </cell>
        </row>
        <row r="1196">
          <cell r="C1196">
            <v>824</v>
          </cell>
          <cell r="D1196">
            <v>803</v>
          </cell>
          <cell r="N1196">
            <v>216</v>
          </cell>
          <cell r="O1196">
            <v>412</v>
          </cell>
          <cell r="P1196">
            <v>196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4</v>
          </cell>
          <cell r="E1221">
            <v>0</v>
          </cell>
          <cell r="F1221">
            <v>0</v>
          </cell>
          <cell r="G1221">
            <v>6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2</v>
          </cell>
          <cell r="AB1221">
            <v>0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1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77</v>
          </cell>
          <cell r="D1353">
            <v>71</v>
          </cell>
          <cell r="N1353">
            <v>8</v>
          </cell>
          <cell r="O1353">
            <v>69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232</v>
          </cell>
          <cell r="D1357">
            <v>214</v>
          </cell>
          <cell r="E1357">
            <v>18</v>
          </cell>
          <cell r="F1357">
            <v>10</v>
          </cell>
          <cell r="G1357">
            <v>49</v>
          </cell>
          <cell r="H1357">
            <v>0</v>
          </cell>
          <cell r="I1357">
            <v>4</v>
          </cell>
          <cell r="Q1357">
            <v>0</v>
          </cell>
          <cell r="R1357">
            <v>0</v>
          </cell>
          <cell r="S1357">
            <v>0</v>
          </cell>
          <cell r="T1357">
            <v>20</v>
          </cell>
          <cell r="AB1357">
            <v>0</v>
          </cell>
        </row>
        <row r="1441">
          <cell r="C1441">
            <v>10</v>
          </cell>
          <cell r="D1441">
            <v>6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0</v>
          </cell>
        </row>
        <row r="1489">
          <cell r="C1489">
            <v>63</v>
          </cell>
          <cell r="D1489">
            <v>47</v>
          </cell>
          <cell r="E1489">
            <v>16</v>
          </cell>
          <cell r="F1489">
            <v>1</v>
          </cell>
          <cell r="G1489">
            <v>3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16</v>
          </cell>
          <cell r="AB1489">
            <v>0</v>
          </cell>
        </row>
        <row r="1574">
          <cell r="C1574">
            <v>1407</v>
          </cell>
          <cell r="D1574">
            <v>1326</v>
          </cell>
          <cell r="N1574">
            <v>1253</v>
          </cell>
          <cell r="O1574">
            <v>154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8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51</v>
          </cell>
          <cell r="D1597">
            <v>46</v>
          </cell>
          <cell r="E1597">
            <v>5</v>
          </cell>
          <cell r="F1597">
            <v>1</v>
          </cell>
          <cell r="G1597">
            <v>5</v>
          </cell>
          <cell r="H1597">
            <v>0</v>
          </cell>
          <cell r="I1597">
            <v>4</v>
          </cell>
          <cell r="Q1597">
            <v>0</v>
          </cell>
          <cell r="R1597">
            <v>0</v>
          </cell>
          <cell r="S1597">
            <v>0</v>
          </cell>
          <cell r="T1597">
            <v>14</v>
          </cell>
          <cell r="AB1597">
            <v>1</v>
          </cell>
        </row>
        <row r="1632">
          <cell r="E1632">
            <v>0</v>
          </cell>
        </row>
        <row r="1633">
          <cell r="C1633">
            <v>20</v>
          </cell>
          <cell r="D1633">
            <v>18</v>
          </cell>
          <cell r="E1633">
            <v>2</v>
          </cell>
          <cell r="G1633">
            <v>2</v>
          </cell>
        </row>
        <row r="1634">
          <cell r="C1634">
            <v>116</v>
          </cell>
          <cell r="D1634">
            <v>112</v>
          </cell>
          <cell r="E1634">
            <v>4</v>
          </cell>
          <cell r="T1634">
            <v>64</v>
          </cell>
        </row>
        <row r="1635">
          <cell r="E1635">
            <v>0</v>
          </cell>
        </row>
        <row r="1639">
          <cell r="C1639">
            <v>73</v>
          </cell>
          <cell r="D1639">
            <v>69</v>
          </cell>
          <cell r="E1639">
            <v>4</v>
          </cell>
          <cell r="F1639">
            <v>9</v>
          </cell>
          <cell r="G1639">
            <v>7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D1642">
            <v>1</v>
          </cell>
          <cell r="E1642">
            <v>0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G1645">
            <v>1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F1648">
            <v>2</v>
          </cell>
          <cell r="AB1648">
            <v>0</v>
          </cell>
        </row>
        <row r="1649">
          <cell r="C1649">
            <v>3</v>
          </cell>
          <cell r="D1649">
            <v>2</v>
          </cell>
          <cell r="E1649">
            <v>1</v>
          </cell>
        </row>
        <row r="1650">
          <cell r="C1650">
            <v>8</v>
          </cell>
          <cell r="D1650">
            <v>7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1</v>
          </cell>
          <cell r="D1655">
            <v>1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6</v>
          </cell>
          <cell r="D1711">
            <v>6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3</v>
          </cell>
          <cell r="D1726">
            <v>3</v>
          </cell>
          <cell r="E1726">
            <v>0</v>
          </cell>
          <cell r="AB1726">
            <v>3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C1729">
            <v>3</v>
          </cell>
          <cell r="D1729">
            <v>3</v>
          </cell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  <cell r="F1745">
            <v>1</v>
          </cell>
          <cell r="G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13</v>
          </cell>
          <cell r="D1821">
            <v>13</v>
          </cell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3</v>
          </cell>
          <cell r="D1825">
            <v>3</v>
          </cell>
          <cell r="E1825">
            <v>0</v>
          </cell>
          <cell r="F1825">
            <v>1</v>
          </cell>
          <cell r="G1825">
            <v>4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2</v>
          </cell>
          <cell r="D1831">
            <v>2</v>
          </cell>
          <cell r="E1831">
            <v>0</v>
          </cell>
        </row>
        <row r="1832">
          <cell r="E1832">
            <v>0</v>
          </cell>
          <cell r="F1832">
            <v>2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  <cell r="G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C1840">
            <v>1</v>
          </cell>
          <cell r="D1840">
            <v>1</v>
          </cell>
          <cell r="E1840">
            <v>0</v>
          </cell>
          <cell r="F1840">
            <v>3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17</v>
          </cell>
          <cell r="D1845">
            <v>17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24</v>
          </cell>
          <cell r="D1849">
            <v>24</v>
          </cell>
          <cell r="N1849">
            <v>6</v>
          </cell>
          <cell r="O1849">
            <v>1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36</v>
          </cell>
          <cell r="D1861">
            <v>32</v>
          </cell>
        </row>
        <row r="1890">
          <cell r="C1890">
            <v>11</v>
          </cell>
          <cell r="D1890">
            <v>11</v>
          </cell>
          <cell r="E1890">
            <v>0</v>
          </cell>
          <cell r="AB1890">
            <v>11</v>
          </cell>
        </row>
        <row r="1914">
          <cell r="C1914">
            <v>49</v>
          </cell>
          <cell r="D1914">
            <v>46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47</v>
          </cell>
        </row>
        <row r="1935">
          <cell r="C1935">
            <v>11</v>
          </cell>
          <cell r="D1935">
            <v>11</v>
          </cell>
          <cell r="E1935">
            <v>0</v>
          </cell>
          <cell r="AB1935">
            <v>11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  <row r="1988">
          <cell r="J1988">
            <v>145</v>
          </cell>
          <cell r="K1988">
            <v>137</v>
          </cell>
        </row>
      </sheetData>
      <sheetData sheetId="4">
        <row r="44">
          <cell r="C44">
            <v>2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1111</v>
          </cell>
          <cell r="D80">
            <v>0</v>
          </cell>
          <cell r="E80">
            <v>1080</v>
          </cell>
          <cell r="F80">
            <v>31</v>
          </cell>
          <cell r="G80">
            <v>0</v>
          </cell>
          <cell r="H80">
            <v>0</v>
          </cell>
        </row>
        <row r="122">
          <cell r="C122">
            <v>269</v>
          </cell>
          <cell r="D122">
            <v>2</v>
          </cell>
          <cell r="E122">
            <v>260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64</v>
          </cell>
          <cell r="D164">
            <v>64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19713</v>
          </cell>
          <cell r="D181">
            <v>18879</v>
          </cell>
          <cell r="E181">
            <v>316</v>
          </cell>
          <cell r="F181">
            <v>518</v>
          </cell>
          <cell r="G181">
            <v>0</v>
          </cell>
          <cell r="H181">
            <v>0</v>
          </cell>
        </row>
        <row r="252">
          <cell r="C252">
            <v>208</v>
          </cell>
          <cell r="D252">
            <v>99</v>
          </cell>
          <cell r="E252">
            <v>97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106</v>
          </cell>
          <cell r="D292">
            <v>62</v>
          </cell>
          <cell r="E292">
            <v>17</v>
          </cell>
          <cell r="F292">
            <v>27</v>
          </cell>
          <cell r="G292">
            <v>0</v>
          </cell>
          <cell r="H292">
            <v>0</v>
          </cell>
        </row>
        <row r="315">
          <cell r="C315">
            <v>104</v>
          </cell>
          <cell r="D315">
            <v>0</v>
          </cell>
          <cell r="E315">
            <v>104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7603</v>
          </cell>
          <cell r="D341">
            <v>4507</v>
          </cell>
          <cell r="E341">
            <v>2662</v>
          </cell>
          <cell r="F341">
            <v>434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34</v>
          </cell>
        </row>
        <row r="174">
          <cell r="D174">
            <v>0</v>
          </cell>
          <cell r="E174">
            <v>15</v>
          </cell>
        </row>
        <row r="243">
          <cell r="D243">
            <v>0</v>
          </cell>
          <cell r="E243">
            <v>80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114</v>
          </cell>
        </row>
        <row r="362">
          <cell r="D362">
            <v>0</v>
          </cell>
          <cell r="E362">
            <v>5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18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1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128</v>
          </cell>
          <cell r="D98">
            <v>119</v>
          </cell>
        </row>
        <row r="99">
          <cell r="C99">
            <v>0</v>
          </cell>
        </row>
      </sheetData>
      <sheetData sheetId="3">
        <row r="48">
          <cell r="C48">
            <v>572</v>
          </cell>
          <cell r="D48">
            <v>527</v>
          </cell>
        </row>
        <row r="50">
          <cell r="C50">
            <v>79</v>
          </cell>
          <cell r="D50">
            <v>79</v>
          </cell>
        </row>
        <row r="51">
          <cell r="C51">
            <v>163</v>
          </cell>
          <cell r="D51">
            <v>157</v>
          </cell>
        </row>
        <row r="83">
          <cell r="C83">
            <v>29236</v>
          </cell>
          <cell r="D83">
            <v>28604</v>
          </cell>
          <cell r="N83">
            <v>13560</v>
          </cell>
          <cell r="O83">
            <v>6718</v>
          </cell>
          <cell r="P83">
            <v>8958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32863</v>
          </cell>
          <cell r="D174">
            <v>32362</v>
          </cell>
          <cell r="N174">
            <v>14079</v>
          </cell>
          <cell r="O174">
            <v>11395</v>
          </cell>
          <cell r="P174">
            <v>7389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1513</v>
          </cell>
          <cell r="D243">
            <v>1494</v>
          </cell>
          <cell r="N243">
            <v>129</v>
          </cell>
          <cell r="O243">
            <v>1379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2096</v>
          </cell>
          <cell r="D295">
            <v>2053</v>
          </cell>
          <cell r="N295">
            <v>1491</v>
          </cell>
          <cell r="O295">
            <v>456</v>
          </cell>
          <cell r="P295">
            <v>149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5874</v>
          </cell>
          <cell r="D362">
            <v>5835</v>
          </cell>
          <cell r="N362">
            <v>1865</v>
          </cell>
          <cell r="O362">
            <v>3844</v>
          </cell>
          <cell r="P362">
            <v>165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70</v>
          </cell>
          <cell r="D405">
            <v>70</v>
          </cell>
          <cell r="N405">
            <v>1</v>
          </cell>
          <cell r="O405">
            <v>69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2085</v>
          </cell>
          <cell r="D428">
            <v>2082</v>
          </cell>
          <cell r="N428">
            <v>777</v>
          </cell>
          <cell r="O428">
            <v>1277</v>
          </cell>
          <cell r="P428">
            <v>31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22</v>
          </cell>
          <cell r="D446">
            <v>22</v>
          </cell>
          <cell r="O446">
            <v>22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69</v>
          </cell>
          <cell r="D456">
            <v>68</v>
          </cell>
          <cell r="N456">
            <v>27</v>
          </cell>
          <cell r="O456">
            <v>37</v>
          </cell>
          <cell r="P456">
            <v>5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3712</v>
          </cell>
          <cell r="D500">
            <v>3687</v>
          </cell>
          <cell r="N500">
            <v>401</v>
          </cell>
          <cell r="O500">
            <v>2640</v>
          </cell>
          <cell r="P500">
            <v>671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3208</v>
          </cell>
          <cell r="D535">
            <v>3157</v>
          </cell>
          <cell r="N535">
            <v>346</v>
          </cell>
          <cell r="O535">
            <v>1110</v>
          </cell>
          <cell r="P535">
            <v>1752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7</v>
          </cell>
          <cell r="D590">
            <v>7</v>
          </cell>
          <cell r="O590">
            <v>7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1128</v>
          </cell>
          <cell r="D615">
            <v>1123</v>
          </cell>
          <cell r="N615">
            <v>198</v>
          </cell>
          <cell r="O615">
            <v>442</v>
          </cell>
          <cell r="P615">
            <v>488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989</v>
          </cell>
          <cell r="D633">
            <v>981</v>
          </cell>
          <cell r="N633">
            <v>432</v>
          </cell>
          <cell r="O633">
            <v>480</v>
          </cell>
          <cell r="P633">
            <v>77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131</v>
          </cell>
          <cell r="D634">
            <v>131</v>
          </cell>
          <cell r="O634">
            <v>131</v>
          </cell>
        </row>
        <row r="635">
          <cell r="C635">
            <v>202</v>
          </cell>
          <cell r="D635">
            <v>202</v>
          </cell>
          <cell r="N635">
            <v>42</v>
          </cell>
          <cell r="O635">
            <v>106</v>
          </cell>
          <cell r="P635">
            <v>54</v>
          </cell>
        </row>
        <row r="636">
          <cell r="C636">
            <v>25</v>
          </cell>
          <cell r="D636">
            <v>25</v>
          </cell>
          <cell r="N636">
            <v>1</v>
          </cell>
          <cell r="O636">
            <v>24</v>
          </cell>
        </row>
        <row r="637">
          <cell r="C637">
            <v>355</v>
          </cell>
          <cell r="D637">
            <v>355</v>
          </cell>
          <cell r="N637">
            <v>298</v>
          </cell>
          <cell r="O637">
            <v>57</v>
          </cell>
        </row>
        <row r="638">
          <cell r="C638">
            <v>85</v>
          </cell>
          <cell r="D638">
            <v>77</v>
          </cell>
          <cell r="N638">
            <v>82</v>
          </cell>
          <cell r="O638">
            <v>3</v>
          </cell>
        </row>
        <row r="641">
          <cell r="C641">
            <v>30</v>
          </cell>
          <cell r="D641">
            <v>30</v>
          </cell>
          <cell r="O641">
            <v>30</v>
          </cell>
        </row>
        <row r="642">
          <cell r="C642">
            <v>13</v>
          </cell>
          <cell r="D642">
            <v>13</v>
          </cell>
          <cell r="O642">
            <v>13</v>
          </cell>
        </row>
        <row r="643">
          <cell r="C643">
            <v>4</v>
          </cell>
          <cell r="D643">
            <v>4</v>
          </cell>
          <cell r="N643">
            <v>2</v>
          </cell>
          <cell r="O643">
            <v>2</v>
          </cell>
        </row>
        <row r="644">
          <cell r="C644">
            <v>50</v>
          </cell>
          <cell r="D644">
            <v>50</v>
          </cell>
          <cell r="O644">
            <v>50</v>
          </cell>
        </row>
        <row r="646">
          <cell r="C646">
            <v>13</v>
          </cell>
          <cell r="D646">
            <v>13</v>
          </cell>
          <cell r="O646">
            <v>7</v>
          </cell>
          <cell r="P646">
            <v>6</v>
          </cell>
        </row>
        <row r="647">
          <cell r="C647">
            <v>13</v>
          </cell>
          <cell r="D647">
            <v>13</v>
          </cell>
          <cell r="N647">
            <v>2</v>
          </cell>
          <cell r="O647">
            <v>10</v>
          </cell>
          <cell r="P647">
            <v>1</v>
          </cell>
        </row>
        <row r="648">
          <cell r="C648">
            <v>18</v>
          </cell>
          <cell r="D648">
            <v>18</v>
          </cell>
          <cell r="O648">
            <v>17</v>
          </cell>
          <cell r="P648">
            <v>1</v>
          </cell>
        </row>
        <row r="649">
          <cell r="C649">
            <v>42</v>
          </cell>
          <cell r="D649">
            <v>42</v>
          </cell>
          <cell r="N649">
            <v>5</v>
          </cell>
          <cell r="O649">
            <v>22</v>
          </cell>
          <cell r="P649">
            <v>15</v>
          </cell>
        </row>
        <row r="650">
          <cell r="C650">
            <v>2</v>
          </cell>
          <cell r="D650">
            <v>2</v>
          </cell>
          <cell r="O650">
            <v>2</v>
          </cell>
        </row>
        <row r="653">
          <cell r="C653">
            <v>6</v>
          </cell>
          <cell r="D653">
            <v>6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22</v>
          </cell>
          <cell r="D804">
            <v>22</v>
          </cell>
          <cell r="N804">
            <v>3</v>
          </cell>
          <cell r="O804">
            <v>19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5</v>
          </cell>
          <cell r="D811">
            <v>3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97</v>
          </cell>
          <cell r="D882">
            <v>88</v>
          </cell>
          <cell r="E882">
            <v>9</v>
          </cell>
          <cell r="F882">
            <v>0</v>
          </cell>
          <cell r="G882">
            <v>1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9</v>
          </cell>
          <cell r="AB882">
            <v>61</v>
          </cell>
        </row>
        <row r="961">
          <cell r="C961">
            <v>38</v>
          </cell>
          <cell r="D961">
            <v>34</v>
          </cell>
          <cell r="E961">
            <v>4</v>
          </cell>
          <cell r="F961">
            <v>0</v>
          </cell>
          <cell r="G961">
            <v>1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4</v>
          </cell>
          <cell r="AB961">
            <v>18</v>
          </cell>
        </row>
        <row r="1037">
          <cell r="C1037">
            <v>2</v>
          </cell>
          <cell r="D1037">
            <v>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45</v>
          </cell>
          <cell r="D1098">
            <v>45</v>
          </cell>
          <cell r="E1098">
            <v>0</v>
          </cell>
          <cell r="F1098">
            <v>0</v>
          </cell>
          <cell r="G1098">
            <v>1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20</v>
          </cell>
        </row>
        <row r="1166">
          <cell r="C1166">
            <v>65</v>
          </cell>
          <cell r="D1166">
            <v>55</v>
          </cell>
          <cell r="E1166">
            <v>10</v>
          </cell>
          <cell r="F1166">
            <v>0</v>
          </cell>
          <cell r="G1166">
            <v>3</v>
          </cell>
          <cell r="H1166">
            <v>0</v>
          </cell>
          <cell r="I1166">
            <v>1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64</v>
          </cell>
        </row>
        <row r="1196">
          <cell r="C1196">
            <v>477</v>
          </cell>
          <cell r="D1196">
            <v>477</v>
          </cell>
          <cell r="N1196">
            <v>235</v>
          </cell>
          <cell r="O1196">
            <v>108</v>
          </cell>
          <cell r="P1196">
            <v>134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0</v>
          </cell>
          <cell r="G1221">
            <v>2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86</v>
          </cell>
          <cell r="D1353">
            <v>81</v>
          </cell>
          <cell r="N1353">
            <v>7</v>
          </cell>
          <cell r="O1353">
            <v>79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226</v>
          </cell>
          <cell r="D1357">
            <v>209</v>
          </cell>
          <cell r="E1357">
            <v>17</v>
          </cell>
          <cell r="F1357">
            <v>2</v>
          </cell>
          <cell r="G1357">
            <v>25</v>
          </cell>
          <cell r="H1357">
            <v>0</v>
          </cell>
          <cell r="I1357">
            <v>3</v>
          </cell>
          <cell r="Q1357">
            <v>0</v>
          </cell>
          <cell r="R1357">
            <v>0</v>
          </cell>
          <cell r="S1357">
            <v>0</v>
          </cell>
          <cell r="T1357">
            <v>37</v>
          </cell>
          <cell r="AB1357">
            <v>0</v>
          </cell>
        </row>
        <row r="1441">
          <cell r="C1441">
            <v>7</v>
          </cell>
          <cell r="D1441">
            <v>7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2</v>
          </cell>
          <cell r="AB1441">
            <v>0</v>
          </cell>
        </row>
        <row r="1489">
          <cell r="C1489">
            <v>78</v>
          </cell>
          <cell r="D1489">
            <v>67</v>
          </cell>
          <cell r="E1489">
            <v>11</v>
          </cell>
          <cell r="F1489">
            <v>1</v>
          </cell>
          <cell r="G1489">
            <v>2</v>
          </cell>
          <cell r="H1489">
            <v>0</v>
          </cell>
          <cell r="I1489">
            <v>1</v>
          </cell>
          <cell r="Q1489">
            <v>0</v>
          </cell>
          <cell r="R1489">
            <v>0</v>
          </cell>
          <cell r="S1489">
            <v>0</v>
          </cell>
          <cell r="T1489">
            <v>15</v>
          </cell>
          <cell r="AB1489">
            <v>0</v>
          </cell>
        </row>
        <row r="1574">
          <cell r="C1574">
            <v>1137</v>
          </cell>
          <cell r="D1574">
            <v>1037</v>
          </cell>
          <cell r="N1574">
            <v>1008</v>
          </cell>
          <cell r="O1574">
            <v>129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7</v>
          </cell>
          <cell r="E1592">
            <v>3</v>
          </cell>
          <cell r="F1592">
            <v>0</v>
          </cell>
          <cell r="G1592">
            <v>0</v>
          </cell>
          <cell r="H1592">
            <v>0</v>
          </cell>
          <cell r="I1592">
            <v>1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66</v>
          </cell>
          <cell r="D1597">
            <v>58</v>
          </cell>
          <cell r="E1597">
            <v>8</v>
          </cell>
          <cell r="F1597">
            <v>1</v>
          </cell>
          <cell r="G1597">
            <v>8</v>
          </cell>
          <cell r="H1597">
            <v>0</v>
          </cell>
          <cell r="I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13</v>
          </cell>
          <cell r="AB1597">
            <v>0</v>
          </cell>
        </row>
        <row r="1632">
          <cell r="C1632">
            <v>2</v>
          </cell>
          <cell r="D1632">
            <v>2</v>
          </cell>
          <cell r="E1632">
            <v>0</v>
          </cell>
        </row>
        <row r="1633">
          <cell r="C1633">
            <v>16</v>
          </cell>
          <cell r="D1633">
            <v>12</v>
          </cell>
          <cell r="E1633">
            <v>4</v>
          </cell>
        </row>
        <row r="1634">
          <cell r="C1634">
            <v>108</v>
          </cell>
          <cell r="D1634">
            <v>103</v>
          </cell>
          <cell r="E1634">
            <v>5</v>
          </cell>
          <cell r="T1634">
            <v>68</v>
          </cell>
        </row>
        <row r="1635">
          <cell r="E1635">
            <v>0</v>
          </cell>
        </row>
        <row r="1639">
          <cell r="C1639">
            <v>88</v>
          </cell>
          <cell r="D1639">
            <v>72</v>
          </cell>
          <cell r="E1639">
            <v>16</v>
          </cell>
          <cell r="F1639">
            <v>0</v>
          </cell>
          <cell r="G1639">
            <v>1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D1641">
            <v>1</v>
          </cell>
          <cell r="E1641">
            <v>0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C1650">
            <v>3</v>
          </cell>
          <cell r="D1650">
            <v>2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4</v>
          </cell>
          <cell r="D1665">
            <v>3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2</v>
          </cell>
          <cell r="D1676">
            <v>2</v>
          </cell>
          <cell r="E1676">
            <v>0</v>
          </cell>
          <cell r="AB1676">
            <v>2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D1682">
            <v>1</v>
          </cell>
          <cell r="E1682">
            <v>0</v>
          </cell>
        </row>
        <row r="1683">
          <cell r="C1683">
            <v>2</v>
          </cell>
          <cell r="D1683">
            <v>2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2</v>
          </cell>
          <cell r="D1692">
            <v>1</v>
          </cell>
          <cell r="E1692">
            <v>1</v>
          </cell>
        </row>
        <row r="1693">
          <cell r="C1693">
            <v>1</v>
          </cell>
          <cell r="E1693">
            <v>1</v>
          </cell>
        </row>
        <row r="1694">
          <cell r="C1694">
            <v>2</v>
          </cell>
          <cell r="D1694">
            <v>2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8</v>
          </cell>
          <cell r="D1723">
            <v>7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C1728">
            <v>1</v>
          </cell>
          <cell r="D1728">
            <v>1</v>
          </cell>
          <cell r="E1728">
            <v>0</v>
          </cell>
          <cell r="AB1728">
            <v>1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D1731">
            <v>1</v>
          </cell>
          <cell r="E1731">
            <v>1</v>
          </cell>
          <cell r="AB1731">
            <v>2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2</v>
          </cell>
          <cell r="D1772">
            <v>2</v>
          </cell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8</v>
          </cell>
          <cell r="D1784">
            <v>8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2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2</v>
          </cell>
          <cell r="D1796">
            <v>2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E1801">
            <v>6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  <cell r="G1803">
            <v>1</v>
          </cell>
        </row>
        <row r="1804">
          <cell r="C1804">
            <v>1</v>
          </cell>
          <cell r="D1804">
            <v>1</v>
          </cell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8</v>
          </cell>
          <cell r="E1821">
            <v>2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11</v>
          </cell>
          <cell r="D1837">
            <v>11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51</v>
          </cell>
          <cell r="D1849">
            <v>51</v>
          </cell>
          <cell r="N1849">
            <v>14</v>
          </cell>
          <cell r="O1849">
            <v>4</v>
          </cell>
          <cell r="P1849">
            <v>33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53</v>
          </cell>
          <cell r="D1861">
            <v>42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75</v>
          </cell>
          <cell r="D1914">
            <v>74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74</v>
          </cell>
        </row>
        <row r="1935">
          <cell r="C1935">
            <v>20</v>
          </cell>
          <cell r="D1935">
            <v>20</v>
          </cell>
          <cell r="E1935">
            <v>0</v>
          </cell>
          <cell r="AB1935">
            <v>20</v>
          </cell>
        </row>
        <row r="1936">
          <cell r="C1936">
            <v>1</v>
          </cell>
          <cell r="D1936">
            <v>1</v>
          </cell>
          <cell r="E1936">
            <v>0</v>
          </cell>
          <cell r="AB1936">
            <v>1</v>
          </cell>
        </row>
        <row r="1988">
          <cell r="J1988">
            <v>128</v>
          </cell>
          <cell r="K1988">
            <v>119</v>
          </cell>
        </row>
      </sheetData>
      <sheetData sheetId="4">
        <row r="44">
          <cell r="C44">
            <v>1</v>
          </cell>
          <cell r="D44">
            <v>0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</row>
        <row r="80">
          <cell r="C80">
            <v>1393</v>
          </cell>
          <cell r="D80">
            <v>5</v>
          </cell>
          <cell r="E80">
            <v>1345</v>
          </cell>
          <cell r="F80">
            <v>43</v>
          </cell>
          <cell r="G80">
            <v>0</v>
          </cell>
          <cell r="H80">
            <v>0</v>
          </cell>
        </row>
        <row r="122">
          <cell r="C122">
            <v>364</v>
          </cell>
          <cell r="D122">
            <v>4</v>
          </cell>
          <cell r="E122">
            <v>349</v>
          </cell>
          <cell r="F122">
            <v>11</v>
          </cell>
          <cell r="G122">
            <v>0</v>
          </cell>
          <cell r="H122">
            <v>0</v>
          </cell>
        </row>
        <row r="164">
          <cell r="C164">
            <v>67</v>
          </cell>
          <cell r="D164">
            <v>67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25404</v>
          </cell>
          <cell r="D181">
            <v>24565</v>
          </cell>
          <cell r="E181">
            <v>373</v>
          </cell>
          <cell r="F181">
            <v>466</v>
          </cell>
          <cell r="G181">
            <v>0</v>
          </cell>
          <cell r="H181">
            <v>0</v>
          </cell>
        </row>
        <row r="252">
          <cell r="C252">
            <v>251</v>
          </cell>
          <cell r="D252">
            <v>158</v>
          </cell>
          <cell r="E252">
            <v>89</v>
          </cell>
          <cell r="F252">
            <v>4</v>
          </cell>
          <cell r="G252">
            <v>0</v>
          </cell>
          <cell r="H252">
            <v>0</v>
          </cell>
        </row>
        <row r="292">
          <cell r="C292">
            <v>206</v>
          </cell>
          <cell r="D292">
            <v>167</v>
          </cell>
          <cell r="E292">
            <v>19</v>
          </cell>
          <cell r="F292">
            <v>20</v>
          </cell>
          <cell r="G292">
            <v>0</v>
          </cell>
          <cell r="H292">
            <v>0</v>
          </cell>
        </row>
        <row r="315">
          <cell r="C315">
            <v>119</v>
          </cell>
          <cell r="D315">
            <v>0</v>
          </cell>
          <cell r="E315">
            <v>119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15671</v>
          </cell>
          <cell r="D341">
            <v>12443</v>
          </cell>
          <cell r="E341">
            <v>2918</v>
          </cell>
          <cell r="F341">
            <v>310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71</v>
          </cell>
        </row>
        <row r="174">
          <cell r="D174">
            <v>0</v>
          </cell>
          <cell r="E174">
            <v>9</v>
          </cell>
        </row>
        <row r="243">
          <cell r="D243">
            <v>0</v>
          </cell>
          <cell r="E243">
            <v>68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97</v>
          </cell>
        </row>
        <row r="362">
          <cell r="D362">
            <v>0</v>
          </cell>
          <cell r="E362">
            <v>5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22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93</v>
          </cell>
          <cell r="D98">
            <v>89</v>
          </cell>
        </row>
        <row r="99">
          <cell r="C99">
            <v>0</v>
          </cell>
        </row>
      </sheetData>
      <sheetData sheetId="3">
        <row r="48">
          <cell r="C48">
            <v>512</v>
          </cell>
          <cell r="D48">
            <v>478</v>
          </cell>
        </row>
        <row r="50">
          <cell r="C50">
            <v>79</v>
          </cell>
          <cell r="D50">
            <v>79</v>
          </cell>
        </row>
        <row r="51">
          <cell r="C51">
            <v>160</v>
          </cell>
          <cell r="D51">
            <v>152</v>
          </cell>
        </row>
        <row r="83">
          <cell r="C83">
            <v>27057</v>
          </cell>
          <cell r="D83">
            <v>26377</v>
          </cell>
          <cell r="N83">
            <v>13098</v>
          </cell>
          <cell r="O83">
            <v>5501</v>
          </cell>
          <cell r="P83">
            <v>8458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30284</v>
          </cell>
          <cell r="D174">
            <v>29724</v>
          </cell>
          <cell r="N174">
            <v>13656</v>
          </cell>
          <cell r="O174">
            <v>8990</v>
          </cell>
          <cell r="P174">
            <v>7638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1379</v>
          </cell>
          <cell r="D243">
            <v>1369</v>
          </cell>
          <cell r="N243">
            <v>150</v>
          </cell>
          <cell r="O243">
            <v>1221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1708</v>
          </cell>
          <cell r="D295">
            <v>1655</v>
          </cell>
          <cell r="N295">
            <v>1301</v>
          </cell>
          <cell r="O295">
            <v>344</v>
          </cell>
          <cell r="P295">
            <v>63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5137</v>
          </cell>
          <cell r="D362">
            <v>5109</v>
          </cell>
          <cell r="N362">
            <v>1949</v>
          </cell>
          <cell r="O362">
            <v>3084</v>
          </cell>
          <cell r="P362">
            <v>104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76</v>
          </cell>
          <cell r="D405">
            <v>76</v>
          </cell>
          <cell r="N405">
            <v>1</v>
          </cell>
          <cell r="O405">
            <v>75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1159</v>
          </cell>
          <cell r="D428">
            <v>1142</v>
          </cell>
          <cell r="N428">
            <v>449</v>
          </cell>
          <cell r="O428">
            <v>701</v>
          </cell>
          <cell r="P428">
            <v>9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24</v>
          </cell>
          <cell r="D446">
            <v>23</v>
          </cell>
          <cell r="O446">
            <v>24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56</v>
          </cell>
          <cell r="D456">
            <v>55</v>
          </cell>
          <cell r="N456">
            <v>30</v>
          </cell>
          <cell r="O456">
            <v>26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3252</v>
          </cell>
          <cell r="D500">
            <v>3240</v>
          </cell>
          <cell r="N500">
            <v>344</v>
          </cell>
          <cell r="O500">
            <v>2271</v>
          </cell>
          <cell r="P500">
            <v>637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3094</v>
          </cell>
          <cell r="D535">
            <v>3067</v>
          </cell>
          <cell r="N535">
            <v>347</v>
          </cell>
          <cell r="O535">
            <v>1261</v>
          </cell>
          <cell r="P535">
            <v>1486</v>
          </cell>
          <cell r="Q535">
            <v>0</v>
          </cell>
          <cell r="R535">
            <v>0</v>
          </cell>
          <cell r="T535">
            <v>1</v>
          </cell>
        </row>
        <row r="590">
          <cell r="C590">
            <v>4</v>
          </cell>
          <cell r="D590">
            <v>4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1044</v>
          </cell>
          <cell r="D615">
            <v>1040</v>
          </cell>
          <cell r="N615">
            <v>527</v>
          </cell>
          <cell r="O615">
            <v>344</v>
          </cell>
          <cell r="P615">
            <v>173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908</v>
          </cell>
          <cell r="D633">
            <v>897</v>
          </cell>
          <cell r="N633">
            <v>331</v>
          </cell>
          <cell r="O633">
            <v>516</v>
          </cell>
          <cell r="P633">
            <v>61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210</v>
          </cell>
          <cell r="D634">
            <v>210</v>
          </cell>
          <cell r="O634">
            <v>210</v>
          </cell>
        </row>
        <row r="635">
          <cell r="C635">
            <v>175</v>
          </cell>
          <cell r="D635">
            <v>175</v>
          </cell>
          <cell r="N635">
            <v>33</v>
          </cell>
          <cell r="O635">
            <v>106</v>
          </cell>
          <cell r="P635">
            <v>36</v>
          </cell>
        </row>
        <row r="636">
          <cell r="C636">
            <v>23</v>
          </cell>
          <cell r="D636">
            <v>23</v>
          </cell>
          <cell r="O636">
            <v>23</v>
          </cell>
        </row>
        <row r="637">
          <cell r="C637">
            <v>211</v>
          </cell>
          <cell r="D637">
            <v>200</v>
          </cell>
          <cell r="N637">
            <v>192</v>
          </cell>
          <cell r="O637">
            <v>19</v>
          </cell>
        </row>
        <row r="638">
          <cell r="C638">
            <v>131</v>
          </cell>
          <cell r="D638">
            <v>131</v>
          </cell>
          <cell r="N638">
            <v>97</v>
          </cell>
          <cell r="O638">
            <v>33</v>
          </cell>
          <cell r="P638">
            <v>1</v>
          </cell>
        </row>
        <row r="641">
          <cell r="C641">
            <v>21</v>
          </cell>
          <cell r="D641">
            <v>21</v>
          </cell>
          <cell r="O641">
            <v>21</v>
          </cell>
        </row>
        <row r="642">
          <cell r="C642">
            <v>15</v>
          </cell>
          <cell r="D642">
            <v>15</v>
          </cell>
          <cell r="O642">
            <v>15</v>
          </cell>
        </row>
        <row r="643">
          <cell r="C643">
            <v>5</v>
          </cell>
          <cell r="D643">
            <v>5</v>
          </cell>
          <cell r="N643">
            <v>1</v>
          </cell>
          <cell r="O643">
            <v>4</v>
          </cell>
        </row>
        <row r="644">
          <cell r="C644">
            <v>41</v>
          </cell>
          <cell r="D644">
            <v>41</v>
          </cell>
          <cell r="O644">
            <v>41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9</v>
          </cell>
        </row>
        <row r="647">
          <cell r="C647">
            <v>8</v>
          </cell>
          <cell r="D647">
            <v>8</v>
          </cell>
          <cell r="N647">
            <v>2</v>
          </cell>
          <cell r="O647">
            <v>4</v>
          </cell>
          <cell r="P647">
            <v>2</v>
          </cell>
        </row>
        <row r="648">
          <cell r="C648">
            <v>9</v>
          </cell>
          <cell r="D648">
            <v>9</v>
          </cell>
          <cell r="O648">
            <v>6</v>
          </cell>
          <cell r="P648">
            <v>3</v>
          </cell>
        </row>
        <row r="649">
          <cell r="C649">
            <v>42</v>
          </cell>
          <cell r="D649">
            <v>42</v>
          </cell>
          <cell r="N649">
            <v>5</v>
          </cell>
          <cell r="O649">
            <v>18</v>
          </cell>
          <cell r="P649">
            <v>19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24</v>
          </cell>
          <cell r="D804">
            <v>24</v>
          </cell>
          <cell r="N804">
            <v>7</v>
          </cell>
          <cell r="O804">
            <v>17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1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91</v>
          </cell>
          <cell r="D882">
            <v>81</v>
          </cell>
          <cell r="E882">
            <v>10</v>
          </cell>
          <cell r="F882">
            <v>0</v>
          </cell>
          <cell r="G882">
            <v>1</v>
          </cell>
          <cell r="H882">
            <v>0</v>
          </cell>
          <cell r="I882">
            <v>1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65</v>
          </cell>
        </row>
        <row r="961">
          <cell r="C961">
            <v>27</v>
          </cell>
          <cell r="D961">
            <v>21</v>
          </cell>
          <cell r="E961">
            <v>6</v>
          </cell>
          <cell r="F961">
            <v>0</v>
          </cell>
          <cell r="G961">
            <v>2</v>
          </cell>
          <cell r="H961">
            <v>0</v>
          </cell>
          <cell r="I961">
            <v>2</v>
          </cell>
          <cell r="Q961">
            <v>0</v>
          </cell>
          <cell r="R961">
            <v>0</v>
          </cell>
          <cell r="S961">
            <v>0</v>
          </cell>
          <cell r="T961">
            <v>2</v>
          </cell>
          <cell r="AB961">
            <v>15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5</v>
          </cell>
          <cell r="D1037">
            <v>5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4</v>
          </cell>
        </row>
        <row r="1098">
          <cell r="C1098">
            <v>56</v>
          </cell>
          <cell r="D1098">
            <v>54</v>
          </cell>
          <cell r="E1098">
            <v>2</v>
          </cell>
          <cell r="F1098">
            <v>0</v>
          </cell>
          <cell r="G1098">
            <v>3</v>
          </cell>
          <cell r="H1098">
            <v>0</v>
          </cell>
          <cell r="I1098">
            <v>1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52</v>
          </cell>
        </row>
        <row r="1166">
          <cell r="C1166">
            <v>101</v>
          </cell>
          <cell r="D1166">
            <v>93</v>
          </cell>
          <cell r="E1166">
            <v>8</v>
          </cell>
          <cell r="F1166">
            <v>0</v>
          </cell>
          <cell r="G1166">
            <v>2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101</v>
          </cell>
        </row>
        <row r="1196">
          <cell r="C1196">
            <v>848</v>
          </cell>
          <cell r="D1196">
            <v>847</v>
          </cell>
          <cell r="N1196">
            <v>284</v>
          </cell>
          <cell r="O1196">
            <v>394</v>
          </cell>
          <cell r="P1196">
            <v>170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4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2</v>
          </cell>
          <cell r="AB1221">
            <v>1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89</v>
          </cell>
          <cell r="D1353">
            <v>89</v>
          </cell>
          <cell r="N1353">
            <v>13</v>
          </cell>
          <cell r="O1353">
            <v>76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170</v>
          </cell>
          <cell r="D1357">
            <v>160</v>
          </cell>
          <cell r="E1357">
            <v>10</v>
          </cell>
          <cell r="F1357">
            <v>2</v>
          </cell>
          <cell r="G1357">
            <v>20</v>
          </cell>
          <cell r="H1357">
            <v>0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26</v>
          </cell>
          <cell r="AB1357">
            <v>0</v>
          </cell>
        </row>
        <row r="1441">
          <cell r="C1441">
            <v>10</v>
          </cell>
          <cell r="D1441">
            <v>8</v>
          </cell>
          <cell r="E1441">
            <v>2</v>
          </cell>
          <cell r="F1441">
            <v>0</v>
          </cell>
          <cell r="G1441">
            <v>1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2</v>
          </cell>
        </row>
        <row r="1489">
          <cell r="C1489">
            <v>45</v>
          </cell>
          <cell r="D1489">
            <v>37</v>
          </cell>
          <cell r="E1489">
            <v>8</v>
          </cell>
          <cell r="F1489">
            <v>0</v>
          </cell>
          <cell r="G1489">
            <v>0</v>
          </cell>
          <cell r="H1489">
            <v>0</v>
          </cell>
          <cell r="I1489">
            <v>2</v>
          </cell>
          <cell r="Q1489">
            <v>0</v>
          </cell>
          <cell r="R1489">
            <v>0</v>
          </cell>
          <cell r="S1489">
            <v>0</v>
          </cell>
          <cell r="T1489">
            <v>5</v>
          </cell>
          <cell r="AB1489">
            <v>0</v>
          </cell>
        </row>
        <row r="1574">
          <cell r="C1574">
            <v>995</v>
          </cell>
          <cell r="D1574">
            <v>964</v>
          </cell>
          <cell r="N1574">
            <v>907</v>
          </cell>
          <cell r="O1574">
            <v>88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6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57</v>
          </cell>
          <cell r="D1597">
            <v>52</v>
          </cell>
          <cell r="E1597">
            <v>5</v>
          </cell>
          <cell r="F1597">
            <v>1</v>
          </cell>
          <cell r="G1597">
            <v>3</v>
          </cell>
          <cell r="H1597">
            <v>0</v>
          </cell>
          <cell r="I1597">
            <v>2</v>
          </cell>
          <cell r="Q1597">
            <v>0</v>
          </cell>
          <cell r="R1597">
            <v>0</v>
          </cell>
          <cell r="S1597">
            <v>0</v>
          </cell>
          <cell r="T1597">
            <v>12</v>
          </cell>
          <cell r="AB1597">
            <v>0</v>
          </cell>
        </row>
        <row r="1632">
          <cell r="E1632">
            <v>0</v>
          </cell>
        </row>
        <row r="1633">
          <cell r="C1633">
            <v>21</v>
          </cell>
          <cell r="D1633">
            <v>19</v>
          </cell>
          <cell r="E1633">
            <v>2</v>
          </cell>
        </row>
        <row r="1634">
          <cell r="C1634">
            <v>144</v>
          </cell>
          <cell r="D1634">
            <v>141</v>
          </cell>
          <cell r="E1634">
            <v>3</v>
          </cell>
          <cell r="T1634">
            <v>94</v>
          </cell>
        </row>
        <row r="1635">
          <cell r="E1635">
            <v>0</v>
          </cell>
        </row>
        <row r="1639">
          <cell r="C1639">
            <v>88</v>
          </cell>
          <cell r="D1639">
            <v>82</v>
          </cell>
          <cell r="E1639">
            <v>6</v>
          </cell>
          <cell r="F1639">
            <v>1</v>
          </cell>
          <cell r="G1639">
            <v>6</v>
          </cell>
          <cell r="H1639">
            <v>0</v>
          </cell>
          <cell r="I1639">
            <v>2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12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C1652">
            <v>4</v>
          </cell>
          <cell r="D1652">
            <v>4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  <cell r="G1672">
            <v>1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5</v>
          </cell>
          <cell r="D1676">
            <v>5</v>
          </cell>
          <cell r="E1676">
            <v>0</v>
          </cell>
          <cell r="G1676">
            <v>1</v>
          </cell>
          <cell r="AB1676">
            <v>5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D1682">
            <v>1</v>
          </cell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2</v>
          </cell>
          <cell r="D1692">
            <v>2</v>
          </cell>
          <cell r="E1692">
            <v>0</v>
          </cell>
        </row>
        <row r="1693"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12</v>
          </cell>
          <cell r="D1723">
            <v>12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G1726">
            <v>1</v>
          </cell>
          <cell r="AB1726">
            <v>1</v>
          </cell>
        </row>
        <row r="1727">
          <cell r="E1727">
            <v>0</v>
          </cell>
        </row>
        <row r="1728">
          <cell r="C1728">
            <v>1</v>
          </cell>
          <cell r="D1728">
            <v>1</v>
          </cell>
          <cell r="E1728">
            <v>0</v>
          </cell>
          <cell r="G1728">
            <v>1</v>
          </cell>
          <cell r="AB1728">
            <v>1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I1731">
            <v>1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4</v>
          </cell>
          <cell r="D1737">
            <v>4</v>
          </cell>
          <cell r="E1737">
            <v>0</v>
          </cell>
          <cell r="AB1737">
            <v>4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5</v>
          </cell>
          <cell r="D1773">
            <v>5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2</v>
          </cell>
          <cell r="D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D1801">
            <v>1</v>
          </cell>
          <cell r="E1801">
            <v>1</v>
          </cell>
          <cell r="I1801">
            <v>1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9</v>
          </cell>
          <cell r="D1821">
            <v>8</v>
          </cell>
          <cell r="E1821">
            <v>1</v>
          </cell>
        </row>
        <row r="1822">
          <cell r="E1822">
            <v>0</v>
          </cell>
        </row>
        <row r="1823">
          <cell r="C1823">
            <v>4</v>
          </cell>
          <cell r="D1823">
            <v>1</v>
          </cell>
          <cell r="E1823">
            <v>3</v>
          </cell>
        </row>
        <row r="1824">
          <cell r="E1824">
            <v>0</v>
          </cell>
        </row>
        <row r="1825">
          <cell r="E1825">
            <v>0</v>
          </cell>
          <cell r="F1825">
            <v>1</v>
          </cell>
          <cell r="G1825">
            <v>1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G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C1840">
            <v>1</v>
          </cell>
          <cell r="D1840">
            <v>1</v>
          </cell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39</v>
          </cell>
          <cell r="D1849">
            <v>39</v>
          </cell>
          <cell r="N1849">
            <v>11</v>
          </cell>
          <cell r="O1849">
            <v>5</v>
          </cell>
          <cell r="P1849">
            <v>23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50</v>
          </cell>
          <cell r="D1861">
            <v>43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47</v>
          </cell>
          <cell r="D1914">
            <v>47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45</v>
          </cell>
        </row>
        <row r="1935">
          <cell r="C1935">
            <v>20</v>
          </cell>
          <cell r="D1935">
            <v>20</v>
          </cell>
          <cell r="E1935">
            <v>0</v>
          </cell>
          <cell r="AB1935">
            <v>20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  <row r="1988">
          <cell r="J1988">
            <v>93</v>
          </cell>
          <cell r="K1988">
            <v>89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1166</v>
          </cell>
          <cell r="D80">
            <v>6</v>
          </cell>
          <cell r="E80">
            <v>1122</v>
          </cell>
          <cell r="F80">
            <v>38</v>
          </cell>
          <cell r="G80">
            <v>0</v>
          </cell>
          <cell r="H80">
            <v>0</v>
          </cell>
        </row>
        <row r="122">
          <cell r="C122">
            <v>325</v>
          </cell>
          <cell r="D122">
            <v>3</v>
          </cell>
          <cell r="E122">
            <v>314</v>
          </cell>
          <cell r="F122">
            <v>8</v>
          </cell>
          <cell r="G122">
            <v>0</v>
          </cell>
          <cell r="H122">
            <v>0</v>
          </cell>
        </row>
        <row r="164">
          <cell r="C164">
            <v>64</v>
          </cell>
          <cell r="D164">
            <v>64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18519</v>
          </cell>
          <cell r="D181">
            <v>17928</v>
          </cell>
          <cell r="E181">
            <v>250</v>
          </cell>
          <cell r="F181">
            <v>341</v>
          </cell>
          <cell r="G181">
            <v>0</v>
          </cell>
          <cell r="H181">
            <v>0</v>
          </cell>
        </row>
        <row r="252">
          <cell r="C252">
            <v>250</v>
          </cell>
          <cell r="D252">
            <v>135</v>
          </cell>
          <cell r="E252">
            <v>104</v>
          </cell>
          <cell r="F252">
            <v>11</v>
          </cell>
          <cell r="G252">
            <v>0</v>
          </cell>
          <cell r="H252">
            <v>0</v>
          </cell>
        </row>
        <row r="292">
          <cell r="C292">
            <v>194</v>
          </cell>
          <cell r="D292">
            <v>132</v>
          </cell>
          <cell r="E292">
            <v>22</v>
          </cell>
          <cell r="F292">
            <v>40</v>
          </cell>
          <cell r="G292">
            <v>0</v>
          </cell>
          <cell r="H292">
            <v>0</v>
          </cell>
        </row>
        <row r="315">
          <cell r="C315">
            <v>128</v>
          </cell>
          <cell r="D315">
            <v>0</v>
          </cell>
          <cell r="E315">
            <v>128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14601</v>
          </cell>
          <cell r="D341">
            <v>11679</v>
          </cell>
          <cell r="E341">
            <v>2546</v>
          </cell>
          <cell r="F341">
            <v>376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43</v>
          </cell>
        </row>
        <row r="174">
          <cell r="D174">
            <v>0</v>
          </cell>
          <cell r="E174">
            <v>9</v>
          </cell>
        </row>
        <row r="243">
          <cell r="D243">
            <v>0</v>
          </cell>
          <cell r="E243">
            <v>54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76</v>
          </cell>
        </row>
        <row r="362">
          <cell r="D362">
            <v>0</v>
          </cell>
          <cell r="E362">
            <v>3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6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134</v>
          </cell>
          <cell r="D98">
            <v>130</v>
          </cell>
        </row>
        <row r="99">
          <cell r="C99">
            <v>0</v>
          </cell>
        </row>
      </sheetData>
      <sheetData sheetId="3">
        <row r="48">
          <cell r="C48">
            <v>504</v>
          </cell>
          <cell r="D48">
            <v>426</v>
          </cell>
        </row>
        <row r="50">
          <cell r="C50">
            <v>79</v>
          </cell>
          <cell r="D50">
            <v>79</v>
          </cell>
        </row>
        <row r="51">
          <cell r="C51">
            <v>168</v>
          </cell>
          <cell r="D51">
            <v>161</v>
          </cell>
        </row>
        <row r="83">
          <cell r="C83">
            <v>24928</v>
          </cell>
          <cell r="D83">
            <v>24153</v>
          </cell>
          <cell r="N83">
            <v>11860</v>
          </cell>
          <cell r="O83">
            <v>4707</v>
          </cell>
          <cell r="P83">
            <v>8361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28780</v>
          </cell>
          <cell r="D174">
            <v>28277</v>
          </cell>
          <cell r="N174">
            <v>12426</v>
          </cell>
          <cell r="O174">
            <v>8311</v>
          </cell>
          <cell r="P174">
            <v>8043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1067</v>
          </cell>
          <cell r="D243">
            <v>1062</v>
          </cell>
          <cell r="N243">
            <v>119</v>
          </cell>
          <cell r="O243">
            <v>941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1437</v>
          </cell>
          <cell r="D295">
            <v>1399</v>
          </cell>
          <cell r="N295">
            <v>1138</v>
          </cell>
          <cell r="O295">
            <v>299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3997</v>
          </cell>
          <cell r="D362">
            <v>3986</v>
          </cell>
          <cell r="N362">
            <v>1399</v>
          </cell>
          <cell r="O362">
            <v>2500</v>
          </cell>
          <cell r="P362">
            <v>98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52</v>
          </cell>
          <cell r="D405">
            <v>52</v>
          </cell>
          <cell r="N405">
            <v>1</v>
          </cell>
          <cell r="O405">
            <v>51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755</v>
          </cell>
          <cell r="D428">
            <v>747</v>
          </cell>
          <cell r="N428">
            <v>267</v>
          </cell>
          <cell r="O428">
            <v>484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55</v>
          </cell>
          <cell r="D456">
            <v>54</v>
          </cell>
          <cell r="N456">
            <v>28</v>
          </cell>
          <cell r="O456">
            <v>26</v>
          </cell>
          <cell r="P456">
            <v>1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2772</v>
          </cell>
          <cell r="D500">
            <v>2766</v>
          </cell>
          <cell r="N500">
            <v>319</v>
          </cell>
          <cell r="O500">
            <v>1800</v>
          </cell>
          <cell r="P500">
            <v>653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2652</v>
          </cell>
          <cell r="D535">
            <v>2625</v>
          </cell>
          <cell r="N535">
            <v>250</v>
          </cell>
          <cell r="O535">
            <v>998</v>
          </cell>
          <cell r="P535">
            <v>1404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O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1025</v>
          </cell>
          <cell r="D615">
            <v>1020</v>
          </cell>
          <cell r="N615">
            <v>171</v>
          </cell>
          <cell r="O615">
            <v>377</v>
          </cell>
          <cell r="P615">
            <v>477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630</v>
          </cell>
          <cell r="D633">
            <v>613</v>
          </cell>
          <cell r="N633">
            <v>304</v>
          </cell>
          <cell r="O633">
            <v>271</v>
          </cell>
          <cell r="P633">
            <v>55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97</v>
          </cell>
          <cell r="D634">
            <v>97</v>
          </cell>
          <cell r="O634">
            <v>97</v>
          </cell>
        </row>
        <row r="635">
          <cell r="C635">
            <v>122</v>
          </cell>
          <cell r="D635">
            <v>122</v>
          </cell>
          <cell r="N635">
            <v>38</v>
          </cell>
          <cell r="O635">
            <v>46</v>
          </cell>
          <cell r="P635">
            <v>38</v>
          </cell>
        </row>
        <row r="637">
          <cell r="C637">
            <v>192</v>
          </cell>
          <cell r="D637">
            <v>185</v>
          </cell>
          <cell r="N637">
            <v>172</v>
          </cell>
          <cell r="O637">
            <v>20</v>
          </cell>
        </row>
        <row r="638">
          <cell r="C638">
            <v>101</v>
          </cell>
          <cell r="D638">
            <v>101</v>
          </cell>
          <cell r="N638">
            <v>82</v>
          </cell>
          <cell r="O638">
            <v>19</v>
          </cell>
        </row>
        <row r="641">
          <cell r="C641">
            <v>18</v>
          </cell>
          <cell r="D641">
            <v>18</v>
          </cell>
          <cell r="O641">
            <v>18</v>
          </cell>
        </row>
        <row r="642">
          <cell r="C642">
            <v>14</v>
          </cell>
          <cell r="D642">
            <v>14</v>
          </cell>
          <cell r="O642">
            <v>14</v>
          </cell>
        </row>
        <row r="643">
          <cell r="C643">
            <v>4</v>
          </cell>
          <cell r="D643">
            <v>4</v>
          </cell>
          <cell r="N643">
            <v>2</v>
          </cell>
          <cell r="O643">
            <v>2</v>
          </cell>
        </row>
        <row r="644">
          <cell r="C644">
            <v>13</v>
          </cell>
          <cell r="D644">
            <v>3</v>
          </cell>
          <cell r="N644">
            <v>1</v>
          </cell>
          <cell r="O644">
            <v>12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3</v>
          </cell>
          <cell r="P646">
            <v>6</v>
          </cell>
        </row>
        <row r="647">
          <cell r="C647">
            <v>15</v>
          </cell>
          <cell r="D647">
            <v>15</v>
          </cell>
          <cell r="N647">
            <v>1</v>
          </cell>
          <cell r="O647">
            <v>14</v>
          </cell>
        </row>
        <row r="648">
          <cell r="C648">
            <v>7</v>
          </cell>
          <cell r="D648">
            <v>7</v>
          </cell>
          <cell r="N648">
            <v>1</v>
          </cell>
          <cell r="O648">
            <v>4</v>
          </cell>
          <cell r="P648">
            <v>2</v>
          </cell>
        </row>
        <row r="649">
          <cell r="C649">
            <v>35</v>
          </cell>
          <cell r="D649">
            <v>35</v>
          </cell>
          <cell r="N649">
            <v>6</v>
          </cell>
          <cell r="O649">
            <v>20</v>
          </cell>
          <cell r="P649">
            <v>9</v>
          </cell>
        </row>
        <row r="653">
          <cell r="C653">
            <v>2</v>
          </cell>
          <cell r="D653">
            <v>2</v>
          </cell>
          <cell r="O653">
            <v>2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1</v>
          </cell>
          <cell r="O804">
            <v>11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2</v>
          </cell>
          <cell r="D811">
            <v>0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130</v>
          </cell>
          <cell r="D882">
            <v>125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1</v>
          </cell>
          <cell r="Q882">
            <v>0</v>
          </cell>
          <cell r="R882">
            <v>0</v>
          </cell>
          <cell r="S882">
            <v>0</v>
          </cell>
          <cell r="T882">
            <v>4</v>
          </cell>
          <cell r="AB882">
            <v>63</v>
          </cell>
        </row>
        <row r="961">
          <cell r="C961">
            <v>28</v>
          </cell>
          <cell r="D961">
            <v>24</v>
          </cell>
          <cell r="E961">
            <v>4</v>
          </cell>
          <cell r="F961">
            <v>0</v>
          </cell>
          <cell r="G961">
            <v>6</v>
          </cell>
          <cell r="H961">
            <v>1</v>
          </cell>
          <cell r="I961">
            <v>2</v>
          </cell>
          <cell r="Q961">
            <v>0</v>
          </cell>
          <cell r="R961">
            <v>0</v>
          </cell>
          <cell r="S961">
            <v>0</v>
          </cell>
          <cell r="T961">
            <v>6</v>
          </cell>
          <cell r="AB961">
            <v>8</v>
          </cell>
        </row>
        <row r="1036">
          <cell r="C1036">
            <v>12</v>
          </cell>
          <cell r="D1036">
            <v>12</v>
          </cell>
          <cell r="O1036">
            <v>12</v>
          </cell>
        </row>
        <row r="1037">
          <cell r="C1037">
            <v>2</v>
          </cell>
          <cell r="D1037">
            <v>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61</v>
          </cell>
          <cell r="D1098">
            <v>61</v>
          </cell>
          <cell r="E1098">
            <v>0</v>
          </cell>
          <cell r="F1098">
            <v>0</v>
          </cell>
          <cell r="G1098">
            <v>1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58</v>
          </cell>
        </row>
        <row r="1166">
          <cell r="C1166">
            <v>94</v>
          </cell>
          <cell r="D1166">
            <v>77</v>
          </cell>
          <cell r="E1166">
            <v>17</v>
          </cell>
          <cell r="F1166">
            <v>0</v>
          </cell>
          <cell r="G1166">
            <v>5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94</v>
          </cell>
        </row>
        <row r="1196">
          <cell r="C1196">
            <v>693</v>
          </cell>
          <cell r="D1196">
            <v>675</v>
          </cell>
          <cell r="N1196">
            <v>188</v>
          </cell>
          <cell r="O1196">
            <v>302</v>
          </cell>
          <cell r="P1196">
            <v>203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2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1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85</v>
          </cell>
          <cell r="D1353">
            <v>83</v>
          </cell>
          <cell r="N1353">
            <v>9</v>
          </cell>
          <cell r="O1353">
            <v>76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184</v>
          </cell>
          <cell r="D1357">
            <v>167</v>
          </cell>
          <cell r="E1357">
            <v>17</v>
          </cell>
          <cell r="F1357">
            <v>4</v>
          </cell>
          <cell r="G1357">
            <v>31</v>
          </cell>
          <cell r="H1357">
            <v>0</v>
          </cell>
          <cell r="I1357">
            <v>3</v>
          </cell>
          <cell r="Q1357">
            <v>0</v>
          </cell>
          <cell r="R1357">
            <v>0</v>
          </cell>
          <cell r="S1357">
            <v>0</v>
          </cell>
          <cell r="T1357">
            <v>24</v>
          </cell>
          <cell r="AB1357">
            <v>0</v>
          </cell>
        </row>
        <row r="1441">
          <cell r="C1441">
            <v>10</v>
          </cell>
          <cell r="D1441">
            <v>8</v>
          </cell>
          <cell r="E1441">
            <v>2</v>
          </cell>
          <cell r="F1441">
            <v>0</v>
          </cell>
          <cell r="G1441">
            <v>2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2</v>
          </cell>
          <cell r="AB1441">
            <v>3</v>
          </cell>
        </row>
        <row r="1489">
          <cell r="C1489">
            <v>57</v>
          </cell>
          <cell r="D1489">
            <v>49</v>
          </cell>
          <cell r="E1489">
            <v>8</v>
          </cell>
          <cell r="F1489">
            <v>1</v>
          </cell>
          <cell r="G1489">
            <v>3</v>
          </cell>
          <cell r="H1489">
            <v>0</v>
          </cell>
          <cell r="I1489">
            <v>1</v>
          </cell>
          <cell r="Q1489">
            <v>0</v>
          </cell>
          <cell r="R1489">
            <v>0</v>
          </cell>
          <cell r="S1489">
            <v>0</v>
          </cell>
          <cell r="T1489">
            <v>8</v>
          </cell>
          <cell r="AB1489">
            <v>1</v>
          </cell>
        </row>
        <row r="1574">
          <cell r="C1574">
            <v>1182</v>
          </cell>
          <cell r="D1574">
            <v>1143</v>
          </cell>
          <cell r="N1574">
            <v>1080</v>
          </cell>
          <cell r="O1574">
            <v>102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41</v>
          </cell>
          <cell r="D1597">
            <v>36</v>
          </cell>
          <cell r="E1597">
            <v>5</v>
          </cell>
          <cell r="F1597">
            <v>1</v>
          </cell>
          <cell r="G1597">
            <v>3</v>
          </cell>
          <cell r="H1597">
            <v>0</v>
          </cell>
          <cell r="I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9</v>
          </cell>
          <cell r="AB1597">
            <v>1</v>
          </cell>
        </row>
        <row r="1632"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</row>
        <row r="1634">
          <cell r="C1634">
            <v>117</v>
          </cell>
          <cell r="D1634">
            <v>111</v>
          </cell>
          <cell r="E1634">
            <v>6</v>
          </cell>
          <cell r="T1634">
            <v>77</v>
          </cell>
        </row>
        <row r="1635">
          <cell r="E1635">
            <v>0</v>
          </cell>
        </row>
        <row r="1639">
          <cell r="C1639">
            <v>69</v>
          </cell>
          <cell r="D1639">
            <v>52</v>
          </cell>
          <cell r="E1639">
            <v>17</v>
          </cell>
          <cell r="F1639">
            <v>2</v>
          </cell>
          <cell r="G1639">
            <v>1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1</v>
          </cell>
          <cell r="E1649">
            <v>1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2</v>
          </cell>
          <cell r="D1683">
            <v>1</v>
          </cell>
          <cell r="E1683">
            <v>1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3</v>
          </cell>
          <cell r="D1693">
            <v>3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1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2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C1728">
            <v>2</v>
          </cell>
          <cell r="D1728">
            <v>2</v>
          </cell>
          <cell r="E1728">
            <v>0</v>
          </cell>
          <cell r="AB1728">
            <v>2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C1746">
            <v>1</v>
          </cell>
          <cell r="E1746">
            <v>1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C1782">
            <v>2</v>
          </cell>
          <cell r="D1782">
            <v>2</v>
          </cell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2</v>
          </cell>
          <cell r="D1806">
            <v>2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5</v>
          </cell>
          <cell r="D1809">
            <v>4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6</v>
          </cell>
          <cell r="D1821">
            <v>5</v>
          </cell>
          <cell r="E1821">
            <v>1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  <cell r="G1825">
            <v>1</v>
          </cell>
        </row>
        <row r="1826">
          <cell r="E1826">
            <v>0</v>
          </cell>
        </row>
        <row r="1827">
          <cell r="C1827">
            <v>1</v>
          </cell>
          <cell r="E1827">
            <v>1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9</v>
          </cell>
          <cell r="D1837">
            <v>9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  <cell r="F1840">
            <v>2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E1843">
            <v>1</v>
          </cell>
        </row>
        <row r="1844">
          <cell r="E1844">
            <v>0</v>
          </cell>
        </row>
        <row r="1845">
          <cell r="C1845">
            <v>13</v>
          </cell>
          <cell r="D1845">
            <v>12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37</v>
          </cell>
          <cell r="D1849">
            <v>31</v>
          </cell>
          <cell r="N1849">
            <v>17</v>
          </cell>
          <cell r="P1849">
            <v>20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40</v>
          </cell>
          <cell r="D1861">
            <v>30</v>
          </cell>
        </row>
        <row r="1890">
          <cell r="C1890">
            <v>13</v>
          </cell>
          <cell r="D1890">
            <v>13</v>
          </cell>
          <cell r="E1890">
            <v>0</v>
          </cell>
          <cell r="AB1890">
            <v>13</v>
          </cell>
        </row>
        <row r="1914">
          <cell r="C1914">
            <v>46</v>
          </cell>
          <cell r="D1914">
            <v>46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45</v>
          </cell>
        </row>
        <row r="1935">
          <cell r="C1935">
            <v>15</v>
          </cell>
          <cell r="D1935">
            <v>15</v>
          </cell>
          <cell r="E1935">
            <v>0</v>
          </cell>
          <cell r="AB1935">
            <v>15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  <row r="1988">
          <cell r="J1988">
            <v>134</v>
          </cell>
          <cell r="K1988">
            <v>130</v>
          </cell>
        </row>
      </sheetData>
      <sheetData sheetId="4">
        <row r="44">
          <cell r="C44">
            <v>1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664</v>
          </cell>
          <cell r="D80">
            <v>0</v>
          </cell>
          <cell r="E80">
            <v>630</v>
          </cell>
          <cell r="F80">
            <v>34</v>
          </cell>
          <cell r="G80">
            <v>0</v>
          </cell>
          <cell r="H80">
            <v>0</v>
          </cell>
        </row>
        <row r="122">
          <cell r="C122">
            <v>334</v>
          </cell>
          <cell r="D122">
            <v>0</v>
          </cell>
          <cell r="E122">
            <v>329</v>
          </cell>
          <cell r="F122">
            <v>5</v>
          </cell>
          <cell r="G122">
            <v>0</v>
          </cell>
          <cell r="H122">
            <v>0</v>
          </cell>
        </row>
        <row r="164">
          <cell r="C164">
            <v>51</v>
          </cell>
          <cell r="D164">
            <v>51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15030</v>
          </cell>
          <cell r="D181">
            <v>14325</v>
          </cell>
          <cell r="E181">
            <v>324</v>
          </cell>
          <cell r="F181">
            <v>381</v>
          </cell>
          <cell r="G181">
            <v>0</v>
          </cell>
          <cell r="H181">
            <v>0</v>
          </cell>
        </row>
        <row r="252">
          <cell r="C252">
            <v>206</v>
          </cell>
          <cell r="D252">
            <v>170</v>
          </cell>
          <cell r="E252">
            <v>32</v>
          </cell>
          <cell r="F252">
            <v>4</v>
          </cell>
          <cell r="G252">
            <v>0</v>
          </cell>
          <cell r="H252">
            <v>0</v>
          </cell>
        </row>
        <row r="292">
          <cell r="C292">
            <v>177</v>
          </cell>
          <cell r="D292">
            <v>120</v>
          </cell>
          <cell r="E292">
            <v>20</v>
          </cell>
          <cell r="F292">
            <v>37</v>
          </cell>
          <cell r="G292">
            <v>0</v>
          </cell>
          <cell r="H292">
            <v>0</v>
          </cell>
        </row>
        <row r="315">
          <cell r="C315">
            <v>96</v>
          </cell>
          <cell r="D315">
            <v>2</v>
          </cell>
          <cell r="E315">
            <v>94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14369</v>
          </cell>
          <cell r="D341">
            <v>12018</v>
          </cell>
          <cell r="E341">
            <v>2004</v>
          </cell>
          <cell r="F341">
            <v>347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45</v>
          </cell>
        </row>
        <row r="174">
          <cell r="D174">
            <v>0</v>
          </cell>
          <cell r="E174">
            <v>13</v>
          </cell>
        </row>
        <row r="243">
          <cell r="D243">
            <v>0</v>
          </cell>
          <cell r="E243">
            <v>57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95</v>
          </cell>
        </row>
        <row r="362">
          <cell r="D362">
            <v>0</v>
          </cell>
          <cell r="E362">
            <v>5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14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2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D804">
            <v>0</v>
          </cell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D1196">
            <v>0</v>
          </cell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D1353">
            <v>0</v>
          </cell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D1574">
            <v>0</v>
          </cell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D1849">
            <v>0</v>
          </cell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D1988">
            <v>0</v>
          </cell>
          <cell r="E1988">
            <v>0</v>
          </cell>
        </row>
        <row r="2023">
          <cell r="D2023">
            <v>0</v>
          </cell>
          <cell r="E2023">
            <v>0</v>
          </cell>
        </row>
        <row r="2062">
          <cell r="D2062">
            <v>0</v>
          </cell>
          <cell r="E2062">
            <v>0</v>
          </cell>
        </row>
        <row r="2103">
          <cell r="D2103">
            <v>0</v>
          </cell>
        </row>
        <row r="2119">
          <cell r="D2119">
            <v>0</v>
          </cell>
          <cell r="E2119">
            <v>0</v>
          </cell>
        </row>
        <row r="2189">
          <cell r="D2189">
            <v>0</v>
          </cell>
          <cell r="E2189">
            <v>0</v>
          </cell>
        </row>
        <row r="2228">
          <cell r="D2228">
            <v>0</v>
          </cell>
          <cell r="E2228">
            <v>0</v>
          </cell>
        </row>
        <row r="2250">
          <cell r="D2250">
            <v>0</v>
          </cell>
          <cell r="E2250">
            <v>0</v>
          </cell>
        </row>
        <row r="2267">
          <cell r="D2267">
            <v>0</v>
          </cell>
          <cell r="E2267">
            <v>0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133</v>
          </cell>
          <cell r="D98">
            <v>121</v>
          </cell>
        </row>
        <row r="99">
          <cell r="C99">
            <v>0</v>
          </cell>
        </row>
      </sheetData>
      <sheetData sheetId="3">
        <row r="48">
          <cell r="C48">
            <v>500</v>
          </cell>
          <cell r="D48">
            <v>429</v>
          </cell>
        </row>
        <row r="50">
          <cell r="C50">
            <v>80</v>
          </cell>
          <cell r="D50">
            <v>80</v>
          </cell>
        </row>
        <row r="51">
          <cell r="C51">
            <v>167</v>
          </cell>
          <cell r="D51">
            <v>160</v>
          </cell>
        </row>
        <row r="83">
          <cell r="C83">
            <v>25755</v>
          </cell>
          <cell r="D83">
            <v>25221</v>
          </cell>
          <cell r="N83">
            <v>11957</v>
          </cell>
          <cell r="O83">
            <v>5130</v>
          </cell>
          <cell r="P83">
            <v>8668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29840</v>
          </cell>
          <cell r="D174">
            <v>29408</v>
          </cell>
          <cell r="N174">
            <v>13025</v>
          </cell>
          <cell r="O174">
            <v>8294</v>
          </cell>
          <cell r="P174">
            <v>8521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762</v>
          </cell>
          <cell r="D243">
            <v>741</v>
          </cell>
          <cell r="N243">
            <v>83</v>
          </cell>
          <cell r="O243">
            <v>670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1451</v>
          </cell>
          <cell r="D295">
            <v>1415</v>
          </cell>
          <cell r="N295">
            <v>1122</v>
          </cell>
          <cell r="O295">
            <v>259</v>
          </cell>
          <cell r="P295">
            <v>70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2742</v>
          </cell>
          <cell r="D362">
            <v>2724</v>
          </cell>
          <cell r="N362">
            <v>1094</v>
          </cell>
          <cell r="O362">
            <v>1528</v>
          </cell>
          <cell r="P362">
            <v>120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30</v>
          </cell>
          <cell r="D405">
            <v>30</v>
          </cell>
          <cell r="O405">
            <v>30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563</v>
          </cell>
          <cell r="D428">
            <v>560</v>
          </cell>
          <cell r="N428">
            <v>235</v>
          </cell>
          <cell r="O428">
            <v>328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38</v>
          </cell>
          <cell r="D456">
            <v>37</v>
          </cell>
          <cell r="N456">
            <v>21</v>
          </cell>
          <cell r="O456">
            <v>17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2295</v>
          </cell>
          <cell r="D500">
            <v>2282</v>
          </cell>
          <cell r="N500">
            <v>329</v>
          </cell>
          <cell r="O500">
            <v>1238</v>
          </cell>
          <cell r="P500">
            <v>728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2545</v>
          </cell>
          <cell r="D535">
            <v>2529</v>
          </cell>
          <cell r="N535">
            <v>260</v>
          </cell>
          <cell r="O535">
            <v>871</v>
          </cell>
          <cell r="P535">
            <v>1414</v>
          </cell>
          <cell r="Q535">
            <v>4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1196</v>
          </cell>
          <cell r="D615">
            <v>1189</v>
          </cell>
          <cell r="N615">
            <v>200</v>
          </cell>
          <cell r="O615">
            <v>291</v>
          </cell>
          <cell r="P615">
            <v>705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643</v>
          </cell>
          <cell r="D633">
            <v>632</v>
          </cell>
          <cell r="N633">
            <v>304</v>
          </cell>
          <cell r="O633">
            <v>239</v>
          </cell>
          <cell r="P633">
            <v>100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81</v>
          </cell>
          <cell r="D634">
            <v>81</v>
          </cell>
          <cell r="O634">
            <v>81</v>
          </cell>
        </row>
        <row r="635">
          <cell r="C635">
            <v>139</v>
          </cell>
          <cell r="D635">
            <v>139</v>
          </cell>
          <cell r="N635">
            <v>49</v>
          </cell>
          <cell r="O635">
            <v>28</v>
          </cell>
          <cell r="P635">
            <v>62</v>
          </cell>
        </row>
        <row r="636">
          <cell r="C636">
            <v>23</v>
          </cell>
          <cell r="D636">
            <v>23</v>
          </cell>
          <cell r="O636">
            <v>22</v>
          </cell>
          <cell r="P636">
            <v>1</v>
          </cell>
        </row>
        <row r="637">
          <cell r="C637">
            <v>167</v>
          </cell>
          <cell r="D637">
            <v>156</v>
          </cell>
          <cell r="N637">
            <v>165</v>
          </cell>
          <cell r="O637">
            <v>2</v>
          </cell>
        </row>
        <row r="638">
          <cell r="C638">
            <v>90</v>
          </cell>
          <cell r="D638">
            <v>90</v>
          </cell>
          <cell r="N638">
            <v>72</v>
          </cell>
          <cell r="O638">
            <v>18</v>
          </cell>
        </row>
        <row r="641">
          <cell r="C641">
            <v>15</v>
          </cell>
          <cell r="D641">
            <v>15</v>
          </cell>
          <cell r="O641">
            <v>14</v>
          </cell>
          <cell r="P641">
            <v>1</v>
          </cell>
        </row>
        <row r="642">
          <cell r="C642">
            <v>9</v>
          </cell>
          <cell r="D642">
            <v>9</v>
          </cell>
          <cell r="O642">
            <v>9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41</v>
          </cell>
          <cell r="D644">
            <v>41</v>
          </cell>
          <cell r="O644">
            <v>41</v>
          </cell>
        </row>
        <row r="646">
          <cell r="C646">
            <v>11</v>
          </cell>
          <cell r="D646">
            <v>11</v>
          </cell>
          <cell r="O646">
            <v>3</v>
          </cell>
          <cell r="P646">
            <v>8</v>
          </cell>
        </row>
        <row r="647">
          <cell r="C647">
            <v>10</v>
          </cell>
          <cell r="D647">
            <v>10</v>
          </cell>
          <cell r="O647">
            <v>7</v>
          </cell>
          <cell r="P647">
            <v>3</v>
          </cell>
        </row>
        <row r="648">
          <cell r="C648">
            <v>12</v>
          </cell>
          <cell r="D648">
            <v>12</v>
          </cell>
          <cell r="N648">
            <v>6</v>
          </cell>
          <cell r="O648">
            <v>3</v>
          </cell>
          <cell r="P648">
            <v>3</v>
          </cell>
        </row>
        <row r="649">
          <cell r="C649">
            <v>39</v>
          </cell>
          <cell r="D649">
            <v>39</v>
          </cell>
          <cell r="N649">
            <v>6</v>
          </cell>
          <cell r="O649">
            <v>11</v>
          </cell>
          <cell r="P649">
            <v>22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6</v>
          </cell>
          <cell r="D804">
            <v>6</v>
          </cell>
          <cell r="N804">
            <v>0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89</v>
          </cell>
          <cell r="D882">
            <v>86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4</v>
          </cell>
          <cell r="AB882">
            <v>38</v>
          </cell>
        </row>
        <row r="961">
          <cell r="C961">
            <v>23</v>
          </cell>
          <cell r="D961">
            <v>19</v>
          </cell>
          <cell r="E961">
            <v>4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3</v>
          </cell>
          <cell r="AB961">
            <v>12</v>
          </cell>
        </row>
        <row r="1037">
          <cell r="C1037">
            <v>1</v>
          </cell>
          <cell r="D1037">
            <v>0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58</v>
          </cell>
          <cell r="D1098">
            <v>56</v>
          </cell>
          <cell r="E1098">
            <v>2</v>
          </cell>
          <cell r="F1098">
            <v>0</v>
          </cell>
          <cell r="G1098">
            <v>2</v>
          </cell>
          <cell r="H1098">
            <v>0</v>
          </cell>
          <cell r="I1098">
            <v>2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50</v>
          </cell>
        </row>
        <row r="1166">
          <cell r="C1166">
            <v>73</v>
          </cell>
          <cell r="D1166">
            <v>59</v>
          </cell>
          <cell r="E1166">
            <v>14</v>
          </cell>
          <cell r="F1166">
            <v>0</v>
          </cell>
          <cell r="G1166">
            <v>3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73</v>
          </cell>
        </row>
        <row r="1196">
          <cell r="C1196">
            <v>739</v>
          </cell>
          <cell r="D1196">
            <v>727</v>
          </cell>
          <cell r="N1196">
            <v>236</v>
          </cell>
          <cell r="O1196">
            <v>299</v>
          </cell>
          <cell r="P1196">
            <v>204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3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3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1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81</v>
          </cell>
          <cell r="D1353">
            <v>80</v>
          </cell>
          <cell r="N1353">
            <v>5</v>
          </cell>
          <cell r="O1353">
            <v>76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183</v>
          </cell>
          <cell r="D1357">
            <v>173</v>
          </cell>
          <cell r="E1357">
            <v>10</v>
          </cell>
          <cell r="F1357">
            <v>2</v>
          </cell>
          <cell r="G1357">
            <v>27</v>
          </cell>
          <cell r="H1357">
            <v>0</v>
          </cell>
          <cell r="I1357">
            <v>1</v>
          </cell>
          <cell r="Q1357">
            <v>0</v>
          </cell>
          <cell r="R1357">
            <v>0</v>
          </cell>
          <cell r="S1357">
            <v>0</v>
          </cell>
          <cell r="T1357">
            <v>31</v>
          </cell>
          <cell r="AB1357">
            <v>0</v>
          </cell>
        </row>
        <row r="1441">
          <cell r="C1441">
            <v>11</v>
          </cell>
          <cell r="D1441">
            <v>10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1</v>
          </cell>
          <cell r="AB1441">
            <v>2</v>
          </cell>
        </row>
        <row r="1489">
          <cell r="C1489">
            <v>53</v>
          </cell>
          <cell r="D1489">
            <v>45</v>
          </cell>
          <cell r="E1489">
            <v>8</v>
          </cell>
          <cell r="F1489">
            <v>0</v>
          </cell>
          <cell r="G1489">
            <v>3</v>
          </cell>
          <cell r="H1489">
            <v>0</v>
          </cell>
          <cell r="I1489">
            <v>1</v>
          </cell>
          <cell r="Q1489">
            <v>0</v>
          </cell>
          <cell r="R1489">
            <v>0</v>
          </cell>
          <cell r="S1489">
            <v>0</v>
          </cell>
          <cell r="T1489">
            <v>6</v>
          </cell>
          <cell r="AB1489">
            <v>0</v>
          </cell>
        </row>
        <row r="1574">
          <cell r="C1574">
            <v>1237</v>
          </cell>
          <cell r="D1574">
            <v>1190</v>
          </cell>
          <cell r="N1574">
            <v>1172</v>
          </cell>
          <cell r="O1574">
            <v>65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5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1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45</v>
          </cell>
          <cell r="D1597">
            <v>36</v>
          </cell>
          <cell r="E1597">
            <v>9</v>
          </cell>
          <cell r="F1597">
            <v>0</v>
          </cell>
          <cell r="G1597">
            <v>3</v>
          </cell>
          <cell r="H1597">
            <v>0</v>
          </cell>
          <cell r="I1597">
            <v>3</v>
          </cell>
          <cell r="Q1597">
            <v>0</v>
          </cell>
          <cell r="R1597">
            <v>0</v>
          </cell>
          <cell r="S1597">
            <v>0</v>
          </cell>
          <cell r="T1597">
            <v>12</v>
          </cell>
          <cell r="AB1597">
            <v>1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23</v>
          </cell>
          <cell r="D1633">
            <v>20</v>
          </cell>
          <cell r="E1633">
            <v>3</v>
          </cell>
        </row>
        <row r="1634">
          <cell r="C1634">
            <v>121</v>
          </cell>
          <cell r="D1634">
            <v>115</v>
          </cell>
          <cell r="E1634">
            <v>6</v>
          </cell>
          <cell r="T1634">
            <v>66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45</v>
          </cell>
          <cell r="D1639">
            <v>35</v>
          </cell>
          <cell r="E1639">
            <v>10</v>
          </cell>
          <cell r="F1639">
            <v>2</v>
          </cell>
          <cell r="G1639">
            <v>3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1</v>
          </cell>
          <cell r="D1650">
            <v>1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E1682">
            <v>1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1</v>
          </cell>
          <cell r="E1705">
            <v>1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4</v>
          </cell>
          <cell r="D1711">
            <v>3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C1728">
            <v>2</v>
          </cell>
          <cell r="D1728">
            <v>2</v>
          </cell>
          <cell r="E1728">
            <v>0</v>
          </cell>
          <cell r="G1728">
            <v>1</v>
          </cell>
          <cell r="AB1728">
            <v>2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G1737">
            <v>1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2</v>
          </cell>
          <cell r="D1746">
            <v>2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C1782">
            <v>1</v>
          </cell>
          <cell r="D1782">
            <v>1</v>
          </cell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2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C1824">
            <v>1</v>
          </cell>
          <cell r="E1824">
            <v>1</v>
          </cell>
        </row>
        <row r="1825">
          <cell r="C1825">
            <v>1</v>
          </cell>
          <cell r="D1825">
            <v>1</v>
          </cell>
          <cell r="E1825">
            <v>0</v>
          </cell>
          <cell r="G1825">
            <v>1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1</v>
          </cell>
          <cell r="E1833">
            <v>1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  <cell r="F1840">
            <v>2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14</v>
          </cell>
          <cell r="D1845">
            <v>14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34</v>
          </cell>
          <cell r="D1849">
            <v>33</v>
          </cell>
          <cell r="N1849">
            <v>17</v>
          </cell>
          <cell r="O1849">
            <v>3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57</v>
          </cell>
          <cell r="D1861">
            <v>46</v>
          </cell>
        </row>
        <row r="1890">
          <cell r="C1890">
            <v>3</v>
          </cell>
          <cell r="D1890">
            <v>3</v>
          </cell>
          <cell r="E1890">
            <v>0</v>
          </cell>
          <cell r="AB1890">
            <v>3</v>
          </cell>
        </row>
        <row r="1914">
          <cell r="C1914">
            <v>35</v>
          </cell>
          <cell r="D1914">
            <v>35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35</v>
          </cell>
        </row>
        <row r="1935">
          <cell r="C1935">
            <v>28</v>
          </cell>
          <cell r="D1935">
            <v>28</v>
          </cell>
          <cell r="E1935">
            <v>0</v>
          </cell>
          <cell r="AB1935">
            <v>28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  <row r="1988">
          <cell r="J1988">
            <v>133</v>
          </cell>
          <cell r="K1988">
            <v>121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909</v>
          </cell>
          <cell r="D80">
            <v>0</v>
          </cell>
          <cell r="E80">
            <v>887</v>
          </cell>
          <cell r="F80">
            <v>22</v>
          </cell>
          <cell r="G80">
            <v>0</v>
          </cell>
          <cell r="H80">
            <v>0</v>
          </cell>
        </row>
        <row r="122">
          <cell r="C122">
            <v>328</v>
          </cell>
          <cell r="D122">
            <v>3</v>
          </cell>
          <cell r="E122">
            <v>320</v>
          </cell>
          <cell r="F122">
            <v>5</v>
          </cell>
          <cell r="G122">
            <v>0</v>
          </cell>
          <cell r="H122">
            <v>0</v>
          </cell>
        </row>
        <row r="164">
          <cell r="C164">
            <v>47</v>
          </cell>
          <cell r="D164">
            <v>47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13250</v>
          </cell>
          <cell r="D181">
            <v>12820</v>
          </cell>
          <cell r="E181">
            <v>255</v>
          </cell>
          <cell r="F181">
            <v>175</v>
          </cell>
          <cell r="G181">
            <v>0</v>
          </cell>
          <cell r="H181">
            <v>0</v>
          </cell>
        </row>
        <row r="252">
          <cell r="C252">
            <v>174</v>
          </cell>
          <cell r="D252">
            <v>135</v>
          </cell>
          <cell r="E252">
            <v>33</v>
          </cell>
          <cell r="F252">
            <v>6</v>
          </cell>
          <cell r="G252">
            <v>0</v>
          </cell>
          <cell r="H252">
            <v>0</v>
          </cell>
        </row>
        <row r="292">
          <cell r="C292">
            <v>125</v>
          </cell>
          <cell r="D292">
            <v>88</v>
          </cell>
          <cell r="E292">
            <v>17</v>
          </cell>
          <cell r="F292">
            <v>20</v>
          </cell>
          <cell r="G292">
            <v>0</v>
          </cell>
          <cell r="H292">
            <v>0</v>
          </cell>
        </row>
        <row r="315">
          <cell r="C315">
            <v>79</v>
          </cell>
          <cell r="D315">
            <v>2</v>
          </cell>
          <cell r="E315">
            <v>77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15921</v>
          </cell>
          <cell r="D341">
            <v>13435</v>
          </cell>
          <cell r="E341">
            <v>2125</v>
          </cell>
          <cell r="F341">
            <v>361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28</v>
          </cell>
        </row>
        <row r="174">
          <cell r="D174">
            <v>0</v>
          </cell>
          <cell r="E174">
            <v>9</v>
          </cell>
        </row>
        <row r="243">
          <cell r="D243">
            <v>0</v>
          </cell>
          <cell r="E243">
            <v>31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56</v>
          </cell>
        </row>
        <row r="362">
          <cell r="D362">
            <v>0</v>
          </cell>
          <cell r="E362">
            <v>1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10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0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E1988">
            <v>0</v>
          </cell>
        </row>
        <row r="2023">
          <cell r="E2023">
            <v>0</v>
          </cell>
        </row>
        <row r="2062">
          <cell r="E2062">
            <v>0</v>
          </cell>
        </row>
        <row r="2119">
          <cell r="E2119">
            <v>0</v>
          </cell>
        </row>
        <row r="2189">
          <cell r="E2189">
            <v>0</v>
          </cell>
        </row>
        <row r="2228">
          <cell r="E2228">
            <v>0</v>
          </cell>
        </row>
        <row r="2250">
          <cell r="E2250">
            <v>0</v>
          </cell>
        </row>
        <row r="2267">
          <cell r="E2267">
            <v>0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>
        <row r="98">
          <cell r="C98">
            <v>122</v>
          </cell>
          <cell r="D98">
            <v>118</v>
          </cell>
        </row>
        <row r="99">
          <cell r="C99">
            <v>0</v>
          </cell>
        </row>
      </sheetData>
      <sheetData sheetId="3">
        <row r="48">
          <cell r="C48">
            <v>563</v>
          </cell>
          <cell r="D48">
            <v>506</v>
          </cell>
        </row>
        <row r="50">
          <cell r="C50">
            <v>80</v>
          </cell>
          <cell r="D50">
            <v>80</v>
          </cell>
        </row>
        <row r="51">
          <cell r="C51">
            <v>171</v>
          </cell>
          <cell r="D51">
            <v>164</v>
          </cell>
        </row>
        <row r="83">
          <cell r="C83">
            <v>24791</v>
          </cell>
          <cell r="D83">
            <v>23376</v>
          </cell>
          <cell r="N83">
            <v>11269</v>
          </cell>
          <cell r="O83">
            <v>5194</v>
          </cell>
          <cell r="P83">
            <v>8328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28411</v>
          </cell>
          <cell r="D174">
            <v>28259</v>
          </cell>
          <cell r="N174">
            <v>11408</v>
          </cell>
          <cell r="O174">
            <v>8905</v>
          </cell>
          <cell r="P174">
            <v>8098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1389</v>
          </cell>
          <cell r="D243">
            <v>1380</v>
          </cell>
          <cell r="N243">
            <v>100</v>
          </cell>
          <cell r="O243">
            <v>1281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1534</v>
          </cell>
          <cell r="D295">
            <v>1533</v>
          </cell>
          <cell r="N295">
            <v>1107</v>
          </cell>
          <cell r="O295">
            <v>327</v>
          </cell>
          <cell r="P295">
            <v>100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4047</v>
          </cell>
          <cell r="D362">
            <v>4035</v>
          </cell>
          <cell r="N362">
            <v>1300</v>
          </cell>
          <cell r="O362">
            <v>2546</v>
          </cell>
          <cell r="P362">
            <v>201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40</v>
          </cell>
          <cell r="D405">
            <v>40</v>
          </cell>
          <cell r="N405">
            <v>1</v>
          </cell>
          <cell r="O405">
            <v>39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723</v>
          </cell>
          <cell r="D428">
            <v>720</v>
          </cell>
          <cell r="N428">
            <v>225</v>
          </cell>
          <cell r="O428">
            <v>492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47</v>
          </cell>
          <cell r="D456">
            <v>47</v>
          </cell>
          <cell r="N456">
            <v>20</v>
          </cell>
          <cell r="O456">
            <v>23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2624</v>
          </cell>
          <cell r="D500">
            <v>2610</v>
          </cell>
          <cell r="N500">
            <v>332</v>
          </cell>
          <cell r="O500">
            <v>1631</v>
          </cell>
          <cell r="P500">
            <v>661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2736</v>
          </cell>
          <cell r="D535">
            <v>2722</v>
          </cell>
          <cell r="N535">
            <v>317</v>
          </cell>
          <cell r="O535">
            <v>1081</v>
          </cell>
          <cell r="P535">
            <v>1338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1251</v>
          </cell>
          <cell r="D615">
            <v>1250</v>
          </cell>
          <cell r="N615">
            <v>159</v>
          </cell>
          <cell r="O615">
            <v>403</v>
          </cell>
          <cell r="P615">
            <v>689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737</v>
          </cell>
          <cell r="D633">
            <v>725</v>
          </cell>
          <cell r="N633">
            <v>322</v>
          </cell>
          <cell r="O633">
            <v>338</v>
          </cell>
          <cell r="P633">
            <v>77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95</v>
          </cell>
          <cell r="D634">
            <v>95</v>
          </cell>
          <cell r="O634">
            <v>95</v>
          </cell>
        </row>
        <row r="635">
          <cell r="C635">
            <v>175</v>
          </cell>
          <cell r="D635">
            <v>175</v>
          </cell>
          <cell r="N635">
            <v>51</v>
          </cell>
          <cell r="O635">
            <v>80</v>
          </cell>
          <cell r="P635">
            <v>44</v>
          </cell>
        </row>
        <row r="636">
          <cell r="C636">
            <v>16</v>
          </cell>
          <cell r="D636">
            <v>16</v>
          </cell>
          <cell r="O636">
            <v>16</v>
          </cell>
        </row>
        <row r="637">
          <cell r="C637">
            <v>189</v>
          </cell>
          <cell r="D637">
            <v>177</v>
          </cell>
          <cell r="N637">
            <v>189</v>
          </cell>
        </row>
        <row r="638">
          <cell r="C638">
            <v>80</v>
          </cell>
          <cell r="D638">
            <v>80</v>
          </cell>
          <cell r="N638">
            <v>71</v>
          </cell>
          <cell r="O638">
            <v>9</v>
          </cell>
        </row>
        <row r="641">
          <cell r="C641">
            <v>14</v>
          </cell>
          <cell r="D641">
            <v>14</v>
          </cell>
          <cell r="O641">
            <v>14</v>
          </cell>
        </row>
        <row r="642">
          <cell r="C642">
            <v>7</v>
          </cell>
          <cell r="D642">
            <v>7</v>
          </cell>
          <cell r="O642">
            <v>7</v>
          </cell>
        </row>
        <row r="643">
          <cell r="C643">
            <v>8</v>
          </cell>
          <cell r="D643">
            <v>8</v>
          </cell>
          <cell r="N643">
            <v>1</v>
          </cell>
          <cell r="O643">
            <v>7</v>
          </cell>
        </row>
        <row r="644">
          <cell r="C644">
            <v>48</v>
          </cell>
          <cell r="D644">
            <v>48</v>
          </cell>
          <cell r="O644">
            <v>48</v>
          </cell>
        </row>
        <row r="646">
          <cell r="C646">
            <v>16</v>
          </cell>
          <cell r="D646">
            <v>16</v>
          </cell>
          <cell r="N646">
            <v>2</v>
          </cell>
          <cell r="O646">
            <v>7</v>
          </cell>
          <cell r="P646">
            <v>7</v>
          </cell>
        </row>
        <row r="647">
          <cell r="C647">
            <v>21</v>
          </cell>
          <cell r="D647">
            <v>21</v>
          </cell>
          <cell r="O647">
            <v>21</v>
          </cell>
        </row>
        <row r="648">
          <cell r="C648">
            <v>21</v>
          </cell>
          <cell r="D648">
            <v>21</v>
          </cell>
          <cell r="N648">
            <v>5</v>
          </cell>
          <cell r="O648">
            <v>10</v>
          </cell>
          <cell r="P648">
            <v>6</v>
          </cell>
        </row>
        <row r="649">
          <cell r="C649">
            <v>40</v>
          </cell>
          <cell r="D649">
            <v>40</v>
          </cell>
          <cell r="N649">
            <v>3</v>
          </cell>
          <cell r="O649">
            <v>17</v>
          </cell>
          <cell r="P649">
            <v>20</v>
          </cell>
        </row>
        <row r="650">
          <cell r="C650">
            <v>1</v>
          </cell>
          <cell r="D650">
            <v>1</v>
          </cell>
          <cell r="O650">
            <v>1</v>
          </cell>
        </row>
        <row r="653">
          <cell r="C653">
            <v>6</v>
          </cell>
          <cell r="D653">
            <v>6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19</v>
          </cell>
          <cell r="D804">
            <v>19</v>
          </cell>
          <cell r="N804">
            <v>2</v>
          </cell>
          <cell r="O804">
            <v>17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2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79</v>
          </cell>
          <cell r="D882">
            <v>76</v>
          </cell>
          <cell r="E882">
            <v>3</v>
          </cell>
          <cell r="F882">
            <v>0</v>
          </cell>
          <cell r="G882">
            <v>1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3</v>
          </cell>
          <cell r="AB882">
            <v>33</v>
          </cell>
        </row>
        <row r="961">
          <cell r="C961">
            <v>20</v>
          </cell>
          <cell r="D961">
            <v>18</v>
          </cell>
          <cell r="E961">
            <v>2</v>
          </cell>
          <cell r="F961">
            <v>0</v>
          </cell>
          <cell r="G961">
            <v>2</v>
          </cell>
          <cell r="H961">
            <v>0</v>
          </cell>
          <cell r="I961">
            <v>1</v>
          </cell>
          <cell r="Q961">
            <v>0</v>
          </cell>
          <cell r="R961">
            <v>0</v>
          </cell>
          <cell r="S961">
            <v>0</v>
          </cell>
          <cell r="T961">
            <v>1</v>
          </cell>
          <cell r="AB961">
            <v>7</v>
          </cell>
        </row>
        <row r="1036">
          <cell r="C1036">
            <v>7</v>
          </cell>
          <cell r="D1036">
            <v>7</v>
          </cell>
          <cell r="O1036">
            <v>7</v>
          </cell>
        </row>
        <row r="1037">
          <cell r="C1037">
            <v>5</v>
          </cell>
          <cell r="D1037">
            <v>2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62</v>
          </cell>
          <cell r="D1098">
            <v>61</v>
          </cell>
          <cell r="E1098">
            <v>1</v>
          </cell>
          <cell r="F1098">
            <v>0</v>
          </cell>
          <cell r="G1098">
            <v>1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59</v>
          </cell>
        </row>
        <row r="1166">
          <cell r="C1166">
            <v>71</v>
          </cell>
          <cell r="D1166">
            <v>63</v>
          </cell>
          <cell r="E1166">
            <v>8</v>
          </cell>
          <cell r="F1166">
            <v>0</v>
          </cell>
          <cell r="G1166">
            <v>0</v>
          </cell>
          <cell r="H1166">
            <v>0</v>
          </cell>
          <cell r="I1166">
            <v>1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71</v>
          </cell>
        </row>
        <row r="1196">
          <cell r="C1196">
            <v>853</v>
          </cell>
          <cell r="D1196">
            <v>843</v>
          </cell>
          <cell r="N1196">
            <v>253</v>
          </cell>
          <cell r="O1196">
            <v>402</v>
          </cell>
          <cell r="P1196">
            <v>198</v>
          </cell>
          <cell r="Q1196">
            <v>37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3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1</v>
          </cell>
          <cell r="AB1221">
            <v>1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186</v>
          </cell>
          <cell r="D1353">
            <v>185</v>
          </cell>
          <cell r="N1353">
            <v>6</v>
          </cell>
          <cell r="O1353">
            <v>180</v>
          </cell>
          <cell r="P1353">
            <v>0</v>
          </cell>
          <cell r="Q1353">
            <v>67</v>
          </cell>
          <cell r="R1353">
            <v>0</v>
          </cell>
          <cell r="T1353">
            <v>0</v>
          </cell>
        </row>
        <row r="1357">
          <cell r="C1357">
            <v>197</v>
          </cell>
          <cell r="D1357">
            <v>189</v>
          </cell>
          <cell r="E1357">
            <v>8</v>
          </cell>
          <cell r="F1357">
            <v>0</v>
          </cell>
          <cell r="G1357">
            <v>24</v>
          </cell>
          <cell r="H1357">
            <v>1</v>
          </cell>
          <cell r="I1357">
            <v>2</v>
          </cell>
          <cell r="Q1357">
            <v>0</v>
          </cell>
          <cell r="R1357">
            <v>0</v>
          </cell>
          <cell r="S1357">
            <v>0</v>
          </cell>
          <cell r="T1357">
            <v>17</v>
          </cell>
          <cell r="AB1357">
            <v>0</v>
          </cell>
        </row>
        <row r="1441">
          <cell r="C1441">
            <v>10</v>
          </cell>
          <cell r="D1441">
            <v>10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47</v>
          </cell>
          <cell r="D1489">
            <v>41</v>
          </cell>
          <cell r="E1489">
            <v>6</v>
          </cell>
          <cell r="F1489">
            <v>0</v>
          </cell>
          <cell r="G1489">
            <v>4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5</v>
          </cell>
          <cell r="AB1489">
            <v>0</v>
          </cell>
        </row>
        <row r="1574">
          <cell r="C1574">
            <v>1190</v>
          </cell>
          <cell r="D1574">
            <v>1153</v>
          </cell>
          <cell r="N1574">
            <v>1136</v>
          </cell>
          <cell r="O1574">
            <v>54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10</v>
          </cell>
          <cell r="E1592">
            <v>1</v>
          </cell>
          <cell r="F1592">
            <v>0</v>
          </cell>
          <cell r="G1592">
            <v>1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3</v>
          </cell>
        </row>
        <row r="1597">
          <cell r="C1597">
            <v>40</v>
          </cell>
          <cell r="D1597">
            <v>37</v>
          </cell>
          <cell r="E1597">
            <v>3</v>
          </cell>
          <cell r="F1597">
            <v>2</v>
          </cell>
          <cell r="G1597">
            <v>4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5</v>
          </cell>
          <cell r="AB1597">
            <v>2</v>
          </cell>
        </row>
        <row r="1632">
          <cell r="E1632">
            <v>0</v>
          </cell>
        </row>
        <row r="1633">
          <cell r="C1633">
            <v>24</v>
          </cell>
          <cell r="D1633">
            <v>21</v>
          </cell>
          <cell r="E1633">
            <v>3</v>
          </cell>
        </row>
        <row r="1634">
          <cell r="C1634">
            <v>119</v>
          </cell>
          <cell r="D1634">
            <v>117</v>
          </cell>
          <cell r="E1634">
            <v>2</v>
          </cell>
          <cell r="T1634">
            <v>86</v>
          </cell>
        </row>
        <row r="1635">
          <cell r="E1635">
            <v>0</v>
          </cell>
        </row>
        <row r="1639">
          <cell r="C1639">
            <v>79</v>
          </cell>
          <cell r="D1639">
            <v>66</v>
          </cell>
          <cell r="E1639">
            <v>13</v>
          </cell>
          <cell r="F1639">
            <v>0</v>
          </cell>
          <cell r="G1639">
            <v>2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G1640">
            <v>1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  <cell r="G1647">
            <v>1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4</v>
          </cell>
          <cell r="D1683">
            <v>2</v>
          </cell>
          <cell r="E1683">
            <v>2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2</v>
          </cell>
          <cell r="D1688">
            <v>2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C1703">
            <v>1</v>
          </cell>
          <cell r="D1703">
            <v>1</v>
          </cell>
          <cell r="E1703">
            <v>0</v>
          </cell>
        </row>
        <row r="1704">
          <cell r="C1704">
            <v>2</v>
          </cell>
          <cell r="D1704">
            <v>2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C1708">
            <v>1</v>
          </cell>
          <cell r="D1708">
            <v>1</v>
          </cell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2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3</v>
          </cell>
          <cell r="D1726">
            <v>3</v>
          </cell>
          <cell r="E1726">
            <v>0</v>
          </cell>
          <cell r="AB1726">
            <v>3</v>
          </cell>
        </row>
        <row r="1727">
          <cell r="E1727">
            <v>0</v>
          </cell>
        </row>
        <row r="1728">
          <cell r="C1728">
            <v>1</v>
          </cell>
          <cell r="D1728">
            <v>1</v>
          </cell>
          <cell r="E1728">
            <v>0</v>
          </cell>
          <cell r="AB1728">
            <v>1</v>
          </cell>
        </row>
        <row r="1729">
          <cell r="C1729">
            <v>1</v>
          </cell>
          <cell r="D1729">
            <v>1</v>
          </cell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1</v>
          </cell>
          <cell r="D1736">
            <v>1</v>
          </cell>
          <cell r="E1736">
            <v>0</v>
          </cell>
        </row>
        <row r="1737">
          <cell r="C1737">
            <v>1</v>
          </cell>
          <cell r="E1737">
            <v>1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6</v>
          </cell>
          <cell r="D1773">
            <v>6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3</v>
          </cell>
          <cell r="D1796">
            <v>3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8</v>
          </cell>
          <cell r="D1801">
            <v>3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C1807">
            <v>1</v>
          </cell>
          <cell r="D1807">
            <v>1</v>
          </cell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14</v>
          </cell>
          <cell r="D1821">
            <v>14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3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C1840">
            <v>1</v>
          </cell>
          <cell r="D1840">
            <v>1</v>
          </cell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10</v>
          </cell>
          <cell r="D1845">
            <v>10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28</v>
          </cell>
          <cell r="D1849">
            <v>28</v>
          </cell>
          <cell r="N1849">
            <v>10</v>
          </cell>
          <cell r="O1849">
            <v>1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46</v>
          </cell>
          <cell r="D1861">
            <v>37</v>
          </cell>
        </row>
        <row r="1890">
          <cell r="C1890">
            <v>4</v>
          </cell>
          <cell r="D1890">
            <v>4</v>
          </cell>
          <cell r="E1890">
            <v>0</v>
          </cell>
          <cell r="AB1890">
            <v>4</v>
          </cell>
        </row>
        <row r="1914">
          <cell r="C1914">
            <v>57</v>
          </cell>
          <cell r="D1914">
            <v>57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55</v>
          </cell>
        </row>
        <row r="1935">
          <cell r="C1935">
            <v>12</v>
          </cell>
          <cell r="D1935">
            <v>12</v>
          </cell>
          <cell r="E1935">
            <v>0</v>
          </cell>
          <cell r="AB1935">
            <v>12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  <row r="1988">
          <cell r="J1988">
            <v>122</v>
          </cell>
          <cell r="K1988">
            <v>118</v>
          </cell>
        </row>
      </sheetData>
      <sheetData sheetId="4">
        <row r="44">
          <cell r="C44">
            <v>3</v>
          </cell>
          <cell r="D44">
            <v>0</v>
          </cell>
          <cell r="E44">
            <v>0</v>
          </cell>
          <cell r="F44">
            <v>3</v>
          </cell>
          <cell r="G44">
            <v>0</v>
          </cell>
          <cell r="H44">
            <v>0</v>
          </cell>
        </row>
        <row r="80">
          <cell r="C80">
            <v>945</v>
          </cell>
          <cell r="D80">
            <v>0</v>
          </cell>
          <cell r="E80">
            <v>923</v>
          </cell>
          <cell r="F80">
            <v>22</v>
          </cell>
          <cell r="G80">
            <v>0</v>
          </cell>
          <cell r="H80">
            <v>0</v>
          </cell>
        </row>
        <row r="122">
          <cell r="C122">
            <v>387</v>
          </cell>
          <cell r="D122">
            <v>0</v>
          </cell>
          <cell r="E122">
            <v>383</v>
          </cell>
          <cell r="F122">
            <v>4</v>
          </cell>
          <cell r="G122">
            <v>0</v>
          </cell>
          <cell r="H122">
            <v>0</v>
          </cell>
        </row>
        <row r="164">
          <cell r="C164">
            <v>48</v>
          </cell>
          <cell r="D164">
            <v>48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16331</v>
          </cell>
          <cell r="D181">
            <v>16103</v>
          </cell>
          <cell r="E181">
            <v>55</v>
          </cell>
          <cell r="F181">
            <v>173</v>
          </cell>
          <cell r="G181">
            <v>0</v>
          </cell>
          <cell r="H181">
            <v>0</v>
          </cell>
        </row>
        <row r="252">
          <cell r="C252">
            <v>291</v>
          </cell>
          <cell r="D252">
            <v>148</v>
          </cell>
          <cell r="E252">
            <v>137</v>
          </cell>
          <cell r="F252">
            <v>6</v>
          </cell>
          <cell r="G252">
            <v>0</v>
          </cell>
          <cell r="H252">
            <v>0</v>
          </cell>
        </row>
        <row r="292">
          <cell r="C292">
            <v>156</v>
          </cell>
          <cell r="D292">
            <v>111</v>
          </cell>
          <cell r="E292">
            <v>18</v>
          </cell>
          <cell r="F292">
            <v>27</v>
          </cell>
          <cell r="G292">
            <v>0</v>
          </cell>
          <cell r="H292">
            <v>0</v>
          </cell>
        </row>
        <row r="315">
          <cell r="C315">
            <v>88</v>
          </cell>
          <cell r="D315">
            <v>0</v>
          </cell>
          <cell r="E315">
            <v>88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17275</v>
          </cell>
          <cell r="D341">
            <v>14910</v>
          </cell>
          <cell r="E341">
            <v>2037</v>
          </cell>
          <cell r="F341">
            <v>328</v>
          </cell>
          <cell r="G341">
            <v>0</v>
          </cell>
          <cell r="H341">
            <v>0</v>
          </cell>
        </row>
        <row r="533">
          <cell r="C533">
            <v>0</v>
          </cell>
        </row>
      </sheetData>
      <sheetData sheetId="5">
        <row r="83">
          <cell r="D83">
            <v>0</v>
          </cell>
          <cell r="E83">
            <v>25</v>
          </cell>
        </row>
        <row r="174">
          <cell r="D174">
            <v>0</v>
          </cell>
          <cell r="E174">
            <v>9</v>
          </cell>
        </row>
        <row r="243">
          <cell r="D243">
            <v>0</v>
          </cell>
          <cell r="E243">
            <v>99</v>
          </cell>
        </row>
        <row r="289">
          <cell r="D289">
            <v>0</v>
          </cell>
          <cell r="E289">
            <v>0</v>
          </cell>
        </row>
        <row r="295">
          <cell r="D295">
            <v>0</v>
          </cell>
          <cell r="E295">
            <v>141</v>
          </cell>
        </row>
        <row r="362">
          <cell r="D362">
            <v>0</v>
          </cell>
          <cell r="E362">
            <v>8</v>
          </cell>
        </row>
        <row r="405">
          <cell r="D405">
            <v>0</v>
          </cell>
          <cell r="E405">
            <v>0</v>
          </cell>
        </row>
        <row r="428">
          <cell r="D428">
            <v>0</v>
          </cell>
          <cell r="E428">
            <v>10</v>
          </cell>
        </row>
        <row r="446">
          <cell r="D446">
            <v>0</v>
          </cell>
          <cell r="E446">
            <v>0</v>
          </cell>
        </row>
        <row r="456">
          <cell r="D456">
            <v>0</v>
          </cell>
          <cell r="E456">
            <v>0</v>
          </cell>
        </row>
        <row r="500">
          <cell r="D500">
            <v>0</v>
          </cell>
          <cell r="E500">
            <v>1</v>
          </cell>
        </row>
        <row r="535">
          <cell r="D535">
            <v>0</v>
          </cell>
          <cell r="E535">
            <v>0</v>
          </cell>
        </row>
        <row r="590">
          <cell r="D590">
            <v>0</v>
          </cell>
          <cell r="E590">
            <v>0</v>
          </cell>
        </row>
        <row r="615">
          <cell r="D615">
            <v>0</v>
          </cell>
          <cell r="E615">
            <v>0</v>
          </cell>
        </row>
        <row r="633">
          <cell r="D633">
            <v>0</v>
          </cell>
          <cell r="E633">
            <v>0</v>
          </cell>
        </row>
        <row r="654">
          <cell r="D654">
            <v>0</v>
          </cell>
          <cell r="E654">
            <v>0</v>
          </cell>
        </row>
        <row r="674">
          <cell r="D674">
            <v>0</v>
          </cell>
          <cell r="E674">
            <v>0</v>
          </cell>
        </row>
        <row r="678">
          <cell r="D678">
            <v>0</v>
          </cell>
          <cell r="E678">
            <v>0</v>
          </cell>
        </row>
        <row r="681">
          <cell r="D681">
            <v>0</v>
          </cell>
          <cell r="E681">
            <v>0</v>
          </cell>
        </row>
        <row r="687">
          <cell r="D687">
            <v>0</v>
          </cell>
          <cell r="E687">
            <v>0</v>
          </cell>
        </row>
        <row r="695">
          <cell r="D695">
            <v>0</v>
          </cell>
          <cell r="E695">
            <v>0</v>
          </cell>
        </row>
        <row r="701">
          <cell r="D701">
            <v>0</v>
          </cell>
          <cell r="E701">
            <v>0</v>
          </cell>
        </row>
        <row r="704">
          <cell r="D704">
            <v>0</v>
          </cell>
          <cell r="E704">
            <v>0</v>
          </cell>
        </row>
        <row r="707">
          <cell r="D707">
            <v>0</v>
          </cell>
          <cell r="E707">
            <v>0</v>
          </cell>
        </row>
        <row r="710">
          <cell r="D710">
            <v>0</v>
          </cell>
          <cell r="E710">
            <v>0</v>
          </cell>
        </row>
        <row r="717">
          <cell r="D717">
            <v>0</v>
          </cell>
          <cell r="E717">
            <v>0</v>
          </cell>
        </row>
        <row r="720">
          <cell r="D720">
            <v>0</v>
          </cell>
          <cell r="E720">
            <v>0</v>
          </cell>
        </row>
        <row r="727">
          <cell r="D727">
            <v>0</v>
          </cell>
          <cell r="E727">
            <v>0</v>
          </cell>
        </row>
        <row r="730">
          <cell r="D730">
            <v>0</v>
          </cell>
          <cell r="E730">
            <v>0</v>
          </cell>
        </row>
        <row r="747">
          <cell r="D747">
            <v>0</v>
          </cell>
          <cell r="E747">
            <v>0</v>
          </cell>
        </row>
        <row r="764">
          <cell r="D764">
            <v>0</v>
          </cell>
          <cell r="E764">
            <v>0</v>
          </cell>
        </row>
        <row r="783">
          <cell r="D783">
            <v>0</v>
          </cell>
          <cell r="E783">
            <v>0</v>
          </cell>
        </row>
        <row r="804">
          <cell r="E804">
            <v>0</v>
          </cell>
        </row>
        <row r="811">
          <cell r="D811">
            <v>0</v>
          </cell>
          <cell r="E811">
            <v>0</v>
          </cell>
        </row>
        <row r="882">
          <cell r="D882">
            <v>0</v>
          </cell>
          <cell r="E882">
            <v>0</v>
          </cell>
        </row>
        <row r="961">
          <cell r="D961">
            <v>0</v>
          </cell>
          <cell r="E961">
            <v>0</v>
          </cell>
        </row>
        <row r="1037">
          <cell r="D1037">
            <v>0</v>
          </cell>
          <cell r="E1037">
            <v>0</v>
          </cell>
        </row>
        <row r="1098">
          <cell r="D1098">
            <v>0</v>
          </cell>
          <cell r="E1098">
            <v>0</v>
          </cell>
        </row>
        <row r="1166">
          <cell r="D1166">
            <v>0</v>
          </cell>
          <cell r="E1166">
            <v>0</v>
          </cell>
        </row>
        <row r="1196">
          <cell r="E1196">
            <v>0</v>
          </cell>
        </row>
        <row r="1221">
          <cell r="D1221">
            <v>0</v>
          </cell>
          <cell r="E1221">
            <v>0</v>
          </cell>
        </row>
        <row r="1287">
          <cell r="D1287">
            <v>0</v>
          </cell>
          <cell r="E1287">
            <v>0</v>
          </cell>
        </row>
        <row r="1353">
          <cell r="E1353">
            <v>0</v>
          </cell>
        </row>
        <row r="1357">
          <cell r="D1357">
            <v>0</v>
          </cell>
          <cell r="E1357">
            <v>0</v>
          </cell>
        </row>
        <row r="1441">
          <cell r="D1441">
            <v>0</v>
          </cell>
          <cell r="E1441">
            <v>0</v>
          </cell>
        </row>
        <row r="1489">
          <cell r="D1489">
            <v>0</v>
          </cell>
          <cell r="E1489">
            <v>0</v>
          </cell>
        </row>
        <row r="1574">
          <cell r="E1574">
            <v>0</v>
          </cell>
        </row>
        <row r="1592">
          <cell r="D1592">
            <v>0</v>
          </cell>
          <cell r="E1592">
            <v>0</v>
          </cell>
        </row>
        <row r="1597">
          <cell r="D1597">
            <v>0</v>
          </cell>
          <cell r="E1597">
            <v>0</v>
          </cell>
        </row>
        <row r="1639">
          <cell r="D1639">
            <v>0</v>
          </cell>
          <cell r="E1639">
            <v>0</v>
          </cell>
        </row>
        <row r="1845">
          <cell r="D1845">
            <v>0</v>
          </cell>
          <cell r="E1845">
            <v>0</v>
          </cell>
        </row>
        <row r="1849">
          <cell r="E1849">
            <v>0</v>
          </cell>
        </row>
        <row r="1914">
          <cell r="D1914">
            <v>0</v>
          </cell>
          <cell r="E1914">
            <v>0</v>
          </cell>
        </row>
        <row r="1988">
          <cell r="E1988">
            <v>0</v>
          </cell>
        </row>
        <row r="2023">
          <cell r="E2023">
            <v>0</v>
          </cell>
        </row>
        <row r="2062">
          <cell r="E2062">
            <v>0</v>
          </cell>
        </row>
        <row r="2119">
          <cell r="E2119">
            <v>0</v>
          </cell>
        </row>
        <row r="2189">
          <cell r="E2189">
            <v>0</v>
          </cell>
        </row>
        <row r="2228">
          <cell r="E2228">
            <v>0</v>
          </cell>
        </row>
        <row r="2250">
          <cell r="E2250">
            <v>0</v>
          </cell>
        </row>
        <row r="2267">
          <cell r="E2267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abSelected="1" topLeftCell="A6" workbookViewId="0">
      <selection activeCell="J10" sqref="J10"/>
    </sheetView>
  </sheetViews>
  <sheetFormatPr baseColWidth="10" defaultRowHeight="10.5" x14ac:dyDescent="0.15"/>
  <cols>
    <col min="1" max="1" width="19.42578125" style="4" customWidth="1"/>
    <col min="2" max="8" width="21" style="4" customWidth="1"/>
    <col min="9" max="9" width="13.42578125" style="4" customWidth="1"/>
    <col min="10" max="10" width="13.85546875" style="4" customWidth="1"/>
    <col min="11" max="11" width="11.7109375" style="4" customWidth="1"/>
    <col min="12" max="12" width="13.28515625" style="4" customWidth="1"/>
    <col min="13" max="13" width="11.7109375" style="4" customWidth="1"/>
    <col min="14" max="14" width="11.85546875" style="4" customWidth="1"/>
    <col min="15" max="15" width="12.7109375" style="4" customWidth="1"/>
    <col min="16" max="16" width="11.85546875" style="4" customWidth="1"/>
    <col min="17" max="17" width="11.28515625" style="4" customWidth="1"/>
    <col min="18" max="24" width="20.85546875" style="4" customWidth="1"/>
    <col min="25" max="25" width="20.28515625" style="4" customWidth="1"/>
    <col min="26" max="26" width="20.28515625" style="5" customWidth="1"/>
    <col min="27" max="27" width="20.28515625" style="4" customWidth="1"/>
    <col min="28" max="28" width="14.85546875" style="4" customWidth="1"/>
    <col min="29" max="29" width="11.42578125" style="4" customWidth="1"/>
    <col min="30" max="256" width="11.42578125" style="4"/>
    <col min="257" max="257" width="19.42578125" style="4" customWidth="1"/>
    <col min="258" max="264" width="21" style="4" customWidth="1"/>
    <col min="265" max="265" width="13.42578125" style="4" customWidth="1"/>
    <col min="266" max="266" width="13.85546875" style="4" customWidth="1"/>
    <col min="267" max="267" width="11.7109375" style="4" customWidth="1"/>
    <col min="268" max="268" width="13.28515625" style="4" customWidth="1"/>
    <col min="269" max="269" width="11.7109375" style="4" customWidth="1"/>
    <col min="270" max="270" width="11.85546875" style="4" customWidth="1"/>
    <col min="271" max="271" width="12.7109375" style="4" customWidth="1"/>
    <col min="272" max="272" width="11.85546875" style="4" customWidth="1"/>
    <col min="273" max="273" width="11.28515625" style="4" customWidth="1"/>
    <col min="274" max="280" width="20.85546875" style="4" customWidth="1"/>
    <col min="281" max="283" width="20.28515625" style="4" customWidth="1"/>
    <col min="284" max="284" width="14.85546875" style="4" customWidth="1"/>
    <col min="285" max="285" width="11.42578125" style="4" customWidth="1"/>
    <col min="286" max="512" width="11.42578125" style="4"/>
    <col min="513" max="513" width="19.42578125" style="4" customWidth="1"/>
    <col min="514" max="520" width="21" style="4" customWidth="1"/>
    <col min="521" max="521" width="13.42578125" style="4" customWidth="1"/>
    <col min="522" max="522" width="13.85546875" style="4" customWidth="1"/>
    <col min="523" max="523" width="11.7109375" style="4" customWidth="1"/>
    <col min="524" max="524" width="13.28515625" style="4" customWidth="1"/>
    <col min="525" max="525" width="11.7109375" style="4" customWidth="1"/>
    <col min="526" max="526" width="11.85546875" style="4" customWidth="1"/>
    <col min="527" max="527" width="12.7109375" style="4" customWidth="1"/>
    <col min="528" max="528" width="11.85546875" style="4" customWidth="1"/>
    <col min="529" max="529" width="11.28515625" style="4" customWidth="1"/>
    <col min="530" max="536" width="20.85546875" style="4" customWidth="1"/>
    <col min="537" max="539" width="20.28515625" style="4" customWidth="1"/>
    <col min="540" max="540" width="14.85546875" style="4" customWidth="1"/>
    <col min="541" max="541" width="11.42578125" style="4" customWidth="1"/>
    <col min="542" max="768" width="11.42578125" style="4"/>
    <col min="769" max="769" width="19.42578125" style="4" customWidth="1"/>
    <col min="770" max="776" width="21" style="4" customWidth="1"/>
    <col min="777" max="777" width="13.42578125" style="4" customWidth="1"/>
    <col min="778" max="778" width="13.85546875" style="4" customWidth="1"/>
    <col min="779" max="779" width="11.7109375" style="4" customWidth="1"/>
    <col min="780" max="780" width="13.28515625" style="4" customWidth="1"/>
    <col min="781" max="781" width="11.7109375" style="4" customWidth="1"/>
    <col min="782" max="782" width="11.85546875" style="4" customWidth="1"/>
    <col min="783" max="783" width="12.7109375" style="4" customWidth="1"/>
    <col min="784" max="784" width="11.85546875" style="4" customWidth="1"/>
    <col min="785" max="785" width="11.28515625" style="4" customWidth="1"/>
    <col min="786" max="792" width="20.85546875" style="4" customWidth="1"/>
    <col min="793" max="795" width="20.28515625" style="4" customWidth="1"/>
    <col min="796" max="796" width="14.85546875" style="4" customWidth="1"/>
    <col min="797" max="797" width="11.42578125" style="4" customWidth="1"/>
    <col min="798" max="1024" width="11.42578125" style="4"/>
    <col min="1025" max="1025" width="19.42578125" style="4" customWidth="1"/>
    <col min="1026" max="1032" width="21" style="4" customWidth="1"/>
    <col min="1033" max="1033" width="13.42578125" style="4" customWidth="1"/>
    <col min="1034" max="1034" width="13.85546875" style="4" customWidth="1"/>
    <col min="1035" max="1035" width="11.7109375" style="4" customWidth="1"/>
    <col min="1036" max="1036" width="13.28515625" style="4" customWidth="1"/>
    <col min="1037" max="1037" width="11.7109375" style="4" customWidth="1"/>
    <col min="1038" max="1038" width="11.85546875" style="4" customWidth="1"/>
    <col min="1039" max="1039" width="12.7109375" style="4" customWidth="1"/>
    <col min="1040" max="1040" width="11.85546875" style="4" customWidth="1"/>
    <col min="1041" max="1041" width="11.28515625" style="4" customWidth="1"/>
    <col min="1042" max="1048" width="20.85546875" style="4" customWidth="1"/>
    <col min="1049" max="1051" width="20.28515625" style="4" customWidth="1"/>
    <col min="1052" max="1052" width="14.85546875" style="4" customWidth="1"/>
    <col min="1053" max="1053" width="11.42578125" style="4" customWidth="1"/>
    <col min="1054" max="1280" width="11.42578125" style="4"/>
    <col min="1281" max="1281" width="19.42578125" style="4" customWidth="1"/>
    <col min="1282" max="1288" width="21" style="4" customWidth="1"/>
    <col min="1289" max="1289" width="13.42578125" style="4" customWidth="1"/>
    <col min="1290" max="1290" width="13.85546875" style="4" customWidth="1"/>
    <col min="1291" max="1291" width="11.7109375" style="4" customWidth="1"/>
    <col min="1292" max="1292" width="13.28515625" style="4" customWidth="1"/>
    <col min="1293" max="1293" width="11.7109375" style="4" customWidth="1"/>
    <col min="1294" max="1294" width="11.85546875" style="4" customWidth="1"/>
    <col min="1295" max="1295" width="12.7109375" style="4" customWidth="1"/>
    <col min="1296" max="1296" width="11.85546875" style="4" customWidth="1"/>
    <col min="1297" max="1297" width="11.28515625" style="4" customWidth="1"/>
    <col min="1298" max="1304" width="20.85546875" style="4" customWidth="1"/>
    <col min="1305" max="1307" width="20.28515625" style="4" customWidth="1"/>
    <col min="1308" max="1308" width="14.85546875" style="4" customWidth="1"/>
    <col min="1309" max="1309" width="11.42578125" style="4" customWidth="1"/>
    <col min="1310" max="1536" width="11.42578125" style="4"/>
    <col min="1537" max="1537" width="19.42578125" style="4" customWidth="1"/>
    <col min="1538" max="1544" width="21" style="4" customWidth="1"/>
    <col min="1545" max="1545" width="13.42578125" style="4" customWidth="1"/>
    <col min="1546" max="1546" width="13.85546875" style="4" customWidth="1"/>
    <col min="1547" max="1547" width="11.7109375" style="4" customWidth="1"/>
    <col min="1548" max="1548" width="13.28515625" style="4" customWidth="1"/>
    <col min="1549" max="1549" width="11.7109375" style="4" customWidth="1"/>
    <col min="1550" max="1550" width="11.85546875" style="4" customWidth="1"/>
    <col min="1551" max="1551" width="12.7109375" style="4" customWidth="1"/>
    <col min="1552" max="1552" width="11.85546875" style="4" customWidth="1"/>
    <col min="1553" max="1553" width="11.28515625" style="4" customWidth="1"/>
    <col min="1554" max="1560" width="20.85546875" style="4" customWidth="1"/>
    <col min="1561" max="1563" width="20.28515625" style="4" customWidth="1"/>
    <col min="1564" max="1564" width="14.85546875" style="4" customWidth="1"/>
    <col min="1565" max="1565" width="11.42578125" style="4" customWidth="1"/>
    <col min="1566" max="1792" width="11.42578125" style="4"/>
    <col min="1793" max="1793" width="19.42578125" style="4" customWidth="1"/>
    <col min="1794" max="1800" width="21" style="4" customWidth="1"/>
    <col min="1801" max="1801" width="13.42578125" style="4" customWidth="1"/>
    <col min="1802" max="1802" width="13.85546875" style="4" customWidth="1"/>
    <col min="1803" max="1803" width="11.7109375" style="4" customWidth="1"/>
    <col min="1804" max="1804" width="13.28515625" style="4" customWidth="1"/>
    <col min="1805" max="1805" width="11.7109375" style="4" customWidth="1"/>
    <col min="1806" max="1806" width="11.85546875" style="4" customWidth="1"/>
    <col min="1807" max="1807" width="12.7109375" style="4" customWidth="1"/>
    <col min="1808" max="1808" width="11.85546875" style="4" customWidth="1"/>
    <col min="1809" max="1809" width="11.28515625" style="4" customWidth="1"/>
    <col min="1810" max="1816" width="20.85546875" style="4" customWidth="1"/>
    <col min="1817" max="1819" width="20.28515625" style="4" customWidth="1"/>
    <col min="1820" max="1820" width="14.85546875" style="4" customWidth="1"/>
    <col min="1821" max="1821" width="11.42578125" style="4" customWidth="1"/>
    <col min="1822" max="2048" width="11.42578125" style="4"/>
    <col min="2049" max="2049" width="19.42578125" style="4" customWidth="1"/>
    <col min="2050" max="2056" width="21" style="4" customWidth="1"/>
    <col min="2057" max="2057" width="13.42578125" style="4" customWidth="1"/>
    <col min="2058" max="2058" width="13.85546875" style="4" customWidth="1"/>
    <col min="2059" max="2059" width="11.7109375" style="4" customWidth="1"/>
    <col min="2060" max="2060" width="13.28515625" style="4" customWidth="1"/>
    <col min="2061" max="2061" width="11.7109375" style="4" customWidth="1"/>
    <col min="2062" max="2062" width="11.85546875" style="4" customWidth="1"/>
    <col min="2063" max="2063" width="12.7109375" style="4" customWidth="1"/>
    <col min="2064" max="2064" width="11.85546875" style="4" customWidth="1"/>
    <col min="2065" max="2065" width="11.28515625" style="4" customWidth="1"/>
    <col min="2066" max="2072" width="20.85546875" style="4" customWidth="1"/>
    <col min="2073" max="2075" width="20.28515625" style="4" customWidth="1"/>
    <col min="2076" max="2076" width="14.85546875" style="4" customWidth="1"/>
    <col min="2077" max="2077" width="11.42578125" style="4" customWidth="1"/>
    <col min="2078" max="2304" width="11.42578125" style="4"/>
    <col min="2305" max="2305" width="19.42578125" style="4" customWidth="1"/>
    <col min="2306" max="2312" width="21" style="4" customWidth="1"/>
    <col min="2313" max="2313" width="13.42578125" style="4" customWidth="1"/>
    <col min="2314" max="2314" width="13.85546875" style="4" customWidth="1"/>
    <col min="2315" max="2315" width="11.7109375" style="4" customWidth="1"/>
    <col min="2316" max="2316" width="13.28515625" style="4" customWidth="1"/>
    <col min="2317" max="2317" width="11.7109375" style="4" customWidth="1"/>
    <col min="2318" max="2318" width="11.85546875" style="4" customWidth="1"/>
    <col min="2319" max="2319" width="12.7109375" style="4" customWidth="1"/>
    <col min="2320" max="2320" width="11.85546875" style="4" customWidth="1"/>
    <col min="2321" max="2321" width="11.28515625" style="4" customWidth="1"/>
    <col min="2322" max="2328" width="20.85546875" style="4" customWidth="1"/>
    <col min="2329" max="2331" width="20.28515625" style="4" customWidth="1"/>
    <col min="2332" max="2332" width="14.85546875" style="4" customWidth="1"/>
    <col min="2333" max="2333" width="11.42578125" style="4" customWidth="1"/>
    <col min="2334" max="2560" width="11.42578125" style="4"/>
    <col min="2561" max="2561" width="19.42578125" style="4" customWidth="1"/>
    <col min="2562" max="2568" width="21" style="4" customWidth="1"/>
    <col min="2569" max="2569" width="13.42578125" style="4" customWidth="1"/>
    <col min="2570" max="2570" width="13.85546875" style="4" customWidth="1"/>
    <col min="2571" max="2571" width="11.7109375" style="4" customWidth="1"/>
    <col min="2572" max="2572" width="13.28515625" style="4" customWidth="1"/>
    <col min="2573" max="2573" width="11.7109375" style="4" customWidth="1"/>
    <col min="2574" max="2574" width="11.85546875" style="4" customWidth="1"/>
    <col min="2575" max="2575" width="12.7109375" style="4" customWidth="1"/>
    <col min="2576" max="2576" width="11.85546875" style="4" customWidth="1"/>
    <col min="2577" max="2577" width="11.28515625" style="4" customWidth="1"/>
    <col min="2578" max="2584" width="20.85546875" style="4" customWidth="1"/>
    <col min="2585" max="2587" width="20.28515625" style="4" customWidth="1"/>
    <col min="2588" max="2588" width="14.85546875" style="4" customWidth="1"/>
    <col min="2589" max="2589" width="11.42578125" style="4" customWidth="1"/>
    <col min="2590" max="2816" width="11.42578125" style="4"/>
    <col min="2817" max="2817" width="19.42578125" style="4" customWidth="1"/>
    <col min="2818" max="2824" width="21" style="4" customWidth="1"/>
    <col min="2825" max="2825" width="13.42578125" style="4" customWidth="1"/>
    <col min="2826" max="2826" width="13.85546875" style="4" customWidth="1"/>
    <col min="2827" max="2827" width="11.7109375" style="4" customWidth="1"/>
    <col min="2828" max="2828" width="13.28515625" style="4" customWidth="1"/>
    <col min="2829" max="2829" width="11.7109375" style="4" customWidth="1"/>
    <col min="2830" max="2830" width="11.85546875" style="4" customWidth="1"/>
    <col min="2831" max="2831" width="12.7109375" style="4" customWidth="1"/>
    <col min="2832" max="2832" width="11.85546875" style="4" customWidth="1"/>
    <col min="2833" max="2833" width="11.28515625" style="4" customWidth="1"/>
    <col min="2834" max="2840" width="20.85546875" style="4" customWidth="1"/>
    <col min="2841" max="2843" width="20.28515625" style="4" customWidth="1"/>
    <col min="2844" max="2844" width="14.85546875" style="4" customWidth="1"/>
    <col min="2845" max="2845" width="11.42578125" style="4" customWidth="1"/>
    <col min="2846" max="3072" width="11.42578125" style="4"/>
    <col min="3073" max="3073" width="19.42578125" style="4" customWidth="1"/>
    <col min="3074" max="3080" width="21" style="4" customWidth="1"/>
    <col min="3081" max="3081" width="13.42578125" style="4" customWidth="1"/>
    <col min="3082" max="3082" width="13.85546875" style="4" customWidth="1"/>
    <col min="3083" max="3083" width="11.7109375" style="4" customWidth="1"/>
    <col min="3084" max="3084" width="13.28515625" style="4" customWidth="1"/>
    <col min="3085" max="3085" width="11.7109375" style="4" customWidth="1"/>
    <col min="3086" max="3086" width="11.85546875" style="4" customWidth="1"/>
    <col min="3087" max="3087" width="12.7109375" style="4" customWidth="1"/>
    <col min="3088" max="3088" width="11.85546875" style="4" customWidth="1"/>
    <col min="3089" max="3089" width="11.28515625" style="4" customWidth="1"/>
    <col min="3090" max="3096" width="20.85546875" style="4" customWidth="1"/>
    <col min="3097" max="3099" width="20.28515625" style="4" customWidth="1"/>
    <col min="3100" max="3100" width="14.85546875" style="4" customWidth="1"/>
    <col min="3101" max="3101" width="11.42578125" style="4" customWidth="1"/>
    <col min="3102" max="3328" width="11.42578125" style="4"/>
    <col min="3329" max="3329" width="19.42578125" style="4" customWidth="1"/>
    <col min="3330" max="3336" width="21" style="4" customWidth="1"/>
    <col min="3337" max="3337" width="13.42578125" style="4" customWidth="1"/>
    <col min="3338" max="3338" width="13.85546875" style="4" customWidth="1"/>
    <col min="3339" max="3339" width="11.7109375" style="4" customWidth="1"/>
    <col min="3340" max="3340" width="13.28515625" style="4" customWidth="1"/>
    <col min="3341" max="3341" width="11.7109375" style="4" customWidth="1"/>
    <col min="3342" max="3342" width="11.85546875" style="4" customWidth="1"/>
    <col min="3343" max="3343" width="12.7109375" style="4" customWidth="1"/>
    <col min="3344" max="3344" width="11.85546875" style="4" customWidth="1"/>
    <col min="3345" max="3345" width="11.28515625" style="4" customWidth="1"/>
    <col min="3346" max="3352" width="20.85546875" style="4" customWidth="1"/>
    <col min="3353" max="3355" width="20.28515625" style="4" customWidth="1"/>
    <col min="3356" max="3356" width="14.85546875" style="4" customWidth="1"/>
    <col min="3357" max="3357" width="11.42578125" style="4" customWidth="1"/>
    <col min="3358" max="3584" width="11.42578125" style="4"/>
    <col min="3585" max="3585" width="19.42578125" style="4" customWidth="1"/>
    <col min="3586" max="3592" width="21" style="4" customWidth="1"/>
    <col min="3593" max="3593" width="13.42578125" style="4" customWidth="1"/>
    <col min="3594" max="3594" width="13.85546875" style="4" customWidth="1"/>
    <col min="3595" max="3595" width="11.7109375" style="4" customWidth="1"/>
    <col min="3596" max="3596" width="13.28515625" style="4" customWidth="1"/>
    <col min="3597" max="3597" width="11.7109375" style="4" customWidth="1"/>
    <col min="3598" max="3598" width="11.85546875" style="4" customWidth="1"/>
    <col min="3599" max="3599" width="12.7109375" style="4" customWidth="1"/>
    <col min="3600" max="3600" width="11.85546875" style="4" customWidth="1"/>
    <col min="3601" max="3601" width="11.28515625" style="4" customWidth="1"/>
    <col min="3602" max="3608" width="20.85546875" style="4" customWidth="1"/>
    <col min="3609" max="3611" width="20.28515625" style="4" customWidth="1"/>
    <col min="3612" max="3612" width="14.85546875" style="4" customWidth="1"/>
    <col min="3613" max="3613" width="11.42578125" style="4" customWidth="1"/>
    <col min="3614" max="3840" width="11.42578125" style="4"/>
    <col min="3841" max="3841" width="19.42578125" style="4" customWidth="1"/>
    <col min="3842" max="3848" width="21" style="4" customWidth="1"/>
    <col min="3849" max="3849" width="13.42578125" style="4" customWidth="1"/>
    <col min="3850" max="3850" width="13.85546875" style="4" customWidth="1"/>
    <col min="3851" max="3851" width="11.7109375" style="4" customWidth="1"/>
    <col min="3852" max="3852" width="13.28515625" style="4" customWidth="1"/>
    <col min="3853" max="3853" width="11.7109375" style="4" customWidth="1"/>
    <col min="3854" max="3854" width="11.85546875" style="4" customWidth="1"/>
    <col min="3855" max="3855" width="12.7109375" style="4" customWidth="1"/>
    <col min="3856" max="3856" width="11.85546875" style="4" customWidth="1"/>
    <col min="3857" max="3857" width="11.28515625" style="4" customWidth="1"/>
    <col min="3858" max="3864" width="20.85546875" style="4" customWidth="1"/>
    <col min="3865" max="3867" width="20.28515625" style="4" customWidth="1"/>
    <col min="3868" max="3868" width="14.85546875" style="4" customWidth="1"/>
    <col min="3869" max="3869" width="11.42578125" style="4" customWidth="1"/>
    <col min="3870" max="4096" width="11.42578125" style="4"/>
    <col min="4097" max="4097" width="19.42578125" style="4" customWidth="1"/>
    <col min="4098" max="4104" width="21" style="4" customWidth="1"/>
    <col min="4105" max="4105" width="13.42578125" style="4" customWidth="1"/>
    <col min="4106" max="4106" width="13.85546875" style="4" customWidth="1"/>
    <col min="4107" max="4107" width="11.7109375" style="4" customWidth="1"/>
    <col min="4108" max="4108" width="13.28515625" style="4" customWidth="1"/>
    <col min="4109" max="4109" width="11.7109375" style="4" customWidth="1"/>
    <col min="4110" max="4110" width="11.85546875" style="4" customWidth="1"/>
    <col min="4111" max="4111" width="12.7109375" style="4" customWidth="1"/>
    <col min="4112" max="4112" width="11.85546875" style="4" customWidth="1"/>
    <col min="4113" max="4113" width="11.28515625" style="4" customWidth="1"/>
    <col min="4114" max="4120" width="20.85546875" style="4" customWidth="1"/>
    <col min="4121" max="4123" width="20.28515625" style="4" customWidth="1"/>
    <col min="4124" max="4124" width="14.85546875" style="4" customWidth="1"/>
    <col min="4125" max="4125" width="11.42578125" style="4" customWidth="1"/>
    <col min="4126" max="4352" width="11.42578125" style="4"/>
    <col min="4353" max="4353" width="19.42578125" style="4" customWidth="1"/>
    <col min="4354" max="4360" width="21" style="4" customWidth="1"/>
    <col min="4361" max="4361" width="13.42578125" style="4" customWidth="1"/>
    <col min="4362" max="4362" width="13.85546875" style="4" customWidth="1"/>
    <col min="4363" max="4363" width="11.7109375" style="4" customWidth="1"/>
    <col min="4364" max="4364" width="13.28515625" style="4" customWidth="1"/>
    <col min="4365" max="4365" width="11.7109375" style="4" customWidth="1"/>
    <col min="4366" max="4366" width="11.85546875" style="4" customWidth="1"/>
    <col min="4367" max="4367" width="12.7109375" style="4" customWidth="1"/>
    <col min="4368" max="4368" width="11.85546875" style="4" customWidth="1"/>
    <col min="4369" max="4369" width="11.28515625" style="4" customWidth="1"/>
    <col min="4370" max="4376" width="20.85546875" style="4" customWidth="1"/>
    <col min="4377" max="4379" width="20.28515625" style="4" customWidth="1"/>
    <col min="4380" max="4380" width="14.85546875" style="4" customWidth="1"/>
    <col min="4381" max="4381" width="11.42578125" style="4" customWidth="1"/>
    <col min="4382" max="4608" width="11.42578125" style="4"/>
    <col min="4609" max="4609" width="19.42578125" style="4" customWidth="1"/>
    <col min="4610" max="4616" width="21" style="4" customWidth="1"/>
    <col min="4617" max="4617" width="13.42578125" style="4" customWidth="1"/>
    <col min="4618" max="4618" width="13.85546875" style="4" customWidth="1"/>
    <col min="4619" max="4619" width="11.7109375" style="4" customWidth="1"/>
    <col min="4620" max="4620" width="13.28515625" style="4" customWidth="1"/>
    <col min="4621" max="4621" width="11.7109375" style="4" customWidth="1"/>
    <col min="4622" max="4622" width="11.85546875" style="4" customWidth="1"/>
    <col min="4623" max="4623" width="12.7109375" style="4" customWidth="1"/>
    <col min="4624" max="4624" width="11.85546875" style="4" customWidth="1"/>
    <col min="4625" max="4625" width="11.28515625" style="4" customWidth="1"/>
    <col min="4626" max="4632" width="20.85546875" style="4" customWidth="1"/>
    <col min="4633" max="4635" width="20.28515625" style="4" customWidth="1"/>
    <col min="4636" max="4636" width="14.85546875" style="4" customWidth="1"/>
    <col min="4637" max="4637" width="11.42578125" style="4" customWidth="1"/>
    <col min="4638" max="4864" width="11.42578125" style="4"/>
    <col min="4865" max="4865" width="19.42578125" style="4" customWidth="1"/>
    <col min="4866" max="4872" width="21" style="4" customWidth="1"/>
    <col min="4873" max="4873" width="13.42578125" style="4" customWidth="1"/>
    <col min="4874" max="4874" width="13.85546875" style="4" customWidth="1"/>
    <col min="4875" max="4875" width="11.7109375" style="4" customWidth="1"/>
    <col min="4876" max="4876" width="13.28515625" style="4" customWidth="1"/>
    <col min="4877" max="4877" width="11.7109375" style="4" customWidth="1"/>
    <col min="4878" max="4878" width="11.85546875" style="4" customWidth="1"/>
    <col min="4879" max="4879" width="12.7109375" style="4" customWidth="1"/>
    <col min="4880" max="4880" width="11.85546875" style="4" customWidth="1"/>
    <col min="4881" max="4881" width="11.28515625" style="4" customWidth="1"/>
    <col min="4882" max="4888" width="20.85546875" style="4" customWidth="1"/>
    <col min="4889" max="4891" width="20.28515625" style="4" customWidth="1"/>
    <col min="4892" max="4892" width="14.85546875" style="4" customWidth="1"/>
    <col min="4893" max="4893" width="11.42578125" style="4" customWidth="1"/>
    <col min="4894" max="5120" width="11.42578125" style="4"/>
    <col min="5121" max="5121" width="19.42578125" style="4" customWidth="1"/>
    <col min="5122" max="5128" width="21" style="4" customWidth="1"/>
    <col min="5129" max="5129" width="13.42578125" style="4" customWidth="1"/>
    <col min="5130" max="5130" width="13.85546875" style="4" customWidth="1"/>
    <col min="5131" max="5131" width="11.7109375" style="4" customWidth="1"/>
    <col min="5132" max="5132" width="13.28515625" style="4" customWidth="1"/>
    <col min="5133" max="5133" width="11.7109375" style="4" customWidth="1"/>
    <col min="5134" max="5134" width="11.85546875" style="4" customWidth="1"/>
    <col min="5135" max="5135" width="12.7109375" style="4" customWidth="1"/>
    <col min="5136" max="5136" width="11.85546875" style="4" customWidth="1"/>
    <col min="5137" max="5137" width="11.28515625" style="4" customWidth="1"/>
    <col min="5138" max="5144" width="20.85546875" style="4" customWidth="1"/>
    <col min="5145" max="5147" width="20.28515625" style="4" customWidth="1"/>
    <col min="5148" max="5148" width="14.85546875" style="4" customWidth="1"/>
    <col min="5149" max="5149" width="11.42578125" style="4" customWidth="1"/>
    <col min="5150" max="5376" width="11.42578125" style="4"/>
    <col min="5377" max="5377" width="19.42578125" style="4" customWidth="1"/>
    <col min="5378" max="5384" width="21" style="4" customWidth="1"/>
    <col min="5385" max="5385" width="13.42578125" style="4" customWidth="1"/>
    <col min="5386" max="5386" width="13.85546875" style="4" customWidth="1"/>
    <col min="5387" max="5387" width="11.7109375" style="4" customWidth="1"/>
    <col min="5388" max="5388" width="13.28515625" style="4" customWidth="1"/>
    <col min="5389" max="5389" width="11.7109375" style="4" customWidth="1"/>
    <col min="5390" max="5390" width="11.85546875" style="4" customWidth="1"/>
    <col min="5391" max="5391" width="12.7109375" style="4" customWidth="1"/>
    <col min="5392" max="5392" width="11.85546875" style="4" customWidth="1"/>
    <col min="5393" max="5393" width="11.28515625" style="4" customWidth="1"/>
    <col min="5394" max="5400" width="20.85546875" style="4" customWidth="1"/>
    <col min="5401" max="5403" width="20.28515625" style="4" customWidth="1"/>
    <col min="5404" max="5404" width="14.85546875" style="4" customWidth="1"/>
    <col min="5405" max="5405" width="11.42578125" style="4" customWidth="1"/>
    <col min="5406" max="5632" width="11.42578125" style="4"/>
    <col min="5633" max="5633" width="19.42578125" style="4" customWidth="1"/>
    <col min="5634" max="5640" width="21" style="4" customWidth="1"/>
    <col min="5641" max="5641" width="13.42578125" style="4" customWidth="1"/>
    <col min="5642" max="5642" width="13.85546875" style="4" customWidth="1"/>
    <col min="5643" max="5643" width="11.7109375" style="4" customWidth="1"/>
    <col min="5644" max="5644" width="13.28515625" style="4" customWidth="1"/>
    <col min="5645" max="5645" width="11.7109375" style="4" customWidth="1"/>
    <col min="5646" max="5646" width="11.85546875" style="4" customWidth="1"/>
    <col min="5647" max="5647" width="12.7109375" style="4" customWidth="1"/>
    <col min="5648" max="5648" width="11.85546875" style="4" customWidth="1"/>
    <col min="5649" max="5649" width="11.28515625" style="4" customWidth="1"/>
    <col min="5650" max="5656" width="20.85546875" style="4" customWidth="1"/>
    <col min="5657" max="5659" width="20.28515625" style="4" customWidth="1"/>
    <col min="5660" max="5660" width="14.85546875" style="4" customWidth="1"/>
    <col min="5661" max="5661" width="11.42578125" style="4" customWidth="1"/>
    <col min="5662" max="5888" width="11.42578125" style="4"/>
    <col min="5889" max="5889" width="19.42578125" style="4" customWidth="1"/>
    <col min="5890" max="5896" width="21" style="4" customWidth="1"/>
    <col min="5897" max="5897" width="13.42578125" style="4" customWidth="1"/>
    <col min="5898" max="5898" width="13.85546875" style="4" customWidth="1"/>
    <col min="5899" max="5899" width="11.7109375" style="4" customWidth="1"/>
    <col min="5900" max="5900" width="13.28515625" style="4" customWidth="1"/>
    <col min="5901" max="5901" width="11.7109375" style="4" customWidth="1"/>
    <col min="5902" max="5902" width="11.85546875" style="4" customWidth="1"/>
    <col min="5903" max="5903" width="12.7109375" style="4" customWidth="1"/>
    <col min="5904" max="5904" width="11.85546875" style="4" customWidth="1"/>
    <col min="5905" max="5905" width="11.28515625" style="4" customWidth="1"/>
    <col min="5906" max="5912" width="20.85546875" style="4" customWidth="1"/>
    <col min="5913" max="5915" width="20.28515625" style="4" customWidth="1"/>
    <col min="5916" max="5916" width="14.85546875" style="4" customWidth="1"/>
    <col min="5917" max="5917" width="11.42578125" style="4" customWidth="1"/>
    <col min="5918" max="6144" width="11.42578125" style="4"/>
    <col min="6145" max="6145" width="19.42578125" style="4" customWidth="1"/>
    <col min="6146" max="6152" width="21" style="4" customWidth="1"/>
    <col min="6153" max="6153" width="13.42578125" style="4" customWidth="1"/>
    <col min="6154" max="6154" width="13.85546875" style="4" customWidth="1"/>
    <col min="6155" max="6155" width="11.7109375" style="4" customWidth="1"/>
    <col min="6156" max="6156" width="13.28515625" style="4" customWidth="1"/>
    <col min="6157" max="6157" width="11.7109375" style="4" customWidth="1"/>
    <col min="6158" max="6158" width="11.85546875" style="4" customWidth="1"/>
    <col min="6159" max="6159" width="12.7109375" style="4" customWidth="1"/>
    <col min="6160" max="6160" width="11.85546875" style="4" customWidth="1"/>
    <col min="6161" max="6161" width="11.28515625" style="4" customWidth="1"/>
    <col min="6162" max="6168" width="20.85546875" style="4" customWidth="1"/>
    <col min="6169" max="6171" width="20.28515625" style="4" customWidth="1"/>
    <col min="6172" max="6172" width="14.85546875" style="4" customWidth="1"/>
    <col min="6173" max="6173" width="11.42578125" style="4" customWidth="1"/>
    <col min="6174" max="6400" width="11.42578125" style="4"/>
    <col min="6401" max="6401" width="19.42578125" style="4" customWidth="1"/>
    <col min="6402" max="6408" width="21" style="4" customWidth="1"/>
    <col min="6409" max="6409" width="13.42578125" style="4" customWidth="1"/>
    <col min="6410" max="6410" width="13.85546875" style="4" customWidth="1"/>
    <col min="6411" max="6411" width="11.7109375" style="4" customWidth="1"/>
    <col min="6412" max="6412" width="13.28515625" style="4" customWidth="1"/>
    <col min="6413" max="6413" width="11.7109375" style="4" customWidth="1"/>
    <col min="6414" max="6414" width="11.85546875" style="4" customWidth="1"/>
    <col min="6415" max="6415" width="12.7109375" style="4" customWidth="1"/>
    <col min="6416" max="6416" width="11.85546875" style="4" customWidth="1"/>
    <col min="6417" max="6417" width="11.28515625" style="4" customWidth="1"/>
    <col min="6418" max="6424" width="20.85546875" style="4" customWidth="1"/>
    <col min="6425" max="6427" width="20.28515625" style="4" customWidth="1"/>
    <col min="6428" max="6428" width="14.85546875" style="4" customWidth="1"/>
    <col min="6429" max="6429" width="11.42578125" style="4" customWidth="1"/>
    <col min="6430" max="6656" width="11.42578125" style="4"/>
    <col min="6657" max="6657" width="19.42578125" style="4" customWidth="1"/>
    <col min="6658" max="6664" width="21" style="4" customWidth="1"/>
    <col min="6665" max="6665" width="13.42578125" style="4" customWidth="1"/>
    <col min="6666" max="6666" width="13.85546875" style="4" customWidth="1"/>
    <col min="6667" max="6667" width="11.7109375" style="4" customWidth="1"/>
    <col min="6668" max="6668" width="13.28515625" style="4" customWidth="1"/>
    <col min="6669" max="6669" width="11.7109375" style="4" customWidth="1"/>
    <col min="6670" max="6670" width="11.85546875" style="4" customWidth="1"/>
    <col min="6671" max="6671" width="12.7109375" style="4" customWidth="1"/>
    <col min="6672" max="6672" width="11.85546875" style="4" customWidth="1"/>
    <col min="6673" max="6673" width="11.28515625" style="4" customWidth="1"/>
    <col min="6674" max="6680" width="20.85546875" style="4" customWidth="1"/>
    <col min="6681" max="6683" width="20.28515625" style="4" customWidth="1"/>
    <col min="6684" max="6684" width="14.85546875" style="4" customWidth="1"/>
    <col min="6685" max="6685" width="11.42578125" style="4" customWidth="1"/>
    <col min="6686" max="6912" width="11.42578125" style="4"/>
    <col min="6913" max="6913" width="19.42578125" style="4" customWidth="1"/>
    <col min="6914" max="6920" width="21" style="4" customWidth="1"/>
    <col min="6921" max="6921" width="13.42578125" style="4" customWidth="1"/>
    <col min="6922" max="6922" width="13.85546875" style="4" customWidth="1"/>
    <col min="6923" max="6923" width="11.7109375" style="4" customWidth="1"/>
    <col min="6924" max="6924" width="13.28515625" style="4" customWidth="1"/>
    <col min="6925" max="6925" width="11.7109375" style="4" customWidth="1"/>
    <col min="6926" max="6926" width="11.85546875" style="4" customWidth="1"/>
    <col min="6927" max="6927" width="12.7109375" style="4" customWidth="1"/>
    <col min="6928" max="6928" width="11.85546875" style="4" customWidth="1"/>
    <col min="6929" max="6929" width="11.28515625" style="4" customWidth="1"/>
    <col min="6930" max="6936" width="20.85546875" style="4" customWidth="1"/>
    <col min="6937" max="6939" width="20.28515625" style="4" customWidth="1"/>
    <col min="6940" max="6940" width="14.85546875" style="4" customWidth="1"/>
    <col min="6941" max="6941" width="11.42578125" style="4" customWidth="1"/>
    <col min="6942" max="7168" width="11.42578125" style="4"/>
    <col min="7169" max="7169" width="19.42578125" style="4" customWidth="1"/>
    <col min="7170" max="7176" width="21" style="4" customWidth="1"/>
    <col min="7177" max="7177" width="13.42578125" style="4" customWidth="1"/>
    <col min="7178" max="7178" width="13.85546875" style="4" customWidth="1"/>
    <col min="7179" max="7179" width="11.7109375" style="4" customWidth="1"/>
    <col min="7180" max="7180" width="13.28515625" style="4" customWidth="1"/>
    <col min="7181" max="7181" width="11.7109375" style="4" customWidth="1"/>
    <col min="7182" max="7182" width="11.85546875" style="4" customWidth="1"/>
    <col min="7183" max="7183" width="12.7109375" style="4" customWidth="1"/>
    <col min="7184" max="7184" width="11.85546875" style="4" customWidth="1"/>
    <col min="7185" max="7185" width="11.28515625" style="4" customWidth="1"/>
    <col min="7186" max="7192" width="20.85546875" style="4" customWidth="1"/>
    <col min="7193" max="7195" width="20.28515625" style="4" customWidth="1"/>
    <col min="7196" max="7196" width="14.85546875" style="4" customWidth="1"/>
    <col min="7197" max="7197" width="11.42578125" style="4" customWidth="1"/>
    <col min="7198" max="7424" width="11.42578125" style="4"/>
    <col min="7425" max="7425" width="19.42578125" style="4" customWidth="1"/>
    <col min="7426" max="7432" width="21" style="4" customWidth="1"/>
    <col min="7433" max="7433" width="13.42578125" style="4" customWidth="1"/>
    <col min="7434" max="7434" width="13.85546875" style="4" customWidth="1"/>
    <col min="7435" max="7435" width="11.7109375" style="4" customWidth="1"/>
    <col min="7436" max="7436" width="13.28515625" style="4" customWidth="1"/>
    <col min="7437" max="7437" width="11.7109375" style="4" customWidth="1"/>
    <col min="7438" max="7438" width="11.85546875" style="4" customWidth="1"/>
    <col min="7439" max="7439" width="12.7109375" style="4" customWidth="1"/>
    <col min="7440" max="7440" width="11.85546875" style="4" customWidth="1"/>
    <col min="7441" max="7441" width="11.28515625" style="4" customWidth="1"/>
    <col min="7442" max="7448" width="20.85546875" style="4" customWidth="1"/>
    <col min="7449" max="7451" width="20.28515625" style="4" customWidth="1"/>
    <col min="7452" max="7452" width="14.85546875" style="4" customWidth="1"/>
    <col min="7453" max="7453" width="11.42578125" style="4" customWidth="1"/>
    <col min="7454" max="7680" width="11.42578125" style="4"/>
    <col min="7681" max="7681" width="19.42578125" style="4" customWidth="1"/>
    <col min="7682" max="7688" width="21" style="4" customWidth="1"/>
    <col min="7689" max="7689" width="13.42578125" style="4" customWidth="1"/>
    <col min="7690" max="7690" width="13.85546875" style="4" customWidth="1"/>
    <col min="7691" max="7691" width="11.7109375" style="4" customWidth="1"/>
    <col min="7692" max="7692" width="13.28515625" style="4" customWidth="1"/>
    <col min="7693" max="7693" width="11.7109375" style="4" customWidth="1"/>
    <col min="7694" max="7694" width="11.85546875" style="4" customWidth="1"/>
    <col min="7695" max="7695" width="12.7109375" style="4" customWidth="1"/>
    <col min="7696" max="7696" width="11.85546875" style="4" customWidth="1"/>
    <col min="7697" max="7697" width="11.28515625" style="4" customWidth="1"/>
    <col min="7698" max="7704" width="20.85546875" style="4" customWidth="1"/>
    <col min="7705" max="7707" width="20.28515625" style="4" customWidth="1"/>
    <col min="7708" max="7708" width="14.85546875" style="4" customWidth="1"/>
    <col min="7709" max="7709" width="11.42578125" style="4" customWidth="1"/>
    <col min="7710" max="7936" width="11.42578125" style="4"/>
    <col min="7937" max="7937" width="19.42578125" style="4" customWidth="1"/>
    <col min="7938" max="7944" width="21" style="4" customWidth="1"/>
    <col min="7945" max="7945" width="13.42578125" style="4" customWidth="1"/>
    <col min="7946" max="7946" width="13.85546875" style="4" customWidth="1"/>
    <col min="7947" max="7947" width="11.7109375" style="4" customWidth="1"/>
    <col min="7948" max="7948" width="13.28515625" style="4" customWidth="1"/>
    <col min="7949" max="7949" width="11.7109375" style="4" customWidth="1"/>
    <col min="7950" max="7950" width="11.85546875" style="4" customWidth="1"/>
    <col min="7951" max="7951" width="12.7109375" style="4" customWidth="1"/>
    <col min="7952" max="7952" width="11.85546875" style="4" customWidth="1"/>
    <col min="7953" max="7953" width="11.28515625" style="4" customWidth="1"/>
    <col min="7954" max="7960" width="20.85546875" style="4" customWidth="1"/>
    <col min="7961" max="7963" width="20.28515625" style="4" customWidth="1"/>
    <col min="7964" max="7964" width="14.85546875" style="4" customWidth="1"/>
    <col min="7965" max="7965" width="11.42578125" style="4" customWidth="1"/>
    <col min="7966" max="8192" width="11.42578125" style="4"/>
    <col min="8193" max="8193" width="19.42578125" style="4" customWidth="1"/>
    <col min="8194" max="8200" width="21" style="4" customWidth="1"/>
    <col min="8201" max="8201" width="13.42578125" style="4" customWidth="1"/>
    <col min="8202" max="8202" width="13.85546875" style="4" customWidth="1"/>
    <col min="8203" max="8203" width="11.7109375" style="4" customWidth="1"/>
    <col min="8204" max="8204" width="13.28515625" style="4" customWidth="1"/>
    <col min="8205" max="8205" width="11.7109375" style="4" customWidth="1"/>
    <col min="8206" max="8206" width="11.85546875" style="4" customWidth="1"/>
    <col min="8207" max="8207" width="12.7109375" style="4" customWidth="1"/>
    <col min="8208" max="8208" width="11.85546875" style="4" customWidth="1"/>
    <col min="8209" max="8209" width="11.28515625" style="4" customWidth="1"/>
    <col min="8210" max="8216" width="20.85546875" style="4" customWidth="1"/>
    <col min="8217" max="8219" width="20.28515625" style="4" customWidth="1"/>
    <col min="8220" max="8220" width="14.85546875" style="4" customWidth="1"/>
    <col min="8221" max="8221" width="11.42578125" style="4" customWidth="1"/>
    <col min="8222" max="8448" width="11.42578125" style="4"/>
    <col min="8449" max="8449" width="19.42578125" style="4" customWidth="1"/>
    <col min="8450" max="8456" width="21" style="4" customWidth="1"/>
    <col min="8457" max="8457" width="13.42578125" style="4" customWidth="1"/>
    <col min="8458" max="8458" width="13.85546875" style="4" customWidth="1"/>
    <col min="8459" max="8459" width="11.7109375" style="4" customWidth="1"/>
    <col min="8460" max="8460" width="13.28515625" style="4" customWidth="1"/>
    <col min="8461" max="8461" width="11.7109375" style="4" customWidth="1"/>
    <col min="8462" max="8462" width="11.85546875" style="4" customWidth="1"/>
    <col min="8463" max="8463" width="12.7109375" style="4" customWidth="1"/>
    <col min="8464" max="8464" width="11.85546875" style="4" customWidth="1"/>
    <col min="8465" max="8465" width="11.28515625" style="4" customWidth="1"/>
    <col min="8466" max="8472" width="20.85546875" style="4" customWidth="1"/>
    <col min="8473" max="8475" width="20.28515625" style="4" customWidth="1"/>
    <col min="8476" max="8476" width="14.85546875" style="4" customWidth="1"/>
    <col min="8477" max="8477" width="11.42578125" style="4" customWidth="1"/>
    <col min="8478" max="8704" width="11.42578125" style="4"/>
    <col min="8705" max="8705" width="19.42578125" style="4" customWidth="1"/>
    <col min="8706" max="8712" width="21" style="4" customWidth="1"/>
    <col min="8713" max="8713" width="13.42578125" style="4" customWidth="1"/>
    <col min="8714" max="8714" width="13.85546875" style="4" customWidth="1"/>
    <col min="8715" max="8715" width="11.7109375" style="4" customWidth="1"/>
    <col min="8716" max="8716" width="13.28515625" style="4" customWidth="1"/>
    <col min="8717" max="8717" width="11.7109375" style="4" customWidth="1"/>
    <col min="8718" max="8718" width="11.85546875" style="4" customWidth="1"/>
    <col min="8719" max="8719" width="12.7109375" style="4" customWidth="1"/>
    <col min="8720" max="8720" width="11.85546875" style="4" customWidth="1"/>
    <col min="8721" max="8721" width="11.28515625" style="4" customWidth="1"/>
    <col min="8722" max="8728" width="20.85546875" style="4" customWidth="1"/>
    <col min="8729" max="8731" width="20.28515625" style="4" customWidth="1"/>
    <col min="8732" max="8732" width="14.85546875" style="4" customWidth="1"/>
    <col min="8733" max="8733" width="11.42578125" style="4" customWidth="1"/>
    <col min="8734" max="8960" width="11.42578125" style="4"/>
    <col min="8961" max="8961" width="19.42578125" style="4" customWidth="1"/>
    <col min="8962" max="8968" width="21" style="4" customWidth="1"/>
    <col min="8969" max="8969" width="13.42578125" style="4" customWidth="1"/>
    <col min="8970" max="8970" width="13.85546875" style="4" customWidth="1"/>
    <col min="8971" max="8971" width="11.7109375" style="4" customWidth="1"/>
    <col min="8972" max="8972" width="13.28515625" style="4" customWidth="1"/>
    <col min="8973" max="8973" width="11.7109375" style="4" customWidth="1"/>
    <col min="8974" max="8974" width="11.85546875" style="4" customWidth="1"/>
    <col min="8975" max="8975" width="12.7109375" style="4" customWidth="1"/>
    <col min="8976" max="8976" width="11.85546875" style="4" customWidth="1"/>
    <col min="8977" max="8977" width="11.28515625" style="4" customWidth="1"/>
    <col min="8978" max="8984" width="20.85546875" style="4" customWidth="1"/>
    <col min="8985" max="8987" width="20.28515625" style="4" customWidth="1"/>
    <col min="8988" max="8988" width="14.85546875" style="4" customWidth="1"/>
    <col min="8989" max="8989" width="11.42578125" style="4" customWidth="1"/>
    <col min="8990" max="9216" width="11.42578125" style="4"/>
    <col min="9217" max="9217" width="19.42578125" style="4" customWidth="1"/>
    <col min="9218" max="9224" width="21" style="4" customWidth="1"/>
    <col min="9225" max="9225" width="13.42578125" style="4" customWidth="1"/>
    <col min="9226" max="9226" width="13.85546875" style="4" customWidth="1"/>
    <col min="9227" max="9227" width="11.7109375" style="4" customWidth="1"/>
    <col min="9228" max="9228" width="13.28515625" style="4" customWidth="1"/>
    <col min="9229" max="9229" width="11.7109375" style="4" customWidth="1"/>
    <col min="9230" max="9230" width="11.85546875" style="4" customWidth="1"/>
    <col min="9231" max="9231" width="12.7109375" style="4" customWidth="1"/>
    <col min="9232" max="9232" width="11.85546875" style="4" customWidth="1"/>
    <col min="9233" max="9233" width="11.28515625" style="4" customWidth="1"/>
    <col min="9234" max="9240" width="20.85546875" style="4" customWidth="1"/>
    <col min="9241" max="9243" width="20.28515625" style="4" customWidth="1"/>
    <col min="9244" max="9244" width="14.85546875" style="4" customWidth="1"/>
    <col min="9245" max="9245" width="11.42578125" style="4" customWidth="1"/>
    <col min="9246" max="9472" width="11.42578125" style="4"/>
    <col min="9473" max="9473" width="19.42578125" style="4" customWidth="1"/>
    <col min="9474" max="9480" width="21" style="4" customWidth="1"/>
    <col min="9481" max="9481" width="13.42578125" style="4" customWidth="1"/>
    <col min="9482" max="9482" width="13.85546875" style="4" customWidth="1"/>
    <col min="9483" max="9483" width="11.7109375" style="4" customWidth="1"/>
    <col min="9484" max="9484" width="13.28515625" style="4" customWidth="1"/>
    <col min="9485" max="9485" width="11.7109375" style="4" customWidth="1"/>
    <col min="9486" max="9486" width="11.85546875" style="4" customWidth="1"/>
    <col min="9487" max="9487" width="12.7109375" style="4" customWidth="1"/>
    <col min="9488" max="9488" width="11.85546875" style="4" customWidth="1"/>
    <col min="9489" max="9489" width="11.28515625" style="4" customWidth="1"/>
    <col min="9490" max="9496" width="20.85546875" style="4" customWidth="1"/>
    <col min="9497" max="9499" width="20.28515625" style="4" customWidth="1"/>
    <col min="9500" max="9500" width="14.85546875" style="4" customWidth="1"/>
    <col min="9501" max="9501" width="11.42578125" style="4" customWidth="1"/>
    <col min="9502" max="9728" width="11.42578125" style="4"/>
    <col min="9729" max="9729" width="19.42578125" style="4" customWidth="1"/>
    <col min="9730" max="9736" width="21" style="4" customWidth="1"/>
    <col min="9737" max="9737" width="13.42578125" style="4" customWidth="1"/>
    <col min="9738" max="9738" width="13.85546875" style="4" customWidth="1"/>
    <col min="9739" max="9739" width="11.7109375" style="4" customWidth="1"/>
    <col min="9740" max="9740" width="13.28515625" style="4" customWidth="1"/>
    <col min="9741" max="9741" width="11.7109375" style="4" customWidth="1"/>
    <col min="9742" max="9742" width="11.85546875" style="4" customWidth="1"/>
    <col min="9743" max="9743" width="12.7109375" style="4" customWidth="1"/>
    <col min="9744" max="9744" width="11.85546875" style="4" customWidth="1"/>
    <col min="9745" max="9745" width="11.28515625" style="4" customWidth="1"/>
    <col min="9746" max="9752" width="20.85546875" style="4" customWidth="1"/>
    <col min="9753" max="9755" width="20.28515625" style="4" customWidth="1"/>
    <col min="9756" max="9756" width="14.85546875" style="4" customWidth="1"/>
    <col min="9757" max="9757" width="11.42578125" style="4" customWidth="1"/>
    <col min="9758" max="9984" width="11.42578125" style="4"/>
    <col min="9985" max="9985" width="19.42578125" style="4" customWidth="1"/>
    <col min="9986" max="9992" width="21" style="4" customWidth="1"/>
    <col min="9993" max="9993" width="13.42578125" style="4" customWidth="1"/>
    <col min="9994" max="9994" width="13.85546875" style="4" customWidth="1"/>
    <col min="9995" max="9995" width="11.7109375" style="4" customWidth="1"/>
    <col min="9996" max="9996" width="13.28515625" style="4" customWidth="1"/>
    <col min="9997" max="9997" width="11.7109375" style="4" customWidth="1"/>
    <col min="9998" max="9998" width="11.85546875" style="4" customWidth="1"/>
    <col min="9999" max="9999" width="12.7109375" style="4" customWidth="1"/>
    <col min="10000" max="10000" width="11.85546875" style="4" customWidth="1"/>
    <col min="10001" max="10001" width="11.28515625" style="4" customWidth="1"/>
    <col min="10002" max="10008" width="20.85546875" style="4" customWidth="1"/>
    <col min="10009" max="10011" width="20.28515625" style="4" customWidth="1"/>
    <col min="10012" max="10012" width="14.85546875" style="4" customWidth="1"/>
    <col min="10013" max="10013" width="11.42578125" style="4" customWidth="1"/>
    <col min="10014" max="10240" width="11.42578125" style="4"/>
    <col min="10241" max="10241" width="19.42578125" style="4" customWidth="1"/>
    <col min="10242" max="10248" width="21" style="4" customWidth="1"/>
    <col min="10249" max="10249" width="13.42578125" style="4" customWidth="1"/>
    <col min="10250" max="10250" width="13.85546875" style="4" customWidth="1"/>
    <col min="10251" max="10251" width="11.7109375" style="4" customWidth="1"/>
    <col min="10252" max="10252" width="13.28515625" style="4" customWidth="1"/>
    <col min="10253" max="10253" width="11.7109375" style="4" customWidth="1"/>
    <col min="10254" max="10254" width="11.85546875" style="4" customWidth="1"/>
    <col min="10255" max="10255" width="12.7109375" style="4" customWidth="1"/>
    <col min="10256" max="10256" width="11.85546875" style="4" customWidth="1"/>
    <col min="10257" max="10257" width="11.28515625" style="4" customWidth="1"/>
    <col min="10258" max="10264" width="20.85546875" style="4" customWidth="1"/>
    <col min="10265" max="10267" width="20.28515625" style="4" customWidth="1"/>
    <col min="10268" max="10268" width="14.85546875" style="4" customWidth="1"/>
    <col min="10269" max="10269" width="11.42578125" style="4" customWidth="1"/>
    <col min="10270" max="10496" width="11.42578125" style="4"/>
    <col min="10497" max="10497" width="19.42578125" style="4" customWidth="1"/>
    <col min="10498" max="10504" width="21" style="4" customWidth="1"/>
    <col min="10505" max="10505" width="13.42578125" style="4" customWidth="1"/>
    <col min="10506" max="10506" width="13.85546875" style="4" customWidth="1"/>
    <col min="10507" max="10507" width="11.7109375" style="4" customWidth="1"/>
    <col min="10508" max="10508" width="13.28515625" style="4" customWidth="1"/>
    <col min="10509" max="10509" width="11.7109375" style="4" customWidth="1"/>
    <col min="10510" max="10510" width="11.85546875" style="4" customWidth="1"/>
    <col min="10511" max="10511" width="12.7109375" style="4" customWidth="1"/>
    <col min="10512" max="10512" width="11.85546875" style="4" customWidth="1"/>
    <col min="10513" max="10513" width="11.28515625" style="4" customWidth="1"/>
    <col min="10514" max="10520" width="20.85546875" style="4" customWidth="1"/>
    <col min="10521" max="10523" width="20.28515625" style="4" customWidth="1"/>
    <col min="10524" max="10524" width="14.85546875" style="4" customWidth="1"/>
    <col min="10525" max="10525" width="11.42578125" style="4" customWidth="1"/>
    <col min="10526" max="10752" width="11.42578125" style="4"/>
    <col min="10753" max="10753" width="19.42578125" style="4" customWidth="1"/>
    <col min="10754" max="10760" width="21" style="4" customWidth="1"/>
    <col min="10761" max="10761" width="13.42578125" style="4" customWidth="1"/>
    <col min="10762" max="10762" width="13.85546875" style="4" customWidth="1"/>
    <col min="10763" max="10763" width="11.7109375" style="4" customWidth="1"/>
    <col min="10764" max="10764" width="13.28515625" style="4" customWidth="1"/>
    <col min="10765" max="10765" width="11.7109375" style="4" customWidth="1"/>
    <col min="10766" max="10766" width="11.85546875" style="4" customWidth="1"/>
    <col min="10767" max="10767" width="12.7109375" style="4" customWidth="1"/>
    <col min="10768" max="10768" width="11.85546875" style="4" customWidth="1"/>
    <col min="10769" max="10769" width="11.28515625" style="4" customWidth="1"/>
    <col min="10770" max="10776" width="20.85546875" style="4" customWidth="1"/>
    <col min="10777" max="10779" width="20.28515625" style="4" customWidth="1"/>
    <col min="10780" max="10780" width="14.85546875" style="4" customWidth="1"/>
    <col min="10781" max="10781" width="11.42578125" style="4" customWidth="1"/>
    <col min="10782" max="11008" width="11.42578125" style="4"/>
    <col min="11009" max="11009" width="19.42578125" style="4" customWidth="1"/>
    <col min="11010" max="11016" width="21" style="4" customWidth="1"/>
    <col min="11017" max="11017" width="13.42578125" style="4" customWidth="1"/>
    <col min="11018" max="11018" width="13.85546875" style="4" customWidth="1"/>
    <col min="11019" max="11019" width="11.7109375" style="4" customWidth="1"/>
    <col min="11020" max="11020" width="13.28515625" style="4" customWidth="1"/>
    <col min="11021" max="11021" width="11.7109375" style="4" customWidth="1"/>
    <col min="11022" max="11022" width="11.85546875" style="4" customWidth="1"/>
    <col min="11023" max="11023" width="12.7109375" style="4" customWidth="1"/>
    <col min="11024" max="11024" width="11.85546875" style="4" customWidth="1"/>
    <col min="11025" max="11025" width="11.28515625" style="4" customWidth="1"/>
    <col min="11026" max="11032" width="20.85546875" style="4" customWidth="1"/>
    <col min="11033" max="11035" width="20.28515625" style="4" customWidth="1"/>
    <col min="11036" max="11036" width="14.85546875" style="4" customWidth="1"/>
    <col min="11037" max="11037" width="11.42578125" style="4" customWidth="1"/>
    <col min="11038" max="11264" width="11.42578125" style="4"/>
    <col min="11265" max="11265" width="19.42578125" style="4" customWidth="1"/>
    <col min="11266" max="11272" width="21" style="4" customWidth="1"/>
    <col min="11273" max="11273" width="13.42578125" style="4" customWidth="1"/>
    <col min="11274" max="11274" width="13.85546875" style="4" customWidth="1"/>
    <col min="11275" max="11275" width="11.7109375" style="4" customWidth="1"/>
    <col min="11276" max="11276" width="13.28515625" style="4" customWidth="1"/>
    <col min="11277" max="11277" width="11.7109375" style="4" customWidth="1"/>
    <col min="11278" max="11278" width="11.85546875" style="4" customWidth="1"/>
    <col min="11279" max="11279" width="12.7109375" style="4" customWidth="1"/>
    <col min="11280" max="11280" width="11.85546875" style="4" customWidth="1"/>
    <col min="11281" max="11281" width="11.28515625" style="4" customWidth="1"/>
    <col min="11282" max="11288" width="20.85546875" style="4" customWidth="1"/>
    <col min="11289" max="11291" width="20.28515625" style="4" customWidth="1"/>
    <col min="11292" max="11292" width="14.85546875" style="4" customWidth="1"/>
    <col min="11293" max="11293" width="11.42578125" style="4" customWidth="1"/>
    <col min="11294" max="11520" width="11.42578125" style="4"/>
    <col min="11521" max="11521" width="19.42578125" style="4" customWidth="1"/>
    <col min="11522" max="11528" width="21" style="4" customWidth="1"/>
    <col min="11529" max="11529" width="13.42578125" style="4" customWidth="1"/>
    <col min="11530" max="11530" width="13.85546875" style="4" customWidth="1"/>
    <col min="11531" max="11531" width="11.7109375" style="4" customWidth="1"/>
    <col min="11532" max="11532" width="13.28515625" style="4" customWidth="1"/>
    <col min="11533" max="11533" width="11.7109375" style="4" customWidth="1"/>
    <col min="11534" max="11534" width="11.85546875" style="4" customWidth="1"/>
    <col min="11535" max="11535" width="12.7109375" style="4" customWidth="1"/>
    <col min="11536" max="11536" width="11.85546875" style="4" customWidth="1"/>
    <col min="11537" max="11537" width="11.28515625" style="4" customWidth="1"/>
    <col min="11538" max="11544" width="20.85546875" style="4" customWidth="1"/>
    <col min="11545" max="11547" width="20.28515625" style="4" customWidth="1"/>
    <col min="11548" max="11548" width="14.85546875" style="4" customWidth="1"/>
    <col min="11549" max="11549" width="11.42578125" style="4" customWidth="1"/>
    <col min="11550" max="11776" width="11.42578125" style="4"/>
    <col min="11777" max="11777" width="19.42578125" style="4" customWidth="1"/>
    <col min="11778" max="11784" width="21" style="4" customWidth="1"/>
    <col min="11785" max="11785" width="13.42578125" style="4" customWidth="1"/>
    <col min="11786" max="11786" width="13.85546875" style="4" customWidth="1"/>
    <col min="11787" max="11787" width="11.7109375" style="4" customWidth="1"/>
    <col min="11788" max="11788" width="13.28515625" style="4" customWidth="1"/>
    <col min="11789" max="11789" width="11.7109375" style="4" customWidth="1"/>
    <col min="11790" max="11790" width="11.85546875" style="4" customWidth="1"/>
    <col min="11791" max="11791" width="12.7109375" style="4" customWidth="1"/>
    <col min="11792" max="11792" width="11.85546875" style="4" customWidth="1"/>
    <col min="11793" max="11793" width="11.28515625" style="4" customWidth="1"/>
    <col min="11794" max="11800" width="20.85546875" style="4" customWidth="1"/>
    <col min="11801" max="11803" width="20.28515625" style="4" customWidth="1"/>
    <col min="11804" max="11804" width="14.85546875" style="4" customWidth="1"/>
    <col min="11805" max="11805" width="11.42578125" style="4" customWidth="1"/>
    <col min="11806" max="12032" width="11.42578125" style="4"/>
    <col min="12033" max="12033" width="19.42578125" style="4" customWidth="1"/>
    <col min="12034" max="12040" width="21" style="4" customWidth="1"/>
    <col min="12041" max="12041" width="13.42578125" style="4" customWidth="1"/>
    <col min="12042" max="12042" width="13.85546875" style="4" customWidth="1"/>
    <col min="12043" max="12043" width="11.7109375" style="4" customWidth="1"/>
    <col min="12044" max="12044" width="13.28515625" style="4" customWidth="1"/>
    <col min="12045" max="12045" width="11.7109375" style="4" customWidth="1"/>
    <col min="12046" max="12046" width="11.85546875" style="4" customWidth="1"/>
    <col min="12047" max="12047" width="12.7109375" style="4" customWidth="1"/>
    <col min="12048" max="12048" width="11.85546875" style="4" customWidth="1"/>
    <col min="12049" max="12049" width="11.28515625" style="4" customWidth="1"/>
    <col min="12050" max="12056" width="20.85546875" style="4" customWidth="1"/>
    <col min="12057" max="12059" width="20.28515625" style="4" customWidth="1"/>
    <col min="12060" max="12060" width="14.85546875" style="4" customWidth="1"/>
    <col min="12061" max="12061" width="11.42578125" style="4" customWidth="1"/>
    <col min="12062" max="12288" width="11.42578125" style="4"/>
    <col min="12289" max="12289" width="19.42578125" style="4" customWidth="1"/>
    <col min="12290" max="12296" width="21" style="4" customWidth="1"/>
    <col min="12297" max="12297" width="13.42578125" style="4" customWidth="1"/>
    <col min="12298" max="12298" width="13.85546875" style="4" customWidth="1"/>
    <col min="12299" max="12299" width="11.7109375" style="4" customWidth="1"/>
    <col min="12300" max="12300" width="13.28515625" style="4" customWidth="1"/>
    <col min="12301" max="12301" width="11.7109375" style="4" customWidth="1"/>
    <col min="12302" max="12302" width="11.85546875" style="4" customWidth="1"/>
    <col min="12303" max="12303" width="12.7109375" style="4" customWidth="1"/>
    <col min="12304" max="12304" width="11.85546875" style="4" customWidth="1"/>
    <col min="12305" max="12305" width="11.28515625" style="4" customWidth="1"/>
    <col min="12306" max="12312" width="20.85546875" style="4" customWidth="1"/>
    <col min="12313" max="12315" width="20.28515625" style="4" customWidth="1"/>
    <col min="12316" max="12316" width="14.85546875" style="4" customWidth="1"/>
    <col min="12317" max="12317" width="11.42578125" style="4" customWidth="1"/>
    <col min="12318" max="12544" width="11.42578125" style="4"/>
    <col min="12545" max="12545" width="19.42578125" style="4" customWidth="1"/>
    <col min="12546" max="12552" width="21" style="4" customWidth="1"/>
    <col min="12553" max="12553" width="13.42578125" style="4" customWidth="1"/>
    <col min="12554" max="12554" width="13.85546875" style="4" customWidth="1"/>
    <col min="12555" max="12555" width="11.7109375" style="4" customWidth="1"/>
    <col min="12556" max="12556" width="13.28515625" style="4" customWidth="1"/>
    <col min="12557" max="12557" width="11.7109375" style="4" customWidth="1"/>
    <col min="12558" max="12558" width="11.85546875" style="4" customWidth="1"/>
    <col min="12559" max="12559" width="12.7109375" style="4" customWidth="1"/>
    <col min="12560" max="12560" width="11.85546875" style="4" customWidth="1"/>
    <col min="12561" max="12561" width="11.28515625" style="4" customWidth="1"/>
    <col min="12562" max="12568" width="20.85546875" style="4" customWidth="1"/>
    <col min="12569" max="12571" width="20.28515625" style="4" customWidth="1"/>
    <col min="12572" max="12572" width="14.85546875" style="4" customWidth="1"/>
    <col min="12573" max="12573" width="11.42578125" style="4" customWidth="1"/>
    <col min="12574" max="12800" width="11.42578125" style="4"/>
    <col min="12801" max="12801" width="19.42578125" style="4" customWidth="1"/>
    <col min="12802" max="12808" width="21" style="4" customWidth="1"/>
    <col min="12809" max="12809" width="13.42578125" style="4" customWidth="1"/>
    <col min="12810" max="12810" width="13.85546875" style="4" customWidth="1"/>
    <col min="12811" max="12811" width="11.7109375" style="4" customWidth="1"/>
    <col min="12812" max="12812" width="13.28515625" style="4" customWidth="1"/>
    <col min="12813" max="12813" width="11.7109375" style="4" customWidth="1"/>
    <col min="12814" max="12814" width="11.85546875" style="4" customWidth="1"/>
    <col min="12815" max="12815" width="12.7109375" style="4" customWidth="1"/>
    <col min="12816" max="12816" width="11.85546875" style="4" customWidth="1"/>
    <col min="12817" max="12817" width="11.28515625" style="4" customWidth="1"/>
    <col min="12818" max="12824" width="20.85546875" style="4" customWidth="1"/>
    <col min="12825" max="12827" width="20.28515625" style="4" customWidth="1"/>
    <col min="12828" max="12828" width="14.85546875" style="4" customWidth="1"/>
    <col min="12829" max="12829" width="11.42578125" style="4" customWidth="1"/>
    <col min="12830" max="13056" width="11.42578125" style="4"/>
    <col min="13057" max="13057" width="19.42578125" style="4" customWidth="1"/>
    <col min="13058" max="13064" width="21" style="4" customWidth="1"/>
    <col min="13065" max="13065" width="13.42578125" style="4" customWidth="1"/>
    <col min="13066" max="13066" width="13.85546875" style="4" customWidth="1"/>
    <col min="13067" max="13067" width="11.7109375" style="4" customWidth="1"/>
    <col min="13068" max="13068" width="13.28515625" style="4" customWidth="1"/>
    <col min="13069" max="13069" width="11.7109375" style="4" customWidth="1"/>
    <col min="13070" max="13070" width="11.85546875" style="4" customWidth="1"/>
    <col min="13071" max="13071" width="12.7109375" style="4" customWidth="1"/>
    <col min="13072" max="13072" width="11.85546875" style="4" customWidth="1"/>
    <col min="13073" max="13073" width="11.28515625" style="4" customWidth="1"/>
    <col min="13074" max="13080" width="20.85546875" style="4" customWidth="1"/>
    <col min="13081" max="13083" width="20.28515625" style="4" customWidth="1"/>
    <col min="13084" max="13084" width="14.85546875" style="4" customWidth="1"/>
    <col min="13085" max="13085" width="11.42578125" style="4" customWidth="1"/>
    <col min="13086" max="13312" width="11.42578125" style="4"/>
    <col min="13313" max="13313" width="19.42578125" style="4" customWidth="1"/>
    <col min="13314" max="13320" width="21" style="4" customWidth="1"/>
    <col min="13321" max="13321" width="13.42578125" style="4" customWidth="1"/>
    <col min="13322" max="13322" width="13.85546875" style="4" customWidth="1"/>
    <col min="13323" max="13323" width="11.7109375" style="4" customWidth="1"/>
    <col min="13324" max="13324" width="13.28515625" style="4" customWidth="1"/>
    <col min="13325" max="13325" width="11.7109375" style="4" customWidth="1"/>
    <col min="13326" max="13326" width="11.85546875" style="4" customWidth="1"/>
    <col min="13327" max="13327" width="12.7109375" style="4" customWidth="1"/>
    <col min="13328" max="13328" width="11.85546875" style="4" customWidth="1"/>
    <col min="13329" max="13329" width="11.28515625" style="4" customWidth="1"/>
    <col min="13330" max="13336" width="20.85546875" style="4" customWidth="1"/>
    <col min="13337" max="13339" width="20.28515625" style="4" customWidth="1"/>
    <col min="13340" max="13340" width="14.85546875" style="4" customWidth="1"/>
    <col min="13341" max="13341" width="11.42578125" style="4" customWidth="1"/>
    <col min="13342" max="13568" width="11.42578125" style="4"/>
    <col min="13569" max="13569" width="19.42578125" style="4" customWidth="1"/>
    <col min="13570" max="13576" width="21" style="4" customWidth="1"/>
    <col min="13577" max="13577" width="13.42578125" style="4" customWidth="1"/>
    <col min="13578" max="13578" width="13.85546875" style="4" customWidth="1"/>
    <col min="13579" max="13579" width="11.7109375" style="4" customWidth="1"/>
    <col min="13580" max="13580" width="13.28515625" style="4" customWidth="1"/>
    <col min="13581" max="13581" width="11.7109375" style="4" customWidth="1"/>
    <col min="13582" max="13582" width="11.85546875" style="4" customWidth="1"/>
    <col min="13583" max="13583" width="12.7109375" style="4" customWidth="1"/>
    <col min="13584" max="13584" width="11.85546875" style="4" customWidth="1"/>
    <col min="13585" max="13585" width="11.28515625" style="4" customWidth="1"/>
    <col min="13586" max="13592" width="20.85546875" style="4" customWidth="1"/>
    <col min="13593" max="13595" width="20.28515625" style="4" customWidth="1"/>
    <col min="13596" max="13596" width="14.85546875" style="4" customWidth="1"/>
    <col min="13597" max="13597" width="11.42578125" style="4" customWidth="1"/>
    <col min="13598" max="13824" width="11.42578125" style="4"/>
    <col min="13825" max="13825" width="19.42578125" style="4" customWidth="1"/>
    <col min="13826" max="13832" width="21" style="4" customWidth="1"/>
    <col min="13833" max="13833" width="13.42578125" style="4" customWidth="1"/>
    <col min="13834" max="13834" width="13.85546875" style="4" customWidth="1"/>
    <col min="13835" max="13835" width="11.7109375" style="4" customWidth="1"/>
    <col min="13836" max="13836" width="13.28515625" style="4" customWidth="1"/>
    <col min="13837" max="13837" width="11.7109375" style="4" customWidth="1"/>
    <col min="13838" max="13838" width="11.85546875" style="4" customWidth="1"/>
    <col min="13839" max="13839" width="12.7109375" style="4" customWidth="1"/>
    <col min="13840" max="13840" width="11.85546875" style="4" customWidth="1"/>
    <col min="13841" max="13841" width="11.28515625" style="4" customWidth="1"/>
    <col min="13842" max="13848" width="20.85546875" style="4" customWidth="1"/>
    <col min="13849" max="13851" width="20.28515625" style="4" customWidth="1"/>
    <col min="13852" max="13852" width="14.85546875" style="4" customWidth="1"/>
    <col min="13853" max="13853" width="11.42578125" style="4" customWidth="1"/>
    <col min="13854" max="14080" width="11.42578125" style="4"/>
    <col min="14081" max="14081" width="19.42578125" style="4" customWidth="1"/>
    <col min="14082" max="14088" width="21" style="4" customWidth="1"/>
    <col min="14089" max="14089" width="13.42578125" style="4" customWidth="1"/>
    <col min="14090" max="14090" width="13.85546875" style="4" customWidth="1"/>
    <col min="14091" max="14091" width="11.7109375" style="4" customWidth="1"/>
    <col min="14092" max="14092" width="13.28515625" style="4" customWidth="1"/>
    <col min="14093" max="14093" width="11.7109375" style="4" customWidth="1"/>
    <col min="14094" max="14094" width="11.85546875" style="4" customWidth="1"/>
    <col min="14095" max="14095" width="12.7109375" style="4" customWidth="1"/>
    <col min="14096" max="14096" width="11.85546875" style="4" customWidth="1"/>
    <col min="14097" max="14097" width="11.28515625" style="4" customWidth="1"/>
    <col min="14098" max="14104" width="20.85546875" style="4" customWidth="1"/>
    <col min="14105" max="14107" width="20.28515625" style="4" customWidth="1"/>
    <col min="14108" max="14108" width="14.85546875" style="4" customWidth="1"/>
    <col min="14109" max="14109" width="11.42578125" style="4" customWidth="1"/>
    <col min="14110" max="14336" width="11.42578125" style="4"/>
    <col min="14337" max="14337" width="19.42578125" style="4" customWidth="1"/>
    <col min="14338" max="14344" width="21" style="4" customWidth="1"/>
    <col min="14345" max="14345" width="13.42578125" style="4" customWidth="1"/>
    <col min="14346" max="14346" width="13.85546875" style="4" customWidth="1"/>
    <col min="14347" max="14347" width="11.7109375" style="4" customWidth="1"/>
    <col min="14348" max="14348" width="13.28515625" style="4" customWidth="1"/>
    <col min="14349" max="14349" width="11.7109375" style="4" customWidth="1"/>
    <col min="14350" max="14350" width="11.85546875" style="4" customWidth="1"/>
    <col min="14351" max="14351" width="12.7109375" style="4" customWidth="1"/>
    <col min="14352" max="14352" width="11.85546875" style="4" customWidth="1"/>
    <col min="14353" max="14353" width="11.28515625" style="4" customWidth="1"/>
    <col min="14354" max="14360" width="20.85546875" style="4" customWidth="1"/>
    <col min="14361" max="14363" width="20.28515625" style="4" customWidth="1"/>
    <col min="14364" max="14364" width="14.85546875" style="4" customWidth="1"/>
    <col min="14365" max="14365" width="11.42578125" style="4" customWidth="1"/>
    <col min="14366" max="14592" width="11.42578125" style="4"/>
    <col min="14593" max="14593" width="19.42578125" style="4" customWidth="1"/>
    <col min="14594" max="14600" width="21" style="4" customWidth="1"/>
    <col min="14601" max="14601" width="13.42578125" style="4" customWidth="1"/>
    <col min="14602" max="14602" width="13.85546875" style="4" customWidth="1"/>
    <col min="14603" max="14603" width="11.7109375" style="4" customWidth="1"/>
    <col min="14604" max="14604" width="13.28515625" style="4" customWidth="1"/>
    <col min="14605" max="14605" width="11.7109375" style="4" customWidth="1"/>
    <col min="14606" max="14606" width="11.85546875" style="4" customWidth="1"/>
    <col min="14607" max="14607" width="12.7109375" style="4" customWidth="1"/>
    <col min="14608" max="14608" width="11.85546875" style="4" customWidth="1"/>
    <col min="14609" max="14609" width="11.28515625" style="4" customWidth="1"/>
    <col min="14610" max="14616" width="20.85546875" style="4" customWidth="1"/>
    <col min="14617" max="14619" width="20.28515625" style="4" customWidth="1"/>
    <col min="14620" max="14620" width="14.85546875" style="4" customWidth="1"/>
    <col min="14621" max="14621" width="11.42578125" style="4" customWidth="1"/>
    <col min="14622" max="14848" width="11.42578125" style="4"/>
    <col min="14849" max="14849" width="19.42578125" style="4" customWidth="1"/>
    <col min="14850" max="14856" width="21" style="4" customWidth="1"/>
    <col min="14857" max="14857" width="13.42578125" style="4" customWidth="1"/>
    <col min="14858" max="14858" width="13.85546875" style="4" customWidth="1"/>
    <col min="14859" max="14859" width="11.7109375" style="4" customWidth="1"/>
    <col min="14860" max="14860" width="13.28515625" style="4" customWidth="1"/>
    <col min="14861" max="14861" width="11.7109375" style="4" customWidth="1"/>
    <col min="14862" max="14862" width="11.85546875" style="4" customWidth="1"/>
    <col min="14863" max="14863" width="12.7109375" style="4" customWidth="1"/>
    <col min="14864" max="14864" width="11.85546875" style="4" customWidth="1"/>
    <col min="14865" max="14865" width="11.28515625" style="4" customWidth="1"/>
    <col min="14866" max="14872" width="20.85546875" style="4" customWidth="1"/>
    <col min="14873" max="14875" width="20.28515625" style="4" customWidth="1"/>
    <col min="14876" max="14876" width="14.85546875" style="4" customWidth="1"/>
    <col min="14877" max="14877" width="11.42578125" style="4" customWidth="1"/>
    <col min="14878" max="15104" width="11.42578125" style="4"/>
    <col min="15105" max="15105" width="19.42578125" style="4" customWidth="1"/>
    <col min="15106" max="15112" width="21" style="4" customWidth="1"/>
    <col min="15113" max="15113" width="13.42578125" style="4" customWidth="1"/>
    <col min="15114" max="15114" width="13.85546875" style="4" customWidth="1"/>
    <col min="15115" max="15115" width="11.7109375" style="4" customWidth="1"/>
    <col min="15116" max="15116" width="13.28515625" style="4" customWidth="1"/>
    <col min="15117" max="15117" width="11.7109375" style="4" customWidth="1"/>
    <col min="15118" max="15118" width="11.85546875" style="4" customWidth="1"/>
    <col min="15119" max="15119" width="12.7109375" style="4" customWidth="1"/>
    <col min="15120" max="15120" width="11.85546875" style="4" customWidth="1"/>
    <col min="15121" max="15121" width="11.28515625" style="4" customWidth="1"/>
    <col min="15122" max="15128" width="20.85546875" style="4" customWidth="1"/>
    <col min="15129" max="15131" width="20.28515625" style="4" customWidth="1"/>
    <col min="15132" max="15132" width="14.85546875" style="4" customWidth="1"/>
    <col min="15133" max="15133" width="11.42578125" style="4" customWidth="1"/>
    <col min="15134" max="15360" width="11.42578125" style="4"/>
    <col min="15361" max="15361" width="19.42578125" style="4" customWidth="1"/>
    <col min="15362" max="15368" width="21" style="4" customWidth="1"/>
    <col min="15369" max="15369" width="13.42578125" style="4" customWidth="1"/>
    <col min="15370" max="15370" width="13.85546875" style="4" customWidth="1"/>
    <col min="15371" max="15371" width="11.7109375" style="4" customWidth="1"/>
    <col min="15372" max="15372" width="13.28515625" style="4" customWidth="1"/>
    <col min="15373" max="15373" width="11.7109375" style="4" customWidth="1"/>
    <col min="15374" max="15374" width="11.85546875" style="4" customWidth="1"/>
    <col min="15375" max="15375" width="12.7109375" style="4" customWidth="1"/>
    <col min="15376" max="15376" width="11.85546875" style="4" customWidth="1"/>
    <col min="15377" max="15377" width="11.28515625" style="4" customWidth="1"/>
    <col min="15378" max="15384" width="20.85546875" style="4" customWidth="1"/>
    <col min="15385" max="15387" width="20.28515625" style="4" customWidth="1"/>
    <col min="15388" max="15388" width="14.85546875" style="4" customWidth="1"/>
    <col min="15389" max="15389" width="11.42578125" style="4" customWidth="1"/>
    <col min="15390" max="15616" width="11.42578125" style="4"/>
    <col min="15617" max="15617" width="19.42578125" style="4" customWidth="1"/>
    <col min="15618" max="15624" width="21" style="4" customWidth="1"/>
    <col min="15625" max="15625" width="13.42578125" style="4" customWidth="1"/>
    <col min="15626" max="15626" width="13.85546875" style="4" customWidth="1"/>
    <col min="15627" max="15627" width="11.7109375" style="4" customWidth="1"/>
    <col min="15628" max="15628" width="13.28515625" style="4" customWidth="1"/>
    <col min="15629" max="15629" width="11.7109375" style="4" customWidth="1"/>
    <col min="15630" max="15630" width="11.85546875" style="4" customWidth="1"/>
    <col min="15631" max="15631" width="12.7109375" style="4" customWidth="1"/>
    <col min="15632" max="15632" width="11.85546875" style="4" customWidth="1"/>
    <col min="15633" max="15633" width="11.28515625" style="4" customWidth="1"/>
    <col min="15634" max="15640" width="20.85546875" style="4" customWidth="1"/>
    <col min="15641" max="15643" width="20.28515625" style="4" customWidth="1"/>
    <col min="15644" max="15644" width="14.85546875" style="4" customWidth="1"/>
    <col min="15645" max="15645" width="11.42578125" style="4" customWidth="1"/>
    <col min="15646" max="15872" width="11.42578125" style="4"/>
    <col min="15873" max="15873" width="19.42578125" style="4" customWidth="1"/>
    <col min="15874" max="15880" width="21" style="4" customWidth="1"/>
    <col min="15881" max="15881" width="13.42578125" style="4" customWidth="1"/>
    <col min="15882" max="15882" width="13.85546875" style="4" customWidth="1"/>
    <col min="15883" max="15883" width="11.7109375" style="4" customWidth="1"/>
    <col min="15884" max="15884" width="13.28515625" style="4" customWidth="1"/>
    <col min="15885" max="15885" width="11.7109375" style="4" customWidth="1"/>
    <col min="15886" max="15886" width="11.85546875" style="4" customWidth="1"/>
    <col min="15887" max="15887" width="12.7109375" style="4" customWidth="1"/>
    <col min="15888" max="15888" width="11.85546875" style="4" customWidth="1"/>
    <col min="15889" max="15889" width="11.28515625" style="4" customWidth="1"/>
    <col min="15890" max="15896" width="20.85546875" style="4" customWidth="1"/>
    <col min="15897" max="15899" width="20.28515625" style="4" customWidth="1"/>
    <col min="15900" max="15900" width="14.85546875" style="4" customWidth="1"/>
    <col min="15901" max="15901" width="11.42578125" style="4" customWidth="1"/>
    <col min="15902" max="16128" width="11.42578125" style="4"/>
    <col min="16129" max="16129" width="19.42578125" style="4" customWidth="1"/>
    <col min="16130" max="16136" width="21" style="4" customWidth="1"/>
    <col min="16137" max="16137" width="13.42578125" style="4" customWidth="1"/>
    <col min="16138" max="16138" width="13.85546875" style="4" customWidth="1"/>
    <col min="16139" max="16139" width="11.7109375" style="4" customWidth="1"/>
    <col min="16140" max="16140" width="13.28515625" style="4" customWidth="1"/>
    <col min="16141" max="16141" width="11.7109375" style="4" customWidth="1"/>
    <col min="16142" max="16142" width="11.85546875" style="4" customWidth="1"/>
    <col min="16143" max="16143" width="12.7109375" style="4" customWidth="1"/>
    <col min="16144" max="16144" width="11.85546875" style="4" customWidth="1"/>
    <col min="16145" max="16145" width="11.28515625" style="4" customWidth="1"/>
    <col min="16146" max="16152" width="20.85546875" style="4" customWidth="1"/>
    <col min="16153" max="16155" width="20.28515625" style="4" customWidth="1"/>
    <col min="16156" max="16156" width="14.85546875" style="4" customWidth="1"/>
    <col min="16157" max="16157" width="11.42578125" style="4" customWidth="1"/>
    <col min="16158" max="16384" width="11.42578125" style="4"/>
  </cols>
  <sheetData>
    <row r="1" spans="1:26" s="2" customFormat="1" x14ac:dyDescent="0.15">
      <c r="A1" s="1" t="s">
        <v>0</v>
      </c>
      <c r="Z1" s="3"/>
    </row>
    <row r="2" spans="1:26" s="2" customFormat="1" x14ac:dyDescent="0.15">
      <c r="A2" s="1" t="str">
        <f>CONCATENATE("COMUNA: ",[1]NOMBRE!B2," - ","( ",[1]NOMBRE!C2,[1]NOMBRE!D2,[1]NOMBRE!E2,[1]NOMBRE!F2,[1]NOMBRE!G2," )")</f>
        <v>COMUNA: Linares - ( 07401 )</v>
      </c>
      <c r="Z2" s="3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6" x14ac:dyDescent="0.15">
      <c r="A4" s="1"/>
    </row>
    <row r="5" spans="1:26" s="2" customFormat="1" x14ac:dyDescent="0.15">
      <c r="A5" s="1" t="str">
        <f>CONCATENATE("AÑO: ",[1]NOMBRE!B7)</f>
        <v>AÑO: 2016</v>
      </c>
      <c r="B5" s="6"/>
      <c r="C5" s="6"/>
      <c r="D5" s="6"/>
      <c r="E5" s="6"/>
      <c r="F5" s="6"/>
      <c r="G5" s="6"/>
      <c r="H5" s="6"/>
      <c r="Z5" s="3"/>
    </row>
    <row r="6" spans="1:26" s="2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3"/>
    </row>
    <row r="7" spans="1:26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6" s="2" customFormat="1" x14ac:dyDescent="0.15">
      <c r="A8" s="6"/>
      <c r="C8" s="6"/>
      <c r="D8" s="6"/>
      <c r="E8" s="6"/>
      <c r="F8" s="6"/>
      <c r="G8" s="6"/>
      <c r="Z8" s="3"/>
    </row>
    <row r="9" spans="1:26" ht="12.75" x14ac:dyDescent="0.2">
      <c r="A9" s="7" t="s">
        <v>3</v>
      </c>
    </row>
    <row r="10" spans="1:26" ht="21" customHeight="1" x14ac:dyDescent="0.15">
      <c r="A10" s="789" t="s">
        <v>4</v>
      </c>
      <c r="B10" s="790"/>
      <c r="C10" s="793" t="s">
        <v>5</v>
      </c>
      <c r="D10" s="794"/>
      <c r="E10" s="799" t="s">
        <v>267</v>
      </c>
      <c r="F10" s="799" t="s">
        <v>6</v>
      </c>
      <c r="G10" s="799" t="s">
        <v>268</v>
      </c>
      <c r="H10" s="799" t="s">
        <v>8</v>
      </c>
      <c r="X10" s="5"/>
      <c r="Z10" s="4"/>
    </row>
    <row r="11" spans="1:26" ht="30" customHeight="1" x14ac:dyDescent="0.15">
      <c r="A11" s="797"/>
      <c r="B11" s="798"/>
      <c r="C11" s="373" t="s">
        <v>9</v>
      </c>
      <c r="D11" s="373" t="s">
        <v>10</v>
      </c>
      <c r="E11" s="785"/>
      <c r="F11" s="800"/>
      <c r="G11" s="785"/>
      <c r="H11" s="785"/>
      <c r="I11" s="8"/>
      <c r="X11" s="5"/>
      <c r="Z11" s="4"/>
    </row>
    <row r="12" spans="1:26" ht="15" customHeight="1" x14ac:dyDescent="0.15">
      <c r="A12" s="9" t="s">
        <v>11</v>
      </c>
      <c r="B12" s="10"/>
      <c r="C12" s="217">
        <f>+Enero!C12+Febrero!C12+'Marzo '!C12+'Abril '!C12+Mayo!C12+Junio!C12+Julio!C12+Agosto!C12+Septiembre!C12+'Octubre '!C12+Noviembre!C12+'Diciembre '!C12</f>
        <v>816559</v>
      </c>
      <c r="D12" s="217">
        <f>+Enero!D12+Febrero!D12+'Marzo '!D12+'Abril '!D12+Mayo!D12+Junio!D12+Julio!D12+Agosto!D12+Septiembre!D12+'Octubre '!D12+Noviembre!D12+'Diciembre '!D12</f>
        <v>799176</v>
      </c>
      <c r="E12" s="217">
        <f>+Enero!E12+Febrero!E12+'Marzo '!E12+'Abril '!E12+Mayo!E12+Junio!E12+Julio!E12+Agosto!E12+Septiembre!E12+'Octubre '!E12+Noviembre!E12+'Diciembre '!E12</f>
        <v>288772</v>
      </c>
      <c r="F12" s="217">
        <f>+Enero!F12+Febrero!F12+'Marzo '!F12+'Abril '!F12+Mayo!F12+Junio!F12+Julio!F12+Agosto!F12+Septiembre!F12+'Octubre '!F12+Noviembre!F12+'Diciembre '!F12</f>
        <v>229202</v>
      </c>
      <c r="G12" s="217">
        <f>+Enero!G12+Febrero!G12+'Marzo '!G12+'Abril '!G12+Mayo!G12+Junio!G12+Julio!G12+Agosto!G12+Septiembre!G12+'Octubre '!G12+Noviembre!G12+'Diciembre '!G12</f>
        <v>171731</v>
      </c>
      <c r="H12" s="217">
        <f>+Enero!H12+Febrero!H12+'Marzo '!H12+'Abril '!H12+Mayo!H12+Junio!H12+Julio!H12+Agosto!H12+Septiembre!H12+'Octubre '!H12+Noviembre!H12+'Diciembre '!H12</f>
        <v>0</v>
      </c>
      <c r="I12" s="11"/>
      <c r="J12" s="12"/>
      <c r="K12" s="12"/>
      <c r="V12" s="13">
        <f t="shared" ref="V12:V34" si="0">IF(D12&gt;C12,1,0)</f>
        <v>0</v>
      </c>
      <c r="X12" s="5"/>
      <c r="Z12" s="4"/>
    </row>
    <row r="13" spans="1:26" ht="15" customHeight="1" x14ac:dyDescent="0.15">
      <c r="A13" s="376" t="s">
        <v>12</v>
      </c>
      <c r="B13" s="14" t="s">
        <v>13</v>
      </c>
      <c r="C13" s="217">
        <f>+Enero!C13+Febrero!C13+'Marzo '!C13+'Abril '!C13+Mayo!C13+Junio!C13+Julio!C13+Agosto!C13+Septiembre!C13+'Octubre '!C13+Noviembre!C13+'Diciembre '!C13</f>
        <v>315598</v>
      </c>
      <c r="D13" s="217">
        <f>+Enero!D13+Febrero!D13+'Marzo '!D13+'Abril '!D13+Mayo!D13+Junio!D13+Julio!D13+Agosto!D13+Septiembre!D13+'Octubre '!D13+Noviembre!D13+'Diciembre '!D13</f>
        <v>305129</v>
      </c>
      <c r="E13" s="217">
        <f>+Enero!E13+Febrero!E13+'Marzo '!E13+'Abril '!E13+Mayo!E13+Junio!E13+Julio!E13+Agosto!E13+Septiembre!E13+'Octubre '!E13+Noviembre!E13+'Diciembre '!E13</f>
        <v>121987</v>
      </c>
      <c r="F13" s="217">
        <f>+Enero!F13+Febrero!F13+'Marzo '!F13+'Abril '!F13+Mayo!F13+Junio!F13+Julio!F13+Agosto!F13+Septiembre!F13+'Octubre '!F13+Noviembre!F13+'Diciembre '!F13</f>
        <v>57108</v>
      </c>
      <c r="G13" s="217">
        <f>+Enero!G13+Febrero!G13+'Marzo '!G13+'Abril '!G13+Mayo!G13+Junio!G13+Julio!G13+Agosto!G13+Septiembre!G13+'Octubre '!G13+Noviembre!G13+'Diciembre '!G13</f>
        <v>85458</v>
      </c>
      <c r="H13" s="217">
        <f>+Enero!H13+Febrero!H13+'Marzo '!H13+'Abril '!H13+Mayo!H13+Junio!H13+Julio!H13+Agosto!H13+Septiembre!H13+'Octubre '!H13+Noviembre!H13+'Diciembre '!H13</f>
        <v>0</v>
      </c>
      <c r="I13" s="11"/>
      <c r="J13" s="15"/>
      <c r="K13" s="15"/>
      <c r="V13" s="13">
        <f t="shared" si="0"/>
        <v>0</v>
      </c>
      <c r="X13" s="5"/>
      <c r="Z13" s="4"/>
    </row>
    <row r="14" spans="1:26" ht="15" customHeight="1" x14ac:dyDescent="0.15">
      <c r="A14" s="16" t="s">
        <v>14</v>
      </c>
      <c r="B14" s="17" t="s">
        <v>15</v>
      </c>
      <c r="C14" s="217">
        <f>+Enero!C14+Febrero!C14+'Marzo '!C14+'Abril '!C14+Mayo!C14+Junio!C14+Julio!C14+Agosto!C14+Septiembre!C14+'Octubre '!C14+Noviembre!C14+'Diciembre '!C14</f>
        <v>360745</v>
      </c>
      <c r="D14" s="217">
        <f>+Enero!D14+Febrero!D14+'Marzo '!D14+'Abril '!D14+Mayo!D14+Junio!D14+Julio!D14+Agosto!D14+Septiembre!D14+'Octubre '!D14+Noviembre!D14+'Diciembre '!D14</f>
        <v>355065</v>
      </c>
      <c r="E14" s="217">
        <f>+Enero!E14+Febrero!E14+'Marzo '!E14+'Abril '!E14+Mayo!E14+Junio!E14+Julio!E14+Agosto!E14+Septiembre!E14+'Octubre '!E14+Noviembre!E14+'Diciembre '!E14</f>
        <v>130444</v>
      </c>
      <c r="F14" s="217">
        <f>+Enero!F14+Febrero!F14+'Marzo '!F14+'Abril '!F14+Mayo!F14+Junio!F14+Julio!F14+Agosto!F14+Septiembre!F14+'Octubre '!F14+Noviembre!F14+'Diciembre '!F14</f>
        <v>97500</v>
      </c>
      <c r="G14" s="217">
        <f>+Enero!G14+Febrero!G14+'Marzo '!G14+'Abril '!G14+Mayo!G14+Junio!G14+Julio!G14+Agosto!G14+Septiembre!G14+'Octubre '!G14+Noviembre!G14+'Diciembre '!G14</f>
        <v>76874</v>
      </c>
      <c r="H14" s="217">
        <f>+Enero!H14+Febrero!H14+'Marzo '!H14+'Abril '!H14+Mayo!H14+Junio!H14+Julio!H14+Agosto!H14+Septiembre!H14+'Octubre '!H14+Noviembre!H14+'Diciembre '!H14</f>
        <v>0</v>
      </c>
      <c r="I14" s="11"/>
      <c r="J14" s="15"/>
      <c r="K14" s="15"/>
      <c r="V14" s="13">
        <f t="shared" si="0"/>
        <v>0</v>
      </c>
      <c r="X14" s="5"/>
      <c r="Z14" s="4"/>
    </row>
    <row r="15" spans="1:26" ht="15" customHeight="1" x14ac:dyDescent="0.15">
      <c r="A15" s="16" t="s">
        <v>16</v>
      </c>
      <c r="B15" s="17" t="s">
        <v>17</v>
      </c>
      <c r="C15" s="217">
        <f>+Enero!C15+Febrero!C15+'Marzo '!C15+'Abril '!C15+Mayo!C15+Junio!C15+Julio!C15+Agosto!C15+Septiembre!C15+'Octubre '!C15+Noviembre!C15+'Diciembre '!C15</f>
        <v>15381</v>
      </c>
      <c r="D15" s="217">
        <f>+Enero!D15+Febrero!D15+'Marzo '!D15+'Abril '!D15+Mayo!D15+Junio!D15+Julio!D15+Agosto!D15+Septiembre!D15+'Octubre '!D15+Noviembre!D15+'Diciembre '!D15</f>
        <v>15218</v>
      </c>
      <c r="E15" s="217">
        <f>+Enero!E15+Febrero!E15+'Marzo '!E15+'Abril '!E15+Mayo!E15+Junio!E15+Julio!E15+Agosto!E15+Septiembre!E15+'Octubre '!E15+Noviembre!E15+'Diciembre '!E15</f>
        <v>1235</v>
      </c>
      <c r="F15" s="217">
        <f>+Enero!F15+Febrero!F15+'Marzo '!F15+'Abril '!F15+Mayo!F15+Junio!F15+Julio!F15+Agosto!F15+Septiembre!F15+'Octubre '!F15+Noviembre!F15+'Diciembre '!F15</f>
        <v>11671</v>
      </c>
      <c r="G15" s="217">
        <f>+Enero!G15+Febrero!G15+'Marzo '!G15+'Abril '!G15+Mayo!G15+Junio!G15+Julio!G15+Agosto!G15+Septiembre!G15+'Octubre '!G15+Noviembre!G15+'Diciembre '!G15</f>
        <v>146</v>
      </c>
      <c r="H15" s="217">
        <f>+Enero!H15+Febrero!H15+'Marzo '!H15+'Abril '!H15+Mayo!H15+Junio!H15+Julio!H15+Agosto!H15+Septiembre!H15+'Octubre '!H15+Noviembre!H15+'Diciembre '!H15</f>
        <v>0</v>
      </c>
      <c r="I15" s="11"/>
      <c r="J15" s="15"/>
      <c r="K15" s="15"/>
      <c r="V15" s="13">
        <f t="shared" si="0"/>
        <v>0</v>
      </c>
      <c r="X15" s="5"/>
      <c r="Z15" s="4"/>
    </row>
    <row r="16" spans="1:26" ht="15" customHeight="1" x14ac:dyDescent="0.15">
      <c r="A16" s="16" t="s">
        <v>18</v>
      </c>
      <c r="B16" s="17" t="s">
        <v>19</v>
      </c>
      <c r="C16" s="217">
        <f>+Enero!C16+Febrero!C16+'Marzo '!C16+'Abril '!C16+Mayo!C16+Junio!C16+Julio!C16+Agosto!C16+Septiembre!C16+'Octubre '!C16+Noviembre!C16+'Diciembre '!C16</f>
        <v>0</v>
      </c>
      <c r="D16" s="217">
        <f>+Enero!D16+Febrero!D16+'Marzo '!D16+'Abril '!D16+Mayo!D16+Junio!D16+Julio!D16+Agosto!D16+Septiembre!D16+'Octubre '!D16+Noviembre!D16+'Diciembre '!D16</f>
        <v>0</v>
      </c>
      <c r="E16" s="217">
        <f>+Enero!E16+Febrero!E16+'Marzo '!E16+'Abril '!E16+Mayo!E16+Junio!E16+Julio!E16+Agosto!E16+Septiembre!E16+'Octubre '!E16+Noviembre!E16+'Diciembre '!E16</f>
        <v>0</v>
      </c>
      <c r="F16" s="217">
        <f>+Enero!F16+Febrero!F16+'Marzo '!F16+'Abril '!F16+Mayo!F16+Junio!F16+Julio!F16+Agosto!F16+Septiembre!F16+'Octubre '!F16+Noviembre!F16+'Diciembre '!F16</f>
        <v>0</v>
      </c>
      <c r="G16" s="217">
        <f>+Enero!G16+Febrero!G16+'Marzo '!G16+'Abril '!G16+Mayo!G16+Junio!G16+Julio!G16+Agosto!G16+Septiembre!G16+'Octubre '!G16+Noviembre!G16+'Diciembre '!G16</f>
        <v>0</v>
      </c>
      <c r="H16" s="217">
        <f>+Enero!H16+Febrero!H16+'Marzo '!H16+'Abril '!H16+Mayo!H16+Junio!H16+Julio!H16+Agosto!H16+Septiembre!H16+'Octubre '!H16+Noviembre!H16+'Diciembre '!H16</f>
        <v>0</v>
      </c>
      <c r="I16" s="11"/>
      <c r="J16" s="15"/>
      <c r="K16" s="15"/>
      <c r="V16" s="13">
        <f t="shared" si="0"/>
        <v>0</v>
      </c>
      <c r="X16" s="5"/>
      <c r="Z16" s="4"/>
    </row>
    <row r="17" spans="1:26" ht="15" customHeight="1" x14ac:dyDescent="0.15">
      <c r="A17" s="18" t="s">
        <v>20</v>
      </c>
      <c r="B17" s="19" t="s">
        <v>21</v>
      </c>
      <c r="C17" s="217">
        <f>+Enero!C17+Febrero!C17+'Marzo '!C17+'Abril '!C17+Mayo!C17+Junio!C17+Julio!C17+Agosto!C17+Septiembre!C17+'Octubre '!C17+Noviembre!C17+'Diciembre '!C17</f>
        <v>20121</v>
      </c>
      <c r="D17" s="217">
        <f>+Enero!D17+Febrero!D17+'Marzo '!D17+'Abril '!D17+Mayo!D17+Junio!D17+Julio!D17+Agosto!D17+Septiembre!D17+'Octubre '!D17+Noviembre!D17+'Diciembre '!D17</f>
        <v>19674</v>
      </c>
      <c r="E17" s="217">
        <f>+Enero!E17+Febrero!E17+'Marzo '!E17+'Abril '!E17+Mayo!E17+Junio!E17+Julio!E17+Agosto!E17+Septiembre!E17+'Octubre '!E17+Noviembre!E17+'Diciembre '!E17</f>
        <v>12582</v>
      </c>
      <c r="F17" s="217">
        <f>+Enero!F17+Febrero!F17+'Marzo '!F17+'Abril '!F17+Mayo!F17+Junio!F17+Julio!F17+Agosto!F17+Septiembre!F17+'Octubre '!F17+Noviembre!F17+'Diciembre '!F17</f>
        <v>3552</v>
      </c>
      <c r="G17" s="217">
        <f>+Enero!G17+Febrero!G17+'Marzo '!G17+'Abril '!G17+Mayo!G17+Junio!G17+Julio!G17+Agosto!G17+Septiembre!G17+'Octubre '!G17+Noviembre!G17+'Diciembre '!G17</f>
        <v>1116</v>
      </c>
      <c r="H17" s="217">
        <f>+Enero!H17+Febrero!H17+'Marzo '!H17+'Abril '!H17+Mayo!H17+Junio!H17+Julio!H17+Agosto!H17+Septiembre!H17+'Octubre '!H17+Noviembre!H17+'Diciembre '!H17</f>
        <v>0</v>
      </c>
      <c r="I17" s="11"/>
      <c r="J17" s="15"/>
      <c r="K17" s="15"/>
      <c r="V17" s="13">
        <f t="shared" si="0"/>
        <v>0</v>
      </c>
      <c r="X17" s="5"/>
      <c r="Z17" s="4"/>
    </row>
    <row r="18" spans="1:26" ht="15" customHeight="1" x14ac:dyDescent="0.15">
      <c r="A18" s="782" t="s">
        <v>22</v>
      </c>
      <c r="B18" s="14" t="s">
        <v>23</v>
      </c>
      <c r="C18" s="217">
        <f>+Enero!C18+Febrero!C18+'Marzo '!C18+'Abril '!C18+Mayo!C18+Junio!C18+Julio!C18+Agosto!C18+Septiembre!C18+'Octubre '!C18+Noviembre!C18+'Diciembre '!C18</f>
        <v>65074</v>
      </c>
      <c r="D18" s="217">
        <f>+Enero!D18+Febrero!D18+'Marzo '!D18+'Abril '!D18+Mayo!D18+Junio!D18+Julio!D18+Agosto!D18+Septiembre!D18+'Octubre '!D18+Noviembre!D18+'Diciembre '!D18</f>
        <v>64667</v>
      </c>
      <c r="E18" s="217">
        <f>+Enero!E18+Febrero!E18+'Marzo '!E18+'Abril '!E18+Mayo!E18+Junio!E18+Julio!E18+Agosto!E18+Septiembre!E18+'Octubre '!E18+Noviembre!E18+'Diciembre '!E18</f>
        <v>18720</v>
      </c>
      <c r="F18" s="217">
        <f>+Enero!F18+Febrero!F18+'Marzo '!F18+'Abril '!F18+Mayo!F18+Junio!F18+Julio!F18+Agosto!F18+Septiembre!F18+'Octubre '!F18+Noviembre!F18+'Diciembre '!F18</f>
        <v>36287</v>
      </c>
      <c r="G18" s="217">
        <f>+Enero!G18+Febrero!G18+'Marzo '!G18+'Abril '!G18+Mayo!G18+Junio!G18+Julio!G18+Agosto!G18+Septiembre!G18+'Octubre '!G18+Noviembre!G18+'Diciembre '!G18</f>
        <v>1337</v>
      </c>
      <c r="H18" s="217">
        <f>+Enero!H18+Febrero!H18+'Marzo '!H18+'Abril '!H18+Mayo!H18+Junio!H18+Julio!H18+Agosto!H18+Septiembre!H18+'Octubre '!H18+Noviembre!H18+'Diciembre '!H18</f>
        <v>0</v>
      </c>
      <c r="I18" s="11"/>
      <c r="J18" s="15"/>
      <c r="K18" s="15"/>
      <c r="V18" s="13">
        <f t="shared" si="0"/>
        <v>0</v>
      </c>
      <c r="X18" s="5"/>
      <c r="Z18" s="4"/>
    </row>
    <row r="19" spans="1:26" ht="15" customHeight="1" x14ac:dyDescent="0.15">
      <c r="A19" s="782"/>
      <c r="B19" s="20" t="s">
        <v>24</v>
      </c>
      <c r="C19" s="217">
        <f>+Enero!C19+Febrero!C19+'Marzo '!C19+'Abril '!C19+Mayo!C19+Junio!C19+Julio!C19+Agosto!C19+Septiembre!C19+'Octubre '!C19+Noviembre!C19+'Diciembre '!C19</f>
        <v>52553</v>
      </c>
      <c r="D19" s="217">
        <f>+Enero!D19+Febrero!D19+'Marzo '!D19+'Abril '!D19+Mayo!D19+Junio!D19+Julio!D19+Agosto!D19+Septiembre!D19+'Octubre '!D19+Noviembre!D19+'Diciembre '!D19</f>
        <v>52200</v>
      </c>
      <c r="E19" s="217">
        <f>+Enero!E19+Febrero!E19+'Marzo '!E19+'Abril '!E19+Mayo!E19+Junio!E19+Julio!E19+Agosto!E19+Septiembre!E19+'Octubre '!E19+Noviembre!E19+'Diciembre '!E19</f>
        <v>14653</v>
      </c>
      <c r="F19" s="217">
        <f>+Enero!F19+Febrero!F19+'Marzo '!F19+'Abril '!F19+Mayo!F19+Junio!F19+Julio!F19+Agosto!F19+Septiembre!F19+'Octubre '!F19+Noviembre!F19+'Diciembre '!F19</f>
        <v>29358</v>
      </c>
      <c r="G19" s="217">
        <f>+Enero!G19+Febrero!G19+'Marzo '!G19+'Abril '!G19+Mayo!G19+Junio!G19+Julio!G19+Agosto!G19+Septiembre!G19+'Octubre '!G19+Noviembre!G19+'Diciembre '!G19</f>
        <v>1240</v>
      </c>
      <c r="H19" s="217">
        <f>+Enero!H19+Febrero!H19+'Marzo '!H19+'Abril '!H19+Mayo!H19+Junio!H19+Julio!H19+Agosto!H19+Septiembre!H19+'Octubre '!H19+Noviembre!H19+'Diciembre '!H19</f>
        <v>0</v>
      </c>
      <c r="I19" s="11"/>
      <c r="J19" s="15"/>
      <c r="K19" s="15"/>
      <c r="V19" s="13">
        <f t="shared" si="0"/>
        <v>0</v>
      </c>
      <c r="X19" s="5"/>
      <c r="Z19" s="4"/>
    </row>
    <row r="20" spans="1:26" ht="15" customHeight="1" x14ac:dyDescent="0.15">
      <c r="A20" s="782"/>
      <c r="B20" s="21" t="s">
        <v>25</v>
      </c>
      <c r="C20" s="217">
        <f>+Enero!C20+Febrero!C20+'Marzo '!C20+'Abril '!C20+Mayo!C20+Junio!C20+Julio!C20+Agosto!C20+Septiembre!C20+'Octubre '!C20+Noviembre!C20+'Diciembre '!C20</f>
        <v>644</v>
      </c>
      <c r="D20" s="217">
        <f>+Enero!D20+Febrero!D20+'Marzo '!D20+'Abril '!D20+Mayo!D20+Junio!D20+Julio!D20+Agosto!D20+Septiembre!D20+'Octubre '!D20+Noviembre!D20+'Diciembre '!D20</f>
        <v>643</v>
      </c>
      <c r="E20" s="217">
        <f>+Enero!E20+Febrero!E20+'Marzo '!E20+'Abril '!E20+Mayo!E20+Junio!E20+Julio!E20+Agosto!E20+Septiembre!E20+'Octubre '!E20+Noviembre!E20+'Diciembre '!E20</f>
        <v>21</v>
      </c>
      <c r="F20" s="217">
        <f>+Enero!F20+Febrero!F20+'Marzo '!F20+'Abril '!F20+Mayo!F20+Junio!F20+Julio!F20+Agosto!F20+Septiembre!F20+'Octubre '!F20+Noviembre!F20+'Diciembre '!F20</f>
        <v>524</v>
      </c>
      <c r="G20" s="217">
        <f>+Enero!G20+Febrero!G20+'Marzo '!G20+'Abril '!G20+Mayo!G20+Junio!G20+Julio!G20+Agosto!G20+Septiembre!G20+'Octubre '!G20+Noviembre!G20+'Diciembre '!G20</f>
        <v>0</v>
      </c>
      <c r="H20" s="217">
        <f>+Enero!H20+Febrero!H20+'Marzo '!H20+'Abril '!H20+Mayo!H20+Junio!H20+Julio!H20+Agosto!H20+Septiembre!H20+'Octubre '!H20+Noviembre!H20+'Diciembre '!H20</f>
        <v>0</v>
      </c>
      <c r="I20" s="11"/>
      <c r="J20" s="15"/>
      <c r="K20" s="15"/>
      <c r="V20" s="13">
        <f t="shared" si="0"/>
        <v>0</v>
      </c>
      <c r="X20" s="5"/>
      <c r="Z20" s="4"/>
    </row>
    <row r="21" spans="1:26" ht="15" customHeight="1" x14ac:dyDescent="0.15">
      <c r="A21" s="783"/>
      <c r="B21" s="22" t="s">
        <v>26</v>
      </c>
      <c r="C21" s="217">
        <f>+Enero!C21+Febrero!C21+'Marzo '!C21+'Abril '!C21+Mayo!C21+Junio!C21+Julio!C21+Agosto!C21+Septiembre!C21+'Octubre '!C21+Noviembre!C21+'Diciembre '!C21</f>
        <v>11877</v>
      </c>
      <c r="D21" s="217">
        <f>+Enero!D21+Febrero!D21+'Marzo '!D21+'Abril '!D21+Mayo!D21+Junio!D21+Julio!D21+Agosto!D21+Septiembre!D21+'Octubre '!D21+Noviembre!D21+'Diciembre '!D21</f>
        <v>11824</v>
      </c>
      <c r="E21" s="217">
        <f>+Enero!E21+Febrero!E21+'Marzo '!E21+'Abril '!E21+Mayo!E21+Junio!E21+Julio!E21+Agosto!E21+Septiembre!E21+'Octubre '!E21+Noviembre!E21+'Diciembre '!E21</f>
        <v>4046</v>
      </c>
      <c r="F21" s="217">
        <f>+Enero!F21+Febrero!F21+'Marzo '!F21+'Abril '!F21+Mayo!F21+Junio!F21+Julio!F21+Agosto!F21+Septiembre!F21+'Octubre '!F21+Noviembre!F21+'Diciembre '!F21</f>
        <v>6405</v>
      </c>
      <c r="G21" s="217">
        <f>+Enero!G21+Febrero!G21+'Marzo '!G21+'Abril '!G21+Mayo!G21+Junio!G21+Julio!G21+Agosto!G21+Septiembre!G21+'Octubre '!G21+Noviembre!G21+'Diciembre '!G21</f>
        <v>97</v>
      </c>
      <c r="H21" s="217">
        <f>+Enero!H21+Febrero!H21+'Marzo '!H21+'Abril '!H21+Mayo!H21+Junio!H21+Julio!H21+Agosto!H21+Septiembre!H21+'Octubre '!H21+Noviembre!H21+'Diciembre '!H21</f>
        <v>0</v>
      </c>
      <c r="I21" s="11"/>
      <c r="J21" s="15"/>
      <c r="K21" s="15"/>
      <c r="V21" s="13">
        <f t="shared" si="0"/>
        <v>0</v>
      </c>
      <c r="X21" s="5"/>
      <c r="Z21" s="4"/>
    </row>
    <row r="22" spans="1:26" ht="31.5" x14ac:dyDescent="0.15">
      <c r="A22" s="374" t="s">
        <v>27</v>
      </c>
      <c r="B22" s="23" t="s">
        <v>28</v>
      </c>
      <c r="C22" s="217">
        <f>+Enero!C22+Febrero!C22+'Marzo '!C22+'Abril '!C22+Mayo!C22+Junio!C22+Julio!C22+Agosto!C22+Septiembre!C22+'Octubre '!C22+Noviembre!C22+'Diciembre '!C22</f>
        <v>69</v>
      </c>
      <c r="D22" s="217">
        <f>+Enero!D22+Febrero!D22+'Marzo '!D22+'Abril '!D22+Mayo!D22+Junio!D22+Julio!D22+Agosto!D22+Septiembre!D22+'Octubre '!D22+Noviembre!D22+'Diciembre '!D22</f>
        <v>68</v>
      </c>
      <c r="E22" s="217">
        <f>+Enero!E22+Febrero!E22+'Marzo '!E22+'Abril '!E22+Mayo!E22+Junio!E22+Julio!E22+Agosto!E22+Septiembre!E22+'Octubre '!E22+Noviembre!E22+'Diciembre '!E22</f>
        <v>0</v>
      </c>
      <c r="F22" s="217">
        <f>+Enero!F22+Febrero!F22+'Marzo '!F22+'Abril '!F22+Mayo!F22+Junio!F22+Julio!F22+Agosto!F22+Septiembre!F22+'Octubre '!F22+Noviembre!F22+'Diciembre '!F22</f>
        <v>59</v>
      </c>
      <c r="G22" s="217">
        <f>+Enero!G22+Febrero!G22+'Marzo '!G22+'Abril '!G22+Mayo!G22+Junio!G22+Julio!G22+Agosto!G22+Septiembre!G22+'Octubre '!G22+Noviembre!G22+'Diciembre '!G22</f>
        <v>0</v>
      </c>
      <c r="H22" s="217">
        <f>+Enero!H22+Febrero!H22+'Marzo '!H22+'Abril '!H22+Mayo!H22+Junio!H22+Julio!H22+Agosto!H22+Septiembre!H22+'Octubre '!H22+Noviembre!H22+'Diciembre '!H22</f>
        <v>0</v>
      </c>
      <c r="I22" s="11"/>
      <c r="J22" s="15"/>
      <c r="K22" s="15"/>
      <c r="V22" s="13">
        <f t="shared" si="0"/>
        <v>0</v>
      </c>
      <c r="X22" s="5"/>
      <c r="Z22" s="4"/>
    </row>
    <row r="23" spans="1:26" s="25" customFormat="1" ht="31.5" x14ac:dyDescent="0.15">
      <c r="A23" s="374" t="s">
        <v>29</v>
      </c>
      <c r="B23" s="24" t="s">
        <v>30</v>
      </c>
      <c r="C23" s="217">
        <f>+Enero!C23+Febrero!C23+'Marzo '!C23+'Abril '!C23+Mayo!C23+Junio!C23+Julio!C23+Agosto!C23+Septiembre!C23+'Octubre '!C23+Noviembre!C23+'Diciembre '!C23</f>
        <v>791</v>
      </c>
      <c r="D23" s="217">
        <f>+Enero!D23+Febrero!D23+'Marzo '!D23+'Abril '!D23+Mayo!D23+Junio!D23+Julio!D23+Agosto!D23+Septiembre!D23+'Octubre '!D23+Noviembre!D23+'Diciembre '!D23</f>
        <v>771</v>
      </c>
      <c r="E23" s="217">
        <f>+Enero!E23+Febrero!E23+'Marzo '!E23+'Abril '!E23+Mayo!E23+Junio!E23+Julio!E23+Agosto!E23+Septiembre!E23+'Octubre '!E23+Noviembre!E23+'Diciembre '!E23</f>
        <v>283</v>
      </c>
      <c r="F23" s="217">
        <f>+Enero!F23+Febrero!F23+'Marzo '!F23+'Abril '!F23+Mayo!F23+Junio!F23+Julio!F23+Agosto!F23+Septiembre!F23+'Octubre '!F23+Noviembre!F23+'Diciembre '!F23</f>
        <v>364</v>
      </c>
      <c r="G23" s="217">
        <f>+Enero!G23+Febrero!G23+'Marzo '!G23+'Abril '!G23+Mayo!G23+Junio!G23+Julio!G23+Agosto!G23+Septiembre!G23+'Octubre '!G23+Noviembre!G23+'Diciembre '!G23</f>
        <v>14</v>
      </c>
      <c r="H23" s="217">
        <f>+Enero!H23+Febrero!H23+'Marzo '!H23+'Abril '!H23+Mayo!H23+Junio!H23+Julio!H23+Agosto!H23+Septiembre!H23+'Octubre '!H23+Noviembre!H23+'Diciembre '!H23</f>
        <v>0</v>
      </c>
      <c r="I23" s="11"/>
      <c r="J23" s="15"/>
      <c r="K23" s="15"/>
      <c r="V23" s="13">
        <f t="shared" si="0"/>
        <v>0</v>
      </c>
      <c r="W23" s="4"/>
      <c r="X23" s="26"/>
    </row>
    <row r="24" spans="1:26" ht="15" customHeight="1" x14ac:dyDescent="0.15">
      <c r="A24" s="374" t="s">
        <v>31</v>
      </c>
      <c r="B24" s="27" t="s">
        <v>32</v>
      </c>
      <c r="C24" s="217">
        <f>+Enero!C24+Febrero!C24+'Marzo '!C24+'Abril '!C24+Mayo!C24+Junio!C24+Julio!C24+Agosto!C24+Septiembre!C24+'Octubre '!C24+Noviembre!C24+'Diciembre '!C24</f>
        <v>38780</v>
      </c>
      <c r="D24" s="217">
        <f>+Enero!D24+Febrero!D24+'Marzo '!D24+'Abril '!D24+Mayo!D24+Junio!D24+Julio!D24+Agosto!D24+Septiembre!D24+'Octubre '!D24+Noviembre!D24+'Diciembre '!D24</f>
        <v>38584</v>
      </c>
      <c r="E24" s="217">
        <f>+Enero!E24+Febrero!E24+'Marzo '!E24+'Abril '!E24+Mayo!E24+Junio!E24+Julio!E24+Agosto!E24+Septiembre!E24+'Octubre '!E24+Noviembre!E24+'Diciembre '!E24</f>
        <v>3521</v>
      </c>
      <c r="F24" s="217">
        <f>+Enero!F24+Febrero!F24+'Marzo '!F24+'Abril '!F24+Mayo!F24+Junio!F24+Julio!F24+Agosto!F24+Septiembre!F24+'Octubre '!F24+Noviembre!F24+'Diciembre '!F24</f>
        <v>22661</v>
      </c>
      <c r="G24" s="217">
        <f>+Enero!G24+Febrero!G24+'Marzo '!G24+'Abril '!G24+Mayo!G24+Junio!G24+Julio!G24+Agosto!G24+Septiembre!G24+'Octubre '!G24+Noviembre!G24+'Diciembre '!G24</f>
        <v>6786</v>
      </c>
      <c r="H24" s="217">
        <f>+Enero!H24+Febrero!H24+'Marzo '!H24+'Abril '!H24+Mayo!H24+Junio!H24+Julio!H24+Agosto!H24+Septiembre!H24+'Octubre '!H24+Noviembre!H24+'Diciembre '!H24</f>
        <v>0</v>
      </c>
      <c r="I24" s="11"/>
      <c r="J24" s="15"/>
      <c r="K24" s="15"/>
      <c r="V24" s="13">
        <f t="shared" si="0"/>
        <v>0</v>
      </c>
      <c r="X24" s="5"/>
      <c r="Z24" s="4"/>
    </row>
    <row r="25" spans="1:26" ht="15" customHeight="1" x14ac:dyDescent="0.15">
      <c r="A25" s="28" t="s">
        <v>33</v>
      </c>
      <c r="B25" s="29"/>
      <c r="C25" s="217">
        <f>+Enero!C25+Febrero!C25+'Marzo '!C25+'Abril '!C25+Mayo!C25+Junio!C25+Julio!C25+Agosto!C25+Septiembre!C25+'Octubre '!C25+Noviembre!C25+'Diciembre '!C25</f>
        <v>57884</v>
      </c>
      <c r="D25" s="217">
        <f>+Enero!D25+Febrero!D25+'Marzo '!D25+'Abril '!D25+Mayo!D25+Junio!D25+Julio!D25+Agosto!D25+Septiembre!D25+'Octubre '!D25+Noviembre!D25+'Diciembre '!D25</f>
        <v>57207</v>
      </c>
      <c r="E25" s="217">
        <f>+Enero!E25+Febrero!E25+'Marzo '!E25+'Abril '!E25+Mayo!E25+Junio!E25+Julio!E25+Agosto!E25+Septiembre!E25+'Octubre '!E25+Noviembre!E25+'Diciembre '!E25</f>
        <v>9000</v>
      </c>
      <c r="F25" s="217">
        <f>+Enero!F25+Febrero!F25+'Marzo '!F25+'Abril '!F25+Mayo!F25+Junio!F25+Julio!F25+Agosto!F25+Septiembre!F25+'Octubre '!F25+Noviembre!F25+'Diciembre '!F25</f>
        <v>18884</v>
      </c>
      <c r="G25" s="217">
        <f>+Enero!G25+Febrero!G25+'Marzo '!G25+'Abril '!G25+Mayo!G25+Junio!G25+Julio!G25+Agosto!G25+Septiembre!G25+'Octubre '!G25+Noviembre!G25+'Diciembre '!G25</f>
        <v>20872</v>
      </c>
      <c r="H25" s="217">
        <f>+Enero!H25+Febrero!H25+'Marzo '!H25+'Abril '!H25+Mayo!H25+Junio!H25+Julio!H25+Agosto!H25+Septiembre!H25+'Octubre '!H25+Noviembre!H25+'Diciembre '!H25</f>
        <v>16</v>
      </c>
      <c r="I25" s="11"/>
      <c r="J25" s="15"/>
      <c r="K25" s="15"/>
      <c r="V25" s="13">
        <f t="shared" si="0"/>
        <v>0</v>
      </c>
      <c r="X25" s="5"/>
      <c r="Z25" s="4"/>
    </row>
    <row r="26" spans="1:26" ht="15" customHeight="1" x14ac:dyDescent="0.15">
      <c r="A26" s="30" t="s">
        <v>34</v>
      </c>
      <c r="B26" s="31" t="s">
        <v>35</v>
      </c>
      <c r="C26" s="217">
        <f>+Enero!C26+Febrero!C26+'Marzo '!C26+'Abril '!C26+Mayo!C26+Junio!C26+Julio!C26+Agosto!C26+Septiembre!C26+'Octubre '!C26+Noviembre!C26+'Diciembre '!C26</f>
        <v>35393</v>
      </c>
      <c r="D26" s="217">
        <f>+Enero!D26+Febrero!D26+'Marzo '!D26+'Abril '!D26+Mayo!D26+Junio!D26+Julio!D26+Agosto!D26+Septiembre!D26+'Octubre '!D26+Noviembre!D26+'Diciembre '!D26</f>
        <v>35008</v>
      </c>
      <c r="E26" s="217">
        <f>+Enero!E26+Febrero!E26+'Marzo '!E26+'Abril '!E26+Mayo!E26+Junio!E26+Julio!E26+Agosto!E26+Septiembre!E26+'Octubre '!E26+Noviembre!E26+'Diciembre '!E26</f>
        <v>3107</v>
      </c>
      <c r="F26" s="217">
        <f>+Enero!F26+Febrero!F26+'Marzo '!F26+'Abril '!F26+Mayo!F26+Junio!F26+Julio!F26+Agosto!F26+Septiembre!F26+'Octubre '!F26+Noviembre!F26+'Diciembre '!F26</f>
        <v>11403</v>
      </c>
      <c r="G26" s="217">
        <f>+Enero!G26+Febrero!G26+'Marzo '!G26+'Abril '!G26+Mayo!G26+Junio!G26+Julio!G26+Agosto!G26+Septiembre!G26+'Octubre '!G26+Noviembre!G26+'Diciembre '!G26</f>
        <v>15151</v>
      </c>
      <c r="H26" s="217">
        <f>+Enero!H26+Febrero!H26+'Marzo '!H26+'Abril '!H26+Mayo!H26+Junio!H26+Julio!H26+Agosto!H26+Septiembre!H26+'Octubre '!H26+Noviembre!H26+'Diciembre '!H26</f>
        <v>14</v>
      </c>
      <c r="I26" s="11"/>
      <c r="J26" s="15"/>
      <c r="K26" s="15"/>
      <c r="V26" s="13">
        <f t="shared" si="0"/>
        <v>0</v>
      </c>
      <c r="X26" s="5"/>
      <c r="Z26" s="4"/>
    </row>
    <row r="27" spans="1:26" ht="15" customHeight="1" x14ac:dyDescent="0.15">
      <c r="A27" s="16" t="s">
        <v>36</v>
      </c>
      <c r="B27" s="32" t="s">
        <v>37</v>
      </c>
      <c r="C27" s="217">
        <f>+Enero!C27+Febrero!C27+'Marzo '!C27+'Abril '!C27+Mayo!C27+Junio!C27+Julio!C27+Agosto!C27+Septiembre!C27+'Octubre '!C27+Noviembre!C27+'Diciembre '!C27</f>
        <v>63</v>
      </c>
      <c r="D27" s="217">
        <f>+Enero!D27+Febrero!D27+'Marzo '!D27+'Abril '!D27+Mayo!D27+Junio!D27+Julio!D27+Agosto!D27+Septiembre!D27+'Octubre '!D27+Noviembre!D27+'Diciembre '!D27</f>
        <v>63</v>
      </c>
      <c r="E27" s="217">
        <f>+Enero!E27+Febrero!E27+'Marzo '!E27+'Abril '!E27+Mayo!E27+Junio!E27+Julio!E27+Agosto!E27+Septiembre!E27+'Octubre '!E27+Noviembre!E27+'Diciembre '!E27</f>
        <v>2</v>
      </c>
      <c r="F27" s="217">
        <f>+Enero!F27+Febrero!F27+'Marzo '!F27+'Abril '!F27+Mayo!F27+Junio!F27+Julio!F27+Agosto!F27+Septiembre!F27+'Octubre '!F27+Noviembre!F27+'Diciembre '!F27</f>
        <v>56</v>
      </c>
      <c r="G27" s="217">
        <f>+Enero!G27+Febrero!G27+'Marzo '!G27+'Abril '!G27+Mayo!G27+Junio!G27+Julio!G27+Agosto!G27+Septiembre!G27+'Octubre '!G27+Noviembre!G27+'Diciembre '!G27</f>
        <v>0</v>
      </c>
      <c r="H27" s="217">
        <f>+Enero!H27+Febrero!H27+'Marzo '!H27+'Abril '!H27+Mayo!H27+Junio!H27+Julio!H27+Agosto!H27+Septiembre!H27+'Octubre '!H27+Noviembre!H27+'Diciembre '!H27</f>
        <v>0</v>
      </c>
      <c r="I27" s="11"/>
      <c r="J27" s="15"/>
      <c r="K27" s="15"/>
      <c r="V27" s="13">
        <f t="shared" si="0"/>
        <v>0</v>
      </c>
      <c r="X27" s="5"/>
      <c r="Z27" s="4"/>
    </row>
    <row r="28" spans="1:26" ht="15" customHeight="1" x14ac:dyDescent="0.15">
      <c r="A28" s="16" t="s">
        <v>38</v>
      </c>
      <c r="B28" s="32" t="s">
        <v>39</v>
      </c>
      <c r="C28" s="217">
        <f>+Enero!C28+Febrero!C28+'Marzo '!C28+'Abril '!C28+Mayo!C28+Junio!C28+Julio!C28+Agosto!C28+Septiembre!C28+'Octubre '!C28+Noviembre!C28+'Diciembre '!C28</f>
        <v>12768</v>
      </c>
      <c r="D28" s="217">
        <f>+Enero!D28+Febrero!D28+'Marzo '!D28+'Abril '!D28+Mayo!D28+Junio!D28+Julio!D28+Agosto!D28+Septiembre!D28+'Octubre '!D28+Noviembre!D28+'Diciembre '!D28</f>
        <v>12656</v>
      </c>
      <c r="E28" s="217">
        <f>+Enero!E28+Febrero!E28+'Marzo '!E28+'Abril '!E28+Mayo!E28+Junio!E28+Julio!E28+Agosto!E28+Septiembre!E28+'Octubre '!E28+Noviembre!E28+'Diciembre '!E28</f>
        <v>2441</v>
      </c>
      <c r="F28" s="217">
        <f>+Enero!F28+Febrero!F28+'Marzo '!F28+'Abril '!F28+Mayo!F28+Junio!F28+Julio!F28+Agosto!F28+Septiembre!F28+'Octubre '!F28+Noviembre!F28+'Diciembre '!F28</f>
        <v>3450</v>
      </c>
      <c r="G28" s="217">
        <f>+Enero!G28+Febrero!G28+'Marzo '!G28+'Abril '!G28+Mayo!G28+Junio!G28+Julio!G28+Agosto!G28+Septiembre!G28+'Octubre '!G28+Noviembre!G28+'Diciembre '!G28</f>
        <v>4890</v>
      </c>
      <c r="H28" s="217">
        <f>+Enero!H28+Febrero!H28+'Marzo '!H28+'Abril '!H28+Mayo!H28+Junio!H28+Julio!H28+Agosto!H28+Septiembre!H28+'Octubre '!H28+Noviembre!H28+'Diciembre '!H28</f>
        <v>0</v>
      </c>
      <c r="I28" s="11"/>
      <c r="J28" s="15"/>
      <c r="K28" s="15"/>
      <c r="V28" s="13">
        <f t="shared" si="0"/>
        <v>0</v>
      </c>
      <c r="X28" s="5"/>
      <c r="Z28" s="4"/>
    </row>
    <row r="29" spans="1:26" ht="15" customHeight="1" x14ac:dyDescent="0.15">
      <c r="A29" s="784" t="s">
        <v>16</v>
      </c>
      <c r="B29" s="22" t="s">
        <v>40</v>
      </c>
      <c r="C29" s="217">
        <f>+Enero!C29+Febrero!C29+'Marzo '!C29+'Abril '!C29+Mayo!C29+Junio!C29+Julio!C29+Agosto!C29+Septiembre!C29+'Octubre '!C29+Noviembre!C29+'Diciembre '!C29</f>
        <v>9660</v>
      </c>
      <c r="D29" s="217">
        <f>+Enero!D29+Febrero!D29+'Marzo '!D29+'Abril '!D29+Mayo!D29+Junio!D29+Julio!D29+Agosto!D29+Septiembre!D29+'Octubre '!D29+Noviembre!D29+'Diciembre '!D29</f>
        <v>9480</v>
      </c>
      <c r="E29" s="217">
        <f>+Enero!E29+Febrero!E29+'Marzo '!E29+'Abril '!E29+Mayo!E29+Junio!E29+Julio!E29+Agosto!E29+Septiembre!E29+'Octubre '!E29+Noviembre!E29+'Diciembre '!E29</f>
        <v>3450</v>
      </c>
      <c r="F29" s="217">
        <f>+Enero!F29+Febrero!F29+'Marzo '!F29+'Abril '!F29+Mayo!F29+Junio!F29+Julio!F29+Agosto!F29+Septiembre!F29+'Octubre '!F29+Noviembre!F29+'Diciembre '!F29</f>
        <v>3975</v>
      </c>
      <c r="G29" s="217">
        <f>+Enero!G29+Febrero!G29+'Marzo '!G29+'Abril '!G29+Mayo!G29+Junio!G29+Julio!G29+Agosto!G29+Septiembre!G29+'Octubre '!G29+Noviembre!G29+'Diciembre '!G29</f>
        <v>831</v>
      </c>
      <c r="H29" s="217">
        <f>+Enero!H29+Febrero!H29+'Marzo '!H29+'Abril '!H29+Mayo!H29+Junio!H29+Julio!H29+Agosto!H29+Septiembre!H29+'Octubre '!H29+Noviembre!H29+'Diciembre '!H29</f>
        <v>2</v>
      </c>
      <c r="I29" s="11"/>
      <c r="J29" s="15"/>
      <c r="K29" s="15"/>
      <c r="V29" s="13">
        <f t="shared" si="0"/>
        <v>0</v>
      </c>
      <c r="X29" s="5"/>
      <c r="Z29" s="4"/>
    </row>
    <row r="30" spans="1:26" ht="15" customHeight="1" x14ac:dyDescent="0.15">
      <c r="A30" s="785"/>
      <c r="B30" s="33" t="s">
        <v>41</v>
      </c>
      <c r="C30" s="217">
        <f>+Enero!C30+Febrero!C30+'Marzo '!C30+'Abril '!C30+Mayo!C30+Junio!C30+Julio!C30+Agosto!C30+Septiembre!C30+'Octubre '!C30+Noviembre!C30+'Diciembre '!C30</f>
        <v>5824</v>
      </c>
      <c r="D30" s="217">
        <f>+Enero!D30+Febrero!D30+'Marzo '!D30+'Abril '!D30+Mayo!D30+Junio!D30+Julio!D30+Agosto!D30+Septiembre!D30+'Octubre '!D30+Noviembre!D30+'Diciembre '!D30</f>
        <v>5644</v>
      </c>
      <c r="E30" s="217">
        <f>+Enero!E30+Febrero!E30+'Marzo '!E30+'Abril '!E30+Mayo!E30+Junio!E30+Julio!E30+Agosto!E30+Septiembre!E30+'Octubre '!E30+Noviembre!E30+'Diciembre '!E30</f>
        <v>2867</v>
      </c>
      <c r="F30" s="217">
        <f>+Enero!F30+Febrero!F30+'Marzo '!F30+'Abril '!F30+Mayo!F30+Junio!F30+Julio!F30+Agosto!F30+Septiembre!F30+'Octubre '!F30+Noviembre!F30+'Diciembre '!F30</f>
        <v>1949</v>
      </c>
      <c r="G30" s="217">
        <f>+Enero!G30+Febrero!G30+'Marzo '!G30+'Abril '!G30+Mayo!G30+Junio!G30+Julio!G30+Agosto!G30+Septiembre!G30+'Octubre '!G30+Noviembre!G30+'Diciembre '!G30</f>
        <v>253</v>
      </c>
      <c r="H30" s="217">
        <f>+Enero!H30+Febrero!H30+'Marzo '!H30+'Abril '!H30+Mayo!H30+Junio!H30+Julio!H30+Agosto!H30+Septiembre!H30+'Octubre '!H30+Noviembre!H30+'Diciembre '!H30</f>
        <v>2</v>
      </c>
      <c r="I30" s="11"/>
      <c r="J30" s="15"/>
      <c r="K30" s="15"/>
      <c r="V30" s="13">
        <f t="shared" si="0"/>
        <v>0</v>
      </c>
      <c r="X30" s="5"/>
      <c r="Z30" s="4"/>
    </row>
    <row r="31" spans="1:26" ht="15" customHeight="1" x14ac:dyDescent="0.15">
      <c r="A31" s="785"/>
      <c r="B31" s="34" t="s">
        <v>42</v>
      </c>
      <c r="C31" s="217">
        <f>+Enero!C31+Febrero!C31+'Marzo '!C31+'Abril '!C31+Mayo!C31+Junio!C31+Julio!C31+Agosto!C31+Septiembre!C31+'Octubre '!C31+Noviembre!C31+'Diciembre '!C31</f>
        <v>1519</v>
      </c>
      <c r="D31" s="217">
        <f>+Enero!D31+Febrero!D31+'Marzo '!D31+'Abril '!D31+Mayo!D31+Junio!D31+Julio!D31+Agosto!D31+Septiembre!D31+'Octubre '!D31+Noviembre!D31+'Diciembre '!D31</f>
        <v>1519</v>
      </c>
      <c r="E31" s="217">
        <f>+Enero!E31+Febrero!E31+'Marzo '!E31+'Abril '!E31+Mayo!E31+Junio!E31+Julio!E31+Agosto!E31+Septiembre!E31+'Octubre '!E31+Noviembre!E31+'Diciembre '!E31</f>
        <v>0</v>
      </c>
      <c r="F31" s="217">
        <f>+Enero!F31+Febrero!F31+'Marzo '!F31+'Abril '!F31+Mayo!F31+Junio!F31+Julio!F31+Agosto!F31+Septiembre!F31+'Octubre '!F31+Noviembre!F31+'Diciembre '!F31</f>
        <v>1246</v>
      </c>
      <c r="G31" s="217">
        <f>+Enero!G31+Febrero!G31+'Marzo '!G31+'Abril '!G31+Mayo!G31+Junio!G31+Julio!G31+Agosto!G31+Septiembre!G31+'Octubre '!G31+Noviembre!G31+'Diciembre '!G31</f>
        <v>0</v>
      </c>
      <c r="H31" s="217">
        <f>+Enero!H31+Febrero!H31+'Marzo '!H31+'Abril '!H31+Mayo!H31+Junio!H31+Julio!H31+Agosto!H31+Septiembre!H31+'Octubre '!H31+Noviembre!H31+'Diciembre '!H31</f>
        <v>0</v>
      </c>
      <c r="I31" s="11"/>
      <c r="J31" s="15"/>
      <c r="K31" s="15"/>
      <c r="V31" s="13">
        <f t="shared" si="0"/>
        <v>0</v>
      </c>
      <c r="X31" s="5"/>
      <c r="Z31" s="4"/>
    </row>
    <row r="32" spans="1:26" ht="15" customHeight="1" x14ac:dyDescent="0.15">
      <c r="A32" s="786"/>
      <c r="B32" s="34" t="s">
        <v>43</v>
      </c>
      <c r="C32" s="217">
        <f>+Enero!C32+Febrero!C32+'Marzo '!C32+'Abril '!C32+Mayo!C32+Junio!C32+Julio!C32+Agosto!C32+Septiembre!C32+'Octubre '!C32+Noviembre!C32+'Diciembre '!C32</f>
        <v>2317</v>
      </c>
      <c r="D32" s="217">
        <f>+Enero!D32+Febrero!D32+'Marzo '!D32+'Abril '!D32+Mayo!D32+Junio!D32+Julio!D32+Agosto!D32+Septiembre!D32+'Octubre '!D32+Noviembre!D32+'Diciembre '!D32</f>
        <v>2317</v>
      </c>
      <c r="E32" s="217">
        <f>+Enero!E32+Febrero!E32+'Marzo '!E32+'Abril '!E32+Mayo!E32+Junio!E32+Julio!E32+Agosto!E32+Septiembre!E32+'Octubre '!E32+Noviembre!E32+'Diciembre '!E32</f>
        <v>583</v>
      </c>
      <c r="F32" s="217">
        <f>+Enero!F32+Febrero!F32+'Marzo '!F32+'Abril '!F32+Mayo!F32+Junio!F32+Julio!F32+Agosto!F32+Septiembre!F32+'Octubre '!F32+Noviembre!F32+'Diciembre '!F32</f>
        <v>780</v>
      </c>
      <c r="G32" s="217">
        <f>+Enero!G32+Febrero!G32+'Marzo '!G32+'Abril '!G32+Mayo!G32+Junio!G32+Julio!G32+Agosto!G32+Septiembre!G32+'Octubre '!G32+Noviembre!G32+'Diciembre '!G32</f>
        <v>578</v>
      </c>
      <c r="H32" s="217">
        <f>+Enero!H32+Febrero!H32+'Marzo '!H32+'Abril '!H32+Mayo!H32+Junio!H32+Julio!H32+Agosto!H32+Septiembre!H32+'Octubre '!H32+Noviembre!H32+'Diciembre '!H32</f>
        <v>0</v>
      </c>
      <c r="I32" s="11"/>
      <c r="J32" s="15"/>
      <c r="K32" s="15"/>
      <c r="V32" s="13">
        <f t="shared" si="0"/>
        <v>0</v>
      </c>
      <c r="X32" s="5"/>
      <c r="Z32" s="4"/>
    </row>
    <row r="33" spans="1:26" ht="15" customHeight="1" x14ac:dyDescent="0.15">
      <c r="A33" s="16" t="s">
        <v>18</v>
      </c>
      <c r="B33" s="32" t="s">
        <v>44</v>
      </c>
      <c r="C33" s="217">
        <f>+Enero!C33+Febrero!C33+'Marzo '!C33+'Abril '!C33+Mayo!C33+Junio!C33+Julio!C33+Agosto!C33+Septiembre!C33+'Octubre '!C33+Noviembre!C33+'Diciembre '!C33</f>
        <v>0</v>
      </c>
      <c r="D33" s="217">
        <f>+Enero!D33+Febrero!D33+'Marzo '!D33+'Abril '!D33+Mayo!D33+Junio!D33+Julio!D33+Agosto!D33+Septiembre!D33+'Octubre '!D33+Noviembre!D33+'Diciembre '!D33</f>
        <v>0</v>
      </c>
      <c r="E33" s="217">
        <f>+Enero!E33+Febrero!E33+'Marzo '!E33+'Abril '!E33+Mayo!E33+Junio!E33+Julio!E33+Agosto!E33+Septiembre!E33+'Octubre '!E33+Noviembre!E33+'Diciembre '!E33</f>
        <v>0</v>
      </c>
      <c r="F33" s="217">
        <f>+Enero!F33+Febrero!F33+'Marzo '!F33+'Abril '!F33+Mayo!F33+Junio!F33+Julio!F33+Agosto!F33+Septiembre!F33+'Octubre '!F33+Noviembre!F33+'Diciembre '!F33</f>
        <v>0</v>
      </c>
      <c r="G33" s="217">
        <f>+Enero!G33+Febrero!G33+'Marzo '!G33+'Abril '!G33+Mayo!G33+Junio!G33+Julio!G33+Agosto!G33+Septiembre!G33+'Octubre '!G33+Noviembre!G33+'Diciembre '!G33</f>
        <v>0</v>
      </c>
      <c r="H33" s="217">
        <f>+Enero!H33+Febrero!H33+'Marzo '!H33+'Abril '!H33+Mayo!H33+Junio!H33+Julio!H33+Agosto!H33+Septiembre!H33+'Octubre '!H33+Noviembre!H33+'Diciembre '!H33</f>
        <v>0</v>
      </c>
      <c r="I33" s="11"/>
      <c r="J33" s="15"/>
      <c r="K33" s="15"/>
      <c r="V33" s="13">
        <f t="shared" si="0"/>
        <v>0</v>
      </c>
      <c r="X33" s="5"/>
      <c r="Z33" s="4"/>
    </row>
    <row r="34" spans="1:26" ht="15" customHeight="1" x14ac:dyDescent="0.15">
      <c r="A34" s="787" t="s">
        <v>45</v>
      </c>
      <c r="B34" s="788"/>
      <c r="C34" s="217">
        <f>+Enero!C34+Febrero!C34+'Marzo '!C34+'Abril '!C34+Mayo!C34+Junio!C34+Julio!C34+Agosto!C34+Septiembre!C34+'Octubre '!C34+Noviembre!C34+'Diciembre '!C34</f>
        <v>0</v>
      </c>
      <c r="D34" s="217">
        <f>+Enero!D34+Febrero!D34+'Marzo '!D34+'Abril '!D34+Mayo!D34+Junio!D34+Julio!D34+Agosto!D34+Septiembre!D34+'Octubre '!D34+Noviembre!D34+'Diciembre '!D34</f>
        <v>0</v>
      </c>
      <c r="E34" s="217">
        <f>+Enero!E34+Febrero!E34+'Marzo '!E34+'Abril '!E34+Mayo!E34+Junio!E34+Julio!E34+Agosto!E34+Septiembre!E34+'Octubre '!E34+Noviembre!E34+'Diciembre '!E34</f>
        <v>0</v>
      </c>
      <c r="F34" s="217">
        <f>+Enero!F34+Febrero!F34+'Marzo '!F34+'Abril '!F34+Mayo!F34+Junio!F34+Julio!F34+Agosto!F34+Septiembre!F34+'Octubre '!F34+Noviembre!F34+'Diciembre '!F34</f>
        <v>0</v>
      </c>
      <c r="G34" s="217">
        <f>+Enero!G34+Febrero!G34+'Marzo '!G34+'Abril '!G34+Mayo!G34+Junio!G34+Julio!G34+Agosto!G34+Septiembre!G34+'Octubre '!G34+Noviembre!G34+'Diciembre '!G34</f>
        <v>0</v>
      </c>
      <c r="H34" s="217">
        <f>+Enero!H34+Febrero!H34+'Marzo '!H34+'Abril '!H34+Mayo!H34+Junio!H34+Julio!H34+Agosto!H34+Septiembre!H34+'Octubre '!H34+Noviembre!H34+'Diciembre '!H34</f>
        <v>0</v>
      </c>
      <c r="I34" s="11"/>
      <c r="J34" s="15"/>
      <c r="K34" s="15"/>
      <c r="V34" s="13">
        <f t="shared" si="0"/>
        <v>0</v>
      </c>
      <c r="X34" s="5"/>
      <c r="Z34" s="4"/>
    </row>
    <row r="35" spans="1:26" ht="33.75" customHeight="1" x14ac:dyDescent="0.2">
      <c r="A35" s="7" t="s">
        <v>46</v>
      </c>
      <c r="K35" s="8"/>
      <c r="L35" s="8"/>
      <c r="M35" s="8"/>
    </row>
    <row r="36" spans="1:26" ht="24.75" customHeight="1" x14ac:dyDescent="0.15">
      <c r="A36" s="789" t="s">
        <v>47</v>
      </c>
      <c r="B36" s="790"/>
      <c r="C36" s="793" t="s">
        <v>48</v>
      </c>
      <c r="D36" s="794"/>
      <c r="E36" s="799" t="s">
        <v>267</v>
      </c>
      <c r="F36" s="799" t="s">
        <v>6</v>
      </c>
      <c r="G36" s="799" t="s">
        <v>268</v>
      </c>
      <c r="H36" s="799" t="s">
        <v>8</v>
      </c>
      <c r="I36" s="35"/>
      <c r="X36" s="5"/>
      <c r="Z36" s="4"/>
    </row>
    <row r="37" spans="1:26" ht="28.5" customHeight="1" x14ac:dyDescent="0.15">
      <c r="A37" s="791"/>
      <c r="B37" s="792"/>
      <c r="C37" s="372" t="s">
        <v>9</v>
      </c>
      <c r="D37" s="374" t="s">
        <v>10</v>
      </c>
      <c r="E37" s="800"/>
      <c r="F37" s="785"/>
      <c r="G37" s="785"/>
      <c r="H37" s="800"/>
      <c r="I37" s="35"/>
      <c r="L37" s="15"/>
      <c r="M37" s="15"/>
      <c r="X37" s="5"/>
      <c r="Z37" s="4"/>
    </row>
    <row r="38" spans="1:26" ht="14.25" customHeight="1" x14ac:dyDescent="0.15">
      <c r="A38" s="36" t="s">
        <v>49</v>
      </c>
      <c r="B38" s="37"/>
      <c r="C38" s="38"/>
      <c r="D38" s="39"/>
      <c r="E38" s="40"/>
      <c r="F38" s="41"/>
      <c r="G38" s="41"/>
      <c r="H38" s="40"/>
      <c r="I38" s="42"/>
      <c r="L38" s="15"/>
      <c r="V38" s="13">
        <f t="shared" ref="V38:V49" si="1">IF(D38&gt;C38,1,0)</f>
        <v>0</v>
      </c>
      <c r="X38" s="5"/>
      <c r="Z38" s="4"/>
    </row>
    <row r="39" spans="1:26" ht="15" customHeight="1" x14ac:dyDescent="0.15">
      <c r="A39" s="43" t="s">
        <v>50</v>
      </c>
      <c r="B39" s="44"/>
      <c r="C39" s="217">
        <f>+Enero!C39+Febrero!C39+'Marzo '!C39+'Abril '!C39+Mayo!C39+Junio!C39+Julio!C39+Agosto!C39+Septiembre!C39+'Octubre '!C39+Noviembre!C39+'Diciembre '!C39</f>
        <v>0</v>
      </c>
      <c r="D39" s="217">
        <f>+Enero!D39+Febrero!D39+'Marzo '!D39+'Abril '!D39+Mayo!D39+Junio!D39+Julio!D39+Agosto!D39+Septiembre!D39+'Octubre '!D39+Noviembre!D39+'Diciembre '!D39</f>
        <v>0</v>
      </c>
      <c r="E39" s="217">
        <f>+Enero!E39+Febrero!E39+'Marzo '!E39+'Abril '!E39+Mayo!E39+Junio!E39+Julio!E39+Agosto!E39+Septiembre!E39+'Octubre '!E39+Noviembre!E39+'Diciembre '!E39</f>
        <v>0</v>
      </c>
      <c r="F39" s="217">
        <f>+Enero!F39+Febrero!F39+'Marzo '!F39+'Abril '!F39+Mayo!F39+Junio!F39+Julio!F39+Agosto!F39+Septiembre!F39+'Octubre '!F39+Noviembre!F39+'Diciembre '!F39</f>
        <v>0</v>
      </c>
      <c r="G39" s="217">
        <f>+Enero!G39+Febrero!G39+'Marzo '!G39+'Abril '!G39+Mayo!G39+Junio!G39+Julio!G39+Agosto!G39+Septiembre!G39+'Octubre '!G39+Noviembre!G39+'Diciembre '!G39</f>
        <v>0</v>
      </c>
      <c r="H39" s="217">
        <f>+Enero!H39+Febrero!H39+'Marzo '!H39+'Abril '!H39+Mayo!H39+Junio!H39+Julio!H39+Agosto!H39+Septiembre!H39+'Octubre '!H39+Noviembre!H39+'Diciembre '!H39</f>
        <v>0</v>
      </c>
      <c r="I39" s="11"/>
      <c r="L39" s="15"/>
      <c r="V39" s="13">
        <f t="shared" si="1"/>
        <v>0</v>
      </c>
      <c r="X39" s="5"/>
      <c r="Z39" s="4"/>
    </row>
    <row r="40" spans="1:26" ht="15" customHeight="1" x14ac:dyDescent="0.15">
      <c r="A40" s="801" t="s">
        <v>51</v>
      </c>
      <c r="B40" s="802"/>
      <c r="C40" s="217">
        <f>+Enero!C40+Febrero!C40+'Marzo '!C40+'Abril '!C40+Mayo!C40+Junio!C40+Julio!C40+Agosto!C40+Septiembre!C40+'Octubre '!C40+Noviembre!C40+'Diciembre '!C40</f>
        <v>0</v>
      </c>
      <c r="D40" s="217">
        <f>+Enero!D40+Febrero!D40+'Marzo '!D40+'Abril '!D40+Mayo!D40+Junio!D40+Julio!D40+Agosto!D40+Septiembre!D40+'Octubre '!D40+Noviembre!D40+'Diciembre '!D40</f>
        <v>0</v>
      </c>
      <c r="E40" s="217">
        <f>+Enero!E40+Febrero!E40+'Marzo '!E40+'Abril '!E40+Mayo!E40+Junio!E40+Julio!E40+Agosto!E40+Septiembre!E40+'Octubre '!E40+Noviembre!E40+'Diciembre '!E40</f>
        <v>0</v>
      </c>
      <c r="F40" s="217">
        <f>+Enero!F40+Febrero!F40+'Marzo '!F40+'Abril '!F40+Mayo!F40+Junio!F40+Julio!F40+Agosto!F40+Septiembre!F40+'Octubre '!F40+Noviembre!F40+'Diciembre '!F40</f>
        <v>0</v>
      </c>
      <c r="G40" s="217">
        <f>+Enero!G40+Febrero!G40+'Marzo '!G40+'Abril '!G40+Mayo!G40+Junio!G40+Julio!G40+Agosto!G40+Septiembre!G40+'Octubre '!G40+Noviembre!G40+'Diciembre '!G40</f>
        <v>0</v>
      </c>
      <c r="H40" s="217">
        <f>+Enero!H40+Febrero!H40+'Marzo '!H40+'Abril '!H40+Mayo!H40+Junio!H40+Julio!H40+Agosto!H40+Septiembre!H40+'Octubre '!H40+Noviembre!H40+'Diciembre '!H40</f>
        <v>0</v>
      </c>
      <c r="I40" s="11"/>
      <c r="L40" s="15"/>
      <c r="V40" s="13">
        <f t="shared" si="1"/>
        <v>0</v>
      </c>
      <c r="X40" s="5"/>
      <c r="Z40" s="4"/>
    </row>
    <row r="41" spans="1:26" ht="15" customHeight="1" x14ac:dyDescent="0.15">
      <c r="A41" s="807" t="s">
        <v>52</v>
      </c>
      <c r="B41" s="808"/>
      <c r="C41" s="217">
        <f>+Enero!C41+Febrero!C41+'Marzo '!C41+'Abril '!C41+Mayo!C41+Junio!C41+Julio!C41+Agosto!C41+Septiembre!C41+'Octubre '!C41+Noviembre!C41+'Diciembre '!C41</f>
        <v>0</v>
      </c>
      <c r="D41" s="217">
        <f>+Enero!D41+Febrero!D41+'Marzo '!D41+'Abril '!D41+Mayo!D41+Junio!D41+Julio!D41+Agosto!D41+Septiembre!D41+'Octubre '!D41+Noviembre!D41+'Diciembre '!D41</f>
        <v>0</v>
      </c>
      <c r="E41" s="217">
        <f>+Enero!E41+Febrero!E41+'Marzo '!E41+'Abril '!E41+Mayo!E41+Junio!E41+Julio!E41+Agosto!E41+Septiembre!E41+'Octubre '!E41+Noviembre!E41+'Diciembre '!E41</f>
        <v>0</v>
      </c>
      <c r="F41" s="217">
        <f>+Enero!F41+Febrero!F41+'Marzo '!F41+'Abril '!F41+Mayo!F41+Junio!F41+Julio!F41+Agosto!F41+Septiembre!F41+'Octubre '!F41+Noviembre!F41+'Diciembre '!F41</f>
        <v>0</v>
      </c>
      <c r="G41" s="217">
        <f>+Enero!G41+Febrero!G41+'Marzo '!G41+'Abril '!G41+Mayo!G41+Junio!G41+Julio!G41+Agosto!G41+Septiembre!G41+'Octubre '!G41+Noviembre!G41+'Diciembre '!G41</f>
        <v>0</v>
      </c>
      <c r="H41" s="217">
        <f>+Enero!H41+Febrero!H41+'Marzo '!H41+'Abril '!H41+Mayo!H41+Junio!H41+Julio!H41+Agosto!H41+Septiembre!H41+'Octubre '!H41+Noviembre!H41+'Diciembre '!H41</f>
        <v>0</v>
      </c>
      <c r="I41" s="11"/>
      <c r="L41" s="15"/>
      <c r="V41" s="13">
        <f t="shared" si="1"/>
        <v>0</v>
      </c>
      <c r="X41" s="5"/>
      <c r="Z41" s="4"/>
    </row>
    <row r="42" spans="1:26" ht="15" customHeight="1" x14ac:dyDescent="0.15">
      <c r="A42" s="45" t="s">
        <v>53</v>
      </c>
      <c r="B42" s="46"/>
      <c r="C42" s="262"/>
      <c r="D42" s="263"/>
      <c r="E42" s="264"/>
      <c r="F42" s="264"/>
      <c r="G42" s="264"/>
      <c r="H42" s="264"/>
      <c r="I42" s="42"/>
      <c r="L42" s="15"/>
      <c r="V42" s="13">
        <f t="shared" si="1"/>
        <v>0</v>
      </c>
      <c r="X42" s="5"/>
      <c r="Z42" s="4"/>
    </row>
    <row r="43" spans="1:26" ht="15" customHeight="1" x14ac:dyDescent="0.15">
      <c r="A43" s="809" t="s">
        <v>54</v>
      </c>
      <c r="B43" s="810"/>
      <c r="C43" s="217">
        <f>+Enero!C43+Febrero!C43+'Marzo '!C43+'Abril '!C43+Mayo!C43+Junio!C43+Julio!C43+Agosto!C43+Septiembre!C43+'Octubre '!C43+Noviembre!C43+'Diciembre '!C43</f>
        <v>0</v>
      </c>
      <c r="D43" s="217">
        <f>+Enero!D43+Febrero!D43+'Marzo '!D43+'Abril '!D43+Mayo!D43+Junio!D43+Julio!D43+Agosto!D43+Septiembre!D43+'Octubre '!D43+Noviembre!D43+'Diciembre '!D43</f>
        <v>0</v>
      </c>
      <c r="E43" s="217">
        <f>+Enero!E43+Febrero!E43+'Marzo '!E43+'Abril '!E43+Mayo!E43+Junio!E43+Julio!E43+Agosto!E43+Septiembre!E43+'Octubre '!E43+Noviembre!E43+'Diciembre '!E43</f>
        <v>0</v>
      </c>
      <c r="F43" s="217">
        <f>+Enero!F43+Febrero!F43+'Marzo '!F43+'Abril '!F43+Mayo!F43+Junio!F43+Julio!F43+Agosto!F43+Septiembre!F43+'Octubre '!F43+Noviembre!F43+'Diciembre '!F43</f>
        <v>0</v>
      </c>
      <c r="G43" s="217">
        <f>+Enero!G43+Febrero!G43+'Marzo '!G43+'Abril '!G43+Mayo!G43+Junio!G43+Julio!G43+Agosto!G43+Septiembre!G43+'Octubre '!G43+Noviembre!G43+'Diciembre '!G43</f>
        <v>0</v>
      </c>
      <c r="H43" s="217">
        <f>+Enero!H43+Febrero!H43+'Marzo '!H43+'Abril '!H43+Mayo!H43+Junio!H43+Julio!H43+Agosto!H43+Septiembre!H43+'Octubre '!H43+Noviembre!H43+'Diciembre '!H43</f>
        <v>0</v>
      </c>
      <c r="I43" s="11"/>
      <c r="L43" s="15"/>
      <c r="V43" s="13">
        <f t="shared" si="1"/>
        <v>0</v>
      </c>
      <c r="X43" s="5"/>
      <c r="Z43" s="4"/>
    </row>
    <row r="44" spans="1:26" ht="15" customHeight="1" x14ac:dyDescent="0.15">
      <c r="A44" s="47" t="s">
        <v>55</v>
      </c>
      <c r="B44" s="48"/>
      <c r="C44" s="217">
        <f>+Enero!C44+Febrero!C44+'Marzo '!C44+'Abril '!C44+Mayo!C44+Junio!C44+Julio!C44+Agosto!C44+Septiembre!C44+'Octubre '!C44+Noviembre!C44+'Diciembre '!C44</f>
        <v>0</v>
      </c>
      <c r="D44" s="217">
        <f>+Enero!D44+Febrero!D44+'Marzo '!D44+'Abril '!D44+Mayo!D44+Junio!D44+Julio!D44+Agosto!D44+Septiembre!D44+'Octubre '!D44+Noviembre!D44+'Diciembre '!D44</f>
        <v>0</v>
      </c>
      <c r="E44" s="217">
        <f>+Enero!E44+Febrero!E44+'Marzo '!E44+'Abril '!E44+Mayo!E44+Junio!E44+Julio!E44+Agosto!E44+Septiembre!E44+'Octubre '!E44+Noviembre!E44+'Diciembre '!E44</f>
        <v>0</v>
      </c>
      <c r="F44" s="217">
        <f>+Enero!F44+Febrero!F44+'Marzo '!F44+'Abril '!F44+Mayo!F44+Junio!F44+Julio!F44+Agosto!F44+Septiembre!F44+'Octubre '!F44+Noviembre!F44+'Diciembre '!F44</f>
        <v>0</v>
      </c>
      <c r="G44" s="217">
        <f>+Enero!G44+Febrero!G44+'Marzo '!G44+'Abril '!G44+Mayo!G44+Junio!G44+Julio!G44+Agosto!G44+Septiembre!G44+'Octubre '!G44+Noviembre!G44+'Diciembre '!G44</f>
        <v>0</v>
      </c>
      <c r="H44" s="217">
        <f>+Enero!H44+Febrero!H44+'Marzo '!H44+'Abril '!H44+Mayo!H44+Junio!H44+Julio!H44+Agosto!H44+Septiembre!H44+'Octubre '!H44+Noviembre!H44+'Diciembre '!H44</f>
        <v>0</v>
      </c>
      <c r="I44" s="42"/>
      <c r="L44" s="15"/>
      <c r="V44" s="13">
        <f t="shared" si="1"/>
        <v>0</v>
      </c>
      <c r="X44" s="5"/>
      <c r="Z44" s="4"/>
    </row>
    <row r="45" spans="1:26" ht="15" customHeight="1" x14ac:dyDescent="0.15">
      <c r="A45" s="801" t="s">
        <v>56</v>
      </c>
      <c r="B45" s="802"/>
      <c r="C45" s="217">
        <f>+Enero!C45+Febrero!C45+'Marzo '!C45+'Abril '!C45+Mayo!C45+Junio!C45+Julio!C45+Agosto!C45+Septiembre!C45+'Octubre '!C45+Noviembre!C45+'Diciembre '!C45</f>
        <v>0</v>
      </c>
      <c r="D45" s="217">
        <f>+Enero!D45+Febrero!D45+'Marzo '!D45+'Abril '!D45+Mayo!D45+Junio!D45+Julio!D45+Agosto!D45+Septiembre!D45+'Octubre '!D45+Noviembre!D45+'Diciembre '!D45</f>
        <v>0</v>
      </c>
      <c r="E45" s="217">
        <f>+Enero!E45+Febrero!E45+'Marzo '!E45+'Abril '!E45+Mayo!E45+Junio!E45+Julio!E45+Agosto!E45+Septiembre!E45+'Octubre '!E45+Noviembre!E45+'Diciembre '!E45</f>
        <v>0</v>
      </c>
      <c r="F45" s="217">
        <f>+Enero!F45+Febrero!F45+'Marzo '!F45+'Abril '!F45+Mayo!F45+Junio!F45+Julio!F45+Agosto!F45+Septiembre!F45+'Octubre '!F45+Noviembre!F45+'Diciembre '!F45</f>
        <v>0</v>
      </c>
      <c r="G45" s="217">
        <f>+Enero!G45+Febrero!G45+'Marzo '!G45+'Abril '!G45+Mayo!G45+Junio!G45+Julio!G45+Agosto!G45+Septiembre!G45+'Octubre '!G45+Noviembre!G45+'Diciembre '!G45</f>
        <v>0</v>
      </c>
      <c r="H45" s="217">
        <f>+Enero!H45+Febrero!H45+'Marzo '!H45+'Abril '!H45+Mayo!H45+Junio!H45+Julio!H45+Agosto!H45+Septiembre!H45+'Octubre '!H45+Noviembre!H45+'Diciembre '!H45</f>
        <v>0</v>
      </c>
      <c r="I45" s="11"/>
      <c r="L45" s="15"/>
      <c r="V45" s="13">
        <f t="shared" si="1"/>
        <v>0</v>
      </c>
      <c r="X45" s="5"/>
      <c r="Z45" s="4"/>
    </row>
    <row r="46" spans="1:26" ht="15" customHeight="1" x14ac:dyDescent="0.15">
      <c r="A46" s="803" t="s">
        <v>57</v>
      </c>
      <c r="B46" s="804"/>
      <c r="C46" s="217">
        <f>+Enero!C46+Febrero!C46+'Marzo '!C46+'Abril '!C46+Mayo!C46+Junio!C46+Julio!C46+Agosto!C46+Septiembre!C46+'Octubre '!C46+Noviembre!C46+'Diciembre '!C46</f>
        <v>0</v>
      </c>
      <c r="D46" s="217">
        <f>+Enero!D46+Febrero!D46+'Marzo '!D46+'Abril '!D46+Mayo!D46+Junio!D46+Julio!D46+Agosto!D46+Septiembre!D46+'Octubre '!D46+Noviembre!D46+'Diciembre '!D46</f>
        <v>0</v>
      </c>
      <c r="E46" s="217">
        <f>+Enero!E46+Febrero!E46+'Marzo '!E46+'Abril '!E46+Mayo!E46+Junio!E46+Julio!E46+Agosto!E46+Septiembre!E46+'Octubre '!E46+Noviembre!E46+'Diciembre '!E46</f>
        <v>0</v>
      </c>
      <c r="F46" s="217">
        <f>+Enero!F46+Febrero!F46+'Marzo '!F46+'Abril '!F46+Mayo!F46+Junio!F46+Julio!F46+Agosto!F46+Septiembre!F46+'Octubre '!F46+Noviembre!F46+'Diciembre '!F46</f>
        <v>0</v>
      </c>
      <c r="G46" s="217">
        <f>+Enero!G46+Febrero!G46+'Marzo '!G46+'Abril '!G46+Mayo!G46+Junio!G46+Julio!G46+Agosto!G46+Septiembre!G46+'Octubre '!G46+Noviembre!G46+'Diciembre '!G46</f>
        <v>0</v>
      </c>
      <c r="H46" s="217">
        <f>+Enero!H46+Febrero!H46+'Marzo '!H46+'Abril '!H46+Mayo!H46+Junio!H46+Julio!H46+Agosto!H46+Septiembre!H46+'Octubre '!H46+Noviembre!H46+'Diciembre '!H46</f>
        <v>0</v>
      </c>
      <c r="I46" s="11"/>
      <c r="L46" s="15"/>
      <c r="V46" s="13">
        <f t="shared" si="1"/>
        <v>0</v>
      </c>
      <c r="X46" s="5"/>
      <c r="Z46" s="4"/>
    </row>
    <row r="47" spans="1:26" ht="15" customHeight="1" x14ac:dyDescent="0.15">
      <c r="A47" s="803" t="s">
        <v>58</v>
      </c>
      <c r="B47" s="804"/>
      <c r="C47" s="217">
        <f>+Enero!C47+Febrero!C47+'Marzo '!C47+'Abril '!C47+Mayo!C47+Junio!C47+Julio!C47+Agosto!C47+Septiembre!C47+'Octubre '!C47+Noviembre!C47+'Diciembre '!C47</f>
        <v>0</v>
      </c>
      <c r="D47" s="217">
        <f>+Enero!D47+Febrero!D47+'Marzo '!D47+'Abril '!D47+Mayo!D47+Junio!D47+Julio!D47+Agosto!D47+Septiembre!D47+'Octubre '!D47+Noviembre!D47+'Diciembre '!D47</f>
        <v>0</v>
      </c>
      <c r="E47" s="217">
        <f>+Enero!E47+Febrero!E47+'Marzo '!E47+'Abril '!E47+Mayo!E47+Junio!E47+Julio!E47+Agosto!E47+Septiembre!E47+'Octubre '!E47+Noviembre!E47+'Diciembre '!E47</f>
        <v>0</v>
      </c>
      <c r="F47" s="217">
        <f>+Enero!F47+Febrero!F47+'Marzo '!F47+'Abril '!F47+Mayo!F47+Junio!F47+Julio!F47+Agosto!F47+Septiembre!F47+'Octubre '!F47+Noviembre!F47+'Diciembre '!F47</f>
        <v>0</v>
      </c>
      <c r="G47" s="217">
        <f>+Enero!G47+Febrero!G47+'Marzo '!G47+'Abril '!G47+Mayo!G47+Junio!G47+Julio!G47+Agosto!G47+Septiembre!G47+'Octubre '!G47+Noviembre!G47+'Diciembre '!G47</f>
        <v>0</v>
      </c>
      <c r="H47" s="217">
        <f>+Enero!H47+Febrero!H47+'Marzo '!H47+'Abril '!H47+Mayo!H47+Junio!H47+Julio!H47+Agosto!H47+Septiembre!H47+'Octubre '!H47+Noviembre!H47+'Diciembre '!H47</f>
        <v>0</v>
      </c>
      <c r="I47" s="11"/>
      <c r="L47" s="15"/>
      <c r="V47" s="13">
        <f t="shared" si="1"/>
        <v>0</v>
      </c>
      <c r="X47" s="5"/>
      <c r="Z47" s="4"/>
    </row>
    <row r="48" spans="1:26" ht="15" customHeight="1" x14ac:dyDescent="0.15">
      <c r="A48" s="803" t="s">
        <v>59</v>
      </c>
      <c r="B48" s="804"/>
      <c r="C48" s="217">
        <f>+Enero!C48+Febrero!C48+'Marzo '!C48+'Abril '!C48+Mayo!C48+Junio!C48+Julio!C48+Agosto!C48+Septiembre!C48+'Octubre '!C48+Noviembre!C48+'Diciembre '!C48</f>
        <v>0</v>
      </c>
      <c r="D48" s="217">
        <f>+Enero!D48+Febrero!D48+'Marzo '!D48+'Abril '!D48+Mayo!D48+Junio!D48+Julio!D48+Agosto!D48+Septiembre!D48+'Octubre '!D48+Noviembre!D48+'Diciembre '!D48</f>
        <v>0</v>
      </c>
      <c r="E48" s="217">
        <f>+Enero!E48+Febrero!E48+'Marzo '!E48+'Abril '!E48+Mayo!E48+Junio!E48+Julio!E48+Agosto!E48+Septiembre!E48+'Octubre '!E48+Noviembre!E48+'Diciembre '!E48</f>
        <v>0</v>
      </c>
      <c r="F48" s="217">
        <f>+Enero!F48+Febrero!F48+'Marzo '!F48+'Abril '!F48+Mayo!F48+Junio!F48+Julio!F48+Agosto!F48+Septiembre!F48+'Octubre '!F48+Noviembre!F48+'Diciembre '!F48</f>
        <v>0</v>
      </c>
      <c r="G48" s="217">
        <f>+Enero!G48+Febrero!G48+'Marzo '!G48+'Abril '!G48+Mayo!G48+Junio!G48+Julio!G48+Agosto!G48+Septiembre!G48+'Octubre '!G48+Noviembre!G48+'Diciembre '!G48</f>
        <v>0</v>
      </c>
      <c r="H48" s="217">
        <f>+Enero!H48+Febrero!H48+'Marzo '!H48+'Abril '!H48+Mayo!H48+Junio!H48+Julio!H48+Agosto!H48+Septiembre!H48+'Octubre '!H48+Noviembre!H48+'Diciembre '!H48</f>
        <v>0</v>
      </c>
      <c r="I48" s="11"/>
      <c r="L48" s="15"/>
      <c r="V48" s="13">
        <f t="shared" si="1"/>
        <v>0</v>
      </c>
      <c r="X48" s="5"/>
      <c r="Z48" s="4"/>
    </row>
    <row r="49" spans="1:26" ht="15" customHeight="1" x14ac:dyDescent="0.15">
      <c r="A49" s="805" t="s">
        <v>60</v>
      </c>
      <c r="B49" s="806"/>
      <c r="C49" s="217">
        <f>+Enero!C49+Febrero!C49+'Marzo '!C49+'Abril '!C49+Mayo!C49+Junio!C49+Julio!C49+Agosto!C49+Septiembre!C49+'Octubre '!C49+Noviembre!C49+'Diciembre '!C49</f>
        <v>0</v>
      </c>
      <c r="D49" s="217">
        <f>+Enero!D49+Febrero!D49+'Marzo '!D49+'Abril '!D49+Mayo!D49+Junio!D49+Julio!D49+Agosto!D49+Septiembre!D49+'Octubre '!D49+Noviembre!D49+'Diciembre '!D49</f>
        <v>0</v>
      </c>
      <c r="E49" s="217">
        <f>+Enero!E49+Febrero!E49+'Marzo '!E49+'Abril '!E49+Mayo!E49+Junio!E49+Julio!E49+Agosto!E49+Septiembre!E49+'Octubre '!E49+Noviembre!E49+'Diciembre '!E49</f>
        <v>0</v>
      </c>
      <c r="F49" s="217">
        <f>+Enero!F49+Febrero!F49+'Marzo '!F49+'Abril '!F49+Mayo!F49+Junio!F49+Julio!F49+Agosto!F49+Septiembre!F49+'Octubre '!F49+Noviembre!F49+'Diciembre '!F49</f>
        <v>0</v>
      </c>
      <c r="G49" s="217">
        <f>+Enero!G49+Febrero!G49+'Marzo '!G49+'Abril '!G49+Mayo!G49+Junio!G49+Julio!G49+Agosto!G49+Septiembre!G49+'Octubre '!G49+Noviembre!G49+'Diciembre '!G49</f>
        <v>0</v>
      </c>
      <c r="H49" s="217">
        <f>+Enero!H49+Febrero!H49+'Marzo '!H49+'Abril '!H49+Mayo!H49+Junio!H49+Julio!H49+Agosto!H49+Septiembre!H49+'Octubre '!H49+Noviembre!H49+'Diciembre '!H49</f>
        <v>0</v>
      </c>
      <c r="I49" s="11"/>
      <c r="L49" s="15"/>
      <c r="V49" s="13">
        <f t="shared" si="1"/>
        <v>0</v>
      </c>
      <c r="X49" s="5"/>
      <c r="Z49" s="4"/>
    </row>
    <row r="50" spans="1:26" ht="30" customHeight="1" x14ac:dyDescent="0.2">
      <c r="A50" s="49" t="s">
        <v>61</v>
      </c>
      <c r="K50" s="35"/>
    </row>
    <row r="51" spans="1:26" ht="24.75" customHeight="1" x14ac:dyDescent="0.15">
      <c r="A51" s="789" t="s">
        <v>47</v>
      </c>
      <c r="B51" s="790"/>
      <c r="C51" s="793" t="s">
        <v>48</v>
      </c>
      <c r="D51" s="794"/>
      <c r="E51" s="811" t="s">
        <v>267</v>
      </c>
      <c r="F51" s="799" t="s">
        <v>6</v>
      </c>
      <c r="G51" s="799" t="s">
        <v>268</v>
      </c>
      <c r="H51" s="811" t="s">
        <v>8</v>
      </c>
      <c r="I51" s="35"/>
      <c r="X51" s="5"/>
      <c r="Z51" s="4"/>
    </row>
    <row r="52" spans="1:26" ht="33" customHeight="1" x14ac:dyDescent="0.15">
      <c r="A52" s="791"/>
      <c r="B52" s="792"/>
      <c r="C52" s="372" t="s">
        <v>9</v>
      </c>
      <c r="D52" s="374" t="s">
        <v>10</v>
      </c>
      <c r="E52" s="811"/>
      <c r="F52" s="785"/>
      <c r="G52" s="785"/>
      <c r="H52" s="811"/>
      <c r="I52" s="35"/>
      <c r="X52" s="5"/>
      <c r="Z52" s="4"/>
    </row>
    <row r="53" spans="1:26" ht="15" customHeight="1" x14ac:dyDescent="0.15">
      <c r="A53" s="791" t="s">
        <v>62</v>
      </c>
      <c r="B53" s="792"/>
      <c r="C53" s="217">
        <f>+Enero!C53+Febrero!C53+'Marzo '!C53+'Abril '!C53+Mayo!C53+Junio!C53+Julio!C53+Agosto!C53+Septiembre!C53+'Octubre '!C53+Noviembre!C53+'Diciembre '!C53</f>
        <v>352</v>
      </c>
      <c r="D53" s="217">
        <f>+Enero!D53+Febrero!D53+'Marzo '!D53+'Abril '!D53+Mayo!D53+Junio!D53+Julio!D53+Agosto!D53+Septiembre!D53+'Octubre '!D53+Noviembre!D53+'Diciembre '!D53</f>
        <v>343</v>
      </c>
      <c r="E53" s="217">
        <f>+Enero!E53+Febrero!E53+'Marzo '!E53+'Abril '!E53+Mayo!E53+Junio!E53+Julio!E53+Agosto!E53+Septiembre!E53+'Octubre '!E53+Noviembre!E53+'Diciembre '!E53</f>
        <v>128</v>
      </c>
      <c r="F53" s="217">
        <f>+Enero!F53+Febrero!F53+'Marzo '!F53+'Abril '!F53+Mayo!F53+Junio!F53+Julio!F53+Agosto!F53+Septiembre!F53+'Octubre '!F53+Noviembre!F53+'Diciembre '!F53</f>
        <v>14</v>
      </c>
      <c r="G53" s="217">
        <f>+Enero!G53+Febrero!G53+'Marzo '!G53+'Abril '!G53+Mayo!G53+Junio!G53+Julio!G53+Agosto!G53+Septiembre!G53+'Octubre '!G53+Noviembre!G53+'Diciembre '!G53</f>
        <v>171</v>
      </c>
      <c r="H53" s="217">
        <f>+Enero!H53+Febrero!H53+'Marzo '!H53+'Abril '!H53+Mayo!H53+Junio!H53+Julio!H53+Agosto!H53+Septiembre!H53+'Octubre '!H53+Noviembre!H53+'Diciembre '!H53</f>
        <v>0</v>
      </c>
      <c r="I53" s="11"/>
      <c r="V53" s="13">
        <f>IF(D53&gt;C53,1,0)</f>
        <v>0</v>
      </c>
      <c r="X53" s="5"/>
      <c r="Z53" s="4"/>
    </row>
    <row r="54" spans="1:26" ht="33" customHeight="1" x14ac:dyDescent="0.2">
      <c r="A54" s="7" t="s">
        <v>63</v>
      </c>
      <c r="K54" s="35"/>
    </row>
    <row r="55" spans="1:26" ht="27.75" customHeight="1" x14ac:dyDescent="0.15">
      <c r="A55" s="789" t="s">
        <v>64</v>
      </c>
      <c r="B55" s="790"/>
      <c r="C55" s="793" t="s">
        <v>48</v>
      </c>
      <c r="D55" s="794"/>
      <c r="E55" s="799" t="s">
        <v>267</v>
      </c>
      <c r="F55" s="799" t="s">
        <v>7</v>
      </c>
      <c r="G55" s="799" t="s">
        <v>6</v>
      </c>
      <c r="H55" s="811" t="s">
        <v>8</v>
      </c>
      <c r="I55" s="35"/>
      <c r="X55" s="5"/>
      <c r="Z55" s="4"/>
    </row>
    <row r="56" spans="1:26" ht="30.75" customHeight="1" x14ac:dyDescent="0.15">
      <c r="A56" s="791"/>
      <c r="B56" s="792"/>
      <c r="C56" s="372" t="s">
        <v>9</v>
      </c>
      <c r="D56" s="374" t="s">
        <v>10</v>
      </c>
      <c r="E56" s="800"/>
      <c r="F56" s="785"/>
      <c r="G56" s="785"/>
      <c r="H56" s="811"/>
      <c r="I56" s="35"/>
      <c r="X56" s="5"/>
      <c r="Z56" s="4"/>
    </row>
    <row r="57" spans="1:26" ht="15" customHeight="1" x14ac:dyDescent="0.15">
      <c r="A57" s="50" t="s">
        <v>65</v>
      </c>
      <c r="B57" s="51"/>
      <c r="C57" s="217">
        <f>+Enero!C57+Febrero!C57+'Marzo '!C57+'Abril '!C57+Mayo!C57+Junio!C57+Julio!C57+Agosto!C57+Septiembre!C57+'Octubre '!C57+Noviembre!C57+'Diciembre '!C57</f>
        <v>0</v>
      </c>
      <c r="D57" s="217">
        <f>+Enero!D57+Febrero!D57+'Marzo '!D57+'Abril '!D57+Mayo!D57+Junio!D57+Julio!D57+Agosto!D57+Septiembre!D57+'Octubre '!D57+Noviembre!D57+'Diciembre '!D57</f>
        <v>0</v>
      </c>
      <c r="E57" s="217">
        <f>+Enero!E57+Febrero!E57+'Marzo '!E57+'Abril '!E57+Mayo!E57+Junio!E57+Julio!E57+Agosto!E57+Septiembre!E57+'Octubre '!E57+Noviembre!E57+'Diciembre '!E57</f>
        <v>0</v>
      </c>
      <c r="F57" s="217">
        <f>+Enero!F57+Febrero!F57+'Marzo '!F57+'Abril '!F57+Mayo!F57+Junio!F57+Julio!F57+Agosto!F57+Septiembre!F57+'Octubre '!F57+Noviembre!F57+'Diciembre '!F57</f>
        <v>0</v>
      </c>
      <c r="G57" s="217">
        <f>+Enero!G57+Febrero!G57+'Marzo '!G57+'Abril '!G57+Mayo!G57+Junio!G57+Julio!G57+Agosto!G57+Septiembre!G57+'Octubre '!G57+Noviembre!G57+'Diciembre '!G57</f>
        <v>0</v>
      </c>
      <c r="H57" s="217">
        <f>+Enero!H57+Febrero!H57+'Marzo '!H57+'Abril '!H57+Mayo!H57+Junio!H57+Julio!H57+Agosto!H57+Septiembre!H57+'Octubre '!H57+Noviembre!H57+'Diciembre '!H57</f>
        <v>0</v>
      </c>
      <c r="I57" s="11" t="str">
        <f>IF((D57)&gt;C57,"ERROR EN PREVISION","")</f>
        <v/>
      </c>
      <c r="V57" s="13">
        <f>IF(D57&gt;C57,1,0)</f>
        <v>0</v>
      </c>
      <c r="X57" s="5"/>
      <c r="Z57" s="4"/>
    </row>
    <row r="58" spans="1:26" ht="15" customHeight="1" x14ac:dyDescent="0.15">
      <c r="A58" s="52" t="s">
        <v>66</v>
      </c>
      <c r="B58" s="53"/>
      <c r="C58" s="217">
        <f>+Enero!C58+Febrero!C58+'Marzo '!C58+'Abril '!C58+Mayo!C58+Junio!C58+Julio!C58+Agosto!C58+Septiembre!C58+'Octubre '!C58+Noviembre!C58+'Diciembre '!C58</f>
        <v>0</v>
      </c>
      <c r="D58" s="217">
        <f>+Enero!D58+Febrero!D58+'Marzo '!D58+'Abril '!D58+Mayo!D58+Junio!D58+Julio!D58+Agosto!D58+Septiembre!D58+'Octubre '!D58+Noviembre!D58+'Diciembre '!D58</f>
        <v>0</v>
      </c>
      <c r="E58" s="217">
        <f>+Enero!E58+Febrero!E58+'Marzo '!E58+'Abril '!E58+Mayo!E58+Junio!E58+Julio!E58+Agosto!E58+Septiembre!E58+'Octubre '!E58+Noviembre!E58+'Diciembre '!E58</f>
        <v>0</v>
      </c>
      <c r="F58" s="217">
        <f>+Enero!F58+Febrero!F58+'Marzo '!F58+'Abril '!F58+Mayo!F58+Junio!F58+Julio!F58+Agosto!F58+Septiembre!F58+'Octubre '!F58+Noviembre!F58+'Diciembre '!F58</f>
        <v>0</v>
      </c>
      <c r="G58" s="217">
        <f>+Enero!G58+Febrero!G58+'Marzo '!G58+'Abril '!G58+Mayo!G58+Junio!G58+Julio!G58+Agosto!G58+Septiembre!G58+'Octubre '!G58+Noviembre!G58+'Diciembre '!G58</f>
        <v>0</v>
      </c>
      <c r="H58" s="217">
        <f>+Enero!H58+Febrero!H58+'Marzo '!H58+'Abril '!H58+Mayo!H58+Junio!H58+Julio!H58+Agosto!H58+Septiembre!H58+'Octubre '!H58+Noviembre!H58+'Diciembre '!H58</f>
        <v>0</v>
      </c>
      <c r="I58" s="11" t="str">
        <f>IF((D58)&gt;C58,"ERROR EN PREVISION","")</f>
        <v/>
      </c>
      <c r="V58" s="13">
        <f>IF(D58&gt;C58,1,0)</f>
        <v>0</v>
      </c>
      <c r="X58" s="5"/>
      <c r="Z58" s="4"/>
    </row>
    <row r="59" spans="1:26" ht="15" customHeight="1" x14ac:dyDescent="0.15">
      <c r="A59" s="54" t="s">
        <v>67</v>
      </c>
      <c r="B59" s="55"/>
      <c r="C59" s="217">
        <f>+Enero!C59+Febrero!C59+'Marzo '!C59+'Abril '!C59+Mayo!C59+Junio!C59+Julio!C59+Agosto!C59+Septiembre!C59+'Octubre '!C59+Noviembre!C59+'Diciembre '!C59</f>
        <v>0</v>
      </c>
      <c r="D59" s="217">
        <f>+Enero!D59+Febrero!D59+'Marzo '!D59+'Abril '!D59+Mayo!D59+Junio!D59+Julio!D59+Agosto!D59+Septiembre!D59+'Octubre '!D59+Noviembre!D59+'Diciembre '!D59</f>
        <v>0</v>
      </c>
      <c r="E59" s="217">
        <f>+Enero!E59+Febrero!E59+'Marzo '!E59+'Abril '!E59+Mayo!E59+Junio!E59+Julio!E59+Agosto!E59+Septiembre!E59+'Octubre '!E59+Noviembre!E59+'Diciembre '!E59</f>
        <v>0</v>
      </c>
      <c r="F59" s="217">
        <f>+Enero!F59+Febrero!F59+'Marzo '!F59+'Abril '!F59+Mayo!F59+Junio!F59+Julio!F59+Agosto!F59+Septiembre!F59+'Octubre '!F59+Noviembre!F59+'Diciembre '!F59</f>
        <v>0</v>
      </c>
      <c r="G59" s="217">
        <f>+Enero!G59+Febrero!G59+'Marzo '!G59+'Abril '!G59+Mayo!G59+Junio!G59+Julio!G59+Agosto!G59+Septiembre!G59+'Octubre '!G59+Noviembre!G59+'Diciembre '!G59</f>
        <v>0</v>
      </c>
      <c r="H59" s="217">
        <f>+Enero!H59+Febrero!H59+'Marzo '!H59+'Abril '!H59+Mayo!H59+Junio!H59+Julio!H59+Agosto!H59+Septiembre!H59+'Octubre '!H59+Noviembre!H59+'Diciembre '!H59</f>
        <v>0</v>
      </c>
      <c r="I59" s="11"/>
      <c r="V59" s="13"/>
      <c r="X59" s="5"/>
      <c r="Z59" s="4"/>
    </row>
    <row r="60" spans="1:26" ht="15" customHeight="1" x14ac:dyDescent="0.15">
      <c r="A60" s="56" t="s">
        <v>68</v>
      </c>
      <c r="B60" s="57"/>
      <c r="C60" s="217">
        <f>+Enero!C60+Febrero!C60+'Marzo '!C60+'Abril '!C60+Mayo!C60+Junio!C60+Julio!C60+Agosto!C60+Septiembre!C60+'Octubre '!C60+Noviembre!C60+'Diciembre '!C60</f>
        <v>0</v>
      </c>
      <c r="D60" s="217">
        <f>+Enero!D60+Febrero!D60+'Marzo '!D60+'Abril '!D60+Mayo!D60+Junio!D60+Julio!D60+Agosto!D60+Septiembre!D60+'Octubre '!D60+Noviembre!D60+'Diciembre '!D60</f>
        <v>0</v>
      </c>
      <c r="E60" s="217">
        <f>+Enero!E60+Febrero!E60+'Marzo '!E60+'Abril '!E60+Mayo!E60+Junio!E60+Julio!E60+Agosto!E60+Septiembre!E60+'Octubre '!E60+Noviembre!E60+'Diciembre '!E60</f>
        <v>0</v>
      </c>
      <c r="F60" s="217">
        <f>+Enero!F60+Febrero!F60+'Marzo '!F60+'Abril '!F60+Mayo!F60+Junio!F60+Julio!F60+Agosto!F60+Septiembre!F60+'Octubre '!F60+Noviembre!F60+'Diciembre '!F60</f>
        <v>0</v>
      </c>
      <c r="G60" s="217">
        <f>+Enero!G60+Febrero!G60+'Marzo '!G60+'Abril '!G60+Mayo!G60+Junio!G60+Julio!G60+Agosto!G60+Septiembre!G60+'Octubre '!G60+Noviembre!G60+'Diciembre '!G60</f>
        <v>0</v>
      </c>
      <c r="H60" s="217">
        <f>+Enero!H60+Febrero!H60+'Marzo '!H60+'Abril '!H60+Mayo!H60+Junio!H60+Julio!H60+Agosto!H60+Septiembre!H60+'Octubre '!H60+Noviembre!H60+'Diciembre '!H60</f>
        <v>0</v>
      </c>
      <c r="I60" s="11" t="str">
        <f>IF((D60)&gt;C60,"ERROR EN PREVISION","")</f>
        <v/>
      </c>
      <c r="V60" s="13">
        <f>IF(D60&gt;C60,1,0)</f>
        <v>0</v>
      </c>
      <c r="X60" s="5"/>
      <c r="Z60" s="4"/>
    </row>
    <row r="61" spans="1:26" ht="15" customHeight="1" x14ac:dyDescent="0.15">
      <c r="A61" s="58" t="s">
        <v>69</v>
      </c>
      <c r="B61" s="59"/>
      <c r="C61" s="217">
        <f>+Enero!C61+Febrero!C61+'Marzo '!C61+'Abril '!C61+Mayo!C61+Junio!C61+Julio!C61+Agosto!C61+Septiembre!C61+'Octubre '!C61+Noviembre!C61+'Diciembre '!C61</f>
        <v>0</v>
      </c>
      <c r="D61" s="217">
        <f>+Enero!D61+Febrero!D61+'Marzo '!D61+'Abril '!D61+Mayo!D61+Junio!D61+Julio!D61+Agosto!D61+Septiembre!D61+'Octubre '!D61+Noviembre!D61+'Diciembre '!D61</f>
        <v>0</v>
      </c>
      <c r="E61" s="217">
        <f>+Enero!E61+Febrero!E61+'Marzo '!E61+'Abril '!E61+Mayo!E61+Junio!E61+Julio!E61+Agosto!E61+Septiembre!E61+'Octubre '!E61+Noviembre!E61+'Diciembre '!E61</f>
        <v>0</v>
      </c>
      <c r="F61" s="217">
        <f>+Enero!F61+Febrero!F61+'Marzo '!F61+'Abril '!F61+Mayo!F61+Junio!F61+Julio!F61+Agosto!F61+Septiembre!F61+'Octubre '!F61+Noviembre!F61+'Diciembre '!F61</f>
        <v>0</v>
      </c>
      <c r="G61" s="217">
        <f>+Enero!G61+Febrero!G61+'Marzo '!G61+'Abril '!G61+Mayo!G61+Junio!G61+Julio!G61+Agosto!G61+Septiembre!G61+'Octubre '!G61+Noviembre!G61+'Diciembre '!G61</f>
        <v>0</v>
      </c>
      <c r="H61" s="217">
        <f>+Enero!H61+Febrero!H61+'Marzo '!H61+'Abril '!H61+Mayo!H61+Junio!H61+Julio!H61+Agosto!H61+Septiembre!H61+'Octubre '!H61+Noviembre!H61+'Diciembre '!H61</f>
        <v>0</v>
      </c>
      <c r="I61" s="11" t="str">
        <f>IF((D61)&gt;C61,"ERROR EN PREVISION","")</f>
        <v/>
      </c>
      <c r="V61" s="13">
        <f>IF(D61&gt;C61,1,0)</f>
        <v>0</v>
      </c>
      <c r="X61" s="5"/>
      <c r="Z61" s="4"/>
    </row>
    <row r="62" spans="1:26" ht="15" customHeight="1" x14ac:dyDescent="0.2">
      <c r="A62" s="60" t="s">
        <v>70</v>
      </c>
      <c r="B62" s="61"/>
      <c r="C62" s="217">
        <f>+Enero!C62+Febrero!C62+'Marzo '!C62+'Abril '!C62+Mayo!C62+Junio!C62+Julio!C62+Agosto!C62+Septiembre!C62+'Octubre '!C62+Noviembre!C62+'Diciembre '!C62</f>
        <v>0</v>
      </c>
      <c r="D62" s="217">
        <f>+Enero!D62+Febrero!D62+'Marzo '!D62+'Abril '!D62+Mayo!D62+Junio!D62+Julio!D62+Agosto!D62+Septiembre!D62+'Octubre '!D62+Noviembre!D62+'Diciembre '!D62</f>
        <v>0</v>
      </c>
      <c r="E62" s="217">
        <f>+Enero!E62+Febrero!E62+'Marzo '!E62+'Abril '!E62+Mayo!E62+Junio!E62+Julio!E62+Agosto!E62+Septiembre!E62+'Octubre '!E62+Noviembre!E62+'Diciembre '!E62</f>
        <v>0</v>
      </c>
      <c r="F62" s="217">
        <f>+Enero!F62+Febrero!F62+'Marzo '!F62+'Abril '!F62+Mayo!F62+Junio!F62+Julio!F62+Agosto!F62+Septiembre!F62+'Octubre '!F62+Noviembre!F62+'Diciembre '!F62</f>
        <v>0</v>
      </c>
      <c r="G62" s="217">
        <f>+Enero!G62+Febrero!G62+'Marzo '!G62+'Abril '!G62+Mayo!G62+Junio!G62+Julio!G62+Agosto!G62+Septiembre!G62+'Octubre '!G62+Noviembre!G62+'Diciembre '!G62</f>
        <v>0</v>
      </c>
      <c r="H62" s="217">
        <f>+Enero!H62+Febrero!H62+'Marzo '!H62+'Abril '!H62+Mayo!H62+Junio!H62+Julio!H62+Agosto!H62+Septiembre!H62+'Octubre '!H62+Noviembre!H62+'Diciembre '!H62</f>
        <v>0</v>
      </c>
      <c r="I62" s="11" t="str">
        <f>IF((D62)&gt;C62,"ERROR EN PREVISION","")</f>
        <v/>
      </c>
      <c r="J62" s="288"/>
      <c r="K62" s="288"/>
      <c r="V62" s="13">
        <f>IF(D62&gt;C62,1,0)</f>
        <v>0</v>
      </c>
      <c r="X62" s="5"/>
      <c r="Z62" s="4"/>
    </row>
    <row r="63" spans="1:26" ht="34.5" customHeight="1" x14ac:dyDescent="0.2">
      <c r="A63" s="62" t="s">
        <v>263</v>
      </c>
      <c r="B63" s="63"/>
      <c r="C63" s="223"/>
      <c r="D63" s="223"/>
      <c r="E63" s="289"/>
      <c r="F63" s="289"/>
      <c r="G63" s="289"/>
      <c r="H63" s="290"/>
      <c r="I63" s="290"/>
      <c r="J63" s="290"/>
      <c r="K63" s="11"/>
      <c r="L63" s="288"/>
      <c r="M63" s="288"/>
      <c r="X63" s="64"/>
      <c r="Z63" s="4"/>
    </row>
    <row r="64" spans="1:26" ht="34.5" customHeight="1" x14ac:dyDescent="0.2">
      <c r="A64" s="62" t="s">
        <v>264</v>
      </c>
      <c r="B64" s="14"/>
      <c r="C64" s="14"/>
      <c r="F64" s="65"/>
    </row>
    <row r="65" spans="1:27" ht="12.75" customHeight="1" x14ac:dyDescent="0.25">
      <c r="A65" s="812" t="s">
        <v>71</v>
      </c>
      <c r="B65" s="813"/>
      <c r="C65" s="799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267</v>
      </c>
      <c r="N65" s="790" t="s">
        <v>6</v>
      </c>
      <c r="O65" s="790" t="s">
        <v>7</v>
      </c>
      <c r="P65" s="811" t="s">
        <v>74</v>
      </c>
      <c r="Q65" s="811" t="s">
        <v>8</v>
      </c>
      <c r="R65"/>
      <c r="Z65" s="4"/>
      <c r="AA65" s="5"/>
    </row>
    <row r="66" spans="1:27" ht="13.5" customHeight="1" x14ac:dyDescent="0.25">
      <c r="A66" s="814"/>
      <c r="B66" s="815"/>
      <c r="C66" s="785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98"/>
      <c r="O66" s="798"/>
      <c r="P66" s="811"/>
      <c r="Q66" s="811"/>
      <c r="R66"/>
      <c r="Z66" s="4"/>
      <c r="AA66" s="5"/>
    </row>
    <row r="67" spans="1:27" ht="28.5" customHeight="1" x14ac:dyDescent="0.25">
      <c r="A67" s="816"/>
      <c r="B67" s="817"/>
      <c r="C67" s="800"/>
      <c r="D67" s="66" t="s">
        <v>9</v>
      </c>
      <c r="E67" s="67" t="s">
        <v>77</v>
      </c>
      <c r="F67" s="67" t="s">
        <v>78</v>
      </c>
      <c r="G67" s="68" t="s">
        <v>79</v>
      </c>
      <c r="H67" s="66" t="s">
        <v>9</v>
      </c>
      <c r="I67" s="67" t="s">
        <v>77</v>
      </c>
      <c r="J67" s="67" t="s">
        <v>78</v>
      </c>
      <c r="K67" s="68" t="s">
        <v>79</v>
      </c>
      <c r="L67" s="800"/>
      <c r="M67" s="800"/>
      <c r="N67" s="792"/>
      <c r="O67" s="792"/>
      <c r="P67" s="811"/>
      <c r="Q67" s="811"/>
      <c r="R67"/>
      <c r="Z67" s="4"/>
      <c r="AA67" s="5"/>
    </row>
    <row r="68" spans="1:27" ht="15" customHeight="1" x14ac:dyDescent="0.2">
      <c r="A68" s="69" t="s">
        <v>80</v>
      </c>
      <c r="B68" s="379" t="s">
        <v>81</v>
      </c>
      <c r="C68" s="217">
        <f>+Enero!C68+Febrero!C68+'Marzo '!C68+'Abril '!C68+Mayo!C68+Junio!C68+Julio!C68+Agosto!C68+Septiembre!C68+'Octubre '!C68+Noviembre!C68+'Diciembre '!C68</f>
        <v>38</v>
      </c>
      <c r="D68" s="217">
        <f>+Enero!D68+Febrero!D68+'Marzo '!D68+'Abril '!D68+Mayo!D68+Junio!D68+Julio!D68+Agosto!D68+Septiembre!D68+'Octubre '!D68+Noviembre!D68+'Diciembre '!D68</f>
        <v>25</v>
      </c>
      <c r="E68" s="217">
        <f>+Enero!E68+Febrero!E68+'Marzo '!E68+'Abril '!E68+Mayo!E68+Junio!E68+Julio!E68+Agosto!E68+Septiembre!E68+'Octubre '!E68+Noviembre!E68+'Diciembre '!E68</f>
        <v>25</v>
      </c>
      <c r="F68" s="217">
        <f>+Enero!F68+Febrero!F68+'Marzo '!F68+'Abril '!F68+Mayo!F68+Junio!F68+Julio!F68+Agosto!F68+Septiembre!F68+'Octubre '!F68+Noviembre!F68+'Diciembre '!F68</f>
        <v>0</v>
      </c>
      <c r="G68" s="217">
        <f>+Enero!G68+Febrero!G68+'Marzo '!G68+'Abril '!G68+Mayo!G68+Junio!G68+Julio!G68+Agosto!G68+Septiembre!G68+'Octubre '!G68+Noviembre!G68+'Diciembre '!G68</f>
        <v>0</v>
      </c>
      <c r="H68" s="217">
        <f>+Enero!H68+Febrero!H68+'Marzo '!H68+'Abril '!H68+Mayo!H68+Junio!H68+Julio!H68+Agosto!H68+Septiembre!H68+'Octubre '!H68+Noviembre!H68+'Diciembre '!H68</f>
        <v>13</v>
      </c>
      <c r="I68" s="217">
        <f>+Enero!I68+Febrero!I68+'Marzo '!I68+'Abril '!I68+Mayo!I68+Junio!I68+Julio!I68+Agosto!I68+Septiembre!I68+'Octubre '!I68+Noviembre!I68+'Diciembre '!I68</f>
        <v>13</v>
      </c>
      <c r="J68" s="217">
        <f>+Enero!J68+Febrero!J68+'Marzo '!J68+'Abril '!J68+Mayo!J68+Junio!J68+Julio!J68+Agosto!J68+Septiembre!J68+'Octubre '!J68+Noviembre!J68+'Diciembre '!J68</f>
        <v>0</v>
      </c>
      <c r="K68" s="217">
        <f>+Enero!K68+Febrero!K68+'Marzo '!K68+'Abril '!K68+Mayo!K68+Junio!K68+Julio!K68+Agosto!K68+Septiembre!K68+'Octubre '!K68+Noviembre!K68+'Diciembre '!K68</f>
        <v>0</v>
      </c>
      <c r="L68" s="217">
        <f>+Enero!L68+Febrero!L68+'Marzo '!L68+'Abril '!L68+Mayo!L68+Junio!L68+Julio!L68+Agosto!L68+Septiembre!L68+'Octubre '!L68+Noviembre!L68+'Diciembre '!L68</f>
        <v>0</v>
      </c>
      <c r="M68" s="217">
        <f>+Enero!M68+Febrero!M68+'Marzo '!M68+'Abril '!M68+Mayo!M68+Junio!M68+Julio!M68+Agosto!M68+Septiembre!M68+'Octubre '!M68+Noviembre!M68+'Diciembre '!M68</f>
        <v>0</v>
      </c>
      <c r="N68" s="217">
        <f>+Enero!N68+Febrero!N68+'Marzo '!N68+'Abril '!N68+Mayo!N68+Junio!N68+Julio!N68+Agosto!N68+Septiembre!N68+'Octubre '!N68+Noviembre!N68+'Diciembre '!N68</f>
        <v>0</v>
      </c>
      <c r="O68" s="217">
        <f>+Enero!O68+Febrero!O68+'Marzo '!O68+'Abril '!O68+Mayo!O68+Junio!O68+Julio!O68+Agosto!O68+Septiembre!O68+'Octubre '!O68+Noviembre!O68+'Diciembre '!O68</f>
        <v>0</v>
      </c>
      <c r="P68" s="217">
        <f>+Enero!P68+Febrero!P68+'Marzo '!P68+'Abril '!P68+Mayo!P68+Junio!P68+Julio!P68+Agosto!P68+Septiembre!P68+'Octubre '!P68+Noviembre!P68+'Diciembre '!P68</f>
        <v>0</v>
      </c>
      <c r="Q68" s="217">
        <f>+Enero!Q68+Febrero!Q68+'Marzo '!Q68+'Abril '!Q68+Mayo!Q68+Junio!Q68+Julio!Q68+Agosto!Q68+Septiembre!Q68+'Octubre '!Q68+Noviembre!Q68+'Diciembre '!Q68</f>
        <v>0</v>
      </c>
      <c r="R68" s="70"/>
      <c r="S68" s="71"/>
      <c r="Y68" s="64"/>
      <c r="Z68" s="4"/>
      <c r="AA68" s="5"/>
    </row>
    <row r="69" spans="1:27" ht="15" customHeight="1" x14ac:dyDescent="0.2">
      <c r="A69" s="72" t="s">
        <v>82</v>
      </c>
      <c r="B69" s="119" t="s">
        <v>83</v>
      </c>
      <c r="C69" s="217">
        <f>+Enero!C69+Febrero!C69+'Marzo '!C69+'Abril '!C69+Mayo!C69+Junio!C69+Julio!C69+Agosto!C69+Septiembre!C69+'Octubre '!C69+Noviembre!C69+'Diciembre '!C69</f>
        <v>1347</v>
      </c>
      <c r="D69" s="217">
        <f>+Enero!D69+Febrero!D69+'Marzo '!D69+'Abril '!D69+Mayo!D69+Junio!D69+Julio!D69+Agosto!D69+Septiembre!D69+'Octubre '!D69+Noviembre!D69+'Diciembre '!D69</f>
        <v>1288</v>
      </c>
      <c r="E69" s="217">
        <f>+Enero!E69+Febrero!E69+'Marzo '!E69+'Abril '!E69+Mayo!E69+Junio!E69+Julio!E69+Agosto!E69+Septiembre!E69+'Octubre '!E69+Noviembre!E69+'Diciembre '!E69</f>
        <v>1285</v>
      </c>
      <c r="F69" s="217">
        <f>+Enero!F69+Febrero!F69+'Marzo '!F69+'Abril '!F69+Mayo!F69+Junio!F69+Julio!F69+Agosto!F69+Septiembre!F69+'Octubre '!F69+Noviembre!F69+'Diciembre '!F69</f>
        <v>0</v>
      </c>
      <c r="G69" s="217">
        <f>+Enero!G69+Febrero!G69+'Marzo '!G69+'Abril '!G69+Mayo!G69+Junio!G69+Julio!G69+Agosto!G69+Septiembre!G69+'Octubre '!G69+Noviembre!G69+'Diciembre '!G69</f>
        <v>3</v>
      </c>
      <c r="H69" s="217">
        <f>+Enero!H69+Febrero!H69+'Marzo '!H69+'Abril '!H69+Mayo!H69+Junio!H69+Julio!H69+Agosto!H69+Septiembre!H69+'Octubre '!H69+Noviembre!H69+'Diciembre '!H69</f>
        <v>64</v>
      </c>
      <c r="I69" s="217">
        <f>+Enero!I69+Febrero!I69+'Marzo '!I69+'Abril '!I69+Mayo!I69+Junio!I69+Julio!I69+Agosto!I69+Septiembre!I69+'Octubre '!I69+Noviembre!I69+'Diciembre '!I69</f>
        <v>62</v>
      </c>
      <c r="J69" s="217">
        <f>+Enero!J69+Febrero!J69+'Marzo '!J69+'Abril '!J69+Mayo!J69+Junio!J69+Julio!J69+Agosto!J69+Septiembre!J69+'Octubre '!J69+Noviembre!J69+'Diciembre '!J69</f>
        <v>0</v>
      </c>
      <c r="K69" s="217">
        <f>+Enero!K69+Febrero!K69+'Marzo '!K69+'Abril '!K69+Mayo!K69+Junio!K69+Julio!K69+Agosto!K69+Septiembre!K69+'Octubre '!K69+Noviembre!K69+'Diciembre '!K69</f>
        <v>2</v>
      </c>
      <c r="L69" s="217">
        <f>+Enero!L69+Febrero!L69+'Marzo '!L69+'Abril '!L69+Mayo!L69+Junio!L69+Julio!L69+Agosto!L69+Septiembre!L69+'Octubre '!L69+Noviembre!L69+'Diciembre '!L69</f>
        <v>805</v>
      </c>
      <c r="M69" s="217">
        <f>+Enero!M69+Febrero!M69+'Marzo '!M69+'Abril '!M69+Mayo!M69+Junio!M69+Julio!M69+Agosto!M69+Septiembre!M69+'Octubre '!M69+Noviembre!M69+'Diciembre '!M69</f>
        <v>18</v>
      </c>
      <c r="N69" s="217">
        <f>+Enero!N69+Febrero!N69+'Marzo '!N69+'Abril '!N69+Mayo!N69+Junio!N69+Julio!N69+Agosto!N69+Septiembre!N69+'Octubre '!N69+Noviembre!N69+'Diciembre '!N69</f>
        <v>0</v>
      </c>
      <c r="O69" s="217">
        <f>+Enero!O69+Febrero!O69+'Marzo '!O69+'Abril '!O69+Mayo!O69+Junio!O69+Julio!O69+Agosto!O69+Septiembre!O69+'Octubre '!O69+Noviembre!O69+'Diciembre '!O69</f>
        <v>0</v>
      </c>
      <c r="P69" s="217">
        <f>+Enero!P69+Febrero!P69+'Marzo '!P69+'Abril '!P69+Mayo!P69+Junio!P69+Julio!P69+Agosto!P69+Septiembre!P69+'Octubre '!P69+Noviembre!P69+'Diciembre '!P69</f>
        <v>0</v>
      </c>
      <c r="Q69" s="217">
        <f>+Enero!Q69+Febrero!Q69+'Marzo '!Q69+'Abril '!Q69+Mayo!Q69+Junio!Q69+Julio!Q69+Agosto!Q69+Septiembre!Q69+'Octubre '!Q69+Noviembre!Q69+'Diciembre '!Q69</f>
        <v>46</v>
      </c>
      <c r="R69" s="70"/>
      <c r="Y69" s="64"/>
      <c r="Z69" s="4"/>
      <c r="AA69" s="5"/>
    </row>
    <row r="70" spans="1:27" ht="15" customHeight="1" x14ac:dyDescent="0.2">
      <c r="A70" s="72" t="s">
        <v>16</v>
      </c>
      <c r="B70" s="119" t="s">
        <v>84</v>
      </c>
      <c r="C70" s="217">
        <f>+Enero!C70+Febrero!C70+'Marzo '!C70+'Abril '!C70+Mayo!C70+Junio!C70+Julio!C70+Agosto!C70+Septiembre!C70+'Octubre '!C70+Noviembre!C70+'Diciembre '!C70</f>
        <v>305</v>
      </c>
      <c r="D70" s="217">
        <f>+Enero!D70+Febrero!D70+'Marzo '!D70+'Abril '!D70+Mayo!D70+Junio!D70+Julio!D70+Agosto!D70+Septiembre!D70+'Octubre '!D70+Noviembre!D70+'Diciembre '!D70</f>
        <v>300</v>
      </c>
      <c r="E70" s="217">
        <f>+Enero!E70+Febrero!E70+'Marzo '!E70+'Abril '!E70+Mayo!E70+Junio!E70+Julio!E70+Agosto!E70+Septiembre!E70+'Octubre '!E70+Noviembre!E70+'Diciembre '!E70</f>
        <v>270</v>
      </c>
      <c r="F70" s="217">
        <f>+Enero!F70+Febrero!F70+'Marzo '!F70+'Abril '!F70+Mayo!F70+Junio!F70+Julio!F70+Agosto!F70+Septiembre!F70+'Octubre '!F70+Noviembre!F70+'Diciembre '!F70</f>
        <v>0</v>
      </c>
      <c r="G70" s="217">
        <f>+Enero!G70+Febrero!G70+'Marzo '!G70+'Abril '!G70+Mayo!G70+Junio!G70+Julio!G70+Agosto!G70+Septiembre!G70+'Octubre '!G70+Noviembre!G70+'Diciembre '!G70</f>
        <v>30</v>
      </c>
      <c r="H70" s="217">
        <f>+Enero!H70+Febrero!H70+'Marzo '!H70+'Abril '!H70+Mayo!H70+Junio!H70+Julio!H70+Agosto!H70+Septiembre!H70+'Octubre '!H70+Noviembre!H70+'Diciembre '!H70</f>
        <v>44</v>
      </c>
      <c r="I70" s="217">
        <f>+Enero!I70+Febrero!I70+'Marzo '!I70+'Abril '!I70+Mayo!I70+Junio!I70+Julio!I70+Agosto!I70+Septiembre!I70+'Octubre '!I70+Noviembre!I70+'Diciembre '!I70</f>
        <v>35</v>
      </c>
      <c r="J70" s="217">
        <f>+Enero!J70+Febrero!J70+'Marzo '!J70+'Abril '!J70+Mayo!J70+Junio!J70+Julio!J70+Agosto!J70+Septiembre!J70+'Octubre '!J70+Noviembre!J70+'Diciembre '!J70</f>
        <v>2</v>
      </c>
      <c r="K70" s="217">
        <f>+Enero!K70+Febrero!K70+'Marzo '!K70+'Abril '!K70+Mayo!K70+Junio!K70+Julio!K70+Agosto!K70+Septiembre!K70+'Octubre '!K70+Noviembre!K70+'Diciembre '!K70</f>
        <v>7</v>
      </c>
      <c r="L70" s="217">
        <f>+Enero!L70+Febrero!L70+'Marzo '!L70+'Abril '!L70+Mayo!L70+Junio!L70+Julio!L70+Agosto!L70+Septiembre!L70+'Octubre '!L70+Noviembre!L70+'Diciembre '!L70</f>
        <v>123</v>
      </c>
      <c r="M70" s="217">
        <f>+Enero!M70+Febrero!M70+'Marzo '!M70+'Abril '!M70+Mayo!M70+Junio!M70+Julio!M70+Agosto!M70+Septiembre!M70+'Octubre '!M70+Noviembre!M70+'Diciembre '!M70</f>
        <v>7</v>
      </c>
      <c r="N70" s="217">
        <f>+Enero!N70+Febrero!N70+'Marzo '!N70+'Abril '!N70+Mayo!N70+Junio!N70+Julio!N70+Agosto!N70+Septiembre!N70+'Octubre '!N70+Noviembre!N70+'Diciembre '!N70</f>
        <v>0</v>
      </c>
      <c r="O70" s="217">
        <f>+Enero!O70+Febrero!O70+'Marzo '!O70+'Abril '!O70+Mayo!O70+Junio!O70+Julio!O70+Agosto!O70+Septiembre!O70+'Octubre '!O70+Noviembre!O70+'Diciembre '!O70</f>
        <v>0</v>
      </c>
      <c r="P70" s="217">
        <f>+Enero!P70+Febrero!P70+'Marzo '!P70+'Abril '!P70+Mayo!P70+Junio!P70+Julio!P70+Agosto!P70+Septiembre!P70+'Octubre '!P70+Noviembre!P70+'Diciembre '!P70</f>
        <v>0</v>
      </c>
      <c r="Q70" s="217">
        <f>+Enero!Q70+Febrero!Q70+'Marzo '!Q70+'Abril '!Q70+Mayo!Q70+Junio!Q70+Julio!Q70+Agosto!Q70+Septiembre!Q70+'Octubre '!Q70+Noviembre!Q70+'Diciembre '!Q70</f>
        <v>27</v>
      </c>
      <c r="R70" s="70"/>
      <c r="Y70" s="64"/>
      <c r="Z70" s="4"/>
      <c r="AA70" s="5"/>
    </row>
    <row r="71" spans="1:27" ht="15" customHeight="1" x14ac:dyDescent="0.2">
      <c r="A71" s="72" t="s">
        <v>18</v>
      </c>
      <c r="B71" s="119" t="s">
        <v>85</v>
      </c>
      <c r="C71" s="217">
        <f>+Enero!C71+Febrero!C71+'Marzo '!C71+'Abril '!C71+Mayo!C71+Junio!C71+Julio!C71+Agosto!C71+Septiembre!C71+'Octubre '!C71+Noviembre!C71+'Diciembre '!C71</f>
        <v>70</v>
      </c>
      <c r="D71" s="217">
        <f>+Enero!D71+Febrero!D71+'Marzo '!D71+'Abril '!D71+Mayo!D71+Junio!D71+Julio!D71+Agosto!D71+Septiembre!D71+'Octubre '!D71+Noviembre!D71+'Diciembre '!D71</f>
        <v>50</v>
      </c>
      <c r="E71" s="217">
        <f>+Enero!E71+Febrero!E71+'Marzo '!E71+'Abril '!E71+Mayo!E71+Junio!E71+Julio!E71+Agosto!E71+Septiembre!E71+'Octubre '!E71+Noviembre!E71+'Diciembre '!E71</f>
        <v>48</v>
      </c>
      <c r="F71" s="217">
        <f>+Enero!F71+Febrero!F71+'Marzo '!F71+'Abril '!F71+Mayo!F71+Junio!F71+Julio!F71+Agosto!F71+Septiembre!F71+'Octubre '!F71+Noviembre!F71+'Diciembre '!F71</f>
        <v>0</v>
      </c>
      <c r="G71" s="217">
        <f>+Enero!G71+Febrero!G71+'Marzo '!G71+'Abril '!G71+Mayo!G71+Junio!G71+Julio!G71+Agosto!G71+Septiembre!G71+'Octubre '!G71+Noviembre!G71+'Diciembre '!G71</f>
        <v>2</v>
      </c>
      <c r="H71" s="217">
        <f>+Enero!H71+Febrero!H71+'Marzo '!H71+'Abril '!H71+Mayo!H71+Junio!H71+Julio!H71+Agosto!H71+Septiembre!H71+'Octubre '!H71+Noviembre!H71+'Diciembre '!H71</f>
        <v>22</v>
      </c>
      <c r="I71" s="217">
        <f>+Enero!I71+Febrero!I71+'Marzo '!I71+'Abril '!I71+Mayo!I71+Junio!I71+Julio!I71+Agosto!I71+Septiembre!I71+'Octubre '!I71+Noviembre!I71+'Diciembre '!I71</f>
        <v>22</v>
      </c>
      <c r="J71" s="217">
        <f>+Enero!J71+Febrero!J71+'Marzo '!J71+'Abril '!J71+Mayo!J71+Junio!J71+Julio!J71+Agosto!J71+Septiembre!J71+'Octubre '!J71+Noviembre!J71+'Diciembre '!J71</f>
        <v>0</v>
      </c>
      <c r="K71" s="217">
        <f>+Enero!K71+Febrero!K71+'Marzo '!K71+'Abril '!K71+Mayo!K71+Junio!K71+Julio!K71+Agosto!K71+Septiembre!K71+'Octubre '!K71+Noviembre!K71+'Diciembre '!K71</f>
        <v>0</v>
      </c>
      <c r="L71" s="217">
        <f>+Enero!L71+Febrero!L71+'Marzo '!L71+'Abril '!L71+Mayo!L71+Junio!L71+Julio!L71+Agosto!L71+Septiembre!L71+'Octubre '!L71+Noviembre!L71+'Diciembre '!L71</f>
        <v>29</v>
      </c>
      <c r="M71" s="217">
        <f>+Enero!M71+Febrero!M71+'Marzo '!M71+'Abril '!M71+Mayo!M71+Junio!M71+Julio!M71+Agosto!M71+Septiembre!M71+'Octubre '!M71+Noviembre!M71+'Diciembre '!M71</f>
        <v>0</v>
      </c>
      <c r="N71" s="217">
        <f>+Enero!N71+Febrero!N71+'Marzo '!N71+'Abril '!N71+Mayo!N71+Junio!N71+Julio!N71+Agosto!N71+Septiembre!N71+'Octubre '!N71+Noviembre!N71+'Diciembre '!N71</f>
        <v>0</v>
      </c>
      <c r="O71" s="217">
        <f>+Enero!O71+Febrero!O71+'Marzo '!O71+'Abril '!O71+Mayo!O71+Junio!O71+Julio!O71+Agosto!O71+Septiembre!O71+'Octubre '!O71+Noviembre!O71+'Diciembre '!O71</f>
        <v>0</v>
      </c>
      <c r="P71" s="217">
        <f>+Enero!P71+Febrero!P71+'Marzo '!P71+'Abril '!P71+Mayo!P71+Junio!P71+Julio!P71+Agosto!P71+Septiembre!P71+'Octubre '!P71+Noviembre!P71+'Diciembre '!P71</f>
        <v>0</v>
      </c>
      <c r="Q71" s="217">
        <f>+Enero!Q71+Febrero!Q71+'Marzo '!Q71+'Abril '!Q71+Mayo!Q71+Junio!Q71+Julio!Q71+Agosto!Q71+Septiembre!Q71+'Octubre '!Q71+Noviembre!Q71+'Diciembre '!Q71</f>
        <v>3</v>
      </c>
      <c r="R71" s="70"/>
      <c r="Y71" s="64"/>
      <c r="Z71" s="4"/>
      <c r="AA71" s="5"/>
    </row>
    <row r="72" spans="1:27" ht="15" customHeight="1" x14ac:dyDescent="0.2">
      <c r="A72" s="72" t="s">
        <v>20</v>
      </c>
      <c r="B72" s="119" t="s">
        <v>86</v>
      </c>
      <c r="C72" s="217">
        <f>+Enero!C72+Febrero!C72+'Marzo '!C72+'Abril '!C72+Mayo!C72+Junio!C72+Julio!C72+Agosto!C72+Septiembre!C72+'Octubre '!C72+Noviembre!C72+'Diciembre '!C72</f>
        <v>639</v>
      </c>
      <c r="D72" s="217">
        <f>+Enero!D72+Febrero!D72+'Marzo '!D72+'Abril '!D72+Mayo!D72+Junio!D72+Julio!D72+Agosto!D72+Septiembre!D72+'Octubre '!D72+Noviembre!D72+'Diciembre '!D72</f>
        <v>655</v>
      </c>
      <c r="E72" s="217">
        <f>+Enero!E72+Febrero!E72+'Marzo '!E72+'Abril '!E72+Mayo!E72+Junio!E72+Julio!E72+Agosto!E72+Septiembre!E72+'Octubre '!E72+Noviembre!E72+'Diciembre '!E72</f>
        <v>625</v>
      </c>
      <c r="F72" s="217">
        <f>+Enero!F72+Febrero!F72+'Marzo '!F72+'Abril '!F72+Mayo!F72+Junio!F72+Julio!F72+Agosto!F72+Septiembre!F72+'Octubre '!F72+Noviembre!F72+'Diciembre '!F72</f>
        <v>11</v>
      </c>
      <c r="G72" s="217">
        <f>+Enero!G72+Febrero!G72+'Marzo '!G72+'Abril '!G72+Mayo!G72+Junio!G72+Julio!G72+Agosto!G72+Septiembre!G72+'Octubre '!G72+Noviembre!G72+'Diciembre '!G72</f>
        <v>19</v>
      </c>
      <c r="H72" s="217">
        <f>+Enero!H72+Febrero!H72+'Marzo '!H72+'Abril '!H72+Mayo!H72+Junio!H72+Julio!H72+Agosto!H72+Septiembre!H72+'Octubre '!H72+Noviembre!H72+'Diciembre '!H72</f>
        <v>18</v>
      </c>
      <c r="I72" s="217">
        <f>+Enero!I72+Febrero!I72+'Marzo '!I72+'Abril '!I72+Mayo!I72+Junio!I72+Julio!I72+Agosto!I72+Septiembre!I72+'Octubre '!I72+Noviembre!I72+'Diciembre '!I72</f>
        <v>14</v>
      </c>
      <c r="J72" s="217">
        <f>+Enero!J72+Febrero!J72+'Marzo '!J72+'Abril '!J72+Mayo!J72+Junio!J72+Julio!J72+Agosto!J72+Septiembre!J72+'Octubre '!J72+Noviembre!J72+'Diciembre '!J72</f>
        <v>1</v>
      </c>
      <c r="K72" s="217">
        <f>+Enero!K72+Febrero!K72+'Marzo '!K72+'Abril '!K72+Mayo!K72+Junio!K72+Julio!K72+Agosto!K72+Septiembre!K72+'Octubre '!K72+Noviembre!K72+'Diciembre '!K72</f>
        <v>3</v>
      </c>
      <c r="L72" s="217">
        <f>+Enero!L72+Febrero!L72+'Marzo '!L72+'Abril '!L72+Mayo!L72+Junio!L72+Julio!L72+Agosto!L72+Septiembre!L72+'Octubre '!L72+Noviembre!L72+'Diciembre '!L72</f>
        <v>548</v>
      </c>
      <c r="M72" s="217">
        <f>+Enero!M72+Febrero!M72+'Marzo '!M72+'Abril '!M72+Mayo!M72+Junio!M72+Julio!M72+Agosto!M72+Septiembre!M72+'Octubre '!M72+Noviembre!M72+'Diciembre '!M72</f>
        <v>0</v>
      </c>
      <c r="N72" s="217">
        <f>+Enero!N72+Febrero!N72+'Marzo '!N72+'Abril '!N72+Mayo!N72+Junio!N72+Julio!N72+Agosto!N72+Septiembre!N72+'Octubre '!N72+Noviembre!N72+'Diciembre '!N72</f>
        <v>0</v>
      </c>
      <c r="O72" s="217">
        <f>+Enero!O72+Febrero!O72+'Marzo '!O72+'Abril '!O72+Mayo!O72+Junio!O72+Julio!O72+Agosto!O72+Septiembre!O72+'Octubre '!O72+Noviembre!O72+'Diciembre '!O72</f>
        <v>0</v>
      </c>
      <c r="P72" s="217">
        <f>+Enero!P72+Febrero!P72+'Marzo '!P72+'Abril '!P72+Mayo!P72+Junio!P72+Julio!P72+Agosto!P72+Septiembre!P72+'Octubre '!P72+Noviembre!P72+'Diciembre '!P72</f>
        <v>0</v>
      </c>
      <c r="Q72" s="217">
        <f>+Enero!Q72+Febrero!Q72+'Marzo '!Q72+'Abril '!Q72+Mayo!Q72+Junio!Q72+Julio!Q72+Agosto!Q72+Septiembre!Q72+'Octubre '!Q72+Noviembre!Q72+'Diciembre '!Q72</f>
        <v>0</v>
      </c>
      <c r="R72" s="70"/>
      <c r="Y72" s="64"/>
      <c r="Z72" s="4"/>
      <c r="AA72" s="5"/>
    </row>
    <row r="73" spans="1:27" ht="15" customHeight="1" x14ac:dyDescent="0.2">
      <c r="A73" s="72" t="s">
        <v>87</v>
      </c>
      <c r="B73" s="119" t="s">
        <v>88</v>
      </c>
      <c r="C73" s="217">
        <f>+Enero!C73+Febrero!C73+'Marzo '!C73+'Abril '!C73+Mayo!C73+Junio!C73+Julio!C73+Agosto!C73+Septiembre!C73+'Octubre '!C73+Noviembre!C73+'Diciembre '!C73</f>
        <v>1141</v>
      </c>
      <c r="D73" s="217">
        <f>+Enero!D73+Febrero!D73+'Marzo '!D73+'Abril '!D73+Mayo!D73+Junio!D73+Julio!D73+Agosto!D73+Septiembre!D73+'Octubre '!D73+Noviembre!D73+'Diciembre '!D73</f>
        <v>1024</v>
      </c>
      <c r="E73" s="217">
        <f>+Enero!E73+Febrero!E73+'Marzo '!E73+'Abril '!E73+Mayo!E73+Junio!E73+Julio!E73+Agosto!E73+Septiembre!E73+'Octubre '!E73+Noviembre!E73+'Diciembre '!E73</f>
        <v>995</v>
      </c>
      <c r="F73" s="217">
        <f>+Enero!F73+Febrero!F73+'Marzo '!F73+'Abril '!F73+Mayo!F73+Junio!F73+Julio!F73+Agosto!F73+Septiembre!F73+'Octubre '!F73+Noviembre!F73+'Diciembre '!F73</f>
        <v>6</v>
      </c>
      <c r="G73" s="217">
        <f>+Enero!G73+Febrero!G73+'Marzo '!G73+'Abril '!G73+Mayo!G73+Junio!G73+Julio!G73+Agosto!G73+Septiembre!G73+'Octubre '!G73+Noviembre!G73+'Diciembre '!G73</f>
        <v>23</v>
      </c>
      <c r="H73" s="217">
        <f>+Enero!H73+Febrero!H73+'Marzo '!H73+'Abril '!H73+Mayo!H73+Junio!H73+Julio!H73+Agosto!H73+Septiembre!H73+'Octubre '!H73+Noviembre!H73+'Diciembre '!H73</f>
        <v>153</v>
      </c>
      <c r="I73" s="217">
        <f>+Enero!I73+Febrero!I73+'Marzo '!I73+'Abril '!I73+Mayo!I73+Junio!I73+Julio!I73+Agosto!I73+Septiembre!I73+'Octubre '!I73+Noviembre!I73+'Diciembre '!I73</f>
        <v>146</v>
      </c>
      <c r="J73" s="217">
        <f>+Enero!J73+Febrero!J73+'Marzo '!J73+'Abril '!J73+Mayo!J73+Junio!J73+Julio!J73+Agosto!J73+Septiembre!J73+'Octubre '!J73+Noviembre!J73+'Diciembre '!J73</f>
        <v>2</v>
      </c>
      <c r="K73" s="217">
        <f>+Enero!K73+Febrero!K73+'Marzo '!K73+'Abril '!K73+Mayo!K73+Junio!K73+Julio!K73+Agosto!K73+Septiembre!K73+'Octubre '!K73+Noviembre!K73+'Diciembre '!K73</f>
        <v>5</v>
      </c>
      <c r="L73" s="217">
        <f>+Enero!L73+Febrero!L73+'Marzo '!L73+'Abril '!L73+Mayo!L73+Junio!L73+Julio!L73+Agosto!L73+Septiembre!L73+'Octubre '!L73+Noviembre!L73+'Diciembre '!L73</f>
        <v>1138</v>
      </c>
      <c r="M73" s="217">
        <f>+Enero!M73+Febrero!M73+'Marzo '!M73+'Abril '!M73+Mayo!M73+Junio!M73+Julio!M73+Agosto!M73+Septiembre!M73+'Octubre '!M73+Noviembre!M73+'Diciembre '!M73</f>
        <v>0</v>
      </c>
      <c r="N73" s="217">
        <f>+Enero!N73+Febrero!N73+'Marzo '!N73+'Abril '!N73+Mayo!N73+Junio!N73+Julio!N73+Agosto!N73+Septiembre!N73+'Octubre '!N73+Noviembre!N73+'Diciembre '!N73</f>
        <v>0</v>
      </c>
      <c r="O73" s="217">
        <f>+Enero!O73+Febrero!O73+'Marzo '!O73+'Abril '!O73+Mayo!O73+Junio!O73+Julio!O73+Agosto!O73+Septiembre!O73+'Octubre '!O73+Noviembre!O73+'Diciembre '!O73</f>
        <v>0</v>
      </c>
      <c r="P73" s="217">
        <f>+Enero!P73+Febrero!P73+'Marzo '!P73+'Abril '!P73+Mayo!P73+Junio!P73+Julio!P73+Agosto!P73+Septiembre!P73+'Octubre '!P73+Noviembre!P73+'Diciembre '!P73</f>
        <v>0</v>
      </c>
      <c r="Q73" s="217">
        <f>+Enero!Q73+Febrero!Q73+'Marzo '!Q73+'Abril '!Q73+Mayo!Q73+Junio!Q73+Julio!Q73+Agosto!Q73+Septiembre!Q73+'Octubre '!Q73+Noviembre!Q73+'Diciembre '!Q73</f>
        <v>1</v>
      </c>
      <c r="R73" s="70"/>
      <c r="Y73" s="64"/>
      <c r="Z73" s="4"/>
      <c r="AA73" s="5"/>
    </row>
    <row r="74" spans="1:27" ht="15" customHeight="1" x14ac:dyDescent="0.2">
      <c r="A74" s="72" t="s">
        <v>27</v>
      </c>
      <c r="B74" s="119" t="s">
        <v>89</v>
      </c>
      <c r="C74" s="217">
        <f>+Enero!C74+Febrero!C74+'Marzo '!C74+'Abril '!C74+Mayo!C74+Junio!C74+Julio!C74+Agosto!C74+Septiembre!C74+'Octubre '!C74+Noviembre!C74+'Diciembre '!C74</f>
        <v>39</v>
      </c>
      <c r="D74" s="217">
        <f>+Enero!D74+Febrero!D74+'Marzo '!D74+'Abril '!D74+Mayo!D74+Junio!D74+Julio!D74+Agosto!D74+Septiembre!D74+'Octubre '!D74+Noviembre!D74+'Diciembre '!D74</f>
        <v>49</v>
      </c>
      <c r="E74" s="217">
        <f>+Enero!E74+Febrero!E74+'Marzo '!E74+'Abril '!E74+Mayo!E74+Junio!E74+Julio!E74+Agosto!E74+Septiembre!E74+'Octubre '!E74+Noviembre!E74+'Diciembre '!E74</f>
        <v>32</v>
      </c>
      <c r="F74" s="217">
        <f>+Enero!F74+Febrero!F74+'Marzo '!F74+'Abril '!F74+Mayo!F74+Junio!F74+Julio!F74+Agosto!F74+Septiembre!F74+'Octubre '!F74+Noviembre!F74+'Diciembre '!F74</f>
        <v>2</v>
      </c>
      <c r="G74" s="217">
        <f>+Enero!G74+Febrero!G74+'Marzo '!G74+'Abril '!G74+Mayo!G74+Junio!G74+Julio!G74+Agosto!G74+Septiembre!G74+'Octubre '!G74+Noviembre!G74+'Diciembre '!G74</f>
        <v>15</v>
      </c>
      <c r="H74" s="217">
        <f>+Enero!H74+Febrero!H74+'Marzo '!H74+'Abril '!H74+Mayo!H74+Junio!H74+Julio!H74+Agosto!H74+Septiembre!H74+'Octubre '!H74+Noviembre!H74+'Diciembre '!H74</f>
        <v>11</v>
      </c>
      <c r="I74" s="217">
        <f>+Enero!I74+Febrero!I74+'Marzo '!I74+'Abril '!I74+Mayo!I74+Junio!I74+Julio!I74+Agosto!I74+Septiembre!I74+'Octubre '!I74+Noviembre!I74+'Diciembre '!I74</f>
        <v>7</v>
      </c>
      <c r="J74" s="217">
        <f>+Enero!J74+Febrero!J74+'Marzo '!J74+'Abril '!J74+Mayo!J74+Junio!J74+Julio!J74+Agosto!J74+Septiembre!J74+'Octubre '!J74+Noviembre!J74+'Diciembre '!J74</f>
        <v>3</v>
      </c>
      <c r="K74" s="217">
        <f>+Enero!K74+Febrero!K74+'Marzo '!K74+'Abril '!K74+Mayo!K74+Junio!K74+Julio!K74+Agosto!K74+Septiembre!K74+'Octubre '!K74+Noviembre!K74+'Diciembre '!K74</f>
        <v>1</v>
      </c>
      <c r="L74" s="217">
        <f>+Enero!L74+Febrero!L74+'Marzo '!L74+'Abril '!L74+Mayo!L74+Junio!L74+Julio!L74+Agosto!L74+Septiembre!L74+'Octubre '!L74+Noviembre!L74+'Diciembre '!L74</f>
        <v>9</v>
      </c>
      <c r="M74" s="217">
        <f>+Enero!M74+Febrero!M74+'Marzo '!M74+'Abril '!M74+Mayo!M74+Junio!M74+Julio!M74+Agosto!M74+Septiembre!M74+'Octubre '!M74+Noviembre!M74+'Diciembre '!M74</f>
        <v>0</v>
      </c>
      <c r="N74" s="217">
        <f>+Enero!N74+Febrero!N74+'Marzo '!N74+'Abril '!N74+Mayo!N74+Junio!N74+Julio!N74+Agosto!N74+Septiembre!N74+'Octubre '!N74+Noviembre!N74+'Diciembre '!N74</f>
        <v>0</v>
      </c>
      <c r="O74" s="217">
        <f>+Enero!O74+Febrero!O74+'Marzo '!O74+'Abril '!O74+Mayo!O74+Junio!O74+Julio!O74+Agosto!O74+Septiembre!O74+'Octubre '!O74+Noviembre!O74+'Diciembre '!O74</f>
        <v>0</v>
      </c>
      <c r="P74" s="217">
        <f>+Enero!P74+Febrero!P74+'Marzo '!P74+'Abril '!P74+Mayo!P74+Junio!P74+Julio!P74+Agosto!P74+Septiembre!P74+'Octubre '!P74+Noviembre!P74+'Diciembre '!P74</f>
        <v>0</v>
      </c>
      <c r="Q74" s="217">
        <f>+Enero!Q74+Febrero!Q74+'Marzo '!Q74+'Abril '!Q74+Mayo!Q74+Junio!Q74+Julio!Q74+Agosto!Q74+Septiembre!Q74+'Octubre '!Q74+Noviembre!Q74+'Diciembre '!Q74</f>
        <v>12</v>
      </c>
      <c r="R74" s="70"/>
      <c r="Y74" s="64"/>
      <c r="Z74" s="4"/>
      <c r="AA74" s="5"/>
    </row>
    <row r="75" spans="1:27" ht="15" customHeight="1" x14ac:dyDescent="0.2">
      <c r="A75" s="72" t="s">
        <v>90</v>
      </c>
      <c r="B75" s="119" t="s">
        <v>91</v>
      </c>
      <c r="C75" s="217">
        <f>+Enero!C75+Febrero!C75+'Marzo '!C75+'Abril '!C75+Mayo!C75+Junio!C75+Julio!C75+Agosto!C75+Septiembre!C75+'Octubre '!C75+Noviembre!C75+'Diciembre '!C75</f>
        <v>30</v>
      </c>
      <c r="D75" s="217">
        <f>+Enero!D75+Febrero!D75+'Marzo '!D75+'Abril '!D75+Mayo!D75+Junio!D75+Julio!D75+Agosto!D75+Septiembre!D75+'Octubre '!D75+Noviembre!D75+'Diciembre '!D75</f>
        <v>33</v>
      </c>
      <c r="E75" s="217">
        <f>+Enero!E75+Febrero!E75+'Marzo '!E75+'Abril '!E75+Mayo!E75+Junio!E75+Julio!E75+Agosto!E75+Septiembre!E75+'Octubre '!E75+Noviembre!E75+'Diciembre '!E75</f>
        <v>28</v>
      </c>
      <c r="F75" s="217">
        <f>+Enero!F75+Febrero!F75+'Marzo '!F75+'Abril '!F75+Mayo!F75+Junio!F75+Julio!F75+Agosto!F75+Septiembre!F75+'Octubre '!F75+Noviembre!F75+'Diciembre '!F75</f>
        <v>0</v>
      </c>
      <c r="G75" s="217">
        <f>+Enero!G75+Febrero!G75+'Marzo '!G75+'Abril '!G75+Mayo!G75+Junio!G75+Julio!G75+Agosto!G75+Septiembre!G75+'Octubre '!G75+Noviembre!G75+'Diciembre '!G75</f>
        <v>5</v>
      </c>
      <c r="H75" s="217">
        <f>+Enero!H75+Febrero!H75+'Marzo '!H75+'Abril '!H75+Mayo!H75+Junio!H75+Julio!H75+Agosto!H75+Septiembre!H75+'Octubre '!H75+Noviembre!H75+'Diciembre '!H75</f>
        <v>2</v>
      </c>
      <c r="I75" s="217">
        <f>+Enero!I75+Febrero!I75+'Marzo '!I75+'Abril '!I75+Mayo!I75+Junio!I75+Julio!I75+Agosto!I75+Septiembre!I75+'Octubre '!I75+Noviembre!I75+'Diciembre '!I75</f>
        <v>2</v>
      </c>
      <c r="J75" s="217">
        <f>+Enero!J75+Febrero!J75+'Marzo '!J75+'Abril '!J75+Mayo!J75+Junio!J75+Julio!J75+Agosto!J75+Septiembre!J75+'Octubre '!J75+Noviembre!J75+'Diciembre '!J75</f>
        <v>0</v>
      </c>
      <c r="K75" s="217">
        <f>+Enero!K75+Febrero!K75+'Marzo '!K75+'Abril '!K75+Mayo!K75+Junio!K75+Julio!K75+Agosto!K75+Septiembre!K75+'Octubre '!K75+Noviembre!K75+'Diciembre '!K75</f>
        <v>0</v>
      </c>
      <c r="L75" s="217">
        <f>+Enero!L75+Febrero!L75+'Marzo '!L75+'Abril '!L75+Mayo!L75+Junio!L75+Julio!L75+Agosto!L75+Septiembre!L75+'Octubre '!L75+Noviembre!L75+'Diciembre '!L75</f>
        <v>26</v>
      </c>
      <c r="M75" s="217">
        <f>+Enero!M75+Febrero!M75+'Marzo '!M75+'Abril '!M75+Mayo!M75+Junio!M75+Julio!M75+Agosto!M75+Septiembre!M75+'Octubre '!M75+Noviembre!M75+'Diciembre '!M75</f>
        <v>0</v>
      </c>
      <c r="N75" s="217">
        <f>+Enero!N75+Febrero!N75+'Marzo '!N75+'Abril '!N75+Mayo!N75+Junio!N75+Julio!N75+Agosto!N75+Septiembre!N75+'Octubre '!N75+Noviembre!N75+'Diciembre '!N75</f>
        <v>0</v>
      </c>
      <c r="O75" s="217">
        <f>+Enero!O75+Febrero!O75+'Marzo '!O75+'Abril '!O75+Mayo!O75+Junio!O75+Julio!O75+Agosto!O75+Septiembre!O75+'Octubre '!O75+Noviembre!O75+'Diciembre '!O75</f>
        <v>0</v>
      </c>
      <c r="P75" s="217">
        <f>+Enero!P75+Febrero!P75+'Marzo '!P75+'Abril '!P75+Mayo!P75+Junio!P75+Julio!P75+Agosto!P75+Septiembre!P75+'Octubre '!P75+Noviembre!P75+'Diciembre '!P75</f>
        <v>0</v>
      </c>
      <c r="Q75" s="217">
        <f>+Enero!Q75+Febrero!Q75+'Marzo '!Q75+'Abril '!Q75+Mayo!Q75+Junio!Q75+Julio!Q75+Agosto!Q75+Septiembre!Q75+'Octubre '!Q75+Noviembre!Q75+'Diciembre '!Q75</f>
        <v>0</v>
      </c>
      <c r="R75" s="70"/>
      <c r="Y75" s="64"/>
      <c r="Z75" s="4"/>
      <c r="AA75" s="5"/>
    </row>
    <row r="76" spans="1:27" ht="15" customHeight="1" x14ac:dyDescent="0.2">
      <c r="A76" s="72" t="s">
        <v>92</v>
      </c>
      <c r="B76" s="119" t="s">
        <v>93</v>
      </c>
      <c r="C76" s="217">
        <f>+Enero!C76+Febrero!C76+'Marzo '!C76+'Abril '!C76+Mayo!C76+Junio!C76+Julio!C76+Agosto!C76+Septiembre!C76+'Octubre '!C76+Noviembre!C76+'Diciembre '!C76</f>
        <v>2384</v>
      </c>
      <c r="D76" s="217">
        <f>+Enero!D76+Febrero!D76+'Marzo '!D76+'Abril '!D76+Mayo!D76+Junio!D76+Julio!D76+Agosto!D76+Septiembre!D76+'Octubre '!D76+Noviembre!D76+'Diciembre '!D76</f>
        <v>2613</v>
      </c>
      <c r="E76" s="217">
        <f>+Enero!E76+Febrero!E76+'Marzo '!E76+'Abril '!E76+Mayo!E76+Junio!E76+Julio!E76+Agosto!E76+Septiembre!E76+'Octubre '!E76+Noviembre!E76+'Diciembre '!E76</f>
        <v>2235</v>
      </c>
      <c r="F76" s="217">
        <f>+Enero!F76+Febrero!F76+'Marzo '!F76+'Abril '!F76+Mayo!F76+Junio!F76+Julio!F76+Agosto!F76+Septiembre!F76+'Octubre '!F76+Noviembre!F76+'Diciembre '!F76</f>
        <v>69</v>
      </c>
      <c r="G76" s="217">
        <f>+Enero!G76+Febrero!G76+'Marzo '!G76+'Abril '!G76+Mayo!G76+Junio!G76+Julio!G76+Agosto!G76+Septiembre!G76+'Octubre '!G76+Noviembre!G76+'Diciembre '!G76</f>
        <v>309</v>
      </c>
      <c r="H76" s="217">
        <f>+Enero!H76+Febrero!H76+'Marzo '!H76+'Abril '!H76+Mayo!H76+Junio!H76+Julio!H76+Agosto!H76+Septiembre!H76+'Octubre '!H76+Noviembre!H76+'Diciembre '!H76</f>
        <v>176</v>
      </c>
      <c r="I76" s="217">
        <f>+Enero!I76+Febrero!I76+'Marzo '!I76+'Abril '!I76+Mayo!I76+Junio!I76+Julio!I76+Agosto!I76+Septiembre!I76+'Octubre '!I76+Noviembre!I76+'Diciembre '!I76</f>
        <v>149</v>
      </c>
      <c r="J76" s="217">
        <f>+Enero!J76+Febrero!J76+'Marzo '!J76+'Abril '!J76+Mayo!J76+Junio!J76+Julio!J76+Agosto!J76+Septiembre!J76+'Octubre '!J76+Noviembre!J76+'Diciembre '!J76</f>
        <v>2</v>
      </c>
      <c r="K76" s="217">
        <f>+Enero!K76+Febrero!K76+'Marzo '!K76+'Abril '!K76+Mayo!K76+Junio!K76+Julio!K76+Agosto!K76+Septiembre!K76+'Octubre '!K76+Noviembre!K76+'Diciembre '!K76</f>
        <v>25</v>
      </c>
      <c r="L76" s="217">
        <f>+Enero!L76+Febrero!L76+'Marzo '!L76+'Abril '!L76+Mayo!L76+Junio!L76+Julio!L76+Agosto!L76+Septiembre!L76+'Octubre '!L76+Noviembre!L76+'Diciembre '!L76</f>
        <v>0</v>
      </c>
      <c r="M76" s="217">
        <f>+Enero!M76+Febrero!M76+'Marzo '!M76+'Abril '!M76+Mayo!M76+Junio!M76+Julio!M76+Agosto!M76+Septiembre!M76+'Octubre '!M76+Noviembre!M76+'Diciembre '!M76</f>
        <v>14</v>
      </c>
      <c r="N76" s="217">
        <f>+Enero!N76+Febrero!N76+'Marzo '!N76+'Abril '!N76+Mayo!N76+Junio!N76+Julio!N76+Agosto!N76+Septiembre!N76+'Octubre '!N76+Noviembre!N76+'Diciembre '!N76</f>
        <v>0</v>
      </c>
      <c r="O76" s="217">
        <f>+Enero!O76+Febrero!O76+'Marzo '!O76+'Abril '!O76+Mayo!O76+Junio!O76+Julio!O76+Agosto!O76+Septiembre!O76+'Octubre '!O76+Noviembre!O76+'Diciembre '!O76</f>
        <v>0</v>
      </c>
      <c r="P76" s="217">
        <f>+Enero!P76+Febrero!P76+'Marzo '!P76+'Abril '!P76+Mayo!P76+Junio!P76+Julio!P76+Agosto!P76+Septiembre!P76+'Octubre '!P76+Noviembre!P76+'Diciembre '!P76</f>
        <v>0</v>
      </c>
      <c r="Q76" s="217">
        <f>+Enero!Q76+Febrero!Q76+'Marzo '!Q76+'Abril '!Q76+Mayo!Q76+Junio!Q76+Julio!Q76+Agosto!Q76+Septiembre!Q76+'Octubre '!Q76+Noviembre!Q76+'Diciembre '!Q76</f>
        <v>307</v>
      </c>
      <c r="R76" s="70"/>
      <c r="Y76" s="64"/>
      <c r="Z76" s="4"/>
      <c r="AA76" s="5"/>
    </row>
    <row r="77" spans="1:27" ht="15" customHeight="1" x14ac:dyDescent="0.2">
      <c r="A77" s="72" t="s">
        <v>94</v>
      </c>
      <c r="B77" s="119" t="s">
        <v>95</v>
      </c>
      <c r="C77" s="217">
        <f>+Enero!C77+Febrero!C77+'Marzo '!C77+'Abril '!C77+Mayo!C77+Junio!C77+Julio!C77+Agosto!C77+Septiembre!C77+'Octubre '!C77+Noviembre!C77+'Diciembre '!C77</f>
        <v>147</v>
      </c>
      <c r="D77" s="217">
        <f>+Enero!D77+Febrero!D77+'Marzo '!D77+'Abril '!D77+Mayo!D77+Junio!D77+Julio!D77+Agosto!D77+Septiembre!D77+'Octubre '!D77+Noviembre!D77+'Diciembre '!D77</f>
        <v>127</v>
      </c>
      <c r="E77" s="217">
        <f>+Enero!E77+Febrero!E77+'Marzo '!E77+'Abril '!E77+Mayo!E77+Junio!E77+Julio!E77+Agosto!E77+Septiembre!E77+'Octubre '!E77+Noviembre!E77+'Diciembre '!E77</f>
        <v>121</v>
      </c>
      <c r="F77" s="217">
        <f>+Enero!F77+Febrero!F77+'Marzo '!F77+'Abril '!F77+Mayo!F77+Junio!F77+Julio!F77+Agosto!F77+Septiembre!F77+'Octubre '!F77+Noviembre!F77+'Diciembre '!F77</f>
        <v>1</v>
      </c>
      <c r="G77" s="217">
        <f>+Enero!G77+Febrero!G77+'Marzo '!G77+'Abril '!G77+Mayo!G77+Junio!G77+Julio!G77+Agosto!G77+Septiembre!G77+'Octubre '!G77+Noviembre!G77+'Diciembre '!G77</f>
        <v>5</v>
      </c>
      <c r="H77" s="217">
        <f>+Enero!H77+Febrero!H77+'Marzo '!H77+'Abril '!H77+Mayo!H77+Junio!H77+Julio!H77+Agosto!H77+Septiembre!H77+'Octubre '!H77+Noviembre!H77+'Diciembre '!H77</f>
        <v>27</v>
      </c>
      <c r="I77" s="217">
        <f>+Enero!I77+Febrero!I77+'Marzo '!I77+'Abril '!I77+Mayo!I77+Junio!I77+Julio!I77+Agosto!I77+Septiembre!I77+'Octubre '!I77+Noviembre!I77+'Diciembre '!I77</f>
        <v>26</v>
      </c>
      <c r="J77" s="217">
        <f>+Enero!J77+Febrero!J77+'Marzo '!J77+'Abril '!J77+Mayo!J77+Junio!J77+Julio!J77+Agosto!J77+Septiembre!J77+'Octubre '!J77+Noviembre!J77+'Diciembre '!J77</f>
        <v>0</v>
      </c>
      <c r="K77" s="217">
        <f>+Enero!K77+Febrero!K77+'Marzo '!K77+'Abril '!K77+Mayo!K77+Junio!K77+Julio!K77+Agosto!K77+Septiembre!K77+'Octubre '!K77+Noviembre!K77+'Diciembre '!K77</f>
        <v>1</v>
      </c>
      <c r="L77" s="217">
        <f>+Enero!L77+Febrero!L77+'Marzo '!L77+'Abril '!L77+Mayo!L77+Junio!L77+Julio!L77+Agosto!L77+Septiembre!L77+'Octubre '!L77+Noviembre!L77+'Diciembre '!L77</f>
        <v>27</v>
      </c>
      <c r="M77" s="217">
        <f>+Enero!M77+Febrero!M77+'Marzo '!M77+'Abril '!M77+Mayo!M77+Junio!M77+Julio!M77+Agosto!M77+Septiembre!M77+'Octubre '!M77+Noviembre!M77+'Diciembre '!M77</f>
        <v>0</v>
      </c>
      <c r="N77" s="217">
        <f>+Enero!N77+Febrero!N77+'Marzo '!N77+'Abril '!N77+Mayo!N77+Junio!N77+Julio!N77+Agosto!N77+Septiembre!N77+'Octubre '!N77+Noviembre!N77+'Diciembre '!N77</f>
        <v>0</v>
      </c>
      <c r="O77" s="217">
        <f>+Enero!O77+Febrero!O77+'Marzo '!O77+'Abril '!O77+Mayo!O77+Junio!O77+Julio!O77+Agosto!O77+Septiembre!O77+'Octubre '!O77+Noviembre!O77+'Diciembre '!O77</f>
        <v>0</v>
      </c>
      <c r="P77" s="217">
        <f>+Enero!P77+Febrero!P77+'Marzo '!P77+'Abril '!P77+Mayo!P77+Junio!P77+Julio!P77+Agosto!P77+Septiembre!P77+'Octubre '!P77+Noviembre!P77+'Diciembre '!P77</f>
        <v>0</v>
      </c>
      <c r="Q77" s="217">
        <f>+Enero!Q77+Febrero!Q77+'Marzo '!Q77+'Abril '!Q77+Mayo!Q77+Junio!Q77+Julio!Q77+Agosto!Q77+Septiembre!Q77+'Octubre '!Q77+Noviembre!Q77+'Diciembre '!Q77</f>
        <v>11</v>
      </c>
      <c r="R77" s="70"/>
      <c r="Y77" s="64"/>
      <c r="Z77" s="4"/>
      <c r="AA77" s="5"/>
    </row>
    <row r="78" spans="1:27" ht="15" customHeight="1" x14ac:dyDescent="0.2">
      <c r="A78" s="72" t="s">
        <v>96</v>
      </c>
      <c r="B78" s="119" t="s">
        <v>97</v>
      </c>
      <c r="C78" s="217">
        <f>+Enero!C78+Febrero!C78+'Marzo '!C78+'Abril '!C78+Mayo!C78+Junio!C78+Julio!C78+Agosto!C78+Septiembre!C78+'Octubre '!C78+Noviembre!C78+'Diciembre '!C78</f>
        <v>731</v>
      </c>
      <c r="D78" s="217">
        <f>+Enero!D78+Febrero!D78+'Marzo '!D78+'Abril '!D78+Mayo!D78+Junio!D78+Julio!D78+Agosto!D78+Septiembre!D78+'Octubre '!D78+Noviembre!D78+'Diciembre '!D78</f>
        <v>634</v>
      </c>
      <c r="E78" s="217">
        <f>+Enero!E78+Febrero!E78+'Marzo '!E78+'Abril '!E78+Mayo!E78+Junio!E78+Julio!E78+Agosto!E78+Septiembre!E78+'Octubre '!E78+Noviembre!E78+'Diciembre '!E78</f>
        <v>599</v>
      </c>
      <c r="F78" s="217">
        <f>+Enero!F78+Febrero!F78+'Marzo '!F78+'Abril '!F78+Mayo!F78+Junio!F78+Julio!F78+Agosto!F78+Septiembre!F78+'Octubre '!F78+Noviembre!F78+'Diciembre '!F78</f>
        <v>9</v>
      </c>
      <c r="G78" s="217">
        <f>+Enero!G78+Febrero!G78+'Marzo '!G78+'Abril '!G78+Mayo!G78+Junio!G78+Julio!G78+Agosto!G78+Septiembre!G78+'Octubre '!G78+Noviembre!G78+'Diciembre '!G78</f>
        <v>26</v>
      </c>
      <c r="H78" s="217">
        <f>+Enero!H78+Febrero!H78+'Marzo '!H78+'Abril '!H78+Mayo!H78+Junio!H78+Julio!H78+Agosto!H78+Septiembre!H78+'Octubre '!H78+Noviembre!H78+'Diciembre '!H78</f>
        <v>140</v>
      </c>
      <c r="I78" s="217">
        <f>+Enero!I78+Febrero!I78+'Marzo '!I78+'Abril '!I78+Mayo!I78+Junio!I78+Julio!I78+Agosto!I78+Septiembre!I78+'Octubre '!I78+Noviembre!I78+'Diciembre '!I78</f>
        <v>132</v>
      </c>
      <c r="J78" s="217">
        <f>+Enero!J78+Febrero!J78+'Marzo '!J78+'Abril '!J78+Mayo!J78+Junio!J78+Julio!J78+Agosto!J78+Septiembre!J78+'Octubre '!J78+Noviembre!J78+'Diciembre '!J78</f>
        <v>0</v>
      </c>
      <c r="K78" s="217">
        <f>+Enero!K78+Febrero!K78+'Marzo '!K78+'Abril '!K78+Mayo!K78+Junio!K78+Julio!K78+Agosto!K78+Septiembre!K78+'Octubre '!K78+Noviembre!K78+'Diciembre '!K78</f>
        <v>8</v>
      </c>
      <c r="L78" s="217">
        <f>+Enero!L78+Febrero!L78+'Marzo '!L78+'Abril '!L78+Mayo!L78+Junio!L78+Julio!L78+Agosto!L78+Septiembre!L78+'Octubre '!L78+Noviembre!L78+'Diciembre '!L78</f>
        <v>6</v>
      </c>
      <c r="M78" s="217">
        <f>+Enero!M78+Febrero!M78+'Marzo '!M78+'Abril '!M78+Mayo!M78+Junio!M78+Julio!M78+Agosto!M78+Septiembre!M78+'Octubre '!M78+Noviembre!M78+'Diciembre '!M78</f>
        <v>0</v>
      </c>
      <c r="N78" s="217">
        <f>+Enero!N78+Febrero!N78+'Marzo '!N78+'Abril '!N78+Mayo!N78+Junio!N78+Julio!N78+Agosto!N78+Septiembre!N78+'Octubre '!N78+Noviembre!N78+'Diciembre '!N78</f>
        <v>0</v>
      </c>
      <c r="O78" s="217">
        <f>+Enero!O78+Febrero!O78+'Marzo '!O78+'Abril '!O78+Mayo!O78+Junio!O78+Julio!O78+Agosto!O78+Septiembre!O78+'Octubre '!O78+Noviembre!O78+'Diciembre '!O78</f>
        <v>0</v>
      </c>
      <c r="P78" s="217">
        <f>+Enero!P78+Febrero!P78+'Marzo '!P78+'Abril '!P78+Mayo!P78+Junio!P78+Julio!P78+Agosto!P78+Septiembre!P78+'Octubre '!P78+Noviembre!P78+'Diciembre '!P78</f>
        <v>0</v>
      </c>
      <c r="Q78" s="217">
        <f>+Enero!Q78+Febrero!Q78+'Marzo '!Q78+'Abril '!Q78+Mayo!Q78+Junio!Q78+Julio!Q78+Agosto!Q78+Septiembre!Q78+'Octubre '!Q78+Noviembre!Q78+'Diciembre '!Q78</f>
        <v>119</v>
      </c>
      <c r="R78" s="70"/>
      <c r="Y78" s="64"/>
      <c r="Z78" s="4"/>
      <c r="AA78" s="5"/>
    </row>
    <row r="79" spans="1:27" ht="15" customHeight="1" x14ac:dyDescent="0.2">
      <c r="A79" s="72" t="s">
        <v>98</v>
      </c>
      <c r="B79" s="119" t="s">
        <v>99</v>
      </c>
      <c r="C79" s="217">
        <f>+Enero!C79+Febrero!C79+'Marzo '!C79+'Abril '!C79+Mayo!C79+Junio!C79+Julio!C79+Agosto!C79+Septiembre!C79+'Octubre '!C79+Noviembre!C79+'Diciembre '!C79</f>
        <v>101</v>
      </c>
      <c r="D79" s="217">
        <f>+Enero!D79+Febrero!D79+'Marzo '!D79+'Abril '!D79+Mayo!D79+Junio!D79+Julio!D79+Agosto!D79+Septiembre!D79+'Octubre '!D79+Noviembre!D79+'Diciembre '!D79</f>
        <v>95</v>
      </c>
      <c r="E79" s="217">
        <f>+Enero!E79+Febrero!E79+'Marzo '!E79+'Abril '!E79+Mayo!E79+Junio!E79+Julio!E79+Agosto!E79+Septiembre!E79+'Octubre '!E79+Noviembre!E79+'Diciembre '!E79</f>
        <v>93</v>
      </c>
      <c r="F79" s="217">
        <f>+Enero!F79+Febrero!F79+'Marzo '!F79+'Abril '!F79+Mayo!F79+Junio!F79+Julio!F79+Agosto!F79+Septiembre!F79+'Octubre '!F79+Noviembre!F79+'Diciembre '!F79</f>
        <v>0</v>
      </c>
      <c r="G79" s="217">
        <f>+Enero!G79+Febrero!G79+'Marzo '!G79+'Abril '!G79+Mayo!G79+Junio!G79+Julio!G79+Agosto!G79+Septiembre!G79+'Octubre '!G79+Noviembre!G79+'Diciembre '!G79</f>
        <v>2</v>
      </c>
      <c r="H79" s="217">
        <f>+Enero!H79+Febrero!H79+'Marzo '!H79+'Abril '!H79+Mayo!H79+Junio!H79+Julio!H79+Agosto!H79+Septiembre!H79+'Octubre '!H79+Noviembre!H79+'Diciembre '!H79</f>
        <v>11</v>
      </c>
      <c r="I79" s="217">
        <f>+Enero!I79+Febrero!I79+'Marzo '!I79+'Abril '!I79+Mayo!I79+Junio!I79+Julio!I79+Agosto!I79+Septiembre!I79+'Octubre '!I79+Noviembre!I79+'Diciembre '!I79</f>
        <v>8</v>
      </c>
      <c r="J79" s="217">
        <f>+Enero!J79+Febrero!J79+'Marzo '!J79+'Abril '!J79+Mayo!J79+Junio!J79+Julio!J79+Agosto!J79+Septiembre!J79+'Octubre '!J79+Noviembre!J79+'Diciembre '!J79</f>
        <v>0</v>
      </c>
      <c r="K79" s="217">
        <f>+Enero!K79+Febrero!K79+'Marzo '!K79+'Abril '!K79+Mayo!K79+Junio!K79+Julio!K79+Agosto!K79+Septiembre!K79+'Octubre '!K79+Noviembre!K79+'Diciembre '!K79</f>
        <v>3</v>
      </c>
      <c r="L79" s="217">
        <f>+Enero!L79+Febrero!L79+'Marzo '!L79+'Abril '!L79+Mayo!L79+Junio!L79+Julio!L79+Agosto!L79+Septiembre!L79+'Octubre '!L79+Noviembre!L79+'Diciembre '!L79</f>
        <v>10</v>
      </c>
      <c r="M79" s="217">
        <f>+Enero!M79+Febrero!M79+'Marzo '!M79+'Abril '!M79+Mayo!M79+Junio!M79+Julio!M79+Agosto!M79+Septiembre!M79+'Octubre '!M79+Noviembre!M79+'Diciembre '!M79</f>
        <v>0</v>
      </c>
      <c r="N79" s="217">
        <f>+Enero!N79+Febrero!N79+'Marzo '!N79+'Abril '!N79+Mayo!N79+Junio!N79+Julio!N79+Agosto!N79+Septiembre!N79+'Octubre '!N79+Noviembre!N79+'Diciembre '!N79</f>
        <v>0</v>
      </c>
      <c r="O79" s="217">
        <f>+Enero!O79+Febrero!O79+'Marzo '!O79+'Abril '!O79+Mayo!O79+Junio!O79+Julio!O79+Agosto!O79+Septiembre!O79+'Octubre '!O79+Noviembre!O79+'Diciembre '!O79</f>
        <v>0</v>
      </c>
      <c r="P79" s="217">
        <f>+Enero!P79+Febrero!P79+'Marzo '!P79+'Abril '!P79+Mayo!P79+Junio!P79+Julio!P79+Agosto!P79+Septiembre!P79+'Octubre '!P79+Noviembre!P79+'Diciembre '!P79</f>
        <v>0</v>
      </c>
      <c r="Q79" s="217">
        <f>+Enero!Q79+Febrero!Q79+'Marzo '!Q79+'Abril '!Q79+Mayo!Q79+Junio!Q79+Julio!Q79+Agosto!Q79+Septiembre!Q79+'Octubre '!Q79+Noviembre!Q79+'Diciembre '!Q79</f>
        <v>0</v>
      </c>
      <c r="R79" s="70"/>
      <c r="Y79" s="64"/>
      <c r="Z79" s="4"/>
      <c r="AA79" s="5"/>
    </row>
    <row r="80" spans="1:27" ht="15" customHeight="1" x14ac:dyDescent="0.2">
      <c r="A80" s="72" t="s">
        <v>100</v>
      </c>
      <c r="B80" s="119" t="s">
        <v>101</v>
      </c>
      <c r="C80" s="217">
        <f>+Enero!C80+Febrero!C80+'Marzo '!C80+'Abril '!C80+Mayo!C80+Junio!C80+Julio!C80+Agosto!C80+Septiembre!C80+'Octubre '!C80+Noviembre!C80+'Diciembre '!C80</f>
        <v>640</v>
      </c>
      <c r="D80" s="217">
        <f>+Enero!D80+Febrero!D80+'Marzo '!D80+'Abril '!D80+Mayo!D80+Junio!D80+Julio!D80+Agosto!D80+Septiembre!D80+'Octubre '!D80+Noviembre!D80+'Diciembre '!D80</f>
        <v>632</v>
      </c>
      <c r="E80" s="217">
        <f>+Enero!E80+Febrero!E80+'Marzo '!E80+'Abril '!E80+Mayo!E80+Junio!E80+Julio!E80+Agosto!E80+Septiembre!E80+'Octubre '!E80+Noviembre!E80+'Diciembre '!E80</f>
        <v>562</v>
      </c>
      <c r="F80" s="217">
        <f>+Enero!F80+Febrero!F80+'Marzo '!F80+'Abril '!F80+Mayo!F80+Junio!F80+Julio!F80+Agosto!F80+Septiembre!F80+'Octubre '!F80+Noviembre!F80+'Diciembre '!F80</f>
        <v>10</v>
      </c>
      <c r="G80" s="217">
        <f>+Enero!G80+Febrero!G80+'Marzo '!G80+'Abril '!G80+Mayo!G80+Junio!G80+Julio!G80+Agosto!G80+Septiembre!G80+'Octubre '!G80+Noviembre!G80+'Diciembre '!G80</f>
        <v>60</v>
      </c>
      <c r="H80" s="217">
        <f>+Enero!H80+Febrero!H80+'Marzo '!H80+'Abril '!H80+Mayo!H80+Junio!H80+Julio!H80+Agosto!H80+Septiembre!H80+'Octubre '!H80+Noviembre!H80+'Diciembre '!H80</f>
        <v>95</v>
      </c>
      <c r="I80" s="217">
        <f>+Enero!I80+Febrero!I80+'Marzo '!I80+'Abril '!I80+Mayo!I80+Junio!I80+Julio!I80+Agosto!I80+Septiembre!I80+'Octubre '!I80+Noviembre!I80+'Diciembre '!I80</f>
        <v>78</v>
      </c>
      <c r="J80" s="217">
        <f>+Enero!J80+Febrero!J80+'Marzo '!J80+'Abril '!J80+Mayo!J80+Junio!J80+Julio!J80+Agosto!J80+Septiembre!J80+'Octubre '!J80+Noviembre!J80+'Diciembre '!J80</f>
        <v>1</v>
      </c>
      <c r="K80" s="217">
        <f>+Enero!K80+Febrero!K80+'Marzo '!K80+'Abril '!K80+Mayo!K80+Junio!K80+Julio!K80+Agosto!K80+Septiembre!K80+'Octubre '!K80+Noviembre!K80+'Diciembre '!K80</f>
        <v>16</v>
      </c>
      <c r="L80" s="217">
        <f>+Enero!L80+Febrero!L80+'Marzo '!L80+'Abril '!L80+Mayo!L80+Junio!L80+Julio!L80+Agosto!L80+Septiembre!L80+'Octubre '!L80+Noviembre!L80+'Diciembre '!L80</f>
        <v>8</v>
      </c>
      <c r="M80" s="217">
        <f>+Enero!M80+Febrero!M80+'Marzo '!M80+'Abril '!M80+Mayo!M80+Junio!M80+Julio!M80+Agosto!M80+Septiembre!M80+'Octubre '!M80+Noviembre!M80+'Diciembre '!M80</f>
        <v>0</v>
      </c>
      <c r="N80" s="217">
        <f>+Enero!N80+Febrero!N80+'Marzo '!N80+'Abril '!N80+Mayo!N80+Junio!N80+Julio!N80+Agosto!N80+Septiembre!N80+'Octubre '!N80+Noviembre!N80+'Diciembre '!N80</f>
        <v>0</v>
      </c>
      <c r="O80" s="217">
        <f>+Enero!O80+Febrero!O80+'Marzo '!O80+'Abril '!O80+Mayo!O80+Junio!O80+Julio!O80+Agosto!O80+Septiembre!O80+'Octubre '!O80+Noviembre!O80+'Diciembre '!O80</f>
        <v>0</v>
      </c>
      <c r="P80" s="217">
        <f>+Enero!P80+Febrero!P80+'Marzo '!P80+'Abril '!P80+Mayo!P80+Junio!P80+Julio!P80+Agosto!P80+Septiembre!P80+'Octubre '!P80+Noviembre!P80+'Diciembre '!P80</f>
        <v>0</v>
      </c>
      <c r="Q80" s="217">
        <f>+Enero!Q80+Febrero!Q80+'Marzo '!Q80+'Abril '!Q80+Mayo!Q80+Junio!Q80+Julio!Q80+Agosto!Q80+Septiembre!Q80+'Octubre '!Q80+Noviembre!Q80+'Diciembre '!Q80</f>
        <v>127</v>
      </c>
      <c r="R80" s="70"/>
      <c r="Y80" s="64"/>
      <c r="Z80" s="4"/>
      <c r="AA80" s="5"/>
    </row>
    <row r="81" spans="1:27" ht="15" customHeight="1" x14ac:dyDescent="0.2">
      <c r="A81" s="72" t="s">
        <v>102</v>
      </c>
      <c r="B81" s="119" t="s">
        <v>103</v>
      </c>
      <c r="C81" s="217">
        <f>+Enero!C81+Febrero!C81+'Marzo '!C81+'Abril '!C81+Mayo!C81+Junio!C81+Julio!C81+Agosto!C81+Septiembre!C81+'Octubre '!C81+Noviembre!C81+'Diciembre '!C81</f>
        <v>1705</v>
      </c>
      <c r="D81" s="217">
        <f>+Enero!D81+Febrero!D81+'Marzo '!D81+'Abril '!D81+Mayo!D81+Junio!D81+Julio!D81+Agosto!D81+Septiembre!D81+'Octubre '!D81+Noviembre!D81+'Diciembre '!D81</f>
        <v>1623</v>
      </c>
      <c r="E81" s="217">
        <f>+Enero!E81+Febrero!E81+'Marzo '!E81+'Abril '!E81+Mayo!E81+Junio!E81+Julio!E81+Agosto!E81+Septiembre!E81+'Octubre '!E81+Noviembre!E81+'Diciembre '!E81</f>
        <v>1617</v>
      </c>
      <c r="F81" s="217">
        <f>+Enero!F81+Febrero!F81+'Marzo '!F81+'Abril '!F81+Mayo!F81+Junio!F81+Julio!F81+Agosto!F81+Septiembre!F81+'Octubre '!F81+Noviembre!F81+'Diciembre '!F81</f>
        <v>1</v>
      </c>
      <c r="G81" s="217">
        <f>+Enero!G81+Febrero!G81+'Marzo '!G81+'Abril '!G81+Mayo!G81+Junio!G81+Julio!G81+Agosto!G81+Septiembre!G81+'Octubre '!G81+Noviembre!G81+'Diciembre '!G81</f>
        <v>5</v>
      </c>
      <c r="H81" s="217">
        <f>+Enero!H81+Febrero!H81+'Marzo '!H81+'Abril '!H81+Mayo!H81+Junio!H81+Julio!H81+Agosto!H81+Septiembre!H81+'Octubre '!H81+Noviembre!H81+'Diciembre '!H81</f>
        <v>88</v>
      </c>
      <c r="I81" s="217">
        <f>+Enero!I81+Febrero!I81+'Marzo '!I81+'Abril '!I81+Mayo!I81+Junio!I81+Julio!I81+Agosto!I81+Septiembre!I81+'Octubre '!I81+Noviembre!I81+'Diciembre '!I81</f>
        <v>88</v>
      </c>
      <c r="J81" s="217">
        <f>+Enero!J81+Febrero!J81+'Marzo '!J81+'Abril '!J81+Mayo!J81+Junio!J81+Julio!J81+Agosto!J81+Septiembre!J81+'Octubre '!J81+Noviembre!J81+'Diciembre '!J81</f>
        <v>0</v>
      </c>
      <c r="K81" s="217">
        <f>+Enero!K81+Febrero!K81+'Marzo '!K81+'Abril '!K81+Mayo!K81+Junio!K81+Julio!K81+Agosto!K81+Septiembre!K81+'Octubre '!K81+Noviembre!K81+'Diciembre '!K81</f>
        <v>0</v>
      </c>
      <c r="L81" s="217">
        <f>+Enero!L81+Febrero!L81+'Marzo '!L81+'Abril '!L81+Mayo!L81+Junio!L81+Julio!L81+Agosto!L81+Septiembre!L81+'Octubre '!L81+Noviembre!L81+'Diciembre '!L81</f>
        <v>0</v>
      </c>
      <c r="M81" s="217">
        <f>+Enero!M81+Febrero!M81+'Marzo '!M81+'Abril '!M81+Mayo!M81+Junio!M81+Julio!M81+Agosto!M81+Septiembre!M81+'Octubre '!M81+Noviembre!M81+'Diciembre '!M81</f>
        <v>0</v>
      </c>
      <c r="N81" s="217">
        <f>+Enero!N81+Febrero!N81+'Marzo '!N81+'Abril '!N81+Mayo!N81+Junio!N81+Julio!N81+Agosto!N81+Septiembre!N81+'Octubre '!N81+Noviembre!N81+'Diciembre '!N81</f>
        <v>0</v>
      </c>
      <c r="O81" s="217">
        <f>+Enero!O81+Febrero!O81+'Marzo '!O81+'Abril '!O81+Mayo!O81+Junio!O81+Julio!O81+Agosto!O81+Septiembre!O81+'Octubre '!O81+Noviembre!O81+'Diciembre '!O81</f>
        <v>0</v>
      </c>
      <c r="P81" s="217">
        <f>+Enero!P81+Febrero!P81+'Marzo '!P81+'Abril '!P81+Mayo!P81+Junio!P81+Julio!P81+Agosto!P81+Septiembre!P81+'Octubre '!P81+Noviembre!P81+'Diciembre '!P81</f>
        <v>0</v>
      </c>
      <c r="Q81" s="217">
        <f>+Enero!Q81+Febrero!Q81+'Marzo '!Q81+'Abril '!Q81+Mayo!Q81+Junio!Q81+Julio!Q81+Agosto!Q81+Septiembre!Q81+'Octubre '!Q81+Noviembre!Q81+'Diciembre '!Q81</f>
        <v>889</v>
      </c>
      <c r="R81" s="70"/>
      <c r="Y81" s="64"/>
      <c r="Z81" s="4"/>
      <c r="AA81" s="5"/>
    </row>
    <row r="82" spans="1:27" ht="15" customHeight="1" x14ac:dyDescent="0.2">
      <c r="A82" s="73" t="s">
        <v>104</v>
      </c>
      <c r="B82" s="119" t="s">
        <v>105</v>
      </c>
      <c r="C82" s="217">
        <f>+Enero!C82+Febrero!C82+'Marzo '!C82+'Abril '!C82+Mayo!C82+Junio!C82+Julio!C82+Agosto!C82+Septiembre!C82+'Octubre '!C82+Noviembre!C82+'Diciembre '!C82</f>
        <v>900</v>
      </c>
      <c r="D82" s="217">
        <f>+Enero!D82+Febrero!D82+'Marzo '!D82+'Abril '!D82+Mayo!D82+Junio!D82+Julio!D82+Agosto!D82+Septiembre!D82+'Octubre '!D82+Noviembre!D82+'Diciembre '!D82</f>
        <v>845</v>
      </c>
      <c r="E82" s="217">
        <f>+Enero!E82+Febrero!E82+'Marzo '!E82+'Abril '!E82+Mayo!E82+Junio!E82+Julio!E82+Agosto!E82+Septiembre!E82+'Octubre '!E82+Noviembre!E82+'Diciembre '!E82</f>
        <v>766</v>
      </c>
      <c r="F82" s="217">
        <f>+Enero!F82+Febrero!F82+'Marzo '!F82+'Abril '!F82+Mayo!F82+Junio!F82+Julio!F82+Agosto!F82+Septiembre!F82+'Octubre '!F82+Noviembre!F82+'Diciembre '!F82</f>
        <v>30</v>
      </c>
      <c r="G82" s="217">
        <f>+Enero!G82+Febrero!G82+'Marzo '!G82+'Abril '!G82+Mayo!G82+Junio!G82+Julio!G82+Agosto!G82+Septiembre!G82+'Octubre '!G82+Noviembre!G82+'Diciembre '!G82</f>
        <v>49</v>
      </c>
      <c r="H82" s="217">
        <f>+Enero!H82+Febrero!H82+'Marzo '!H82+'Abril '!H82+Mayo!H82+Junio!H82+Julio!H82+Agosto!H82+Septiembre!H82+'Octubre '!H82+Noviembre!H82+'Diciembre '!H82</f>
        <v>137</v>
      </c>
      <c r="I82" s="217">
        <f>+Enero!I82+Febrero!I82+'Marzo '!I82+'Abril '!I82+Mayo!I82+Junio!I82+Julio!I82+Agosto!I82+Septiembre!I82+'Octubre '!I82+Noviembre!I82+'Diciembre '!I82</f>
        <v>134</v>
      </c>
      <c r="J82" s="217">
        <f>+Enero!J82+Febrero!J82+'Marzo '!J82+'Abril '!J82+Mayo!J82+Junio!J82+Julio!J82+Agosto!J82+Septiembre!J82+'Octubre '!J82+Noviembre!J82+'Diciembre '!J82</f>
        <v>0</v>
      </c>
      <c r="K82" s="217">
        <f>+Enero!K82+Febrero!K82+'Marzo '!K82+'Abril '!K82+Mayo!K82+Junio!K82+Julio!K82+Agosto!K82+Septiembre!K82+'Octubre '!K82+Noviembre!K82+'Diciembre '!K82</f>
        <v>3</v>
      </c>
      <c r="L82" s="217">
        <f>+Enero!L82+Febrero!L82+'Marzo '!L82+'Abril '!L82+Mayo!L82+Junio!L82+Julio!L82+Agosto!L82+Septiembre!L82+'Octubre '!L82+Noviembre!L82+'Diciembre '!L82</f>
        <v>80</v>
      </c>
      <c r="M82" s="217">
        <f>+Enero!M82+Febrero!M82+'Marzo '!M82+'Abril '!M82+Mayo!M82+Junio!M82+Julio!M82+Agosto!M82+Septiembre!M82+'Octubre '!M82+Noviembre!M82+'Diciembre '!M82</f>
        <v>0</v>
      </c>
      <c r="N82" s="217">
        <f>+Enero!N82+Febrero!N82+'Marzo '!N82+'Abril '!N82+Mayo!N82+Junio!N82+Julio!N82+Agosto!N82+Septiembre!N82+'Octubre '!N82+Noviembre!N82+'Diciembre '!N82</f>
        <v>0</v>
      </c>
      <c r="O82" s="217">
        <f>+Enero!O82+Febrero!O82+'Marzo '!O82+'Abril '!O82+Mayo!O82+Junio!O82+Julio!O82+Agosto!O82+Septiembre!O82+'Octubre '!O82+Noviembre!O82+'Diciembre '!O82</f>
        <v>0</v>
      </c>
      <c r="P82" s="217">
        <f>+Enero!P82+Febrero!P82+'Marzo '!P82+'Abril '!P82+Mayo!P82+Junio!P82+Julio!P82+Agosto!P82+Septiembre!P82+'Octubre '!P82+Noviembre!P82+'Diciembre '!P82</f>
        <v>0</v>
      </c>
      <c r="Q82" s="217">
        <f>+Enero!Q82+Febrero!Q82+'Marzo '!Q82+'Abril '!Q82+Mayo!Q82+Junio!Q82+Julio!Q82+Agosto!Q82+Septiembre!Q82+'Octubre '!Q82+Noviembre!Q82+'Diciembre '!Q82</f>
        <v>0</v>
      </c>
      <c r="R82" s="70"/>
      <c r="Y82" s="64"/>
      <c r="Z82" s="4"/>
      <c r="AA82" s="5"/>
    </row>
    <row r="83" spans="1:27" ht="15" customHeight="1" x14ac:dyDescent="0.2">
      <c r="A83" s="74" t="s">
        <v>106</v>
      </c>
      <c r="B83" s="121" t="s">
        <v>107</v>
      </c>
      <c r="C83" s="217">
        <f>+Enero!C83+Febrero!C83+'Marzo '!C83+'Abril '!C83+Mayo!C83+Junio!C83+Julio!C83+Agosto!C83+Septiembre!C83+'Octubre '!C83+Noviembre!C83+'Diciembre '!C83</f>
        <v>586</v>
      </c>
      <c r="D83" s="217">
        <f>+Enero!D83+Febrero!D83+'Marzo '!D83+'Abril '!D83+Mayo!D83+Junio!D83+Julio!D83+Agosto!D83+Septiembre!D83+'Octubre '!D83+Noviembre!D83+'Diciembre '!D83</f>
        <v>577</v>
      </c>
      <c r="E83" s="217">
        <f>+Enero!E83+Febrero!E83+'Marzo '!E83+'Abril '!E83+Mayo!E83+Junio!E83+Julio!E83+Agosto!E83+Septiembre!E83+'Octubre '!E83+Noviembre!E83+'Diciembre '!E83</f>
        <v>577</v>
      </c>
      <c r="F83" s="217">
        <f>+Enero!F83+Febrero!F83+'Marzo '!F83+'Abril '!F83+Mayo!F83+Junio!F83+Julio!F83+Agosto!F83+Septiembre!F83+'Octubre '!F83+Noviembre!F83+'Diciembre '!F83</f>
        <v>0</v>
      </c>
      <c r="G83" s="217">
        <f>+Enero!G83+Febrero!G83+'Marzo '!G83+'Abril '!G83+Mayo!G83+Junio!G83+Julio!G83+Agosto!G83+Septiembre!G83+'Octubre '!G83+Noviembre!G83+'Diciembre '!G83</f>
        <v>0</v>
      </c>
      <c r="H83" s="217">
        <f>+Enero!H83+Febrero!H83+'Marzo '!H83+'Abril '!H83+Mayo!H83+Junio!H83+Julio!H83+Agosto!H83+Septiembre!H83+'Octubre '!H83+Noviembre!H83+'Diciembre '!H83</f>
        <v>9</v>
      </c>
      <c r="I83" s="217">
        <f>+Enero!I83+Febrero!I83+'Marzo '!I83+'Abril '!I83+Mayo!I83+Junio!I83+Julio!I83+Agosto!I83+Septiembre!I83+'Octubre '!I83+Noviembre!I83+'Diciembre '!I83</f>
        <v>9</v>
      </c>
      <c r="J83" s="217">
        <f>+Enero!J83+Febrero!J83+'Marzo '!J83+'Abril '!J83+Mayo!J83+Junio!J83+Julio!J83+Agosto!J83+Septiembre!J83+'Octubre '!J83+Noviembre!J83+'Diciembre '!J83</f>
        <v>0</v>
      </c>
      <c r="K83" s="217">
        <f>+Enero!K83+Febrero!K83+'Marzo '!K83+'Abril '!K83+Mayo!K83+Junio!K83+Julio!K83+Agosto!K83+Septiembre!K83+'Octubre '!K83+Noviembre!K83+'Diciembre '!K83</f>
        <v>0</v>
      </c>
      <c r="L83" s="217">
        <f>+Enero!L83+Febrero!L83+'Marzo '!L83+'Abril '!L83+Mayo!L83+Junio!L83+Julio!L83+Agosto!L83+Septiembre!L83+'Octubre '!L83+Noviembre!L83+'Diciembre '!L83</f>
        <v>556</v>
      </c>
      <c r="M83" s="217">
        <f>+Enero!M83+Febrero!M83+'Marzo '!M83+'Abril '!M83+Mayo!M83+Junio!M83+Julio!M83+Agosto!M83+Septiembre!M83+'Octubre '!M83+Noviembre!M83+'Diciembre '!M83</f>
        <v>0</v>
      </c>
      <c r="N83" s="217">
        <f>+Enero!N83+Febrero!N83+'Marzo '!N83+'Abril '!N83+Mayo!N83+Junio!N83+Julio!N83+Agosto!N83+Septiembre!N83+'Octubre '!N83+Noviembre!N83+'Diciembre '!N83</f>
        <v>0</v>
      </c>
      <c r="O83" s="217">
        <f>+Enero!O83+Febrero!O83+'Marzo '!O83+'Abril '!O83+Mayo!O83+Junio!O83+Julio!O83+Agosto!O83+Septiembre!O83+'Octubre '!O83+Noviembre!O83+'Diciembre '!O83</f>
        <v>0</v>
      </c>
      <c r="P83" s="217">
        <f>+Enero!P83+Febrero!P83+'Marzo '!P83+'Abril '!P83+Mayo!P83+Junio!P83+Julio!P83+Agosto!P83+Septiembre!P83+'Octubre '!P83+Noviembre!P83+'Diciembre '!P83</f>
        <v>0</v>
      </c>
      <c r="Q83" s="217">
        <f>+Enero!Q83+Febrero!Q83+'Marzo '!Q83+'Abril '!Q83+Mayo!Q83+Junio!Q83+Julio!Q83+Agosto!Q83+Septiembre!Q83+'Octubre '!Q83+Noviembre!Q83+'Diciembre '!Q83</f>
        <v>0</v>
      </c>
      <c r="R83" s="70"/>
      <c r="Y83" s="64"/>
      <c r="Z83" s="4"/>
      <c r="AA83" s="5"/>
    </row>
    <row r="84" spans="1:27" ht="15" customHeight="1" x14ac:dyDescent="0.2">
      <c r="A84" s="74" t="s">
        <v>106</v>
      </c>
      <c r="B84" s="121" t="s">
        <v>108</v>
      </c>
      <c r="C84" s="217">
        <f>+Enero!C84+Febrero!C84+'Marzo '!C84+'Abril '!C84+Mayo!C84+Junio!C84+Julio!C84+Agosto!C84+Septiembre!C84+'Octubre '!C84+Noviembre!C84+'Diciembre '!C84</f>
        <v>151</v>
      </c>
      <c r="D84" s="217">
        <f>+Enero!D84+Febrero!D84+'Marzo '!D84+'Abril '!D84+Mayo!D84+Junio!D84+Julio!D84+Agosto!D84+Septiembre!D84+'Octubre '!D84+Noviembre!D84+'Diciembre '!D84</f>
        <v>146</v>
      </c>
      <c r="E84" s="217">
        <f>+Enero!E84+Febrero!E84+'Marzo '!E84+'Abril '!E84+Mayo!E84+Junio!E84+Julio!E84+Agosto!E84+Septiembre!E84+'Octubre '!E84+Noviembre!E84+'Diciembre '!E84</f>
        <v>146</v>
      </c>
      <c r="F84" s="217">
        <f>+Enero!F84+Febrero!F84+'Marzo '!F84+'Abril '!F84+Mayo!F84+Junio!F84+Julio!F84+Agosto!F84+Septiembre!F84+'Octubre '!F84+Noviembre!F84+'Diciembre '!F84</f>
        <v>0</v>
      </c>
      <c r="G84" s="217">
        <f>+Enero!G84+Febrero!G84+'Marzo '!G84+'Abril '!G84+Mayo!G84+Junio!G84+Julio!G84+Agosto!G84+Septiembre!G84+'Octubre '!G84+Noviembre!G84+'Diciembre '!G84</f>
        <v>0</v>
      </c>
      <c r="H84" s="217">
        <f>+Enero!H84+Febrero!H84+'Marzo '!H84+'Abril '!H84+Mayo!H84+Junio!H84+Julio!H84+Agosto!H84+Septiembre!H84+'Octubre '!H84+Noviembre!H84+'Diciembre '!H84</f>
        <v>5</v>
      </c>
      <c r="I84" s="217">
        <f>+Enero!I84+Febrero!I84+'Marzo '!I84+'Abril '!I84+Mayo!I84+Junio!I84+Julio!I84+Agosto!I84+Septiembre!I84+'Octubre '!I84+Noviembre!I84+'Diciembre '!I84</f>
        <v>5</v>
      </c>
      <c r="J84" s="217">
        <f>+Enero!J84+Febrero!J84+'Marzo '!J84+'Abril '!J84+Mayo!J84+Junio!J84+Julio!J84+Agosto!J84+Septiembre!J84+'Octubre '!J84+Noviembre!J84+'Diciembre '!J84</f>
        <v>0</v>
      </c>
      <c r="K84" s="217">
        <f>+Enero!K84+Febrero!K84+'Marzo '!K84+'Abril '!K84+Mayo!K84+Junio!K84+Julio!K84+Agosto!K84+Septiembre!K84+'Octubre '!K84+Noviembre!K84+'Diciembre '!K84</f>
        <v>0</v>
      </c>
      <c r="L84" s="217">
        <f>+Enero!L84+Febrero!L84+'Marzo '!L84+'Abril '!L84+Mayo!L84+Junio!L84+Julio!L84+Agosto!L84+Septiembre!L84+'Octubre '!L84+Noviembre!L84+'Diciembre '!L84</f>
        <v>0</v>
      </c>
      <c r="M84" s="217">
        <f>+Enero!M84+Febrero!M84+'Marzo '!M84+'Abril '!M84+Mayo!M84+Junio!M84+Julio!M84+Agosto!M84+Septiembre!M84+'Octubre '!M84+Noviembre!M84+'Diciembre '!M84</f>
        <v>0</v>
      </c>
      <c r="N84" s="217">
        <f>+Enero!N84+Febrero!N84+'Marzo '!N84+'Abril '!N84+Mayo!N84+Junio!N84+Julio!N84+Agosto!N84+Septiembre!N84+'Octubre '!N84+Noviembre!N84+'Diciembre '!N84</f>
        <v>0</v>
      </c>
      <c r="O84" s="217">
        <f>+Enero!O84+Febrero!O84+'Marzo '!O84+'Abril '!O84+Mayo!O84+Junio!O84+Julio!O84+Agosto!O84+Septiembre!O84+'Octubre '!O84+Noviembre!O84+'Diciembre '!O84</f>
        <v>0</v>
      </c>
      <c r="P84" s="217">
        <f>+Enero!P84+Febrero!P84+'Marzo '!P84+'Abril '!P84+Mayo!P84+Junio!P84+Julio!P84+Agosto!P84+Septiembre!P84+'Octubre '!P84+Noviembre!P84+'Diciembre '!P84</f>
        <v>0</v>
      </c>
      <c r="Q84" s="217">
        <f>+Enero!Q84+Febrero!Q84+'Marzo '!Q84+'Abril '!Q84+Mayo!Q84+Junio!Q84+Julio!Q84+Agosto!Q84+Septiembre!Q84+'Octubre '!Q84+Noviembre!Q84+'Diciembre '!Q84</f>
        <v>0</v>
      </c>
      <c r="R84" s="70"/>
      <c r="Y84" s="64"/>
      <c r="Z84" s="4"/>
      <c r="AA84" s="5"/>
    </row>
    <row r="85" spans="1:27" s="2" customFormat="1" ht="15" customHeight="1" x14ac:dyDescent="0.2">
      <c r="A85" s="787" t="s">
        <v>109</v>
      </c>
      <c r="B85" s="788"/>
      <c r="C85" s="217">
        <f>+Enero!C85+Febrero!C85+'Marzo '!C85+'Abril '!C85+Mayo!C85+Junio!C85+Julio!C85+Agosto!C85+Septiembre!C85+'Octubre '!C85+Noviembre!C85+'Diciembre '!C85</f>
        <v>10954</v>
      </c>
      <c r="D85" s="217">
        <f>+Enero!D85+Febrero!D85+'Marzo '!D85+'Abril '!D85+Mayo!D85+Junio!D85+Julio!D85+Agosto!D85+Septiembre!D85+'Octubre '!D85+Noviembre!D85+'Diciembre '!D85</f>
        <v>10716</v>
      </c>
      <c r="E85" s="217">
        <f>+Enero!E85+Febrero!E85+'Marzo '!E85+'Abril '!E85+Mayo!E85+Junio!E85+Julio!E85+Agosto!E85+Septiembre!E85+'Octubre '!E85+Noviembre!E85+'Diciembre '!E85</f>
        <v>10024</v>
      </c>
      <c r="F85" s="217">
        <f>+Enero!F85+Febrero!F85+'Marzo '!F85+'Abril '!F85+Mayo!F85+Junio!F85+Julio!F85+Agosto!F85+Septiembre!F85+'Octubre '!F85+Noviembre!F85+'Diciembre '!F85</f>
        <v>139</v>
      </c>
      <c r="G85" s="217">
        <f>+Enero!G85+Febrero!G85+'Marzo '!G85+'Abril '!G85+Mayo!G85+Junio!G85+Julio!G85+Agosto!G85+Septiembre!G85+'Octubre '!G85+Noviembre!G85+'Diciembre '!G85</f>
        <v>553</v>
      </c>
      <c r="H85" s="217">
        <f>+Enero!H85+Febrero!H85+'Marzo '!H85+'Abril '!H85+Mayo!H85+Junio!H85+Julio!H85+Agosto!H85+Septiembre!H85+'Octubre '!H85+Noviembre!H85+'Diciembre '!H85</f>
        <v>1015</v>
      </c>
      <c r="I85" s="217">
        <f>+Enero!I85+Febrero!I85+'Marzo '!I85+'Abril '!I85+Mayo!I85+Junio!I85+Julio!I85+Agosto!I85+Septiembre!I85+'Octubre '!I85+Noviembre!I85+'Diciembre '!I85</f>
        <v>930</v>
      </c>
      <c r="J85" s="217">
        <f>+Enero!J85+Febrero!J85+'Marzo '!J85+'Abril '!J85+Mayo!J85+Junio!J85+Julio!J85+Agosto!J85+Septiembre!J85+'Octubre '!J85+Noviembre!J85+'Diciembre '!J85</f>
        <v>11</v>
      </c>
      <c r="K85" s="217">
        <f>+Enero!K85+Febrero!K85+'Marzo '!K85+'Abril '!K85+Mayo!K85+Junio!K85+Julio!K85+Agosto!K85+Septiembre!K85+'Octubre '!K85+Noviembre!K85+'Diciembre '!K85</f>
        <v>74</v>
      </c>
      <c r="L85" s="217">
        <f>+Enero!L85+Febrero!L85+'Marzo '!L85+'Abril '!L85+Mayo!L85+Junio!L85+Julio!L85+Agosto!L85+Septiembre!L85+'Octubre '!L85+Noviembre!L85+'Diciembre '!L85</f>
        <v>3365</v>
      </c>
      <c r="M85" s="217">
        <f>+Enero!M85+Febrero!M85+'Marzo '!M85+'Abril '!M85+Mayo!M85+Junio!M85+Julio!M85+Agosto!M85+Septiembre!M85+'Octubre '!M85+Noviembre!M85+'Diciembre '!M85</f>
        <v>39</v>
      </c>
      <c r="N85" s="217">
        <f>+Enero!N85+Febrero!N85+'Marzo '!N85+'Abril '!N85+Mayo!N85+Junio!N85+Julio!N85+Agosto!N85+Septiembre!N85+'Octubre '!N85+Noviembre!N85+'Diciembre '!N85</f>
        <v>0</v>
      </c>
      <c r="O85" s="217">
        <f>+Enero!O85+Febrero!O85+'Marzo '!O85+'Abril '!O85+Mayo!O85+Junio!O85+Julio!O85+Agosto!O85+Septiembre!O85+'Octubre '!O85+Noviembre!O85+'Diciembre '!O85</f>
        <v>0</v>
      </c>
      <c r="P85" s="217">
        <f>+Enero!P85+Febrero!P85+'Marzo '!P85+'Abril '!P85+Mayo!P85+Junio!P85+Julio!P85+Agosto!P85+Septiembre!P85+'Octubre '!P85+Noviembre!P85+'Diciembre '!P85</f>
        <v>0</v>
      </c>
      <c r="Q85" s="217">
        <f>+Enero!Q85+Febrero!Q85+'Marzo '!Q85+'Abril '!Q85+Mayo!Q85+Junio!Q85+Julio!Q85+Agosto!Q85+Septiembre!Q85+'Octubre '!Q85+Noviembre!Q85+'Diciembre '!Q85</f>
        <v>1542</v>
      </c>
      <c r="R85" s="70"/>
      <c r="Y85" s="64"/>
      <c r="AA85" s="3"/>
    </row>
    <row r="86" spans="1:27" s="77" customFormat="1" ht="31.5" customHeight="1" x14ac:dyDescent="0.2">
      <c r="A86" s="62" t="s">
        <v>265</v>
      </c>
      <c r="B86" s="75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78"/>
    </row>
    <row r="87" spans="1:27" s="77" customFormat="1" ht="15" customHeight="1" x14ac:dyDescent="0.2">
      <c r="A87" s="79" t="s">
        <v>105</v>
      </c>
      <c r="B87" s="75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78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267</v>
      </c>
      <c r="N88" s="790" t="s">
        <v>6</v>
      </c>
      <c r="O88" s="790" t="s">
        <v>7</v>
      </c>
      <c r="P88" s="811" t="s">
        <v>74</v>
      </c>
      <c r="Q88" s="811" t="s">
        <v>8</v>
      </c>
      <c r="R88"/>
      <c r="Z88" s="4"/>
      <c r="AA88" s="5"/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98"/>
      <c r="O89" s="798"/>
      <c r="P89" s="811"/>
      <c r="Q89" s="811"/>
      <c r="R89"/>
      <c r="Z89" s="4"/>
      <c r="AA89" s="5"/>
    </row>
    <row r="90" spans="1:27" ht="28.5" customHeight="1" x14ac:dyDescent="0.25">
      <c r="A90" s="816"/>
      <c r="B90" s="817"/>
      <c r="C90" s="800"/>
      <c r="D90" s="66" t="s">
        <v>9</v>
      </c>
      <c r="E90" s="67" t="s">
        <v>77</v>
      </c>
      <c r="F90" s="67" t="s">
        <v>78</v>
      </c>
      <c r="G90" s="68" t="s">
        <v>79</v>
      </c>
      <c r="H90" s="66" t="s">
        <v>9</v>
      </c>
      <c r="I90" s="67" t="s">
        <v>77</v>
      </c>
      <c r="J90" s="67" t="s">
        <v>78</v>
      </c>
      <c r="K90" s="68" t="s">
        <v>79</v>
      </c>
      <c r="L90" s="800"/>
      <c r="M90" s="800"/>
      <c r="N90" s="792"/>
      <c r="O90" s="792"/>
      <c r="P90" s="811"/>
      <c r="Q90" s="811"/>
      <c r="R90"/>
      <c r="Z90" s="4"/>
      <c r="AA90" s="5"/>
    </row>
    <row r="91" spans="1:27" ht="15" customHeight="1" x14ac:dyDescent="0.2">
      <c r="A91" s="69" t="s">
        <v>110</v>
      </c>
      <c r="B91" s="379" t="s">
        <v>111</v>
      </c>
      <c r="C91" s="217">
        <f>+Enero!C91+Febrero!C91+'Marzo '!C91+'Abril '!C91+Mayo!C91+Junio!C91+Julio!C91+Agosto!C91+Septiembre!C91+'Octubre '!C91+Noviembre!C91+'Diciembre '!C91</f>
        <v>670</v>
      </c>
      <c r="D91" s="217">
        <f>+Enero!D91+Febrero!D91+'Marzo '!D91+'Abril '!D91+Mayo!D91+Junio!D91+Julio!D91+Agosto!D91+Septiembre!D91+'Octubre '!D91+Noviembre!D91+'Diciembre '!D91</f>
        <v>634</v>
      </c>
      <c r="E91" s="217">
        <f>+Enero!E91+Febrero!E91+'Marzo '!E91+'Abril '!E91+Mayo!E91+Junio!E91+Julio!E91+Agosto!E91+Septiembre!E91+'Octubre '!E91+Noviembre!E91+'Diciembre '!E91</f>
        <v>584</v>
      </c>
      <c r="F91" s="217">
        <f>+Enero!F91+Febrero!F91+'Marzo '!F91+'Abril '!F91+Mayo!F91+Junio!F91+Julio!F91+Agosto!F91+Septiembre!F91+'Octubre '!F91+Noviembre!F91+'Diciembre '!F91</f>
        <v>10</v>
      </c>
      <c r="G91" s="217">
        <f>+Enero!G91+Febrero!G91+'Marzo '!G91+'Abril '!G91+Mayo!G91+Junio!G91+Julio!G91+Agosto!G91+Septiembre!G91+'Octubre '!G91+Noviembre!G91+'Diciembre '!G91</f>
        <v>40</v>
      </c>
      <c r="H91" s="217">
        <f>+Enero!H91+Febrero!H91+'Marzo '!H91+'Abril '!H91+Mayo!H91+Junio!H91+Julio!H91+Agosto!H91+Septiembre!H91+'Octubre '!H91+Noviembre!H91+'Diciembre '!H91</f>
        <v>70</v>
      </c>
      <c r="I91" s="217">
        <f>+Enero!I91+Febrero!I91+'Marzo '!I91+'Abril '!I91+Mayo!I91+Junio!I91+Julio!I91+Agosto!I91+Septiembre!I91+'Octubre '!I91+Noviembre!I91+'Diciembre '!I91</f>
        <v>70</v>
      </c>
      <c r="J91" s="217">
        <f>+Enero!J91+Febrero!J91+'Marzo '!J91+'Abril '!J91+Mayo!J91+Junio!J91+Julio!J91+Agosto!J91+Septiembre!J91+'Octubre '!J91+Noviembre!J91+'Diciembre '!J91</f>
        <v>0</v>
      </c>
      <c r="K91" s="217">
        <f>+Enero!K91+Febrero!K91+'Marzo '!K91+'Abril '!K91+Mayo!K91+Junio!K91+Julio!K91+Agosto!K91+Septiembre!K91+'Octubre '!K91+Noviembre!K91+'Diciembre '!K91</f>
        <v>0</v>
      </c>
      <c r="L91" s="217">
        <f>+Enero!L91+Febrero!L91+'Marzo '!L91+'Abril '!L91+Mayo!L91+Junio!L91+Julio!L91+Agosto!L91+Septiembre!L91+'Octubre '!L91+Noviembre!L91+'Diciembre '!L91</f>
        <v>59</v>
      </c>
      <c r="M91" s="217" t="e">
        <f>+Enero!M91+Febrero!M91+'Marzo '!M91+'Abril '!M91+Mayo!M91+Junio!M91+Julio!M91+Agosto!M91+Septiembre!M91+'Octubre '!M91+Noviembre!M91+'Diciembre '!M91</f>
        <v>#VALUE!</v>
      </c>
      <c r="N91" s="217">
        <f>+Enero!N91+Febrero!N91+'Marzo '!N91+'Abril '!N91+Mayo!N91+Junio!N91+Julio!N91+Agosto!N91+Septiembre!N91+'Octubre '!N91+Noviembre!N91+'Diciembre '!N91</f>
        <v>0</v>
      </c>
      <c r="O91" s="217">
        <f>+Enero!O91+Febrero!O91+'Marzo '!O91+'Abril '!O91+Mayo!O91+Junio!O91+Julio!O91+Agosto!O91+Septiembre!O91+'Octubre '!O91+Noviembre!O91+'Diciembre '!O91</f>
        <v>0</v>
      </c>
      <c r="P91" s="217">
        <f>+Enero!P91+Febrero!P91+'Marzo '!P91+'Abril '!P91+Mayo!P91+Junio!P91+Julio!P91+Agosto!P91+Septiembre!P91+'Octubre '!P91+Noviembre!P91+'Diciembre '!P91</f>
        <v>0</v>
      </c>
      <c r="Q91" s="217">
        <f>+Enero!Q91+Febrero!Q91+'Marzo '!Q91+'Abril '!Q91+Mayo!Q91+Junio!Q91+Julio!Q91+Agosto!Q91+Septiembre!Q91+'Octubre '!Q91+Noviembre!Q91+'Diciembre '!Q91</f>
        <v>0</v>
      </c>
      <c r="R91" s="70"/>
      <c r="S91" s="71"/>
      <c r="Y91" s="64"/>
      <c r="Z91" s="4"/>
      <c r="AA91" s="5"/>
    </row>
    <row r="92" spans="1:27" ht="15" customHeight="1" x14ac:dyDescent="0.2">
      <c r="A92" s="72" t="s">
        <v>112</v>
      </c>
      <c r="B92" s="119" t="s">
        <v>113</v>
      </c>
      <c r="C92" s="217">
        <f>+Enero!C92+Febrero!C92+'Marzo '!C92+'Abril '!C92+Mayo!C92+Junio!C92+Julio!C92+Agosto!C92+Septiembre!C92+'Octubre '!C92+Noviembre!C92+'Diciembre '!C92</f>
        <v>256</v>
      </c>
      <c r="D92" s="217">
        <f>+Enero!D92+Febrero!D92+'Marzo '!D92+'Abril '!D92+Mayo!D92+Junio!D92+Julio!D92+Agosto!D92+Septiembre!D92+'Octubre '!D92+Noviembre!D92+'Diciembre '!D92</f>
        <v>211</v>
      </c>
      <c r="E92" s="217">
        <f>+Enero!E92+Febrero!E92+'Marzo '!E92+'Abril '!E92+Mayo!E92+Junio!E92+Julio!E92+Agosto!E92+Septiembre!E92+'Octubre '!E92+Noviembre!E92+'Diciembre '!E92</f>
        <v>182</v>
      </c>
      <c r="F92" s="217">
        <f>+Enero!F92+Febrero!F92+'Marzo '!F92+'Abril '!F92+Mayo!F92+Junio!F92+Julio!F92+Agosto!F92+Septiembre!F92+'Octubre '!F92+Noviembre!F92+'Diciembre '!F92</f>
        <v>20</v>
      </c>
      <c r="G92" s="217">
        <f>+Enero!G92+Febrero!G92+'Marzo '!G92+'Abril '!G92+Mayo!G92+Junio!G92+Julio!G92+Agosto!G92+Septiembre!G92+'Octubre '!G92+Noviembre!G92+'Diciembre '!G92</f>
        <v>9</v>
      </c>
      <c r="H92" s="217">
        <f>+Enero!H92+Febrero!H92+'Marzo '!H92+'Abril '!H92+Mayo!H92+Junio!H92+Julio!H92+Agosto!H92+Septiembre!H92+'Octubre '!H92+Noviembre!H92+'Diciembre '!H92</f>
        <v>67</v>
      </c>
      <c r="I92" s="217">
        <f>+Enero!I92+Febrero!I92+'Marzo '!I92+'Abril '!I92+Mayo!I92+Junio!I92+Julio!I92+Agosto!I92+Septiembre!I92+'Octubre '!I92+Noviembre!I92+'Diciembre '!I92</f>
        <v>64</v>
      </c>
      <c r="J92" s="217">
        <f>+Enero!J92+Febrero!J92+'Marzo '!J92+'Abril '!J92+Mayo!J92+Junio!J92+Julio!J92+Agosto!J92+Septiembre!J92+'Octubre '!J92+Noviembre!J92+'Diciembre '!J92</f>
        <v>0</v>
      </c>
      <c r="K92" s="217">
        <f>+Enero!K92+Febrero!K92+'Marzo '!K92+'Abril '!K92+Mayo!K92+Junio!K92+Julio!K92+Agosto!K92+Septiembre!K92+'Octubre '!K92+Noviembre!K92+'Diciembre '!K92</f>
        <v>3</v>
      </c>
      <c r="L92" s="217">
        <f>+Enero!L92+Febrero!L92+'Marzo '!L92+'Abril '!L92+Mayo!L92+Junio!L92+Julio!L92+Agosto!L92+Septiembre!L92+'Octubre '!L92+Noviembre!L92+'Diciembre '!L92</f>
        <v>21</v>
      </c>
      <c r="M92" s="217" t="e">
        <f>+Enero!M92+Febrero!M92+'Marzo '!M92+'Abril '!M92+Mayo!M92+Junio!M92+Julio!M92+Agosto!M92+Septiembre!M92+'Octubre '!M92+Noviembre!M92+'Diciembre '!M92</f>
        <v>#VALUE!</v>
      </c>
      <c r="N92" s="217">
        <f>+Enero!N92+Febrero!N92+'Marzo '!N92+'Abril '!N92+Mayo!N92+Junio!N92+Julio!N92+Agosto!N92+Septiembre!N92+'Octubre '!N92+Noviembre!N92+'Diciembre '!N92</f>
        <v>0</v>
      </c>
      <c r="O92" s="217">
        <f>+Enero!O92+Febrero!O92+'Marzo '!O92+'Abril '!O92+Mayo!O92+Junio!O92+Julio!O92+Agosto!O92+Septiembre!O92+'Octubre '!O92+Noviembre!O92+'Diciembre '!O92</f>
        <v>0</v>
      </c>
      <c r="P92" s="217">
        <f>+Enero!P92+Febrero!P92+'Marzo '!P92+'Abril '!P92+Mayo!P92+Junio!P92+Julio!P92+Agosto!P92+Septiembre!P92+'Octubre '!P92+Noviembre!P92+'Diciembre '!P92</f>
        <v>0</v>
      </c>
      <c r="Q92" s="217">
        <f>+Enero!Q92+Febrero!Q92+'Marzo '!Q92+'Abril '!Q92+Mayo!Q92+Junio!Q92+Julio!Q92+Agosto!Q92+Septiembre!Q92+'Octubre '!Q92+Noviembre!Q92+'Diciembre '!Q92</f>
        <v>0</v>
      </c>
      <c r="R92" s="70"/>
      <c r="Y92" s="64"/>
      <c r="Z92" s="4"/>
      <c r="AA92" s="5"/>
    </row>
    <row r="93" spans="1:27" s="2" customFormat="1" ht="15" customHeight="1" x14ac:dyDescent="0.2">
      <c r="A93" s="787" t="s">
        <v>109</v>
      </c>
      <c r="B93" s="822"/>
      <c r="C93" s="217">
        <f>+Enero!C93+Febrero!C93+'Marzo '!C93+'Abril '!C93+Mayo!C93+Junio!C93+Julio!C93+Agosto!C93+Septiembre!C93+'Octubre '!C93+Noviembre!C93+'Diciembre '!C93</f>
        <v>743</v>
      </c>
      <c r="D93" s="217">
        <f>+Enero!D93+Febrero!D93+'Marzo '!D93+'Abril '!D93+Mayo!D93+Junio!D93+Julio!D93+Agosto!D93+Septiembre!D93+'Octubre '!D93+Noviembre!D93+'Diciembre '!D93</f>
        <v>845</v>
      </c>
      <c r="E93" s="217">
        <f>+Enero!E93+Febrero!E93+'Marzo '!E93+'Abril '!E93+Mayo!E93+Junio!E93+Julio!E93+Agosto!E93+Septiembre!E93+'Octubre '!E93+Noviembre!E93+'Diciembre '!E93</f>
        <v>766</v>
      </c>
      <c r="F93" s="217">
        <f>+Enero!F93+Febrero!F93+'Marzo '!F93+'Abril '!F93+Mayo!F93+Junio!F93+Julio!F93+Agosto!F93+Septiembre!F93+'Octubre '!F93+Noviembre!F93+'Diciembre '!F93</f>
        <v>30</v>
      </c>
      <c r="G93" s="217">
        <f>+Enero!G93+Febrero!G93+'Marzo '!G93+'Abril '!G93+Mayo!G93+Junio!G93+Julio!G93+Agosto!G93+Septiembre!G93+'Octubre '!G93+Noviembre!G93+'Diciembre '!G93</f>
        <v>49</v>
      </c>
      <c r="H93" s="217">
        <f>+Enero!H93+Febrero!H93+'Marzo '!H93+'Abril '!H93+Mayo!H93+Junio!H93+Julio!H93+Agosto!H93+Septiembre!H93+'Octubre '!H93+Noviembre!H93+'Diciembre '!H93</f>
        <v>137</v>
      </c>
      <c r="I93" s="217">
        <f>+Enero!I93+Febrero!I93+'Marzo '!I93+'Abril '!I93+Mayo!I93+Junio!I93+Julio!I93+Agosto!I93+Septiembre!I93+'Octubre '!I93+Noviembre!I93+'Diciembre '!I93</f>
        <v>134</v>
      </c>
      <c r="J93" s="217">
        <f>+Enero!J93+Febrero!J93+'Marzo '!J93+'Abril '!J93+Mayo!J93+Junio!J93+Julio!J93+Agosto!J93+Septiembre!J93+'Octubre '!J93+Noviembre!J93+'Diciembre '!J93</f>
        <v>0</v>
      </c>
      <c r="K93" s="217">
        <f>+Enero!K93+Febrero!K93+'Marzo '!K93+'Abril '!K93+Mayo!K93+Junio!K93+Julio!K93+Agosto!K93+Septiembre!K93+'Octubre '!K93+Noviembre!K93+'Diciembre '!K93</f>
        <v>3</v>
      </c>
      <c r="L93" s="217">
        <f>+Enero!L93+Febrero!L93+'Marzo '!L93+'Abril '!L93+Mayo!L93+Junio!L93+Julio!L93+Agosto!L93+Septiembre!L93+'Octubre '!L93+Noviembre!L93+'Diciembre '!L93</f>
        <v>80</v>
      </c>
      <c r="M93" s="217" t="e">
        <f>+Enero!M93+Febrero!M93+'Marzo '!M93+'Abril '!M93+Mayo!M93+Junio!M93+Julio!M93+Agosto!M93+Septiembre!M93+'Octubre '!M93+Noviembre!M93+'Diciembre '!M93</f>
        <v>#VALUE!</v>
      </c>
      <c r="N93" s="217">
        <f>+Enero!N93+Febrero!N93+'Marzo '!N93+'Abril '!N93+Mayo!N93+Junio!N93+Julio!N93+Agosto!N93+Septiembre!N93+'Octubre '!N93+Noviembre!N93+'Diciembre '!N93</f>
        <v>0</v>
      </c>
      <c r="O93" s="217">
        <f>+Enero!O93+Febrero!O93+'Marzo '!O93+'Abril '!O93+Mayo!O93+Junio!O93+Julio!O93+Agosto!O93+Septiembre!O93+'Octubre '!O93+Noviembre!O93+'Diciembre '!O93</f>
        <v>0</v>
      </c>
      <c r="P93" s="217">
        <f>+Enero!P93+Febrero!P93+'Marzo '!P93+'Abril '!P93+Mayo!P93+Junio!P93+Julio!P93+Agosto!P93+Septiembre!P93+'Octubre '!P93+Noviembre!P93+'Diciembre '!P93</f>
        <v>0</v>
      </c>
      <c r="Q93" s="217">
        <f>+Enero!Q93+Febrero!Q93+'Marzo '!Q93+'Abril '!Q93+Mayo!Q93+Junio!Q93+Julio!Q93+Agosto!Q93+Septiembre!Q93+'Octubre '!Q93+Noviembre!Q93+'Diciembre '!Q93</f>
        <v>0</v>
      </c>
      <c r="R93" s="70"/>
      <c r="Y93" s="64"/>
      <c r="AA93" s="3"/>
    </row>
    <row r="94" spans="1:27" ht="33" customHeight="1" x14ac:dyDescent="0.2">
      <c r="A94" s="821" t="s">
        <v>114</v>
      </c>
      <c r="B94" s="821"/>
      <c r="C94" s="821"/>
      <c r="D94" s="821"/>
      <c r="E94" s="80"/>
      <c r="I94" s="80" t="str">
        <f>IF(SUM(C96:C102)=(+H85+D85),"","Verificar diferencia IQ totales Sección E.1 y F1")</f>
        <v/>
      </c>
      <c r="X94" s="81">
        <f>IF(SUM(D96:D102)=D85,0,1)</f>
        <v>1</v>
      </c>
      <c r="Y94" s="82">
        <f>IF(SUM(C96:C102)=(+H85+D85),0,1)</f>
        <v>0</v>
      </c>
    </row>
    <row r="95" spans="1:27" ht="38.25" customHeight="1" x14ac:dyDescent="0.2">
      <c r="A95" s="787" t="s">
        <v>115</v>
      </c>
      <c r="B95" s="822"/>
      <c r="C95" s="374" t="s">
        <v>9</v>
      </c>
      <c r="D95" s="374" t="s">
        <v>116</v>
      </c>
      <c r="E95" s="83" t="s">
        <v>117</v>
      </c>
      <c r="F95" s="84" t="s">
        <v>118</v>
      </c>
      <c r="G95" s="381"/>
      <c r="H95" s="381"/>
      <c r="I95" s="382"/>
      <c r="W95" s="2"/>
      <c r="X95" s="86"/>
      <c r="Y95" s="87"/>
      <c r="Z95" s="3"/>
      <c r="AA95" s="2"/>
    </row>
    <row r="96" spans="1:27" ht="15" customHeight="1" x14ac:dyDescent="0.2">
      <c r="A96" s="823" t="s">
        <v>119</v>
      </c>
      <c r="B96" s="88" t="s">
        <v>120</v>
      </c>
      <c r="C96" s="217">
        <f>+Enero!C96+Febrero!C96+'Marzo '!C96+'Abril '!C96+Mayo!C96+Junio!C96+Julio!C96+Agosto!C96+Septiembre!C96+'Octubre '!C96+Noviembre!C96+'Diciembre '!C96</f>
        <v>4290</v>
      </c>
      <c r="D96" s="217">
        <f>+Enero!D96+Febrero!D96+'Marzo '!D96+'Abril '!D96+Mayo!D96+Junio!D96+Julio!D96+Agosto!D96+Septiembre!D96+'Octubre '!D96+Noviembre!D96+'Diciembre '!D96</f>
        <v>3721</v>
      </c>
      <c r="E96" s="217">
        <f>+Enero!E96+Febrero!E96+'Marzo '!E96+'Abril '!E96+Mayo!E96+Junio!E96+Julio!E96+Agosto!E96+Septiembre!E96+'Octubre '!E96+Noviembre!E96+'Diciembre '!E96</f>
        <v>356</v>
      </c>
      <c r="F96" s="217">
        <f>+Enero!F96+Febrero!F96+'Marzo '!F96+'Abril '!F96+Mayo!F96+Junio!F96+Julio!F96+Agosto!F96+Septiembre!F96+'Octubre '!F96+Noviembre!F96+'Diciembre '!F96</f>
        <v>3934</v>
      </c>
      <c r="G96" s="383" t="str">
        <f t="shared" ref="G96:G102" si="2">IF(D96&gt;C96,"Error: Las actividades totales son menores que las realizadas en beneficiarios","")</f>
        <v/>
      </c>
      <c r="H96" s="381"/>
      <c r="I96" s="382"/>
      <c r="X96" s="82">
        <f>IF(D96&gt;C96,1,0)</f>
        <v>0</v>
      </c>
      <c r="Y96" s="82"/>
    </row>
    <row r="97" spans="1:26" ht="15" customHeight="1" x14ac:dyDescent="0.2">
      <c r="A97" s="824"/>
      <c r="B97" s="60" t="s">
        <v>121</v>
      </c>
      <c r="C97" s="217">
        <f>+Enero!C97+Febrero!C97+'Marzo '!C97+'Abril '!C97+Mayo!C97+Junio!C97+Julio!C97+Agosto!C97+Septiembre!C97+'Octubre '!C97+Noviembre!C97+'Diciembre '!C97</f>
        <v>0</v>
      </c>
      <c r="D97" s="217">
        <f>+Enero!D97+Febrero!D97+'Marzo '!D97+'Abril '!D97+Mayo!D97+Junio!D97+Julio!D97+Agosto!D97+Septiembre!D97+'Octubre '!D97+Noviembre!D97+'Diciembre '!D97</f>
        <v>0</v>
      </c>
      <c r="E97" s="217">
        <f>+Enero!E97+Febrero!E97+'Marzo '!E97+'Abril '!E97+Mayo!E97+Junio!E97+Julio!E97+Agosto!E97+Septiembre!E97+'Octubre '!E97+Noviembre!E97+'Diciembre '!E97</f>
        <v>0</v>
      </c>
      <c r="F97" s="217">
        <f>+Enero!F97+Febrero!F97+'Marzo '!F97+'Abril '!F97+Mayo!F97+Junio!F97+Julio!F97+Agosto!F97+Septiembre!F97+'Octubre '!F97+Noviembre!F97+'Diciembre '!F97</f>
        <v>0</v>
      </c>
      <c r="G97" s="383" t="str">
        <f t="shared" si="2"/>
        <v/>
      </c>
      <c r="H97" s="381"/>
      <c r="I97" s="382"/>
      <c r="X97" s="82">
        <f t="shared" ref="X97:X102" si="3">IF(D97&gt;C97,1,0)</f>
        <v>0</v>
      </c>
      <c r="Y97" s="82"/>
    </row>
    <row r="98" spans="1:26" ht="15" customHeight="1" x14ac:dyDescent="0.2">
      <c r="A98" s="823" t="s">
        <v>122</v>
      </c>
      <c r="B98" s="50" t="s">
        <v>120</v>
      </c>
      <c r="C98" s="217">
        <f>+Enero!C98+Febrero!C98+'Marzo '!C98+'Abril '!C98+Mayo!C98+Junio!C98+Julio!C98+Agosto!C98+Septiembre!C98+'Octubre '!C98+Noviembre!C98+'Diciembre '!C98</f>
        <v>1457</v>
      </c>
      <c r="D98" s="217">
        <f>+Enero!D98+Febrero!D98+'Marzo '!D98+'Abril '!D98+Mayo!D98+Junio!D98+Julio!D98+Agosto!D98+Septiembre!D98+'Octubre '!D98+Noviembre!D98+'Diciembre '!D98</f>
        <v>1369</v>
      </c>
      <c r="E98" s="217">
        <f>+Enero!E98+Febrero!E98+'Marzo '!E98+'Abril '!E98+Mayo!E98+Junio!E98+Julio!E98+Agosto!E98+Septiembre!E98+'Octubre '!E98+Noviembre!E98+'Diciembre '!E98</f>
        <v>361</v>
      </c>
      <c r="F98" s="217">
        <f>+Enero!F98+Febrero!F98+'Marzo '!F98+'Abril '!F98+Mayo!F98+Junio!F98+Julio!F98+Agosto!F98+Septiembre!F98+'Octubre '!F98+Noviembre!F98+'Diciembre '!F98</f>
        <v>1096</v>
      </c>
      <c r="G98" s="383" t="str">
        <f t="shared" si="2"/>
        <v/>
      </c>
      <c r="H98" s="381" t="str">
        <f>+X103</f>
        <v>No olvide desagregar las CMA en el REM 17 A, columnas L y M</v>
      </c>
      <c r="I98" s="382"/>
      <c r="X98" s="82">
        <f t="shared" si="3"/>
        <v>0</v>
      </c>
      <c r="Y98" s="81"/>
    </row>
    <row r="99" spans="1:26" ht="15" customHeight="1" x14ac:dyDescent="0.2">
      <c r="A99" s="824"/>
      <c r="B99" s="60" t="s">
        <v>121</v>
      </c>
      <c r="C99" s="217">
        <f>+Enero!C99+Febrero!C99+'Marzo '!C99+'Abril '!C99+Mayo!C99+Junio!C99+Julio!C99+Agosto!C99+Septiembre!C99+'Octubre '!C99+Noviembre!C99+'Diciembre '!C99</f>
        <v>0</v>
      </c>
      <c r="D99" s="217">
        <f>+Enero!D99+Febrero!D99+'Marzo '!D99+'Abril '!D99+Mayo!D99+Junio!D99+Julio!D99+Agosto!D99+Septiembre!D99+'Octubre '!D99+Noviembre!D99+'Diciembre '!D99</f>
        <v>0</v>
      </c>
      <c r="E99" s="217">
        <f>+Enero!E99+Febrero!E99+'Marzo '!E99+'Abril '!E99+Mayo!E99+Junio!E99+Julio!E99+Agosto!E99+Septiembre!E99+'Octubre '!E99+Noviembre!E99+'Diciembre '!E99</f>
        <v>0</v>
      </c>
      <c r="F99" s="217">
        <f>+Enero!F99+Febrero!F99+'Marzo '!F99+'Abril '!F99+Mayo!F99+Junio!F99+Julio!F99+Agosto!F99+Septiembre!F99+'Octubre '!F99+Noviembre!F99+'Diciembre '!F99</f>
        <v>0</v>
      </c>
      <c r="G99" s="383" t="str">
        <f t="shared" si="2"/>
        <v/>
      </c>
      <c r="H99" s="381"/>
      <c r="I99" s="382"/>
      <c r="X99" s="82">
        <f t="shared" si="3"/>
        <v>0</v>
      </c>
      <c r="Y99" s="81"/>
    </row>
    <row r="100" spans="1:26" ht="15" customHeight="1" x14ac:dyDescent="0.2">
      <c r="A100" s="825" t="s">
        <v>123</v>
      </c>
      <c r="B100" s="50" t="s">
        <v>124</v>
      </c>
      <c r="C100" s="217">
        <f>+Enero!C100+Febrero!C100+'Marzo '!C100+'Abril '!C100+Mayo!C100+Junio!C100+Julio!C100+Agosto!C100+Septiembre!C100+'Octubre '!C100+Noviembre!C100+'Diciembre '!C100</f>
        <v>2478</v>
      </c>
      <c r="D100" s="217">
        <f>+Enero!D100+Febrero!D100+'Marzo '!D100+'Abril '!D100+Mayo!D100+Junio!D100+Julio!D100+Agosto!D100+Septiembre!D100+'Octubre '!D100+Noviembre!D100+'Diciembre '!D100</f>
        <v>2432</v>
      </c>
      <c r="E100" s="217">
        <f>+Enero!E100+Febrero!E100+'Marzo '!E100+'Abril '!E100+Mayo!E100+Junio!E100+Julio!E100+Agosto!E100+Septiembre!E100+'Octubre '!E100+Noviembre!E100+'Diciembre '!E100</f>
        <v>326</v>
      </c>
      <c r="F100" s="217">
        <f>+Enero!F100+Febrero!F100+'Marzo '!F100+'Abril '!F100+Mayo!F100+Junio!F100+Julio!F100+Agosto!F100+Septiembre!F100+'Octubre '!F100+Noviembre!F100+'Diciembre '!F100</f>
        <v>2152</v>
      </c>
      <c r="G100" s="383" t="str">
        <f t="shared" si="2"/>
        <v/>
      </c>
      <c r="H100" s="381"/>
      <c r="I100" s="382"/>
      <c r="X100" s="82">
        <f t="shared" si="3"/>
        <v>0</v>
      </c>
      <c r="Y100" s="81"/>
    </row>
    <row r="101" spans="1:26" ht="15" customHeight="1" x14ac:dyDescent="0.2">
      <c r="A101" s="826"/>
      <c r="B101" s="60" t="s">
        <v>125</v>
      </c>
      <c r="C101" s="217">
        <f>+Enero!C101+Febrero!C101+'Marzo '!C101+'Abril '!C101+Mayo!C101+Junio!C101+Julio!C101+Agosto!C101+Septiembre!C101+'Octubre '!C101+Noviembre!C101+'Diciembre '!C101</f>
        <v>9</v>
      </c>
      <c r="D101" s="217">
        <f>+Enero!D101+Febrero!D101+'Marzo '!D101+'Abril '!D101+Mayo!D101+Junio!D101+Julio!D101+Agosto!D101+Septiembre!D101+'Octubre '!D101+Noviembre!D101+'Diciembre '!D101</f>
        <v>9</v>
      </c>
      <c r="E101" s="217">
        <f>+Enero!E101+Febrero!E101+'Marzo '!E101+'Abril '!E101+Mayo!E101+Junio!E101+Julio!E101+Agosto!E101+Septiembre!E101+'Octubre '!E101+Noviembre!E101+'Diciembre '!E101</f>
        <v>0</v>
      </c>
      <c r="F101" s="217">
        <f>+Enero!F101+Febrero!F101+'Marzo '!F101+'Abril '!F101+Mayo!F101+Junio!F101+Julio!F101+Agosto!F101+Septiembre!F101+'Octubre '!F101+Noviembre!F101+'Diciembre '!F101</f>
        <v>9</v>
      </c>
      <c r="G101" s="383" t="str">
        <f t="shared" si="2"/>
        <v/>
      </c>
      <c r="H101" s="381"/>
      <c r="I101" s="382"/>
      <c r="X101" s="82">
        <f t="shared" si="3"/>
        <v>0</v>
      </c>
      <c r="Y101" s="81"/>
    </row>
    <row r="102" spans="1:26" ht="15" customHeight="1" x14ac:dyDescent="0.2">
      <c r="A102" s="827" t="s">
        <v>126</v>
      </c>
      <c r="B102" s="828"/>
      <c r="C102" s="217">
        <f>+Enero!C102+Febrero!C102+'Marzo '!C102+'Abril '!C102+Mayo!C102+Junio!C102+Julio!C102+Agosto!C102+Septiembre!C102+'Octubre '!C102+Noviembre!C102+'Diciembre '!C102</f>
        <v>3497</v>
      </c>
      <c r="D102" s="217">
        <f>+Enero!D102+Febrero!D102+'Marzo '!D102+'Abril '!D102+Mayo!D102+Junio!D102+Julio!D102+Agosto!D102+Septiembre!D102+'Octubre '!D102+Noviembre!D102+'Diciembre '!D102</f>
        <v>3186</v>
      </c>
      <c r="E102" s="217">
        <f>+Enero!E102+Febrero!E102+'Marzo '!E102+'Abril '!E102+Mayo!E102+Junio!E102+Julio!E102+Agosto!E102+Septiembre!E102+'Octubre '!E102+Noviembre!E102+'Diciembre '!E102</f>
        <v>0</v>
      </c>
      <c r="F102" s="217">
        <f>+Enero!F102+Febrero!F102+'Marzo '!F102+'Abril '!F102+Mayo!F102+Junio!F102+Julio!F102+Agosto!F102+Septiembre!F102+'Octubre '!F102+Noviembre!F102+'Diciembre '!F102</f>
        <v>0</v>
      </c>
      <c r="G102" s="383" t="str">
        <f t="shared" si="2"/>
        <v/>
      </c>
      <c r="H102" s="381"/>
      <c r="I102" s="382"/>
      <c r="X102" s="82">
        <f t="shared" si="3"/>
        <v>0</v>
      </c>
      <c r="Y102" s="81"/>
    </row>
    <row r="103" spans="1:26" ht="39" customHeight="1" x14ac:dyDescent="0.2">
      <c r="A103" s="833" t="s">
        <v>127</v>
      </c>
      <c r="B103" s="833"/>
      <c r="C103" s="833"/>
      <c r="D103" s="833"/>
      <c r="G103" s="14"/>
      <c r="X103" s="82" t="str">
        <f>IF([1]BS17A!J1988&lt;SUM(C98:C99),"No olvide desagregar las CMA en el REM 17 A, columnas L y M","")</f>
        <v>No olvide desagregar las CMA en el REM 17 A, columnas L y M</v>
      </c>
    </row>
    <row r="104" spans="1:26" ht="32.25" customHeight="1" x14ac:dyDescent="0.2">
      <c r="A104" s="787" t="s">
        <v>115</v>
      </c>
      <c r="B104" s="822"/>
      <c r="C104" s="374" t="s">
        <v>9</v>
      </c>
      <c r="D104" s="83" t="s">
        <v>117</v>
      </c>
      <c r="E104" s="84" t="s">
        <v>118</v>
      </c>
      <c r="F104" s="375"/>
      <c r="G104" s="75"/>
      <c r="I104" s="85"/>
      <c r="X104" s="89"/>
      <c r="Y104" s="86"/>
    </row>
    <row r="105" spans="1:26" ht="15" customHeight="1" x14ac:dyDescent="0.2">
      <c r="A105" s="801" t="s">
        <v>128</v>
      </c>
      <c r="B105" s="907"/>
      <c r="C105" s="217">
        <f>+Enero!C105+Febrero!C105+'Marzo '!C105+'Abril '!C105+Mayo!C105+Junio!C105+Julio!C105+Agosto!C105+Septiembre!C105+'Octubre '!C105+Noviembre!C105+'Diciembre '!C105</f>
        <v>0</v>
      </c>
      <c r="D105" s="217">
        <f>+Enero!D105+Febrero!D105+'Marzo '!D105+'Abril '!D105+Mayo!D105+Junio!D105+Julio!D105+Agosto!D105+Septiembre!D105+'Octubre '!D105+Noviembre!D105+'Diciembre '!D105</f>
        <v>0</v>
      </c>
      <c r="E105" s="217">
        <f>+Enero!E105+Febrero!E105+'Marzo '!E105+'Abril '!E105+Mayo!E105+Junio!E105+Julio!E105+Agosto!E105+Septiembre!E105+'Octubre '!E105+Noviembre!E105+'Diciembre '!E105</f>
        <v>0</v>
      </c>
      <c r="F105" s="320"/>
      <c r="G105" s="321"/>
      <c r="H105" s="4" t="s">
        <v>129</v>
      </c>
      <c r="I105" s="85"/>
      <c r="X105" s="89"/>
      <c r="Y105" s="86"/>
    </row>
    <row r="106" spans="1:26" ht="15" customHeight="1" x14ac:dyDescent="0.2">
      <c r="A106" s="908" t="s">
        <v>130</v>
      </c>
      <c r="B106" s="909"/>
      <c r="C106" s="217">
        <f>+Enero!C106+Febrero!C106+'Marzo '!C106+'Abril '!C106+Mayo!C106+Junio!C106+Julio!C106+Agosto!C106+Septiembre!C106+'Octubre '!C106+Noviembre!C106+'Diciembre '!C106</f>
        <v>0</v>
      </c>
      <c r="D106" s="217">
        <f>+Enero!D106+Febrero!D106+'Marzo '!D106+'Abril '!D106+Mayo!D106+Junio!D106+Julio!D106+Agosto!D106+Septiembre!D106+'Octubre '!D106+Noviembre!D106+'Diciembre '!D106</f>
        <v>0</v>
      </c>
      <c r="E106" s="217">
        <f>+Enero!E106+Febrero!E106+'Marzo '!E106+'Abril '!E106+Mayo!E106+Junio!E106+Julio!E106+Agosto!E106+Septiembre!E106+'Octubre '!E106+Noviembre!E106+'Diciembre '!E106</f>
        <v>0</v>
      </c>
      <c r="F106" s="320"/>
      <c r="G106" s="321"/>
      <c r="H106" s="4" t="s">
        <v>129</v>
      </c>
      <c r="I106" s="85"/>
      <c r="X106" s="89"/>
      <c r="Y106" s="86"/>
    </row>
    <row r="107" spans="1:26" ht="15" customHeight="1" x14ac:dyDescent="0.2">
      <c r="A107" s="825" t="s">
        <v>131</v>
      </c>
      <c r="B107" s="88" t="s">
        <v>132</v>
      </c>
      <c r="C107" s="217">
        <f>+Enero!C107+Febrero!C107+'Marzo '!C107+'Abril '!C107+Mayo!C107+Junio!C107+Julio!C107+Agosto!C107+Septiembre!C107+'Octubre '!C107+Noviembre!C107+'Diciembre '!C107</f>
        <v>0</v>
      </c>
      <c r="D107" s="217">
        <f>+Enero!D107+Febrero!D107+'Marzo '!D107+'Abril '!D107+Mayo!D107+Junio!D107+Julio!D107+Agosto!D107+Septiembre!D107+'Octubre '!D107+Noviembre!D107+'Diciembre '!D107</f>
        <v>0</v>
      </c>
      <c r="E107" s="217">
        <f>+Enero!E107+Febrero!E107+'Marzo '!E107+'Abril '!E107+Mayo!E107+Junio!E107+Julio!E107+Agosto!E107+Septiembre!E107+'Octubre '!E107+Noviembre!E107+'Diciembre '!E107</f>
        <v>0</v>
      </c>
      <c r="F107" s="320"/>
      <c r="G107" s="321"/>
      <c r="H107" s="4" t="s">
        <v>129</v>
      </c>
      <c r="I107" s="85"/>
      <c r="X107" s="89"/>
      <c r="Y107" s="86"/>
      <c r="Z107" s="90"/>
    </row>
    <row r="108" spans="1:26" ht="15" customHeight="1" x14ac:dyDescent="0.2">
      <c r="A108" s="826"/>
      <c r="B108" s="60" t="s">
        <v>125</v>
      </c>
      <c r="C108" s="217">
        <f>+Enero!C108+Febrero!C108+'Marzo '!C108+'Abril '!C108+Mayo!C108+Junio!C108+Julio!C108+Agosto!C108+Septiembre!C108+'Octubre '!C108+Noviembre!C108+'Diciembre '!C108</f>
        <v>0</v>
      </c>
      <c r="D108" s="217">
        <f>+Enero!D108+Febrero!D108+'Marzo '!D108+'Abril '!D108+Mayo!D108+Junio!D108+Julio!D108+Agosto!D108+Septiembre!D108+'Octubre '!D108+Noviembre!D108+'Diciembre '!D108</f>
        <v>0</v>
      </c>
      <c r="E108" s="217">
        <f>+Enero!E108+Febrero!E108+'Marzo '!E108+'Abril '!E108+Mayo!E108+Junio!E108+Julio!E108+Agosto!E108+Septiembre!E108+'Octubre '!E108+Noviembre!E108+'Diciembre '!E108</f>
        <v>0</v>
      </c>
      <c r="F108" s="910" t="str">
        <f>IF(SUM(C105:C108)&lt;=+N85,"","Verificar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89"/>
      <c r="Y108" s="89"/>
      <c r="Z108" s="90"/>
    </row>
    <row r="109" spans="1:26" ht="33" customHeight="1" x14ac:dyDescent="0.2">
      <c r="A109" s="833" t="s">
        <v>133</v>
      </c>
      <c r="B109" s="833"/>
      <c r="C109" s="833"/>
      <c r="D109" s="833"/>
      <c r="K109" s="91"/>
      <c r="X109" s="89"/>
      <c r="Y109" s="89"/>
    </row>
    <row r="110" spans="1:26" ht="30.75" customHeight="1" x14ac:dyDescent="0.15">
      <c r="A110" s="834" t="s">
        <v>134</v>
      </c>
      <c r="B110" s="834"/>
      <c r="C110" s="373" t="s">
        <v>9</v>
      </c>
      <c r="D110" s="373" t="s">
        <v>116</v>
      </c>
      <c r="E110" s="91"/>
      <c r="X110" s="89"/>
      <c r="Y110" s="89"/>
    </row>
    <row r="111" spans="1:26" ht="15" customHeight="1" x14ac:dyDescent="0.15">
      <c r="A111" s="835" t="s">
        <v>135</v>
      </c>
      <c r="B111" s="836"/>
      <c r="C111" s="217">
        <f>+Enero!C111+Febrero!C111+'Marzo '!C111+'Abril '!C111+Mayo!C111+Junio!C111+Julio!C111+Agosto!C111+Septiembre!C111+'Octubre '!C111+Noviembre!C111+'Diciembre '!C111</f>
        <v>56</v>
      </c>
      <c r="D111" s="217">
        <f>+Enero!D111+Febrero!D111+'Marzo '!D111+'Abril '!D111+Mayo!D111+Junio!D111+Julio!D111+Agosto!D111+Septiembre!D111+'Octubre '!D111+Noviembre!D111+'Diciembre '!D111</f>
        <v>55</v>
      </c>
      <c r="E111" s="11" t="str">
        <f>IF(D111&gt;C111,"Error: Las actividades totales son menores que las realizadas en beneficiarios","")</f>
        <v/>
      </c>
      <c r="R111" s="92">
        <v>0</v>
      </c>
      <c r="X111" s="82">
        <f>IF(D111&gt;C111,1,0)</f>
        <v>0</v>
      </c>
      <c r="Y111" s="82"/>
    </row>
    <row r="112" spans="1:26" ht="15" customHeight="1" x14ac:dyDescent="0.15">
      <c r="A112" s="837" t="s">
        <v>136</v>
      </c>
      <c r="B112" s="838"/>
      <c r="C112" s="217">
        <f>+Enero!C112+Febrero!C112+'Marzo '!C112+'Abril '!C112+Mayo!C112+Junio!C112+Julio!C112+Agosto!C112+Septiembre!C112+'Octubre '!C112+Noviembre!C112+'Diciembre '!C112</f>
        <v>66</v>
      </c>
      <c r="D112" s="217">
        <f>+Enero!D112+Febrero!D112+'Marzo '!D112+'Abril '!D112+Mayo!D112+Junio!D112+Julio!D112+Agosto!D112+Septiembre!D112+'Octubre '!D112+Noviembre!D112+'Diciembre '!D112</f>
        <v>65</v>
      </c>
      <c r="E112" s="11" t="str">
        <f>IF(D112&gt;C112,"Error: Las actividades totales son menores que las realizadas en beneficiarios","")</f>
        <v/>
      </c>
      <c r="R112" s="92">
        <v>0</v>
      </c>
      <c r="X112" s="82">
        <f>IF(D112&gt;C112,1,0)</f>
        <v>0</v>
      </c>
      <c r="Y112" s="81"/>
    </row>
    <row r="113" spans="1:26" ht="37.5" customHeight="1" x14ac:dyDescent="0.2">
      <c r="A113" s="93" t="s">
        <v>137</v>
      </c>
      <c r="B113" s="14"/>
      <c r="C113" s="14"/>
      <c r="D113" s="14"/>
      <c r="F113" s="14"/>
    </row>
    <row r="114" spans="1:26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99" t="s">
        <v>269</v>
      </c>
      <c r="G114" s="799" t="s">
        <v>6</v>
      </c>
      <c r="H114" s="799" t="s">
        <v>7</v>
      </c>
      <c r="I114" s="811" t="s">
        <v>8</v>
      </c>
      <c r="X114" s="5"/>
      <c r="Z114" s="4"/>
    </row>
    <row r="115" spans="1:26" ht="30" customHeight="1" x14ac:dyDescent="0.15">
      <c r="A115" s="791"/>
      <c r="B115" s="792"/>
      <c r="C115" s="374" t="s">
        <v>9</v>
      </c>
      <c r="D115" s="94" t="s">
        <v>139</v>
      </c>
      <c r="E115" s="95" t="s">
        <v>140</v>
      </c>
      <c r="F115" s="800"/>
      <c r="G115" s="785"/>
      <c r="H115" s="785"/>
      <c r="I115" s="811"/>
      <c r="X115" s="5"/>
      <c r="Z115" s="4"/>
    </row>
    <row r="116" spans="1:26" ht="15" customHeight="1" x14ac:dyDescent="0.15">
      <c r="A116" s="797" t="s">
        <v>141</v>
      </c>
      <c r="B116" s="96" t="s">
        <v>142</v>
      </c>
      <c r="C116" s="217">
        <f>+Enero!C116+Febrero!C116+'Marzo '!C116+'Abril '!C116+Mayo!C116+Junio!C116+Julio!C116+Agosto!C116+Septiembre!C116+'Octubre '!C116+Noviembre!C116+'Diciembre '!C116</f>
        <v>216</v>
      </c>
      <c r="D116" s="217">
        <f>+Enero!D116+Febrero!D116+'Marzo '!D116+'Abril '!D116+Mayo!D116+Junio!D116+Julio!D116+Agosto!D116+Septiembre!D116+'Octubre '!D116+Noviembre!D116+'Diciembre '!D116</f>
        <v>0</v>
      </c>
      <c r="E116" s="217">
        <f>+Enero!E116+Febrero!E116+'Marzo '!E116+'Abril '!E116+Mayo!E116+Junio!E116+Julio!E116+Agosto!E116+Septiembre!E116+'Octubre '!E116+Noviembre!E116+'Diciembre '!E116</f>
        <v>216</v>
      </c>
      <c r="F116" s="217">
        <f>+Enero!F116+Febrero!F116+'Marzo '!F116+'Abril '!F116+Mayo!F116+Junio!F116+Julio!F116+Agosto!F116+Septiembre!F116+'Octubre '!F116+Noviembre!F116+'Diciembre '!F116</f>
        <v>36</v>
      </c>
      <c r="G116" s="217">
        <f>+Enero!G116+Febrero!G116+'Marzo '!G116+'Abril '!G116+Mayo!G116+Junio!G116+Julio!G116+Agosto!G116+Septiembre!G116+'Octubre '!G116+Noviembre!G116+'Diciembre '!G116</f>
        <v>153</v>
      </c>
      <c r="H116" s="217">
        <f>+Enero!H116+Febrero!H116+'Marzo '!H116+'Abril '!H116+Mayo!H116+Junio!H116+Julio!H116+Agosto!H116+Septiembre!H116+'Octubre '!H116+Noviembre!H116+'Diciembre '!H116</f>
        <v>0</v>
      </c>
      <c r="I116" s="217">
        <f>+Enero!I116+Febrero!I116+'Marzo '!I116+'Abril '!I116+Mayo!I116+Junio!I116+Julio!I116+Agosto!I116+Septiembre!I116+'Octubre '!I116+Noviembre!I116+'Diciembre '!I116</f>
        <v>0</v>
      </c>
      <c r="J116" s="11"/>
      <c r="K116" s="71"/>
      <c r="V116" s="97">
        <f>IF(E116&gt;C116,1,0)</f>
        <v>0</v>
      </c>
      <c r="X116" s="5"/>
      <c r="Z116" s="4"/>
    </row>
    <row r="117" spans="1:26" ht="15" customHeight="1" x14ac:dyDescent="0.15">
      <c r="A117" s="829"/>
      <c r="B117" s="98" t="s">
        <v>143</v>
      </c>
      <c r="C117" s="217">
        <f>+Enero!C117+Febrero!C117+'Marzo '!C117+'Abril '!C117+Mayo!C117+Junio!C117+Julio!C117+Agosto!C117+Septiembre!C117+'Octubre '!C117+Noviembre!C117+'Diciembre '!C117</f>
        <v>7</v>
      </c>
      <c r="D117" s="217">
        <f>+Enero!D117+Febrero!D117+'Marzo '!D117+'Abril '!D117+Mayo!D117+Junio!D117+Julio!D117+Agosto!D117+Septiembre!D117+'Octubre '!D117+Noviembre!D117+'Diciembre '!D117</f>
        <v>0</v>
      </c>
      <c r="E117" s="217">
        <f>+Enero!E117+Febrero!E117+'Marzo '!E117+'Abril '!E117+Mayo!E117+Junio!E117+Julio!E117+Agosto!E117+Septiembre!E117+'Octubre '!E117+Noviembre!E117+'Diciembre '!E117</f>
        <v>0</v>
      </c>
      <c r="F117" s="217">
        <f>+Enero!F117+Febrero!F117+'Marzo '!F117+'Abril '!F117+Mayo!F117+Junio!F117+Julio!F117+Agosto!F117+Septiembre!F117+'Octubre '!F117+Noviembre!F117+'Diciembre '!F117</f>
        <v>3</v>
      </c>
      <c r="G117" s="217">
        <f>+Enero!G117+Febrero!G117+'Marzo '!G117+'Abril '!G117+Mayo!G117+Junio!G117+Julio!G117+Agosto!G117+Septiembre!G117+'Octubre '!G117+Noviembre!G117+'Diciembre '!G117</f>
        <v>0</v>
      </c>
      <c r="H117" s="217">
        <f>+Enero!H117+Febrero!H117+'Marzo '!H117+'Abril '!H117+Mayo!H117+Junio!H117+Julio!H117+Agosto!H117+Septiembre!H117+'Octubre '!H117+Noviembre!H117+'Diciembre '!H117</f>
        <v>4</v>
      </c>
      <c r="I117" s="217">
        <f>+Enero!I117+Febrero!I117+'Marzo '!I117+'Abril '!I117+Mayo!I117+Junio!I117+Julio!I117+Agosto!I117+Septiembre!I117+'Octubre '!I117+Noviembre!I117+'Diciembre '!I117</f>
        <v>0</v>
      </c>
      <c r="J117" s="11"/>
      <c r="K117" s="71"/>
      <c r="V117" s="97"/>
      <c r="X117" s="5"/>
      <c r="Z117" s="4"/>
    </row>
    <row r="118" spans="1:26" ht="15" customHeight="1" x14ac:dyDescent="0.15">
      <c r="A118" s="830"/>
      <c r="B118" s="99" t="s">
        <v>9</v>
      </c>
      <c r="C118" s="217">
        <f>+Enero!C118+Febrero!C118+'Marzo '!C118+'Abril '!C118+Mayo!C118+Junio!C118+Julio!C118+Agosto!C118+Septiembre!C118+'Octubre '!C118+Noviembre!C118+'Diciembre '!C118</f>
        <v>223</v>
      </c>
      <c r="D118" s="217">
        <f>+Enero!D118+Febrero!D118+'Marzo '!D118+'Abril '!D118+Mayo!D118+Junio!D118+Julio!D118+Agosto!D118+Septiembre!D118+'Octubre '!D118+Noviembre!D118+'Diciembre '!D118</f>
        <v>0</v>
      </c>
      <c r="E118" s="217">
        <f>+Enero!E118+Febrero!E118+'Marzo '!E118+'Abril '!E118+Mayo!E118+Junio!E118+Julio!E118+Agosto!E118+Septiembre!E118+'Octubre '!E118+Noviembre!E118+'Diciembre '!E118</f>
        <v>0</v>
      </c>
      <c r="F118" s="217">
        <f>+Enero!F118+Febrero!F118+'Marzo '!F118+'Abril '!F118+Mayo!F118+Junio!F118+Julio!F118+Agosto!F118+Septiembre!F118+'Octubre '!F118+Noviembre!F118+'Diciembre '!F118</f>
        <v>39</v>
      </c>
      <c r="G118" s="217">
        <f>+Enero!G118+Febrero!G118+'Marzo '!G118+'Abril '!G118+Mayo!G118+Junio!G118+Julio!G118+Agosto!G118+Septiembre!G118+'Octubre '!G118+Noviembre!G118+'Diciembre '!G118</f>
        <v>153</v>
      </c>
      <c r="H118" s="217">
        <f>+Enero!H118+Febrero!H118+'Marzo '!H118+'Abril '!H118+Mayo!H118+Junio!H118+Julio!H118+Agosto!H118+Septiembre!H118+'Octubre '!H118+Noviembre!H118+'Diciembre '!H118</f>
        <v>4</v>
      </c>
      <c r="I118" s="217">
        <f>+Enero!I118+Febrero!I118+'Marzo '!I118+'Abril '!I118+Mayo!I118+Junio!I118+Julio!I118+Agosto!I118+Septiembre!I118+'Octubre '!I118+Noviembre!I118+'Diciembre '!I118</f>
        <v>0</v>
      </c>
      <c r="J118" s="11"/>
      <c r="K118" s="71"/>
      <c r="V118" s="97"/>
      <c r="X118" s="5"/>
      <c r="Z118" s="4"/>
    </row>
    <row r="119" spans="1:26" ht="15" customHeight="1" x14ac:dyDescent="0.15">
      <c r="A119" s="100" t="s">
        <v>144</v>
      </c>
      <c r="B119" s="101"/>
      <c r="C119" s="217">
        <f>+Enero!C119+Febrero!C119+'Marzo '!C119+'Abril '!C119+Mayo!C119+Junio!C119+Julio!C119+Agosto!C119+Septiembre!C119+'Octubre '!C119+Noviembre!C119+'Diciembre '!C119</f>
        <v>12258</v>
      </c>
      <c r="D119" s="217">
        <f>+Enero!D119+Febrero!D119+'Marzo '!D119+'Abril '!D119+Mayo!D119+Junio!D119+Julio!D119+Agosto!D119+Septiembre!D119+'Octubre '!D119+Noviembre!D119+'Diciembre '!D119</f>
        <v>0</v>
      </c>
      <c r="E119" s="217">
        <f>+Enero!E119+Febrero!E119+'Marzo '!E119+'Abril '!E119+Mayo!E119+Junio!E119+Julio!E119+Agosto!E119+Septiembre!E119+'Octubre '!E119+Noviembre!E119+'Diciembre '!E119</f>
        <v>0</v>
      </c>
      <c r="F119" s="217">
        <f>+Enero!F119+Febrero!F119+'Marzo '!F119+'Abril '!F119+Mayo!F119+Junio!F119+Julio!F119+Agosto!F119+Septiembre!F119+'Octubre '!F119+Noviembre!F119+'Diciembre '!F119</f>
        <v>20</v>
      </c>
      <c r="G119" s="217">
        <f>+Enero!G119+Febrero!G119+'Marzo '!G119+'Abril '!G119+Mayo!G119+Junio!G119+Julio!G119+Agosto!G119+Septiembre!G119+'Octubre '!G119+Noviembre!G119+'Diciembre '!G119</f>
        <v>10240</v>
      </c>
      <c r="H119" s="217">
        <f>+Enero!H119+Febrero!H119+'Marzo '!H119+'Abril '!H119+Mayo!H119+Junio!H119+Julio!H119+Agosto!H119+Septiembre!H119+'Octubre '!H119+Noviembre!H119+'Diciembre '!H119</f>
        <v>341</v>
      </c>
      <c r="I119" s="217">
        <f>+Enero!I119+Febrero!I119+'Marzo '!I119+'Abril '!I119+Mayo!I119+Junio!I119+Julio!I119+Agosto!I119+Septiembre!I119+'Octubre '!I119+Noviembre!I119+'Diciembre '!I119</f>
        <v>2</v>
      </c>
      <c r="J119" s="11"/>
      <c r="K119" s="71"/>
      <c r="V119" s="97"/>
      <c r="X119" s="5"/>
      <c r="Z119" s="4"/>
    </row>
    <row r="120" spans="1:26" ht="15" customHeight="1" x14ac:dyDescent="0.15">
      <c r="A120" s="102" t="s">
        <v>145</v>
      </c>
      <c r="B120" s="103"/>
      <c r="C120" s="217">
        <f>+Enero!C120+Febrero!C120+'Marzo '!C120+'Abril '!C120+Mayo!C120+Junio!C120+Julio!C120+Agosto!C120+Septiembre!C120+'Octubre '!C120+Noviembre!C120+'Diciembre '!C120</f>
        <v>4425</v>
      </c>
      <c r="D120" s="217">
        <f>+Enero!D120+Febrero!D120+'Marzo '!D120+'Abril '!D120+Mayo!D120+Junio!D120+Julio!D120+Agosto!D120+Septiembre!D120+'Octubre '!D120+Noviembre!D120+'Diciembre '!D120</f>
        <v>0</v>
      </c>
      <c r="E120" s="217">
        <f>+Enero!E120+Febrero!E120+'Marzo '!E120+'Abril '!E120+Mayo!E120+Junio!E120+Julio!E120+Agosto!E120+Septiembre!E120+'Octubre '!E120+Noviembre!E120+'Diciembre '!E120</f>
        <v>0</v>
      </c>
      <c r="F120" s="217">
        <f>+Enero!F120+Febrero!F120+'Marzo '!F120+'Abril '!F120+Mayo!F120+Junio!F120+Julio!F120+Agosto!F120+Septiembre!F120+'Octubre '!F120+Noviembre!F120+'Diciembre '!F120</f>
        <v>14</v>
      </c>
      <c r="G120" s="217">
        <f>+Enero!G120+Febrero!G120+'Marzo '!G120+'Abril '!G120+Mayo!G120+Junio!G120+Julio!G120+Agosto!G120+Septiembre!G120+'Octubre '!G120+Noviembre!G120+'Diciembre '!G120</f>
        <v>3543</v>
      </c>
      <c r="H120" s="217">
        <f>+Enero!H120+Febrero!H120+'Marzo '!H120+'Abril '!H120+Mayo!H120+Junio!H120+Julio!H120+Agosto!H120+Septiembre!H120+'Octubre '!H120+Noviembre!H120+'Diciembre '!H120</f>
        <v>90</v>
      </c>
      <c r="I120" s="217">
        <f>+Enero!I120+Febrero!I120+'Marzo '!I120+'Abril '!I120+Mayo!I120+Junio!I120+Julio!I120+Agosto!I120+Septiembre!I120+'Octubre '!I120+Noviembre!I120+'Diciembre '!I120</f>
        <v>0</v>
      </c>
      <c r="J120" s="11"/>
      <c r="K120" s="71"/>
      <c r="V120" s="97"/>
      <c r="X120" s="5"/>
      <c r="Z120" s="4"/>
    </row>
    <row r="121" spans="1:26" ht="15" customHeight="1" x14ac:dyDescent="0.15">
      <c r="A121" s="831" t="s">
        <v>146</v>
      </c>
      <c r="B121" s="832"/>
      <c r="C121" s="217">
        <f>+Enero!C121+Febrero!C121+'Marzo '!C121+'Abril '!C121+Mayo!C121+Junio!C121+Julio!C121+Agosto!C121+Septiembre!C121+'Octubre '!C121+Noviembre!C121+'Diciembre '!C121</f>
        <v>26</v>
      </c>
      <c r="D121" s="217">
        <f>+Enero!D121+Febrero!D121+'Marzo '!D121+'Abril '!D121+Mayo!D121+Junio!D121+Julio!D121+Agosto!D121+Septiembre!D121+'Octubre '!D121+Noviembre!D121+'Diciembre '!D121</f>
        <v>0</v>
      </c>
      <c r="E121" s="217">
        <f>+Enero!E121+Febrero!E121+'Marzo '!E121+'Abril '!E121+Mayo!E121+Junio!E121+Julio!E121+Agosto!E121+Septiembre!E121+'Octubre '!E121+Noviembre!E121+'Diciembre '!E121</f>
        <v>26</v>
      </c>
      <c r="F121" s="217">
        <f>+Enero!F121+Febrero!F121+'Marzo '!F121+'Abril '!F121+Mayo!F121+Junio!F121+Julio!F121+Agosto!F121+Septiembre!F121+'Octubre '!F121+Noviembre!F121+'Diciembre '!F121</f>
        <v>0</v>
      </c>
      <c r="G121" s="217">
        <f>+Enero!G121+Febrero!G121+'Marzo '!G121+'Abril '!G121+Mayo!G121+Junio!G121+Julio!G121+Agosto!G121+Septiembre!G121+'Octubre '!G121+Noviembre!G121+'Diciembre '!G121</f>
        <v>24</v>
      </c>
      <c r="H121" s="217">
        <f>+Enero!H121+Febrero!H121+'Marzo '!H121+'Abril '!H121+Mayo!H121+Junio!H121+Julio!H121+Agosto!H121+Septiembre!H121+'Octubre '!H121+Noviembre!H121+'Diciembre '!H121</f>
        <v>0</v>
      </c>
      <c r="I121" s="217">
        <f>+Enero!I121+Febrero!I121+'Marzo '!I121+'Abril '!I121+Mayo!I121+Junio!I121+Julio!I121+Agosto!I121+Septiembre!I121+'Octubre '!I121+Noviembre!I121+'Diciembre '!I121</f>
        <v>0</v>
      </c>
      <c r="J121" s="11"/>
      <c r="K121" s="71"/>
      <c r="V121" s="97">
        <f>IF(E121&gt;C121,1,0)</f>
        <v>0</v>
      </c>
      <c r="X121" s="5"/>
      <c r="Z121" s="4"/>
    </row>
    <row r="122" spans="1:26" ht="15" customHeight="1" x14ac:dyDescent="0.15">
      <c r="A122" s="104" t="s">
        <v>147</v>
      </c>
      <c r="B122" s="105"/>
      <c r="C122" s="217">
        <f>+Enero!C122+Febrero!C122+'Marzo '!C122+'Abril '!C122+Mayo!C122+Junio!C122+Julio!C122+Agosto!C122+Septiembre!C122+'Octubre '!C122+Noviembre!C122+'Diciembre '!C122</f>
        <v>738</v>
      </c>
      <c r="D122" s="217">
        <f>+Enero!D122+Febrero!D122+'Marzo '!D122+'Abril '!D122+Mayo!D122+Junio!D122+Julio!D122+Agosto!D122+Septiembre!D122+'Octubre '!D122+Noviembre!D122+'Diciembre '!D122</f>
        <v>0</v>
      </c>
      <c r="E122" s="217">
        <f>+Enero!E122+Febrero!E122+'Marzo '!E122+'Abril '!E122+Mayo!E122+Junio!E122+Julio!E122+Agosto!E122+Septiembre!E122+'Octubre '!E122+Noviembre!E122+'Diciembre '!E122</f>
        <v>0</v>
      </c>
      <c r="F122" s="217">
        <f>+Enero!F122+Febrero!F122+'Marzo '!F122+'Abril '!F122+Mayo!F122+Junio!F122+Julio!F122+Agosto!F122+Septiembre!F122+'Octubre '!F122+Noviembre!F122+'Diciembre '!F122</f>
        <v>598</v>
      </c>
      <c r="G122" s="217">
        <f>+Enero!G122+Febrero!G122+'Marzo '!G122+'Abril '!G122+Mayo!G122+Junio!G122+Julio!G122+Agosto!G122+Septiembre!G122+'Octubre '!G122+Noviembre!G122+'Diciembre '!G122</f>
        <v>0</v>
      </c>
      <c r="H122" s="217">
        <f>+Enero!H122+Febrero!H122+'Marzo '!H122+'Abril '!H122+Mayo!H122+Junio!H122+Julio!H122+Agosto!H122+Septiembre!H122+'Octubre '!H122+Noviembre!H122+'Diciembre '!H122</f>
        <v>0</v>
      </c>
      <c r="I122" s="217">
        <f>+Enero!I122+Febrero!I122+'Marzo '!I122+'Abril '!I122+Mayo!I122+Junio!I122+Julio!I122+Agosto!I122+Septiembre!I122+'Octubre '!I122+Noviembre!I122+'Diciembre '!I122</f>
        <v>0</v>
      </c>
      <c r="J122" s="11"/>
      <c r="K122" s="71"/>
      <c r="V122" s="97"/>
      <c r="X122" s="5"/>
      <c r="Z122" s="4"/>
    </row>
    <row r="123" spans="1:26" ht="15" customHeight="1" x14ac:dyDescent="0.15">
      <c r="A123" s="799" t="s">
        <v>148</v>
      </c>
      <c r="B123" s="106" t="s">
        <v>142</v>
      </c>
      <c r="C123" s="217">
        <f>+Enero!C123+Febrero!C123+'Marzo '!C123+'Abril '!C123+Mayo!C123+Junio!C123+Julio!C123+Agosto!C123+Septiembre!C123+'Octubre '!C123+Noviembre!C123+'Diciembre '!C123</f>
        <v>9224</v>
      </c>
      <c r="D123" s="217">
        <f>+Enero!D123+Febrero!D123+'Marzo '!D123+'Abril '!D123+Mayo!D123+Junio!D123+Julio!D123+Agosto!D123+Septiembre!D123+'Octubre '!D123+Noviembre!D123+'Diciembre '!D123</f>
        <v>370</v>
      </c>
      <c r="E123" s="217">
        <f>+Enero!E123+Febrero!E123+'Marzo '!E123+'Abril '!E123+Mayo!E123+Junio!E123+Julio!E123+Agosto!E123+Septiembre!E123+'Octubre '!E123+Noviembre!E123+'Diciembre '!E123</f>
        <v>8854</v>
      </c>
      <c r="F123" s="217">
        <f>+Enero!F123+Febrero!F123+'Marzo '!F123+'Abril '!F123+Mayo!F123+Junio!F123+Julio!F123+Agosto!F123+Septiembre!F123+'Octubre '!F123+Noviembre!F123+'Diciembre '!F123</f>
        <v>2277</v>
      </c>
      <c r="G123" s="217">
        <f>+Enero!G123+Febrero!G123+'Marzo '!G123+'Abril '!G123+Mayo!G123+Junio!G123+Julio!G123+Agosto!G123+Septiembre!G123+'Octubre '!G123+Noviembre!G123+'Diciembre '!G123</f>
        <v>3465</v>
      </c>
      <c r="H123" s="217">
        <f>+Enero!H123+Febrero!H123+'Marzo '!H123+'Abril '!H123+Mayo!H123+Junio!H123+Julio!H123+Agosto!H123+Septiembre!H123+'Octubre '!H123+Noviembre!H123+'Diciembre '!H123</f>
        <v>1980</v>
      </c>
      <c r="I123" s="217">
        <f>+Enero!I123+Febrero!I123+'Marzo '!I123+'Abril '!I123+Mayo!I123+Junio!I123+Julio!I123+Agosto!I123+Septiembre!I123+'Octubre '!I123+Noviembre!I123+'Diciembre '!I123</f>
        <v>37</v>
      </c>
      <c r="J123" s="11"/>
      <c r="K123" s="71"/>
      <c r="V123" s="97">
        <f>IF(E123&gt;C123,1,0)</f>
        <v>0</v>
      </c>
      <c r="X123" s="5"/>
      <c r="Z123" s="4"/>
    </row>
    <row r="124" spans="1:26" ht="15" customHeight="1" x14ac:dyDescent="0.15">
      <c r="A124" s="785"/>
      <c r="B124" s="98" t="s">
        <v>143</v>
      </c>
      <c r="C124" s="217">
        <f>+Enero!C124+Febrero!C124+'Marzo '!C124+'Abril '!C124+Mayo!C124+Junio!C124+Julio!C124+Agosto!C124+Septiembre!C124+'Octubre '!C124+Noviembre!C124+'Diciembre '!C124</f>
        <v>210169</v>
      </c>
      <c r="D124" s="217">
        <f>+Enero!D124+Febrero!D124+'Marzo '!D124+'Abril '!D124+Mayo!D124+Junio!D124+Julio!D124+Agosto!D124+Septiembre!D124+'Octubre '!D124+Noviembre!D124+'Diciembre '!D124</f>
        <v>0</v>
      </c>
      <c r="E124" s="217">
        <f>+Enero!E124+Febrero!E124+'Marzo '!E124+'Abril '!E124+Mayo!E124+Junio!E124+Julio!E124+Agosto!E124+Septiembre!E124+'Octubre '!E124+Noviembre!E124+'Diciembre '!E124</f>
        <v>0</v>
      </c>
      <c r="F124" s="217">
        <f>+Enero!F124+Febrero!F124+'Marzo '!F124+'Abril '!F124+Mayo!F124+Junio!F124+Julio!F124+Agosto!F124+Septiembre!F124+'Octubre '!F124+Noviembre!F124+'Diciembre '!F124</f>
        <v>171051</v>
      </c>
      <c r="G124" s="217">
        <f>+Enero!G124+Febrero!G124+'Marzo '!G124+'Abril '!G124+Mayo!G124+Junio!G124+Julio!G124+Agosto!G124+Septiembre!G124+'Octubre '!G124+Noviembre!G124+'Diciembre '!G124</f>
        <v>2826</v>
      </c>
      <c r="H124" s="217">
        <f>+Enero!H124+Febrero!H124+'Marzo '!H124+'Abril '!H124+Mayo!H124+Junio!H124+Julio!H124+Agosto!H124+Septiembre!H124+'Octubre '!H124+Noviembre!H124+'Diciembre '!H124</f>
        <v>3565</v>
      </c>
      <c r="I124" s="217">
        <f>+Enero!I124+Febrero!I124+'Marzo '!I124+'Abril '!I124+Mayo!I124+Junio!I124+Julio!I124+Agosto!I124+Septiembre!I124+'Octubre '!I124+Noviembre!I124+'Diciembre '!I124</f>
        <v>0</v>
      </c>
      <c r="J124" s="11"/>
      <c r="K124" s="71"/>
      <c r="V124" s="97"/>
      <c r="X124" s="5"/>
      <c r="Z124" s="4"/>
    </row>
    <row r="125" spans="1:26" ht="15" customHeight="1" x14ac:dyDescent="0.15">
      <c r="A125" s="800"/>
      <c r="B125" s="99" t="s">
        <v>9</v>
      </c>
      <c r="C125" s="217">
        <f>+Enero!C125+Febrero!C125+'Marzo '!C125+'Abril '!C125+Mayo!C125+Junio!C125+Julio!C125+Agosto!C125+Septiembre!C125+'Octubre '!C125+Noviembre!C125+'Diciembre '!C125</f>
        <v>219393</v>
      </c>
      <c r="D125" s="217">
        <f>+Enero!D125+Febrero!D125+'Marzo '!D125+'Abril '!D125+Mayo!D125+Junio!D125+Julio!D125+Agosto!D125+Septiembre!D125+'Octubre '!D125+Noviembre!D125+'Diciembre '!D125</f>
        <v>0</v>
      </c>
      <c r="E125" s="217">
        <f>+Enero!E125+Febrero!E125+'Marzo '!E125+'Abril '!E125+Mayo!E125+Junio!E125+Julio!E125+Agosto!E125+Septiembre!E125+'Octubre '!E125+Noviembre!E125+'Diciembre '!E125</f>
        <v>0</v>
      </c>
      <c r="F125" s="217">
        <f>+Enero!F125+Febrero!F125+'Marzo '!F125+'Abril '!F125+Mayo!F125+Junio!F125+Julio!F125+Agosto!F125+Septiembre!F125+'Octubre '!F125+Noviembre!F125+'Diciembre '!F125</f>
        <v>173328</v>
      </c>
      <c r="G125" s="217">
        <f>+Enero!G125+Febrero!G125+'Marzo '!G125+'Abril '!G125+Mayo!G125+Junio!G125+Julio!G125+Agosto!G125+Septiembre!G125+'Octubre '!G125+Noviembre!G125+'Diciembre '!G125</f>
        <v>6291</v>
      </c>
      <c r="H125" s="217">
        <f>+Enero!H125+Febrero!H125+'Marzo '!H125+'Abril '!H125+Mayo!H125+Junio!H125+Julio!H125+Agosto!H125+Septiembre!H125+'Octubre '!H125+Noviembre!H125+'Diciembre '!H125</f>
        <v>5545</v>
      </c>
      <c r="I125" s="217">
        <f>+Enero!I125+Febrero!I125+'Marzo '!I125+'Abril '!I125+Mayo!I125+Junio!I125+Julio!I125+Agosto!I125+Septiembre!I125+'Octubre '!I125+Noviembre!I125+'Diciembre '!I125</f>
        <v>37</v>
      </c>
      <c r="J125" s="11"/>
      <c r="K125" s="71"/>
      <c r="V125" s="97"/>
      <c r="X125" s="5"/>
      <c r="Z125" s="4"/>
    </row>
    <row r="126" spans="1:26" ht="15" customHeight="1" x14ac:dyDescent="0.15">
      <c r="A126" s="785" t="s">
        <v>149</v>
      </c>
      <c r="B126" s="107" t="s">
        <v>142</v>
      </c>
      <c r="C126" s="217">
        <f>+Enero!C126+Febrero!C126+'Marzo '!C126+'Abril '!C126+Mayo!C126+Junio!C126+Julio!C126+Agosto!C126+Septiembre!C126+'Octubre '!C126+Noviembre!C126+'Diciembre '!C126</f>
        <v>1124</v>
      </c>
      <c r="D126" s="217">
        <f>+Enero!D126+Febrero!D126+'Marzo '!D126+'Abril '!D126+Mayo!D126+Junio!D126+Julio!D126+Agosto!D126+Septiembre!D126+'Octubre '!D126+Noviembre!D126+'Diciembre '!D126</f>
        <v>55</v>
      </c>
      <c r="E126" s="217">
        <f>+Enero!E126+Febrero!E126+'Marzo '!E126+'Abril '!E126+Mayo!E126+Junio!E126+Julio!E126+Agosto!E126+Septiembre!E126+'Octubre '!E126+Noviembre!E126+'Diciembre '!E126</f>
        <v>1069</v>
      </c>
      <c r="F126" s="217">
        <f>+Enero!F126+Febrero!F126+'Marzo '!F126+'Abril '!F126+Mayo!F126+Junio!F126+Julio!F126+Agosto!F126+Septiembre!F126+'Octubre '!F126+Noviembre!F126+'Diciembre '!F126</f>
        <v>83</v>
      </c>
      <c r="G126" s="217">
        <f>+Enero!G126+Febrero!G126+'Marzo '!G126+'Abril '!G126+Mayo!G126+Junio!G126+Julio!G126+Agosto!G126+Septiembre!G126+'Octubre '!G126+Noviembre!G126+'Diciembre '!G126</f>
        <v>878</v>
      </c>
      <c r="H126" s="217">
        <f>+Enero!H126+Febrero!H126+'Marzo '!H126+'Abril '!H126+Mayo!H126+Junio!H126+Julio!H126+Agosto!H126+Septiembre!H126+'Octubre '!H126+Noviembre!H126+'Diciembre '!H126</f>
        <v>0</v>
      </c>
      <c r="I126" s="217">
        <f>+Enero!I126+Febrero!I126+'Marzo '!I126+'Abril '!I126+Mayo!I126+Junio!I126+Julio!I126+Agosto!I126+Septiembre!I126+'Octubre '!I126+Noviembre!I126+'Diciembre '!I126</f>
        <v>67</v>
      </c>
      <c r="J126" s="11"/>
      <c r="K126" s="71"/>
      <c r="V126" s="97">
        <f>IF(E126&gt;C126,1,0)</f>
        <v>0</v>
      </c>
      <c r="X126" s="5"/>
      <c r="Z126" s="4"/>
    </row>
    <row r="127" spans="1:26" ht="15" customHeight="1" x14ac:dyDescent="0.15">
      <c r="A127" s="785"/>
      <c r="B127" s="98" t="s">
        <v>143</v>
      </c>
      <c r="C127" s="217">
        <f>+Enero!C127+Febrero!C127+'Marzo '!C127+'Abril '!C127+Mayo!C127+Junio!C127+Julio!C127+Agosto!C127+Septiembre!C127+'Octubre '!C127+Noviembre!C127+'Diciembre '!C127</f>
        <v>3045</v>
      </c>
      <c r="D127" s="217">
        <f>+Enero!D127+Febrero!D127+'Marzo '!D127+'Abril '!D127+Mayo!D127+Junio!D127+Julio!D127+Agosto!D127+Septiembre!D127+'Octubre '!D127+Noviembre!D127+'Diciembre '!D127</f>
        <v>0</v>
      </c>
      <c r="E127" s="217">
        <f>+Enero!E127+Febrero!E127+'Marzo '!E127+'Abril '!E127+Mayo!E127+Junio!E127+Julio!E127+Agosto!E127+Septiembre!E127+'Octubre '!E127+Noviembre!E127+'Diciembre '!E127</f>
        <v>0</v>
      </c>
      <c r="F127" s="217">
        <f>+Enero!F127+Febrero!F127+'Marzo '!F127+'Abril '!F127+Mayo!F127+Junio!F127+Julio!F127+Agosto!F127+Septiembre!F127+'Octubre '!F127+Noviembre!F127+'Diciembre '!F127</f>
        <v>1397</v>
      </c>
      <c r="G127" s="217">
        <f>+Enero!G127+Febrero!G127+'Marzo '!G127+'Abril '!G127+Mayo!G127+Junio!G127+Julio!G127+Agosto!G127+Septiembre!G127+'Octubre '!G127+Noviembre!G127+'Diciembre '!G127</f>
        <v>1004</v>
      </c>
      <c r="H127" s="217">
        <f>+Enero!H127+Febrero!H127+'Marzo '!H127+'Abril '!H127+Mayo!H127+Junio!H127+Julio!H127+Agosto!H127+Septiembre!H127+'Octubre '!H127+Noviembre!H127+'Diciembre '!H127</f>
        <v>82</v>
      </c>
      <c r="I127" s="217">
        <f>+Enero!I127+Febrero!I127+'Marzo '!I127+'Abril '!I127+Mayo!I127+Junio!I127+Julio!I127+Agosto!I127+Septiembre!I127+'Octubre '!I127+Noviembre!I127+'Diciembre '!I127</f>
        <v>0</v>
      </c>
      <c r="J127" s="11"/>
      <c r="K127" s="71"/>
      <c r="V127" s="97"/>
      <c r="X127" s="5"/>
      <c r="Z127" s="4"/>
    </row>
    <row r="128" spans="1:26" ht="15" customHeight="1" x14ac:dyDescent="0.15">
      <c r="A128" s="785"/>
      <c r="B128" s="99" t="s">
        <v>9</v>
      </c>
      <c r="C128" s="217">
        <f>+Enero!C128+Febrero!C128+'Marzo '!C128+'Abril '!C128+Mayo!C128+Junio!C128+Julio!C128+Agosto!C128+Septiembre!C128+'Octubre '!C128+Noviembre!C128+'Diciembre '!C128</f>
        <v>4169</v>
      </c>
      <c r="D128" s="217">
        <f>+Enero!D128+Febrero!D128+'Marzo '!D128+'Abril '!D128+Mayo!D128+Junio!D128+Julio!D128+Agosto!D128+Septiembre!D128+'Octubre '!D128+Noviembre!D128+'Diciembre '!D128</f>
        <v>0</v>
      </c>
      <c r="E128" s="217">
        <f>+Enero!E128+Febrero!E128+'Marzo '!E128+'Abril '!E128+Mayo!E128+Junio!E128+Julio!E128+Agosto!E128+Septiembre!E128+'Octubre '!E128+Noviembre!E128+'Diciembre '!E128</f>
        <v>0</v>
      </c>
      <c r="F128" s="217">
        <f>+Enero!F128+Febrero!F128+'Marzo '!F128+'Abril '!F128+Mayo!F128+Junio!F128+Julio!F128+Agosto!F128+Septiembre!F128+'Octubre '!F128+Noviembre!F128+'Diciembre '!F128</f>
        <v>1480</v>
      </c>
      <c r="G128" s="217">
        <f>+Enero!G128+Febrero!G128+'Marzo '!G128+'Abril '!G128+Mayo!G128+Junio!G128+Julio!G128+Agosto!G128+Septiembre!G128+'Octubre '!G128+Noviembre!G128+'Diciembre '!G128</f>
        <v>1882</v>
      </c>
      <c r="H128" s="217">
        <f>+Enero!H128+Febrero!H128+'Marzo '!H128+'Abril '!H128+Mayo!H128+Junio!H128+Julio!H128+Agosto!H128+Septiembre!H128+'Octubre '!H128+Noviembre!H128+'Diciembre '!H128</f>
        <v>82</v>
      </c>
      <c r="I128" s="217">
        <f>+Enero!I128+Febrero!I128+'Marzo '!I128+'Abril '!I128+Mayo!I128+Junio!I128+Julio!I128+Agosto!I128+Septiembre!I128+'Octubre '!I128+Noviembre!I128+'Diciembre '!I128</f>
        <v>67</v>
      </c>
      <c r="J128" s="11"/>
      <c r="K128" s="71"/>
      <c r="V128" s="97"/>
      <c r="X128" s="5"/>
      <c r="Z128" s="4"/>
    </row>
    <row r="129" spans="1:26" ht="15" customHeight="1" x14ac:dyDescent="0.15">
      <c r="A129" s="102" t="s">
        <v>150</v>
      </c>
      <c r="B129" s="105"/>
      <c r="C129" s="217">
        <f>+Enero!C129+Febrero!C129+'Marzo '!C129+'Abril '!C129+Mayo!C129+Junio!C129+Julio!C129+Agosto!C129+Septiembre!C129+'Octubre '!C129+Noviembre!C129+'Diciembre '!C129</f>
        <v>2256</v>
      </c>
      <c r="D129" s="217">
        <f>+Enero!D129+Febrero!D129+'Marzo '!D129+'Abril '!D129+Mayo!D129+Junio!D129+Julio!D129+Agosto!D129+Septiembre!D129+'Octubre '!D129+Noviembre!D129+'Diciembre '!D129</f>
        <v>0</v>
      </c>
      <c r="E129" s="217">
        <f>+Enero!E129+Febrero!E129+'Marzo '!E129+'Abril '!E129+Mayo!E129+Junio!E129+Julio!E129+Agosto!E129+Septiembre!E129+'Octubre '!E129+Noviembre!E129+'Diciembre '!E129</f>
        <v>0</v>
      </c>
      <c r="F129" s="217">
        <f>+Enero!F129+Febrero!F129+'Marzo '!F129+'Abril '!F129+Mayo!F129+Junio!F129+Julio!F129+Agosto!F129+Septiembre!F129+'Octubre '!F129+Noviembre!F129+'Diciembre '!F129</f>
        <v>1377</v>
      </c>
      <c r="G129" s="217">
        <f>+Enero!G129+Febrero!G129+'Marzo '!G129+'Abril '!G129+Mayo!G129+Junio!G129+Julio!G129+Agosto!G129+Septiembre!G129+'Octubre '!G129+Noviembre!G129+'Diciembre '!G129</f>
        <v>209</v>
      </c>
      <c r="H129" s="217">
        <f>+Enero!H129+Febrero!H129+'Marzo '!H129+'Abril '!H129+Mayo!H129+Junio!H129+Julio!H129+Agosto!H129+Septiembre!H129+'Octubre '!H129+Noviembre!H129+'Diciembre '!H129</f>
        <v>307</v>
      </c>
      <c r="I129" s="217">
        <f>+Enero!I129+Febrero!I129+'Marzo '!I129+'Abril '!I129+Mayo!I129+Junio!I129+Julio!I129+Agosto!I129+Septiembre!I129+'Octubre '!I129+Noviembre!I129+'Diciembre '!I129</f>
        <v>0</v>
      </c>
      <c r="J129" s="11"/>
      <c r="K129" s="71"/>
      <c r="V129" s="97"/>
      <c r="X129" s="5"/>
      <c r="Z129" s="4"/>
    </row>
    <row r="130" spans="1:26" ht="15" customHeight="1" x14ac:dyDescent="0.15">
      <c r="A130" s="100" t="s">
        <v>151</v>
      </c>
      <c r="B130" s="108"/>
      <c r="C130" s="217">
        <f>+Enero!C130+Febrero!C130+'Marzo '!C130+'Abril '!C130+Mayo!C130+Junio!C130+Julio!C130+Agosto!C130+Septiembre!C130+'Octubre '!C130+Noviembre!C130+'Diciembre '!C130</f>
        <v>14065</v>
      </c>
      <c r="D130" s="217">
        <f>+Enero!D130+Febrero!D130+'Marzo '!D130+'Abril '!D130+Mayo!D130+Junio!D130+Julio!D130+Agosto!D130+Septiembre!D130+'Octubre '!D130+Noviembre!D130+'Diciembre '!D130</f>
        <v>494</v>
      </c>
      <c r="E130" s="217">
        <f>+Enero!E130+Febrero!E130+'Marzo '!E130+'Abril '!E130+Mayo!E130+Junio!E130+Julio!E130+Agosto!E130+Septiembre!E130+'Octubre '!E130+Noviembre!E130+'Diciembre '!E130</f>
        <v>13571</v>
      </c>
      <c r="F130" s="217">
        <f>+Enero!F130+Febrero!F130+'Marzo '!F130+'Abril '!F130+Mayo!F130+Junio!F130+Julio!F130+Agosto!F130+Septiembre!F130+'Octubre '!F130+Noviembre!F130+'Diciembre '!F130</f>
        <v>9743</v>
      </c>
      <c r="G130" s="217">
        <f>+Enero!G130+Febrero!G130+'Marzo '!G130+'Abril '!G130+Mayo!G130+Junio!G130+Julio!G130+Agosto!G130+Septiembre!G130+'Octubre '!G130+Noviembre!G130+'Diciembre '!G130</f>
        <v>1134</v>
      </c>
      <c r="H130" s="217">
        <f>+Enero!H130+Febrero!H130+'Marzo '!H130+'Abril '!H130+Mayo!H130+Junio!H130+Julio!H130+Agosto!H130+Septiembre!H130+'Octubre '!H130+Noviembre!H130+'Diciembre '!H130</f>
        <v>0</v>
      </c>
      <c r="I130" s="217">
        <f>+Enero!I130+Febrero!I130+'Marzo '!I130+'Abril '!I130+Mayo!I130+Junio!I130+Julio!I130+Agosto!I130+Septiembre!I130+'Octubre '!I130+Noviembre!I130+'Diciembre '!I130</f>
        <v>0</v>
      </c>
      <c r="J130" s="11"/>
      <c r="K130" s="71"/>
      <c r="V130" s="97">
        <f>IF(E130&gt;C130,1,0)</f>
        <v>0</v>
      </c>
      <c r="X130" s="5"/>
      <c r="Z130" s="4"/>
    </row>
    <row r="131" spans="1:26" ht="15" customHeight="1" x14ac:dyDescent="0.15">
      <c r="A131" s="843" t="s">
        <v>152</v>
      </c>
      <c r="B131" s="106" t="s">
        <v>142</v>
      </c>
      <c r="C131" s="217">
        <f>+Enero!C131+Febrero!C131+'Marzo '!C131+'Abril '!C131+Mayo!C131+Junio!C131+Julio!C131+Agosto!C131+Septiembre!C131+'Octubre '!C131+Noviembre!C131+'Diciembre '!C131</f>
        <v>352</v>
      </c>
      <c r="D131" s="217">
        <f>+Enero!D131+Febrero!D131+'Marzo '!D131+'Abril '!D131+Mayo!D131+Junio!D131+Julio!D131+Agosto!D131+Septiembre!D131+'Octubre '!D131+Noviembre!D131+'Diciembre '!D131</f>
        <v>9</v>
      </c>
      <c r="E131" s="217">
        <f>+Enero!E131+Febrero!E131+'Marzo '!E131+'Abril '!E131+Mayo!E131+Junio!E131+Julio!E131+Agosto!E131+Septiembre!E131+'Octubre '!E131+Noviembre!E131+'Diciembre '!E131</f>
        <v>343</v>
      </c>
      <c r="F131" s="217">
        <f>+Enero!F131+Febrero!F131+'Marzo '!F131+'Abril '!F131+Mayo!F131+Junio!F131+Julio!F131+Agosto!F131+Septiembre!F131+'Octubre '!F131+Noviembre!F131+'Diciembre '!F131</f>
        <v>128</v>
      </c>
      <c r="G131" s="217">
        <f>+Enero!G131+Febrero!G131+'Marzo '!G131+'Abril '!G131+Mayo!G131+Junio!G131+Julio!G131+Agosto!G131+Septiembre!G131+'Octubre '!G131+Noviembre!G131+'Diciembre '!G131</f>
        <v>14</v>
      </c>
      <c r="H131" s="217">
        <f>+Enero!H131+Febrero!H131+'Marzo '!H131+'Abril '!H131+Mayo!H131+Junio!H131+Julio!H131+Agosto!H131+Septiembre!H131+'Octubre '!H131+Noviembre!H131+'Diciembre '!H131</f>
        <v>171</v>
      </c>
      <c r="I131" s="217">
        <f>+Enero!I131+Febrero!I131+'Marzo '!I131+'Abril '!I131+Mayo!I131+Junio!I131+Julio!I131+Agosto!I131+Septiembre!I131+'Octubre '!I131+Noviembre!I131+'Diciembre '!I131</f>
        <v>0</v>
      </c>
      <c r="J131" s="11"/>
      <c r="K131" s="71"/>
      <c r="V131" s="97">
        <f>IF(E131&gt;C131,1,0)</f>
        <v>0</v>
      </c>
      <c r="X131" s="5"/>
      <c r="Z131" s="4"/>
    </row>
    <row r="132" spans="1:26" ht="15" customHeight="1" x14ac:dyDescent="0.15">
      <c r="A132" s="844"/>
      <c r="B132" s="98" t="s">
        <v>143</v>
      </c>
      <c r="C132" s="217">
        <f>+Enero!C132+Febrero!C132+'Marzo '!C132+'Abril '!C132+Mayo!C132+Junio!C132+Julio!C132+Agosto!C132+Septiembre!C132+'Octubre '!C132+Noviembre!C132+'Diciembre '!C132</f>
        <v>1326</v>
      </c>
      <c r="D132" s="217">
        <f>+Enero!D132+Febrero!D132+'Marzo '!D132+'Abril '!D132+Mayo!D132+Junio!D132+Julio!D132+Agosto!D132+Septiembre!D132+'Octubre '!D132+Noviembre!D132+'Diciembre '!D132</f>
        <v>0</v>
      </c>
      <c r="E132" s="217">
        <f>+Enero!E132+Febrero!E132+'Marzo '!E132+'Abril '!E132+Mayo!E132+Junio!E132+Julio!E132+Agosto!E132+Septiembre!E132+'Octubre '!E132+Noviembre!E132+'Diciembre '!E132</f>
        <v>0</v>
      </c>
      <c r="F132" s="217">
        <f>+Enero!F132+Febrero!F132+'Marzo '!F132+'Abril '!F132+Mayo!F132+Junio!F132+Julio!F132+Agosto!F132+Septiembre!F132+'Octubre '!F132+Noviembre!F132+'Diciembre '!F132</f>
        <v>7</v>
      </c>
      <c r="G132" s="217">
        <f>+Enero!G132+Febrero!G132+'Marzo '!G132+'Abril '!G132+Mayo!G132+Junio!G132+Julio!G132+Agosto!G132+Septiembre!G132+'Octubre '!G132+Noviembre!G132+'Diciembre '!G132</f>
        <v>1097</v>
      </c>
      <c r="H132" s="217">
        <f>+Enero!H132+Febrero!H132+'Marzo '!H132+'Abril '!H132+Mayo!H132+Junio!H132+Julio!H132+Agosto!H132+Septiembre!H132+'Octubre '!H132+Noviembre!H132+'Diciembre '!H132</f>
        <v>0</v>
      </c>
      <c r="I132" s="217">
        <f>+Enero!I132+Febrero!I132+'Marzo '!I132+'Abril '!I132+Mayo!I132+Junio!I132+Julio!I132+Agosto!I132+Septiembre!I132+'Octubre '!I132+Noviembre!I132+'Diciembre '!I132</f>
        <v>0</v>
      </c>
      <c r="J132" s="11"/>
      <c r="K132" s="71"/>
      <c r="V132" s="97"/>
      <c r="X132" s="5"/>
      <c r="Z132" s="4"/>
    </row>
    <row r="133" spans="1:26" ht="15" customHeight="1" x14ac:dyDescent="0.15">
      <c r="A133" s="845"/>
      <c r="B133" s="99" t="s">
        <v>9</v>
      </c>
      <c r="C133" s="217">
        <f>+Enero!C133+Febrero!C133+'Marzo '!C133+'Abril '!C133+Mayo!C133+Junio!C133+Julio!C133+Agosto!C133+Septiembre!C133+'Octubre '!C133+Noviembre!C133+'Diciembre '!C133</f>
        <v>1678</v>
      </c>
      <c r="D133" s="217">
        <f>+Enero!D133+Febrero!D133+'Marzo '!D133+'Abril '!D133+Mayo!D133+Junio!D133+Julio!D133+Agosto!D133+Septiembre!D133+'Octubre '!D133+Noviembre!D133+'Diciembre '!D133</f>
        <v>0</v>
      </c>
      <c r="E133" s="217">
        <f>+Enero!E133+Febrero!E133+'Marzo '!E133+'Abril '!E133+Mayo!E133+Junio!E133+Julio!E133+Agosto!E133+Septiembre!E133+'Octubre '!E133+Noviembre!E133+'Diciembre '!E133</f>
        <v>0</v>
      </c>
      <c r="F133" s="217">
        <f>+Enero!F133+Febrero!F133+'Marzo '!F133+'Abril '!F133+Mayo!F133+Junio!F133+Julio!F133+Agosto!F133+Septiembre!F133+'Octubre '!F133+Noviembre!F133+'Diciembre '!F133</f>
        <v>135</v>
      </c>
      <c r="G133" s="217">
        <f>+Enero!G133+Febrero!G133+'Marzo '!G133+'Abril '!G133+Mayo!G133+Junio!G133+Julio!G133+Agosto!G133+Septiembre!G133+'Octubre '!G133+Noviembre!G133+'Diciembre '!G133</f>
        <v>1111</v>
      </c>
      <c r="H133" s="217">
        <f>+Enero!H133+Febrero!H133+'Marzo '!H133+'Abril '!H133+Mayo!H133+Junio!H133+Julio!H133+Agosto!H133+Septiembre!H133+'Octubre '!H133+Noviembre!H133+'Diciembre '!H133</f>
        <v>171</v>
      </c>
      <c r="I133" s="217">
        <f>+Enero!I133+Febrero!I133+'Marzo '!I133+'Abril '!I133+Mayo!I133+Junio!I133+Julio!I133+Agosto!I133+Septiembre!I133+'Octubre '!I133+Noviembre!I133+'Diciembre '!I133</f>
        <v>0</v>
      </c>
      <c r="J133" s="11"/>
      <c r="K133" s="71"/>
      <c r="V133" s="97"/>
      <c r="X133" s="5"/>
      <c r="Z133" s="4"/>
    </row>
    <row r="134" spans="1:26" ht="15" customHeight="1" x14ac:dyDescent="0.15">
      <c r="A134" s="100" t="s">
        <v>153</v>
      </c>
      <c r="B134" s="108"/>
      <c r="C134" s="217">
        <f>+Enero!C134+Febrero!C134+'Marzo '!C134+'Abril '!C134+Mayo!C134+Junio!C134+Julio!C134+Agosto!C134+Septiembre!C134+'Octubre '!C134+Noviembre!C134+'Diciembre '!C134</f>
        <v>156846</v>
      </c>
      <c r="D134" s="217">
        <f>+Enero!D134+Febrero!D134+'Marzo '!D134+'Abril '!D134+Mayo!D134+Junio!D134+Julio!D134+Agosto!D134+Septiembre!D134+'Octubre '!D134+Noviembre!D134+'Diciembre '!D134</f>
        <v>0</v>
      </c>
      <c r="E134" s="217">
        <f>+Enero!E134+Febrero!E134+'Marzo '!E134+'Abril '!E134+Mayo!E134+Junio!E134+Julio!E134+Agosto!E134+Septiembre!E134+'Octubre '!E134+Noviembre!E134+'Diciembre '!E134</f>
        <v>0</v>
      </c>
      <c r="F134" s="217">
        <f>+Enero!F134+Febrero!F134+'Marzo '!F134+'Abril '!F134+Mayo!F134+Junio!F134+Julio!F134+Agosto!F134+Septiembre!F134+'Octubre '!F134+Noviembre!F134+'Diciembre '!F134</f>
        <v>107243</v>
      </c>
      <c r="G134" s="217">
        <f>+Enero!G134+Febrero!G134+'Marzo '!G134+'Abril '!G134+Mayo!G134+Junio!G134+Julio!G134+Agosto!G134+Septiembre!G134+'Octubre '!G134+Noviembre!G134+'Diciembre '!G134</f>
        <v>24531</v>
      </c>
      <c r="H134" s="217">
        <f>+Enero!H134+Febrero!H134+'Marzo '!H134+'Abril '!H134+Mayo!H134+Junio!H134+Julio!H134+Agosto!H134+Septiembre!H134+'Octubre '!H134+Noviembre!H134+'Diciembre '!H134</f>
        <v>4006</v>
      </c>
      <c r="I134" s="217">
        <f>+Enero!I134+Febrero!I134+'Marzo '!I134+'Abril '!I134+Mayo!I134+Junio!I134+Julio!I134+Agosto!I134+Septiembre!I134+'Octubre '!I134+Noviembre!I134+'Diciembre '!I134</f>
        <v>0</v>
      </c>
      <c r="J134" s="11"/>
      <c r="K134" s="71"/>
      <c r="V134" s="97"/>
      <c r="X134" s="5"/>
      <c r="Z134" s="4"/>
    </row>
    <row r="135" spans="1:26" ht="15" customHeight="1" x14ac:dyDescent="0.15">
      <c r="A135" s="846" t="s">
        <v>154</v>
      </c>
      <c r="B135" s="109" t="s">
        <v>142</v>
      </c>
      <c r="C135" s="217">
        <f>+Enero!C135+Febrero!C135+'Marzo '!C135+'Abril '!C135+Mayo!C135+Junio!C135+Julio!C135+Agosto!C135+Septiembre!C135+'Octubre '!C135+Noviembre!C135+'Diciembre '!C135</f>
        <v>25007</v>
      </c>
      <c r="D135" s="217">
        <f>+Enero!D135+Febrero!D135+'Marzo '!D135+'Abril '!D135+Mayo!D135+Junio!D135+Julio!D135+Agosto!D135+Septiembre!D135+'Octubre '!D135+Noviembre!D135+'Diciembre '!D135</f>
        <v>0</v>
      </c>
      <c r="E135" s="217">
        <f>+Enero!E135+Febrero!E135+'Marzo '!E135+'Abril '!E135+Mayo!E135+Junio!E135+Julio!E135+Agosto!E135+Septiembre!E135+'Octubre '!E135+Noviembre!E135+'Diciembre '!E135</f>
        <v>0</v>
      </c>
      <c r="F135" s="217">
        <f>+Enero!F135+Febrero!F135+'Marzo '!F135+'Abril '!F135+Mayo!F135+Junio!F135+Julio!F135+Agosto!F135+Septiembre!F135+'Octubre '!F135+Noviembre!F135+'Diciembre '!F135</f>
        <v>12267</v>
      </c>
      <c r="G135" s="217">
        <f>+Enero!G135+Febrero!G135+'Marzo '!G135+'Abril '!G135+Mayo!G135+Junio!G135+Julio!G135+Agosto!G135+Septiembre!G135+'Octubre '!G135+Noviembre!G135+'Diciembre '!G135</f>
        <v>5668</v>
      </c>
      <c r="H135" s="217">
        <f>+Enero!H135+Febrero!H135+'Marzo '!H135+'Abril '!H135+Mayo!H135+Junio!H135+Julio!H135+Agosto!H135+Septiembre!H135+'Octubre '!H135+Noviembre!H135+'Diciembre '!H135</f>
        <v>2151</v>
      </c>
      <c r="I135" s="217">
        <f>+Enero!I135+Febrero!I135+'Marzo '!I135+'Abril '!I135+Mayo!I135+Junio!I135+Julio!I135+Agosto!I135+Septiembre!I135+'Octubre '!I135+Noviembre!I135+'Diciembre '!I135</f>
        <v>104</v>
      </c>
      <c r="J135" s="11"/>
      <c r="K135" s="71"/>
      <c r="V135" s="97"/>
      <c r="X135" s="5"/>
      <c r="Z135" s="4"/>
    </row>
    <row r="136" spans="1:26" ht="15" customHeight="1" x14ac:dyDescent="0.15">
      <c r="A136" s="847"/>
      <c r="B136" s="110" t="s">
        <v>143</v>
      </c>
      <c r="C136" s="217">
        <f>+Enero!C136+Febrero!C136+'Marzo '!C136+'Abril '!C136+Mayo!C136+Junio!C136+Julio!C136+Agosto!C136+Septiembre!C136+'Octubre '!C136+Noviembre!C136+'Diciembre '!C136</f>
        <v>391070</v>
      </c>
      <c r="D136" s="217">
        <f>+Enero!D136+Febrero!D136+'Marzo '!D136+'Abril '!D136+Mayo!D136+Junio!D136+Julio!D136+Agosto!D136+Septiembre!D136+'Octubre '!D136+Noviembre!D136+'Diciembre '!D136</f>
        <v>0</v>
      </c>
      <c r="E136" s="217">
        <f>+Enero!E136+Febrero!E136+'Marzo '!E136+'Abril '!E136+Mayo!E136+Junio!E136+Julio!E136+Agosto!E136+Septiembre!E136+'Octubre '!E136+Noviembre!E136+'Diciembre '!E136</f>
        <v>0</v>
      </c>
      <c r="F136" s="217">
        <f>+Enero!F136+Febrero!F136+'Marzo '!F136+'Abril '!F136+Mayo!F136+Junio!F136+Julio!F136+Agosto!F136+Septiembre!F136+'Octubre '!F136+Noviembre!F136+'Diciembre '!F136</f>
        <v>281710</v>
      </c>
      <c r="G136" s="217">
        <f>+Enero!G136+Febrero!G136+'Marzo '!G136+'Abril '!G136+Mayo!G136+Junio!G136+Julio!G136+Agosto!G136+Septiembre!G136+'Octubre '!G136+Noviembre!G136+'Diciembre '!G136</f>
        <v>43450</v>
      </c>
      <c r="H136" s="217">
        <f>+Enero!H136+Febrero!H136+'Marzo '!H136+'Abril '!H136+Mayo!H136+Junio!H136+Julio!H136+Agosto!H136+Septiembre!H136+'Octubre '!H136+Noviembre!H136+'Diciembre '!H136</f>
        <v>8395</v>
      </c>
      <c r="I136" s="217">
        <f>+Enero!I136+Febrero!I136+'Marzo '!I136+'Abril '!I136+Mayo!I136+Junio!I136+Julio!I136+Agosto!I136+Septiembre!I136+'Octubre '!I136+Noviembre!I136+'Diciembre '!I136</f>
        <v>2</v>
      </c>
      <c r="J136" s="11"/>
      <c r="K136" s="71"/>
      <c r="V136" s="97"/>
      <c r="X136" s="5"/>
      <c r="Z136" s="4"/>
    </row>
    <row r="137" spans="1:26" ht="15" customHeight="1" x14ac:dyDescent="0.15">
      <c r="A137" s="848"/>
      <c r="B137" s="111" t="s">
        <v>9</v>
      </c>
      <c r="C137" s="217">
        <f>+Enero!C137+Febrero!C137+'Marzo '!C137+'Abril '!C137+Mayo!C137+Junio!C137+Julio!C137+Agosto!C137+Septiembre!C137+'Octubre '!C137+Noviembre!C137+'Diciembre '!C137</f>
        <v>416077</v>
      </c>
      <c r="D137" s="217">
        <f>+Enero!D137+Febrero!D137+'Marzo '!D137+'Abril '!D137+Mayo!D137+Junio!D137+Julio!D137+Agosto!D137+Septiembre!D137+'Octubre '!D137+Noviembre!D137+'Diciembre '!D137</f>
        <v>0</v>
      </c>
      <c r="E137" s="217">
        <f>+Enero!E137+Febrero!E137+'Marzo '!E137+'Abril '!E137+Mayo!E137+Junio!E137+Julio!E137+Agosto!E137+Septiembre!E137+'Octubre '!E137+Noviembre!E137+'Diciembre '!E137</f>
        <v>0</v>
      </c>
      <c r="F137" s="217">
        <f>+Enero!F137+Febrero!F137+'Marzo '!F137+'Abril '!F137+Mayo!F137+Junio!F137+Julio!F137+Agosto!F137+Septiembre!F137+'Octubre '!F137+Noviembre!F137+'Diciembre '!F137</f>
        <v>293977</v>
      </c>
      <c r="G137" s="217">
        <f>+Enero!G137+Febrero!G137+'Marzo '!G137+'Abril '!G137+Mayo!G137+Junio!G137+Julio!G137+Agosto!G137+Septiembre!G137+'Octubre '!G137+Noviembre!G137+'Diciembre '!G137</f>
        <v>49118</v>
      </c>
      <c r="H137" s="217">
        <f>+Enero!H137+Febrero!H137+'Marzo '!H137+'Abril '!H137+Mayo!H137+Junio!H137+Julio!H137+Agosto!H137+Septiembre!H137+'Octubre '!H137+Noviembre!H137+'Diciembre '!H137</f>
        <v>10546</v>
      </c>
      <c r="I137" s="217">
        <f>+Enero!I137+Febrero!I137+'Marzo '!I137+'Abril '!I137+Mayo!I137+Junio!I137+Julio!I137+Agosto!I137+Septiembre!I137+'Octubre '!I137+Noviembre!I137+'Diciembre '!I137</f>
        <v>106</v>
      </c>
      <c r="J137" s="11"/>
      <c r="K137" s="71"/>
      <c r="V137" s="97"/>
      <c r="X137" s="5"/>
      <c r="Z137" s="4"/>
    </row>
    <row r="138" spans="1:26" ht="27.75" customHeight="1" x14ac:dyDescent="0.2">
      <c r="A138" s="93" t="s">
        <v>155</v>
      </c>
      <c r="B138" s="14"/>
      <c r="C138" s="112"/>
      <c r="D138" s="112"/>
      <c r="E138" s="113"/>
      <c r="F138" s="112"/>
      <c r="G138" s="85"/>
      <c r="H138" s="85"/>
      <c r="I138" s="85"/>
      <c r="J138" s="85"/>
      <c r="K138" s="85"/>
      <c r="L138" s="85"/>
      <c r="M138" s="85"/>
    </row>
    <row r="139" spans="1:26" ht="27" customHeight="1" x14ac:dyDescent="0.2">
      <c r="A139" s="793" t="s">
        <v>156</v>
      </c>
      <c r="B139" s="794"/>
      <c r="C139" s="114" t="s">
        <v>9</v>
      </c>
      <c r="D139" s="115" t="s">
        <v>157</v>
      </c>
      <c r="E139" s="116"/>
      <c r="F139" s="85"/>
      <c r="G139" s="85"/>
      <c r="H139" s="85"/>
      <c r="I139" s="85"/>
      <c r="J139" s="85"/>
      <c r="K139" s="85"/>
      <c r="Z139" s="4"/>
    </row>
    <row r="140" spans="1:26" ht="15" customHeight="1" x14ac:dyDescent="0.2">
      <c r="A140" s="117" t="s">
        <v>158</v>
      </c>
      <c r="B140" s="118"/>
      <c r="C140" s="217">
        <f>+Enero!C140+Febrero!C140+'Marzo '!C140+'Abril '!C140+Mayo!C140+Junio!C140+Julio!C140+Agosto!C140+Septiembre!C140+'Octubre '!C140+Noviembre!C140+'Diciembre '!C140</f>
        <v>0</v>
      </c>
      <c r="D140" s="217">
        <f>+Enero!D140+Febrero!D140+'Marzo '!D140+'Abril '!D140+Mayo!D140+Junio!D140+Julio!D140+Agosto!D140+Septiembre!D140+'Octubre '!D140+Noviembre!D140+'Diciembre '!D140</f>
        <v>0</v>
      </c>
      <c r="E140" s="11" t="str">
        <f t="shared" ref="E140:E146" si="4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97">
        <f>IF(D140&gt;C140,1,0)</f>
        <v>0</v>
      </c>
      <c r="Z140" s="4"/>
    </row>
    <row r="141" spans="1:26" ht="15" customHeight="1" x14ac:dyDescent="0.2">
      <c r="A141" s="58" t="s">
        <v>159</v>
      </c>
      <c r="B141" s="119"/>
      <c r="C141" s="217">
        <f>+Enero!C141+Febrero!C141+'Marzo '!C141+'Abril '!C141+Mayo!C141+Junio!C141+Julio!C141+Agosto!C141+Septiembre!C141+'Octubre '!C141+Noviembre!C141+'Diciembre '!C141</f>
        <v>583</v>
      </c>
      <c r="D141" s="217">
        <f>+Enero!D141+Febrero!D141+'Marzo '!D141+'Abril '!D141+Mayo!D141+Junio!D141+Julio!D141+Agosto!D141+Septiembre!D141+'Octubre '!D141+Noviembre!D141+'Diciembre '!D141</f>
        <v>491</v>
      </c>
      <c r="E141" s="11" t="str">
        <f t="shared" si="4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97">
        <f t="shared" ref="X141:X146" si="5">IF(D141&gt;C141,1,0)</f>
        <v>0</v>
      </c>
      <c r="Z141" s="4"/>
    </row>
    <row r="142" spans="1:26" ht="15" customHeight="1" x14ac:dyDescent="0.2">
      <c r="A142" s="58" t="s">
        <v>160</v>
      </c>
      <c r="B142" s="119"/>
      <c r="C142" s="217">
        <f>+Enero!C142+Febrero!C142+'Marzo '!C142+'Abril '!C142+Mayo!C142+Junio!C142+Julio!C142+Agosto!C142+Septiembre!C142+'Octubre '!C142+Noviembre!C142+'Diciembre '!C142</f>
        <v>5957</v>
      </c>
      <c r="D142" s="217">
        <f>+Enero!D142+Febrero!D142+'Marzo '!D142+'Abril '!D142+Mayo!D142+Junio!D142+Julio!D142+Agosto!D142+Septiembre!D142+'Octubre '!D142+Noviembre!D142+'Diciembre '!D142</f>
        <v>5183</v>
      </c>
      <c r="E142" s="11" t="str">
        <f t="shared" si="4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97">
        <f t="shared" si="5"/>
        <v>0</v>
      </c>
      <c r="Z142" s="4"/>
    </row>
    <row r="143" spans="1:26" ht="15" customHeight="1" x14ac:dyDescent="0.2">
      <c r="A143" s="58" t="s">
        <v>161</v>
      </c>
      <c r="B143" s="119"/>
      <c r="C143" s="217">
        <f>+Enero!C143+Febrero!C143+'Marzo '!C143+'Abril '!C143+Mayo!C143+Junio!C143+Julio!C143+Agosto!C143+Septiembre!C143+'Octubre '!C143+Noviembre!C143+'Diciembre '!C143</f>
        <v>0</v>
      </c>
      <c r="D143" s="217">
        <f>+Enero!D143+Febrero!D143+'Marzo '!D143+'Abril '!D143+Mayo!D143+Junio!D143+Julio!D143+Agosto!D143+Septiembre!D143+'Octubre '!D143+Noviembre!D143+'Diciembre '!D143</f>
        <v>0</v>
      </c>
      <c r="E143" s="11" t="str">
        <f t="shared" si="4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97">
        <f t="shared" si="5"/>
        <v>0</v>
      </c>
      <c r="Z143" s="4"/>
    </row>
    <row r="144" spans="1:26" ht="15" customHeight="1" x14ac:dyDescent="0.2">
      <c r="A144" s="58" t="s">
        <v>162</v>
      </c>
      <c r="B144" s="119"/>
      <c r="C144" s="217">
        <f>+Enero!C144+Febrero!C144+'Marzo '!C144+'Abril '!C144+Mayo!C144+Junio!C144+Julio!C144+Agosto!C144+Septiembre!C144+'Octubre '!C144+Noviembre!C144+'Diciembre '!C144</f>
        <v>936</v>
      </c>
      <c r="D144" s="217">
        <f>+Enero!D144+Febrero!D144+'Marzo '!D144+'Abril '!D144+Mayo!D144+Junio!D144+Julio!D144+Agosto!D144+Septiembre!D144+'Octubre '!D144+Noviembre!D144+'Diciembre '!D144</f>
        <v>936</v>
      </c>
      <c r="E144" s="11" t="str">
        <f t="shared" si="4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97">
        <f t="shared" si="5"/>
        <v>0</v>
      </c>
      <c r="Z144" s="4"/>
    </row>
    <row r="145" spans="1:28" ht="15" customHeight="1" x14ac:dyDescent="0.2">
      <c r="A145" s="120" t="s">
        <v>163</v>
      </c>
      <c r="B145" s="121"/>
      <c r="C145" s="217">
        <f>+Enero!C145+Febrero!C145+'Marzo '!C145+'Abril '!C145+Mayo!C145+Junio!C145+Julio!C145+Agosto!C145+Septiembre!C145+'Octubre '!C145+Noviembre!C145+'Diciembre '!C145</f>
        <v>1848</v>
      </c>
      <c r="D145" s="217">
        <f>+Enero!D145+Febrero!D145+'Marzo '!D145+'Abril '!D145+Mayo!D145+Junio!D145+Julio!D145+Agosto!D145+Septiembre!D145+'Octubre '!D145+Noviembre!D145+'Diciembre '!D145</f>
        <v>1773</v>
      </c>
      <c r="E145" s="11" t="str">
        <f t="shared" si="4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97">
        <f t="shared" si="5"/>
        <v>0</v>
      </c>
      <c r="Z145" s="4"/>
    </row>
    <row r="146" spans="1:28" ht="15" customHeight="1" x14ac:dyDescent="0.2">
      <c r="A146" s="122" t="s">
        <v>164</v>
      </c>
      <c r="B146" s="123"/>
      <c r="C146" s="217">
        <f>+Enero!C146+Febrero!C146+'Marzo '!C146+'Abril '!C146+Mayo!C146+Junio!C146+Julio!C146+Agosto!C146+Septiembre!C146+'Octubre '!C146+Noviembre!C146+'Diciembre '!C146</f>
        <v>9324</v>
      </c>
      <c r="D146" s="217">
        <f>+Enero!D146+Febrero!D146+'Marzo '!D146+'Abril '!D146+Mayo!D146+Junio!D146+Julio!D146+Agosto!D146+Septiembre!D146+'Octubre '!D146+Noviembre!D146+'Diciembre '!D146</f>
        <v>8383</v>
      </c>
      <c r="E146" s="11" t="str">
        <f t="shared" si="4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97">
        <f t="shared" si="5"/>
        <v>0</v>
      </c>
      <c r="Z146" s="4"/>
    </row>
    <row r="147" spans="1:28" s="124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"/>
      <c r="X147" s="89"/>
      <c r="Y147" s="89"/>
      <c r="Z147" s="4"/>
      <c r="AA147" s="4"/>
    </row>
    <row r="148" spans="1:28" s="124" customFormat="1" ht="13.9" customHeight="1" x14ac:dyDescent="0.2">
      <c r="A148" s="125"/>
      <c r="B148" s="126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"/>
      <c r="X148" s="89"/>
      <c r="Y148" s="89"/>
      <c r="Z148" s="4"/>
      <c r="AA148" s="4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89"/>
      <c r="Z149" s="4"/>
    </row>
    <row r="150" spans="1:28" ht="44.25" customHeight="1" x14ac:dyDescent="0.2">
      <c r="A150" s="128"/>
      <c r="B150" s="12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384"/>
      <c r="I150" s="85"/>
      <c r="J150" s="85"/>
      <c r="K150" s="85"/>
      <c r="L150" s="85"/>
      <c r="N150" s="85"/>
      <c r="O150" s="127"/>
      <c r="W150" s="141"/>
      <c r="X150" s="130" t="str">
        <f>IF($G152&gt;$C152,"Recetas Despachadas con Oportunidad no debe ser mayor al Despacho Total","")</f>
        <v/>
      </c>
      <c r="Y150" s="131"/>
      <c r="Z150" s="131">
        <f>IF(G151&gt;C151,1,0)</f>
        <v>0</v>
      </c>
    </row>
    <row r="151" spans="1:28" ht="15.75" customHeight="1" x14ac:dyDescent="0.2">
      <c r="A151" s="839" t="s">
        <v>174</v>
      </c>
      <c r="B151" s="840"/>
      <c r="C151" s="217">
        <f>+Enero!C151+Febrero!C151+'Marzo '!C151+'Abril '!C151+Mayo!C151+Junio!C151+Julio!C151+Agosto!C151+Septiembre!C151+'Octubre '!C151+Noviembre!C151+'Diciembre '!C151</f>
        <v>57483</v>
      </c>
      <c r="D151" s="217">
        <f>+Enero!D151+Febrero!D151+'Marzo '!D151+'Abril '!D151+Mayo!D151+Junio!D151+Julio!D151+Agosto!D151+Septiembre!D151+'Octubre '!D151+Noviembre!D151+'Diciembre '!D151</f>
        <v>1391</v>
      </c>
      <c r="E151" s="217">
        <f>+Enero!E151+Febrero!E151+'Marzo '!E151+'Abril '!E151+Mayo!E151+Junio!E151+Julio!E151+Agosto!E151+Septiembre!E151+'Octubre '!E151+Noviembre!E151+'Diciembre '!E151</f>
        <v>151153</v>
      </c>
      <c r="F151" s="217">
        <f>+Enero!F151+Febrero!F151+'Marzo '!F151+'Abril '!F151+Mayo!F151+Junio!F151+Julio!F151+Agosto!F151+Septiembre!F151+'Octubre '!F151+Noviembre!F151+'Diciembre '!F151</f>
        <v>0</v>
      </c>
      <c r="G151" s="217">
        <f>+Enero!G151+Febrero!G151+'Marzo '!G151+'Abril '!G151+Mayo!G151+Junio!G151+Julio!G151+Agosto!G151+Septiembre!G151+'Octubre '!G151+Noviembre!G151+'Diciembre '!G151</f>
        <v>56092</v>
      </c>
      <c r="H151" s="385" t="s">
        <v>129</v>
      </c>
      <c r="I151" s="132"/>
      <c r="J151" s="132"/>
      <c r="K151" s="132"/>
      <c r="N151" s="85"/>
      <c r="O151" s="127"/>
      <c r="W151" s="141"/>
      <c r="X151" s="130" t="str">
        <f>IF(F151&gt;E151,"Prescrita solicitadas menor rechazadas        ","")</f>
        <v/>
      </c>
      <c r="Y151" s="131">
        <f>IF(F151&gt;E151,1,0)</f>
        <v>0</v>
      </c>
      <c r="Z151" s="131">
        <f>IF(G152&gt;C152,1,0)</f>
        <v>0</v>
      </c>
    </row>
    <row r="152" spans="1:28" ht="15" customHeight="1" x14ac:dyDescent="0.2">
      <c r="A152" s="841" t="s">
        <v>175</v>
      </c>
      <c r="B152" s="842"/>
      <c r="C152" s="217">
        <f>+Enero!C152+Febrero!C152+'Marzo '!C152+'Abril '!C152+Mayo!C152+Junio!C152+Julio!C152+Agosto!C152+Septiembre!C152+'Octubre '!C152+Noviembre!C152+'Diciembre '!C152</f>
        <v>31190</v>
      </c>
      <c r="D152" s="217">
        <f>+Enero!D152+Febrero!D152+'Marzo '!D152+'Abril '!D152+Mayo!D152+Junio!D152+Julio!D152+Agosto!D152+Septiembre!D152+'Octubre '!D152+Noviembre!D152+'Diciembre '!D152</f>
        <v>993</v>
      </c>
      <c r="E152" s="217">
        <f>+Enero!E152+Febrero!E152+'Marzo '!E152+'Abril '!E152+Mayo!E152+Junio!E152+Julio!E152+Agosto!E152+Septiembre!E152+'Octubre '!E152+Noviembre!E152+'Diciembre '!E152</f>
        <v>72558</v>
      </c>
      <c r="F152" s="217">
        <f>+Enero!F152+Febrero!F152+'Marzo '!F152+'Abril '!F152+Mayo!F152+Junio!F152+Julio!F152+Agosto!F152+Septiembre!F152+'Octubre '!F152+Noviembre!F152+'Diciembre '!F152</f>
        <v>0</v>
      </c>
      <c r="G152" s="217">
        <f>+Enero!G152+Febrero!G152+'Marzo '!G152+'Abril '!G152+Mayo!G152+Junio!G152+Julio!G152+Agosto!G152+Septiembre!G152+'Octubre '!G152+Noviembre!G152+'Diciembre '!G152</f>
        <v>30197</v>
      </c>
      <c r="H152" s="385" t="s">
        <v>129</v>
      </c>
      <c r="I152" s="8"/>
      <c r="N152" s="85"/>
      <c r="O152" s="127"/>
      <c r="W152" s="141"/>
      <c r="X152" s="130" t="str">
        <f>IF(F152&gt;E152,"Prescrita solicitadas menor rechazadas       ","")</f>
        <v/>
      </c>
      <c r="Y152" s="131"/>
      <c r="Z152" s="4"/>
    </row>
    <row r="153" spans="1:28" ht="15" customHeight="1" x14ac:dyDescent="0.2">
      <c r="A153" s="787" t="s">
        <v>9</v>
      </c>
      <c r="B153" s="822"/>
      <c r="C153" s="217">
        <f>+Enero!C153+Febrero!C153+'Marzo '!C153+'Abril '!C153+Mayo!C153+Junio!C153+Julio!C153+Agosto!C153+Septiembre!C153+'Octubre '!C153+Noviembre!C153+'Diciembre '!C153</f>
        <v>88673</v>
      </c>
      <c r="D153" s="217">
        <f>+Enero!D153+Febrero!D153+'Marzo '!D153+'Abril '!D153+Mayo!D153+Junio!D153+Julio!D153+Agosto!D153+Septiembre!D153+'Octubre '!D153+Noviembre!D153+'Diciembre '!D153</f>
        <v>2384</v>
      </c>
      <c r="E153" s="217">
        <f>+Enero!E153+Febrero!E153+'Marzo '!E153+'Abril '!E153+Mayo!E153+Junio!E153+Julio!E153+Agosto!E153+Septiembre!E153+'Octubre '!E153+Noviembre!E153+'Diciembre '!E153</f>
        <v>223711</v>
      </c>
      <c r="F153" s="217">
        <f>+Enero!F153+Febrero!F153+'Marzo '!F153+'Abril '!F153+Mayo!F153+Junio!F153+Julio!F153+Agosto!F153+Septiembre!F153+'Octubre '!F153+Noviembre!F153+'Diciembre '!F153</f>
        <v>0</v>
      </c>
      <c r="G153" s="217">
        <f>+Enero!G153+Febrero!G153+'Marzo '!G153+'Abril '!G153+Mayo!G153+Junio!G153+Julio!G153+Agosto!G153+Septiembre!G153+'Octubre '!G153+Noviembre!G153+'Diciembre '!G153</f>
        <v>86289</v>
      </c>
      <c r="H153" s="85"/>
      <c r="I153" s="85"/>
      <c r="J153" s="85"/>
      <c r="K153" s="85"/>
      <c r="L153" s="85"/>
      <c r="N153" s="133"/>
      <c r="O153" s="133"/>
      <c r="P153" s="134"/>
      <c r="Q153" s="134"/>
      <c r="R153" s="134"/>
      <c r="S153" s="134"/>
      <c r="T153" s="134"/>
      <c r="U153" s="134"/>
      <c r="V153" s="134"/>
      <c r="X153" s="135"/>
      <c r="Y153" s="136">
        <f>IF(F152&gt;E152,1,0)</f>
        <v>0</v>
      </c>
      <c r="Z153" s="134"/>
      <c r="AA153" s="134"/>
      <c r="AB153" s="134"/>
    </row>
    <row r="154" spans="1:28" s="124" customFormat="1" ht="33" customHeight="1" x14ac:dyDescent="0.2">
      <c r="A154" s="93" t="s">
        <v>176</v>
      </c>
      <c r="N154" s="136"/>
      <c r="O154" s="136"/>
      <c r="P154" s="136"/>
      <c r="Q154" s="136"/>
      <c r="R154" s="136"/>
      <c r="S154" s="136"/>
      <c r="T154" s="134"/>
      <c r="U154" s="136"/>
      <c r="V154" s="136"/>
      <c r="X154" s="136"/>
      <c r="Y154" s="136"/>
      <c r="Z154" s="136"/>
      <c r="AA154" s="136"/>
      <c r="AB154" s="136"/>
    </row>
    <row r="155" spans="1:28" ht="11.25" customHeight="1" x14ac:dyDescent="0.15">
      <c r="A155" s="789" t="s">
        <v>177</v>
      </c>
      <c r="B155" s="790"/>
      <c r="C155" s="799" t="s">
        <v>9</v>
      </c>
      <c r="N155" s="134"/>
      <c r="O155" s="134"/>
      <c r="P155" s="134"/>
      <c r="Q155" s="134"/>
      <c r="R155" s="134"/>
      <c r="S155" s="134"/>
      <c r="T155" s="134"/>
      <c r="U155" s="134"/>
      <c r="V155" s="134"/>
      <c r="X155" s="134"/>
      <c r="Y155" s="134"/>
      <c r="Z155" s="134"/>
      <c r="AA155" s="134"/>
      <c r="AB155" s="134"/>
    </row>
    <row r="156" spans="1:28" ht="21.95" customHeight="1" x14ac:dyDescent="0.15">
      <c r="A156" s="791"/>
      <c r="B156" s="792"/>
      <c r="C156" s="800"/>
      <c r="N156" s="134"/>
      <c r="O156" s="134"/>
      <c r="P156" s="136"/>
      <c r="Q156" s="134"/>
      <c r="R156" s="134"/>
      <c r="S156" s="134"/>
      <c r="T156" s="134"/>
      <c r="U156" s="134"/>
      <c r="V156" s="134"/>
      <c r="X156" s="134"/>
      <c r="Y156" s="134"/>
      <c r="Z156" s="134"/>
      <c r="AA156" s="134"/>
      <c r="AB156" s="134"/>
    </row>
    <row r="157" spans="1:28" ht="14.1" customHeight="1" x14ac:dyDescent="0.15">
      <c r="A157" s="857" t="s">
        <v>178</v>
      </c>
      <c r="B157" s="858"/>
      <c r="C157" s="217">
        <f>+Enero!C157+Febrero!C157+'Marzo '!C157+'Abril '!C157+Mayo!C157+Junio!C157+Julio!C157+Agosto!C157+Septiembre!C157+'Octubre '!C157+Noviembre!C157+'Diciembre '!C157</f>
        <v>128845</v>
      </c>
      <c r="D157" s="138"/>
      <c r="E157" s="139"/>
      <c r="F157" s="140"/>
      <c r="H157" s="141"/>
      <c r="I157" s="141"/>
      <c r="J157" s="141"/>
      <c r="K157" s="141"/>
      <c r="L157" s="141"/>
      <c r="M157" s="141"/>
      <c r="N157" s="142"/>
      <c r="O157" s="142"/>
      <c r="P157" s="136"/>
      <c r="Q157" s="134"/>
      <c r="R157" s="134"/>
      <c r="S157" s="134"/>
      <c r="T157" s="134"/>
      <c r="U157" s="134"/>
      <c r="V157" s="134"/>
      <c r="X157" s="134"/>
      <c r="Y157" s="134"/>
      <c r="Z157" s="134"/>
      <c r="AA157" s="134"/>
      <c r="AB157" s="134"/>
    </row>
    <row r="158" spans="1:28" ht="33" customHeight="1" x14ac:dyDescent="0.2">
      <c r="A158" s="143" t="s">
        <v>179</v>
      </c>
      <c r="B158" s="144"/>
      <c r="C158" s="144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134"/>
      <c r="Q158" s="134"/>
      <c r="R158" s="134"/>
      <c r="S158" s="134"/>
      <c r="T158" s="134"/>
      <c r="U158" s="134"/>
      <c r="V158" s="134"/>
      <c r="X158" s="135"/>
      <c r="Y158" s="135"/>
      <c r="Z158" s="134"/>
      <c r="AA158" s="134"/>
      <c r="AB158" s="134"/>
    </row>
    <row r="159" spans="1:28" ht="21.75" customHeight="1" x14ac:dyDescent="0.2">
      <c r="A159" s="125"/>
      <c r="B159" s="126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89"/>
      <c r="Y159" s="89"/>
      <c r="Z159" s="4"/>
    </row>
    <row r="160" spans="1:28" ht="15" customHeight="1" x14ac:dyDescent="0.2">
      <c r="A160" s="811" t="s">
        <v>180</v>
      </c>
      <c r="B160" s="145" t="s">
        <v>181</v>
      </c>
      <c r="C160" s="217">
        <f>+Enero!C160+Febrero!C160+'Marzo '!C160+'Abril '!C160+Mayo!C160+Junio!C160+Julio!C160+Agosto!C160+Septiembre!C160+'Octubre '!C160+Noviembre!C160+'Diciembre '!C160</f>
        <v>0</v>
      </c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89"/>
      <c r="Y160" s="89"/>
      <c r="Z160" s="4"/>
    </row>
    <row r="161" spans="1:26" ht="15" customHeight="1" x14ac:dyDescent="0.2">
      <c r="A161" s="811"/>
      <c r="B161" s="146" t="s">
        <v>182</v>
      </c>
      <c r="C161" s="217">
        <f>+Enero!C161+Febrero!C161+'Marzo '!C161+'Abril '!C161+Mayo!C161+Junio!C161+Julio!C161+Agosto!C161+Septiembre!C161+'Octubre '!C161+Noviembre!C161+'Diciembre '!C161</f>
        <v>35500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89"/>
      <c r="Y161" s="89"/>
      <c r="Z161" s="4"/>
    </row>
    <row r="162" spans="1:26" ht="15" customHeight="1" x14ac:dyDescent="0.2">
      <c r="A162" s="859" t="s">
        <v>183</v>
      </c>
      <c r="B162" s="860"/>
      <c r="C162" s="217">
        <f>+Enero!C162+Febrero!C162+'Marzo '!C162+'Abril '!C162+Mayo!C162+Junio!C162+Julio!C162+Agosto!C162+Septiembre!C162+'Octubre '!C162+Noviembre!C162+'Diciembre '!C162</f>
        <v>255226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89"/>
      <c r="Y162" s="89"/>
      <c r="Z162" s="4"/>
    </row>
    <row r="163" spans="1:26" ht="33" customHeight="1" x14ac:dyDescent="0.2">
      <c r="A163" s="79" t="s">
        <v>184</v>
      </c>
      <c r="B163" s="14"/>
      <c r="C163" s="14"/>
      <c r="D163" s="14"/>
      <c r="X163" s="89"/>
      <c r="Y163" s="86"/>
      <c r="Z163" s="4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89"/>
      <c r="Y164" s="86"/>
      <c r="Z164" s="4"/>
    </row>
    <row r="165" spans="1:26" ht="22.5" customHeight="1" x14ac:dyDescent="0.15">
      <c r="A165" s="791"/>
      <c r="B165" s="792"/>
      <c r="C165" s="800"/>
      <c r="D165" s="147" t="s">
        <v>189</v>
      </c>
      <c r="E165" s="148" t="s">
        <v>190</v>
      </c>
      <c r="F165" s="149" t="s">
        <v>191</v>
      </c>
      <c r="G165" s="149" t="s">
        <v>192</v>
      </c>
      <c r="H165" s="149" t="s">
        <v>193</v>
      </c>
      <c r="I165" s="150" t="s">
        <v>194</v>
      </c>
      <c r="J165" s="800"/>
      <c r="X165" s="89"/>
      <c r="Y165" s="86"/>
      <c r="Z165" s="4"/>
    </row>
    <row r="166" spans="1:26" ht="15" customHeight="1" x14ac:dyDescent="0.2">
      <c r="A166" s="853" t="s">
        <v>195</v>
      </c>
      <c r="B166" s="854"/>
      <c r="C166" s="217">
        <f>+Enero!C166+Febrero!C166+'Marzo '!C166+'Abril '!C166+Mayo!C166+Junio!C166+Julio!C166+Agosto!C166+Septiembre!C166+'Octubre '!C166+Noviembre!C166+'Diciembre '!C166</f>
        <v>0</v>
      </c>
      <c r="D166" s="217">
        <f>+Enero!D166+Febrero!D166+'Marzo '!D166+'Abril '!D166+Mayo!D166+Junio!D166+Julio!D166+Agosto!D166+Septiembre!D166+'Octubre '!D166+Noviembre!D166+'Diciembre '!D166</f>
        <v>0</v>
      </c>
      <c r="E166" s="217">
        <f>+Enero!E166+Febrero!E166+'Marzo '!E166+'Abril '!E166+Mayo!E166+Junio!E166+Julio!E166+Agosto!E166+Septiembre!E166+'Octubre '!E166+Noviembre!E166+'Diciembre '!E166</f>
        <v>0</v>
      </c>
      <c r="F166" s="217">
        <f>+Enero!F166+Febrero!F166+'Marzo '!F166+'Abril '!F166+Mayo!F166+Junio!F166+Julio!F166+Agosto!F166+Septiembre!F166+'Octubre '!F166+Noviembre!F166+'Diciembre '!F166</f>
        <v>0</v>
      </c>
      <c r="G166" s="217">
        <f>+Enero!G166+Febrero!G166+'Marzo '!G166+'Abril '!G166+Mayo!G166+Junio!G166+Julio!G166+Agosto!G166+Septiembre!G166+'Octubre '!G166+Noviembre!G166+'Diciembre '!G166</f>
        <v>0</v>
      </c>
      <c r="H166" s="217">
        <f>+Enero!H166+Febrero!H166+'Marzo '!H166+'Abril '!H166+Mayo!H166+Junio!H166+Julio!H166+Agosto!H166+Septiembre!H166+'Octubre '!H166+Noviembre!H166+'Diciembre '!H166</f>
        <v>0</v>
      </c>
      <c r="I166" s="217">
        <f>+Enero!I166+Febrero!I166+'Marzo '!I166+'Abril '!I166+Mayo!I166+Junio!I166+Julio!I166+Agosto!I166+Septiembre!I166+'Octubre '!I166+Noviembre!I166+'Diciembre '!I166</f>
        <v>0</v>
      </c>
      <c r="J166" s="217">
        <f>+Enero!J166+Febrero!J166+'Marzo '!J166+'Abril '!J166+Mayo!J166+Junio!J166+Julio!J166+Agosto!J166+Septiembre!J166+'Octubre '!J166+Noviembre!J166+'Diciembre '!J166</f>
        <v>0</v>
      </c>
      <c r="K166" s="11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82">
        <f>IF(J166&gt;C166,1,0)</f>
        <v>0</v>
      </c>
      <c r="Z166" s="4"/>
    </row>
    <row r="167" spans="1:26" ht="15" customHeight="1" x14ac:dyDescent="0.15">
      <c r="A167" s="855" t="s">
        <v>196</v>
      </c>
      <c r="B167" s="856"/>
      <c r="C167" s="217">
        <f>+Enero!C167+Febrero!C167+'Marzo '!C167+'Abril '!C167+Mayo!C167+Junio!C167+Julio!C167+Agosto!C167+Septiembre!C167+'Octubre '!C167+Noviembre!C167+'Diciembre '!C167</f>
        <v>0</v>
      </c>
      <c r="D167" s="217">
        <f>+Enero!D167+Febrero!D167+'Marzo '!D167+'Abril '!D167+Mayo!D167+Junio!D167+Julio!D167+Agosto!D167+Septiembre!D167+'Octubre '!D167+Noviembre!D167+'Diciembre '!D167</f>
        <v>0</v>
      </c>
      <c r="E167" s="217">
        <f>+Enero!E167+Febrero!E167+'Marzo '!E167+'Abril '!E167+Mayo!E167+Junio!E167+Julio!E167+Agosto!E167+Septiembre!E167+'Octubre '!E167+Noviembre!E167+'Diciembre '!E167</f>
        <v>0</v>
      </c>
      <c r="F167" s="217">
        <f>+Enero!F167+Febrero!F167+'Marzo '!F167+'Abril '!F167+Mayo!F167+Junio!F167+Julio!F167+Agosto!F167+Septiembre!F167+'Octubre '!F167+Noviembre!F167+'Diciembre '!F167</f>
        <v>0</v>
      </c>
      <c r="G167" s="217">
        <f>+Enero!G167+Febrero!G167+'Marzo '!G167+'Abril '!G167+Mayo!G167+Junio!G167+Julio!G167+Agosto!G167+Septiembre!G167+'Octubre '!G167+Noviembre!G167+'Diciembre '!G167</f>
        <v>0</v>
      </c>
      <c r="H167" s="217">
        <f>+Enero!H167+Febrero!H167+'Marzo '!H167+'Abril '!H167+Mayo!H167+Junio!H167+Julio!H167+Agosto!H167+Septiembre!H167+'Octubre '!H167+Noviembre!H167+'Diciembre '!H167</f>
        <v>0</v>
      </c>
      <c r="I167" s="217">
        <f>+Enero!I167+Febrero!I167+'Marzo '!I167+'Abril '!I167+Mayo!I167+Junio!I167+Julio!I167+Agosto!I167+Septiembre!I167+'Octubre '!I167+Noviembre!I167+'Diciembre '!I167</f>
        <v>0</v>
      </c>
      <c r="J167" s="217">
        <f>+Enero!J167+Febrero!J167+'Marzo '!J167+'Abril '!J167+Mayo!J167+Junio!J167+Julio!J167+Agosto!J167+Septiembre!J167+'Octubre '!J167+Noviembre!J167+'Diciembre '!J167</f>
        <v>0</v>
      </c>
      <c r="K167" s="11" t="str">
        <f>IF(J167&gt;C167,"Error: Las actividades totales son menores que las realizadas en beneficiarios","")</f>
        <v/>
      </c>
      <c r="X167" s="82">
        <f>IF(J167&gt;C167,1,0)</f>
        <v>0</v>
      </c>
      <c r="Y167" s="89"/>
      <c r="Z167" s="4"/>
    </row>
    <row r="168" spans="1:26" ht="15" customHeight="1" x14ac:dyDescent="0.15">
      <c r="A168" s="875" t="s">
        <v>197</v>
      </c>
      <c r="B168" s="876"/>
      <c r="C168" s="217">
        <f>+Enero!C168+Febrero!C168+'Marzo '!C168+'Abril '!C168+Mayo!C168+Junio!C168+Julio!C168+Agosto!C168+Septiembre!C168+'Octubre '!C168+Noviembre!C168+'Diciembre '!C168</f>
        <v>0</v>
      </c>
      <c r="D168" s="217">
        <f>+Enero!D168+Febrero!D168+'Marzo '!D168+'Abril '!D168+Mayo!D168+Junio!D168+Julio!D168+Agosto!D168+Septiembre!D168+'Octubre '!D168+Noviembre!D168+'Diciembre '!D168</f>
        <v>0</v>
      </c>
      <c r="E168" s="217">
        <f>+Enero!E168+Febrero!E168+'Marzo '!E168+'Abril '!E168+Mayo!E168+Junio!E168+Julio!E168+Agosto!E168+Septiembre!E168+'Octubre '!E168+Noviembre!E168+'Diciembre '!E168</f>
        <v>0</v>
      </c>
      <c r="F168" s="217">
        <f>+Enero!F168+Febrero!F168+'Marzo '!F168+'Abril '!F168+Mayo!F168+Junio!F168+Julio!F168+Agosto!F168+Septiembre!F168+'Octubre '!F168+Noviembre!F168+'Diciembre '!F168</f>
        <v>0</v>
      </c>
      <c r="G168" s="217">
        <f>+Enero!G168+Febrero!G168+'Marzo '!G168+'Abril '!G168+Mayo!G168+Junio!G168+Julio!G168+Agosto!G168+Septiembre!G168+'Octubre '!G168+Noviembre!G168+'Diciembre '!G168</f>
        <v>0</v>
      </c>
      <c r="H168" s="217">
        <f>+Enero!H168+Febrero!H168+'Marzo '!H168+'Abril '!H168+Mayo!H168+Junio!H168+Julio!H168+Agosto!H168+Septiembre!H168+'Octubre '!H168+Noviembre!H168+'Diciembre '!H168</f>
        <v>0</v>
      </c>
      <c r="I168" s="217">
        <f>+Enero!I168+Febrero!I168+'Marzo '!I168+'Abril '!I168+Mayo!I168+Junio!I168+Julio!I168+Agosto!I168+Septiembre!I168+'Octubre '!I168+Noviembre!I168+'Diciembre '!I168</f>
        <v>0</v>
      </c>
      <c r="J168" s="217">
        <f>+Enero!J168+Febrero!J168+'Marzo '!J168+'Abril '!J168+Mayo!J168+Junio!J168+Julio!J168+Agosto!J168+Septiembre!J168+'Octubre '!J168+Noviembre!J168+'Diciembre '!J168</f>
        <v>0</v>
      </c>
      <c r="K168" s="11" t="str">
        <f>IF(J168&gt;C168,"Error: Las actividades totales son menores que las realizadas en beneficiarios","")</f>
        <v/>
      </c>
      <c r="X168" s="82">
        <f>IF(J168&gt;C168,1,0)</f>
        <v>0</v>
      </c>
      <c r="Y168" s="89"/>
      <c r="Z168" s="4"/>
    </row>
    <row r="169" spans="1:26" ht="33" customHeight="1" x14ac:dyDescent="0.2">
      <c r="A169" s="79" t="s">
        <v>198</v>
      </c>
      <c r="B169" s="77"/>
      <c r="C169" s="14"/>
      <c r="D169" s="14"/>
      <c r="E169" s="14"/>
      <c r="F169" s="14"/>
      <c r="G169" s="14"/>
      <c r="H169" s="14"/>
      <c r="I169" s="14"/>
      <c r="X169" s="89"/>
      <c r="Y169" s="89"/>
      <c r="Z169" s="4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91"/>
      <c r="N170" s="91"/>
      <c r="Y170" s="89"/>
      <c r="Z170" s="89"/>
    </row>
    <row r="171" spans="1:26" ht="20.25" customHeight="1" x14ac:dyDescent="0.15">
      <c r="A171" s="791"/>
      <c r="B171" s="792"/>
      <c r="C171" s="792"/>
      <c r="D171" s="167" t="s">
        <v>203</v>
      </c>
      <c r="E171" s="168" t="s">
        <v>204</v>
      </c>
      <c r="F171" s="168" t="s">
        <v>205</v>
      </c>
      <c r="G171" s="168" t="s">
        <v>206</v>
      </c>
      <c r="H171" s="168" t="s">
        <v>207</v>
      </c>
      <c r="I171" s="168" t="s">
        <v>208</v>
      </c>
      <c r="J171" s="169" t="s">
        <v>209</v>
      </c>
      <c r="K171" s="168" t="s">
        <v>210</v>
      </c>
      <c r="L171" s="800"/>
      <c r="M171" s="91"/>
      <c r="N171" s="91"/>
      <c r="Y171" s="89"/>
      <c r="Z171" s="89"/>
    </row>
    <row r="172" spans="1:26" ht="15" customHeight="1" x14ac:dyDescent="0.2">
      <c r="A172" s="877" t="s">
        <v>211</v>
      </c>
      <c r="B172" s="878"/>
      <c r="C172" s="217">
        <f>+Enero!C172+Febrero!C172+'Marzo '!C172+'Abril '!C172+Mayo!C172+Junio!C172+Julio!C172+Agosto!C172+Septiembre!C172+'Octubre '!C172+Noviembre!C172+'Diciembre '!C172</f>
        <v>0</v>
      </c>
      <c r="D172" s="217">
        <f>+Enero!D172+Febrero!D172+'Marzo '!D172+'Abril '!D172+Mayo!D172+Junio!D172+Julio!D172+Agosto!D172+Septiembre!D172+'Octubre '!D172+Noviembre!D172+'Diciembre '!D172</f>
        <v>0</v>
      </c>
      <c r="E172" s="217">
        <f>+Enero!E172+Febrero!E172+'Marzo '!E172+'Abril '!E172+Mayo!E172+Junio!E172+Julio!E172+Agosto!E172+Septiembre!E172+'Octubre '!E172+Noviembre!E172+'Diciembre '!E172</f>
        <v>0</v>
      </c>
      <c r="F172" s="217">
        <f>+Enero!F172+Febrero!F172+'Marzo '!F172+'Abril '!F172+Mayo!F172+Junio!F172+Julio!F172+Agosto!F172+Septiembre!F172+'Octubre '!F172+Noviembre!F172+'Diciembre '!F172</f>
        <v>0</v>
      </c>
      <c r="G172" s="217">
        <f>+Enero!G172+Febrero!G172+'Marzo '!G172+'Abril '!G172+Mayo!G172+Junio!G172+Julio!G172+Agosto!G172+Septiembre!G172+'Octubre '!G172+Noviembre!G172+'Diciembre '!G172</f>
        <v>0</v>
      </c>
      <c r="H172" s="217">
        <f>+Enero!H172+Febrero!H172+'Marzo '!H172+'Abril '!H172+Mayo!H172+Junio!H172+Julio!H172+Agosto!H172+Septiembre!H172+'Octubre '!H172+Noviembre!H172+'Diciembre '!H172</f>
        <v>0</v>
      </c>
      <c r="I172" s="217">
        <f>+Enero!I172+Febrero!I172+'Marzo '!I172+'Abril '!I172+Mayo!I172+Junio!I172+Julio!I172+Agosto!I172+Septiembre!I172+'Octubre '!I172+Noviembre!I172+'Diciembre '!I172</f>
        <v>0</v>
      </c>
      <c r="J172" s="217">
        <f>+Enero!J172+Febrero!J172+'Marzo '!J172+'Abril '!J172+Mayo!J172+Junio!J172+Julio!J172+Agosto!J172+Septiembre!J172+'Octubre '!J172+Noviembre!J172+'Diciembre '!J172</f>
        <v>0</v>
      </c>
      <c r="K172" s="217">
        <f>+Enero!K172+Febrero!K172+'Marzo '!K172+'Abril '!K172+Mayo!K172+Junio!K172+Julio!K172+Agosto!K172+Septiembre!K172+'Octubre '!K172+Noviembre!K172+'Diciembre '!K172</f>
        <v>0</v>
      </c>
      <c r="L172" s="217">
        <f>+Enero!L172+Febrero!L172+'Marzo '!L172+'Abril '!L172+Mayo!L172+Junio!L172+Julio!L172+Agosto!L172+Septiembre!L172+'Octubre '!L172+Noviembre!L172+'Diciembre '!L172</f>
        <v>0</v>
      </c>
      <c r="M172" s="170" t="str">
        <f>IF(AND(C172&gt;0,SUM(D172:K172)=0),"Falta registro profesionales participantes",IF(AND(SUM(D172:K172)&gt;0,C172=0),"Falta número de rondas",""))</f>
        <v/>
      </c>
      <c r="N172" s="171"/>
      <c r="Y172" s="82">
        <f>IF(AND(C172&gt;0,SUM(D172:K172)=0),1,IF(AND(SUM(D172:K172)&gt;0,C172=0),1,0))</f>
        <v>0</v>
      </c>
      <c r="Z172" s="89"/>
    </row>
    <row r="173" spans="1:26" ht="15" customHeight="1" x14ac:dyDescent="0.2">
      <c r="A173" s="861" t="s">
        <v>212</v>
      </c>
      <c r="B173" s="862"/>
      <c r="C173" s="217">
        <f>+Enero!C173+Febrero!C173+'Marzo '!C173+'Abril '!C173+Mayo!C173+Junio!C173+Julio!C173+Agosto!C173+Septiembre!C173+'Octubre '!C173+Noviembre!C173+'Diciembre '!C173</f>
        <v>0</v>
      </c>
      <c r="D173" s="217">
        <f>+Enero!D173+Febrero!D173+'Marzo '!D173+'Abril '!D173+Mayo!D173+Junio!D173+Julio!D173+Agosto!D173+Septiembre!D173+'Octubre '!D173+Noviembre!D173+'Diciembre '!D173</f>
        <v>0</v>
      </c>
      <c r="E173" s="217">
        <f>+Enero!E173+Febrero!E173+'Marzo '!E173+'Abril '!E173+Mayo!E173+Junio!E173+Julio!E173+Agosto!E173+Septiembre!E173+'Octubre '!E173+Noviembre!E173+'Diciembre '!E173</f>
        <v>0</v>
      </c>
      <c r="F173" s="217">
        <f>+Enero!F173+Febrero!F173+'Marzo '!F173+'Abril '!F173+Mayo!F173+Junio!F173+Julio!F173+Agosto!F173+Septiembre!F173+'Octubre '!F173+Noviembre!F173+'Diciembre '!F173</f>
        <v>0</v>
      </c>
      <c r="G173" s="217">
        <f>+Enero!G173+Febrero!G173+'Marzo '!G173+'Abril '!G173+Mayo!G173+Junio!G173+Julio!G173+Agosto!G173+Septiembre!G173+'Octubre '!G173+Noviembre!G173+'Diciembre '!G173</f>
        <v>0</v>
      </c>
      <c r="H173" s="217">
        <f>+Enero!H173+Febrero!H173+'Marzo '!H173+'Abril '!H173+Mayo!H173+Junio!H173+Julio!H173+Agosto!H173+Septiembre!H173+'Octubre '!H173+Noviembre!H173+'Diciembre '!H173</f>
        <v>0</v>
      </c>
      <c r="I173" s="217">
        <f>+Enero!I173+Febrero!I173+'Marzo '!I173+'Abril '!I173+Mayo!I173+Junio!I173+Julio!I173+Agosto!I173+Septiembre!I173+'Octubre '!I173+Noviembre!I173+'Diciembre '!I173</f>
        <v>0</v>
      </c>
      <c r="J173" s="217">
        <f>+Enero!J173+Febrero!J173+'Marzo '!J173+'Abril '!J173+Mayo!J173+Junio!J173+Julio!J173+Agosto!J173+Septiembre!J173+'Octubre '!J173+Noviembre!J173+'Diciembre '!J173</f>
        <v>0</v>
      </c>
      <c r="K173" s="217">
        <f>+Enero!K173+Febrero!K173+'Marzo '!K173+'Abril '!K173+Mayo!K173+Junio!K173+Julio!K173+Agosto!K173+Septiembre!K173+'Octubre '!K173+Noviembre!K173+'Diciembre '!K173</f>
        <v>0</v>
      </c>
      <c r="L173" s="217">
        <f>+Enero!L173+Febrero!L173+'Marzo '!L173+'Abril '!L173+Mayo!L173+Junio!L173+Julio!L173+Agosto!L173+Septiembre!L173+'Octubre '!L173+Noviembre!L173+'Diciembre '!L173</f>
        <v>0</v>
      </c>
      <c r="M173" s="170" t="str">
        <f>IF(AND(C173&gt;0,SUM(D173:K173)=0),"Falta registro profesionales participantes",IF(AND(SUM(D173:K173)&gt;0,C173=0),"Falta número de rondas",""))</f>
        <v/>
      </c>
      <c r="N173" s="171"/>
      <c r="Y173" s="82">
        <f>IF(AND(C173&gt;0,SUM(D173:K173)=0),1,IF(AND(SUM(D173:K173)&gt;0,C173=0),1,0))</f>
        <v>0</v>
      </c>
      <c r="Z173" s="86"/>
    </row>
    <row r="174" spans="1:26" ht="15" customHeight="1" x14ac:dyDescent="0.2">
      <c r="A174" s="863" t="s">
        <v>213</v>
      </c>
      <c r="B174" s="864"/>
      <c r="C174" s="217">
        <f>+Enero!C174+Febrero!C174+'Marzo '!C174+'Abril '!C174+Mayo!C174+Junio!C174+Julio!C174+Agosto!C174+Septiembre!C174+'Octubre '!C174+Noviembre!C174+'Diciembre '!C174</f>
        <v>0</v>
      </c>
      <c r="D174" s="217">
        <f>+Enero!D174+Febrero!D174+'Marzo '!D174+'Abril '!D174+Mayo!D174+Junio!D174+Julio!D174+Agosto!D174+Septiembre!D174+'Octubre '!D174+Noviembre!D174+'Diciembre '!D174</f>
        <v>0</v>
      </c>
      <c r="E174" s="217">
        <f>+Enero!E174+Febrero!E174+'Marzo '!E174+'Abril '!E174+Mayo!E174+Junio!E174+Julio!E174+Agosto!E174+Septiembre!E174+'Octubre '!E174+Noviembre!E174+'Diciembre '!E174</f>
        <v>0</v>
      </c>
      <c r="F174" s="217">
        <f>+Enero!F174+Febrero!F174+'Marzo '!F174+'Abril '!F174+Mayo!F174+Junio!F174+Julio!F174+Agosto!F174+Septiembre!F174+'Octubre '!F174+Noviembre!F174+'Diciembre '!F174</f>
        <v>0</v>
      </c>
      <c r="G174" s="217">
        <f>+Enero!G174+Febrero!G174+'Marzo '!G174+'Abril '!G174+Mayo!G174+Junio!G174+Julio!G174+Agosto!G174+Septiembre!G174+'Octubre '!G174+Noviembre!G174+'Diciembre '!G174</f>
        <v>0</v>
      </c>
      <c r="H174" s="217">
        <f>+Enero!H174+Febrero!H174+'Marzo '!H174+'Abril '!H174+Mayo!H174+Junio!H174+Julio!H174+Agosto!H174+Septiembre!H174+'Octubre '!H174+Noviembre!H174+'Diciembre '!H174</f>
        <v>0</v>
      </c>
      <c r="I174" s="217">
        <f>+Enero!I174+Febrero!I174+'Marzo '!I174+'Abril '!I174+Mayo!I174+Junio!I174+Julio!I174+Agosto!I174+Septiembre!I174+'Octubre '!I174+Noviembre!I174+'Diciembre '!I174</f>
        <v>0</v>
      </c>
      <c r="J174" s="217">
        <f>+Enero!J174+Febrero!J174+'Marzo '!J174+'Abril '!J174+Mayo!J174+Junio!J174+Julio!J174+Agosto!J174+Septiembre!J174+'Octubre '!J174+Noviembre!J174+'Diciembre '!J174</f>
        <v>0</v>
      </c>
      <c r="K174" s="217">
        <f>+Enero!K174+Febrero!K174+'Marzo '!K174+'Abril '!K174+Mayo!K174+Junio!K174+Julio!K174+Agosto!K174+Septiembre!K174+'Octubre '!K174+Noviembre!K174+'Diciembre '!K174</f>
        <v>0</v>
      </c>
      <c r="L174" s="217">
        <f>+Enero!L174+Febrero!L174+'Marzo '!L174+'Abril '!L174+Mayo!L174+Junio!L174+Julio!L174+Agosto!L174+Septiembre!L174+'Octubre '!L174+Noviembre!L174+'Diciembre '!L174</f>
        <v>0</v>
      </c>
      <c r="M174" s="170" t="str">
        <f>IF(AND(C174&gt;0,SUM(D174:K174)=0),"Falta registro profesionales participantes",IF(AND(SUM(D174:K174)&gt;0,C174=0),"Falta número de rondas",""))</f>
        <v/>
      </c>
      <c r="N174" s="171"/>
      <c r="Y174" s="82">
        <f>IF(AND(C174&gt;0,SUM(D174:K174)=0),1,IF(AND(SUM(D174:K174)&gt;0,C174=0),1,0))</f>
        <v>0</v>
      </c>
      <c r="Z174" s="86"/>
    </row>
    <row r="175" spans="1:26" ht="33" customHeight="1" x14ac:dyDescent="0.2">
      <c r="A175" s="79" t="s">
        <v>214</v>
      </c>
      <c r="B175" s="378"/>
      <c r="C175" s="369"/>
      <c r="D175" s="369"/>
      <c r="E175" s="369"/>
      <c r="F175" s="369"/>
      <c r="G175" s="369"/>
      <c r="H175" s="369"/>
      <c r="I175" s="369"/>
      <c r="J175" s="369"/>
      <c r="K175" s="369"/>
      <c r="X175" s="89"/>
      <c r="Y175" s="86"/>
      <c r="Z175" s="4"/>
    </row>
    <row r="176" spans="1:26" ht="39.950000000000003" customHeight="1" x14ac:dyDescent="0.15">
      <c r="A176" s="865" t="s">
        <v>215</v>
      </c>
      <c r="B176" s="866"/>
      <c r="C176" s="374" t="s">
        <v>9</v>
      </c>
      <c r="D176" s="374" t="s">
        <v>116</v>
      </c>
      <c r="E176" s="115" t="s">
        <v>216</v>
      </c>
      <c r="F176" s="172"/>
      <c r="G176" s="14"/>
      <c r="H176" s="14"/>
      <c r="L176" s="4" t="s">
        <v>217</v>
      </c>
      <c r="X176" s="89"/>
      <c r="Y176" s="89"/>
      <c r="Z176" s="4"/>
    </row>
    <row r="177" spans="1:28" ht="15" customHeight="1" x14ac:dyDescent="0.15">
      <c r="A177" s="867" t="s">
        <v>218</v>
      </c>
      <c r="B177" s="173" t="s">
        <v>219</v>
      </c>
      <c r="C177" s="217">
        <f>+Enero!C177+Febrero!C177+'Marzo '!C177+'Abril '!C177+Mayo!C177+Junio!C177+Julio!C177+Agosto!C177+Septiembre!C177+'Octubre '!C177+Noviembre!C177+'Diciembre '!C177</f>
        <v>2210</v>
      </c>
      <c r="D177" s="217">
        <f>+Enero!D177+Febrero!D177+'Marzo '!D177+'Abril '!D177+Mayo!D177+Junio!D177+Julio!D177+Agosto!D177+Septiembre!D177+'Octubre '!D177+Noviembre!D177+'Diciembre '!D177</f>
        <v>2119</v>
      </c>
      <c r="E177" s="217">
        <f>+Enero!E177+Febrero!E177+'Marzo '!E177+'Abril '!E177+Mayo!E177+Junio!E177+Julio!E177+Agosto!E177+Septiembre!E177+'Octubre '!E177+Noviembre!E177+'Diciembre '!E177</f>
        <v>0</v>
      </c>
      <c r="F177" s="42" t="str">
        <f>IF(D177&gt;C177,"Error: Las actividades totales son menores que las realizadas en beneficiarios","")</f>
        <v/>
      </c>
      <c r="G177" s="14"/>
      <c r="H177" s="14"/>
      <c r="X177" s="82">
        <f>IF(D177&gt;C177,1,0)</f>
        <v>0</v>
      </c>
      <c r="Y177" s="89"/>
      <c r="Z177" s="4"/>
    </row>
    <row r="178" spans="1:28" ht="15" customHeight="1" x14ac:dyDescent="0.15">
      <c r="A178" s="868"/>
      <c r="B178" s="174" t="s">
        <v>220</v>
      </c>
      <c r="C178" s="217">
        <f>+Enero!C178+Febrero!C178+'Marzo '!C178+'Abril '!C178+Mayo!C178+Junio!C178+Julio!C178+Agosto!C178+Septiembre!C178+'Octubre '!C178+Noviembre!C178+'Diciembre '!C178</f>
        <v>0</v>
      </c>
      <c r="D178" s="217">
        <f>+Enero!D178+Febrero!D178+'Marzo '!D178+'Abril '!D178+Mayo!D178+Junio!D178+Julio!D178+Agosto!D178+Septiembre!D178+'Octubre '!D178+Noviembre!D178+'Diciembre '!D178</f>
        <v>0</v>
      </c>
      <c r="E178" s="217">
        <f>+Enero!E178+Febrero!E178+'Marzo '!E178+'Abril '!E178+Mayo!E178+Junio!E178+Julio!E178+Agosto!E178+Septiembre!E178+'Octubre '!E178+Noviembre!E178+'Diciembre '!E178</f>
        <v>0</v>
      </c>
      <c r="F178" s="42" t="str">
        <f>IF(D178&gt;C178,"Error: Las actividades totales son menores que las realizadas en beneficiarios","")</f>
        <v/>
      </c>
      <c r="G178" s="14"/>
      <c r="H178" s="14"/>
      <c r="X178" s="82">
        <f>IF(D178&gt;C178,1,0)</f>
        <v>0</v>
      </c>
      <c r="Y178" s="86"/>
      <c r="Z178" s="4"/>
    </row>
    <row r="179" spans="1:28" ht="15" customHeight="1" x14ac:dyDescent="0.15">
      <c r="A179" s="869"/>
      <c r="B179" s="175" t="s">
        <v>221</v>
      </c>
      <c r="C179" s="217">
        <f>+Enero!C179+Febrero!C179+'Marzo '!C179+'Abril '!C179+Mayo!C179+Junio!C179+Julio!C179+Agosto!C179+Septiembre!C179+'Octubre '!C179+Noviembre!C179+'Diciembre '!C179</f>
        <v>0</v>
      </c>
      <c r="D179" s="217">
        <f>+Enero!D179+Febrero!D179+'Marzo '!D179+'Abril '!D179+Mayo!D179+Junio!D179+Julio!D179+Agosto!D179+Septiembre!D179+'Octubre '!D179+Noviembre!D179+'Diciembre '!D179</f>
        <v>0</v>
      </c>
      <c r="E179" s="217">
        <f>+Enero!E179+Febrero!E179+'Marzo '!E179+'Abril '!E179+Mayo!E179+Junio!E179+Julio!E179+Agosto!E179+Septiembre!E179+'Octubre '!E179+Noviembre!E179+'Diciembre '!E179</f>
        <v>0</v>
      </c>
      <c r="F179" s="42" t="str">
        <f>IF(D179&gt;C179,"Error: Las actividades totales son menores que las realizadas en beneficiarios","")</f>
        <v/>
      </c>
      <c r="G179" s="14"/>
      <c r="H179" s="14"/>
      <c r="X179" s="82">
        <f>IF(D179&gt;C179,1,0)</f>
        <v>0</v>
      </c>
      <c r="Y179" s="89"/>
      <c r="Z179" s="4"/>
    </row>
    <row r="180" spans="1:28" ht="33" customHeight="1" x14ac:dyDescent="0.2">
      <c r="A180" s="176" t="s">
        <v>222</v>
      </c>
      <c r="C180" s="177"/>
      <c r="D180" s="177"/>
      <c r="E180" s="344"/>
      <c r="F180" s="178"/>
      <c r="G180" s="178"/>
      <c r="H180" s="14"/>
      <c r="X180" s="89"/>
      <c r="Y180" s="86"/>
      <c r="Z180" s="4"/>
    </row>
    <row r="181" spans="1:28" s="124" customFormat="1" ht="27.75" customHeight="1" x14ac:dyDescent="0.15">
      <c r="A181" s="870" t="s">
        <v>4</v>
      </c>
      <c r="B181" s="871"/>
      <c r="C181" s="377" t="s">
        <v>186</v>
      </c>
      <c r="D181" s="377" t="s">
        <v>223</v>
      </c>
      <c r="E181" s="374" t="s">
        <v>224</v>
      </c>
      <c r="F181" s="377" t="s">
        <v>225</v>
      </c>
      <c r="G181" s="377" t="s">
        <v>226</v>
      </c>
      <c r="H181" s="377" t="s">
        <v>227</v>
      </c>
      <c r="I181" s="377" t="s">
        <v>228</v>
      </c>
      <c r="J181" s="377" t="s">
        <v>229</v>
      </c>
      <c r="X181" s="4"/>
      <c r="Y181" s="89"/>
      <c r="Z181" s="86"/>
      <c r="AA181" s="4"/>
      <c r="AB181" s="4"/>
    </row>
    <row r="182" spans="1:28" ht="15" customHeight="1" x14ac:dyDescent="0.15">
      <c r="A182" s="872" t="s">
        <v>230</v>
      </c>
      <c r="B182" s="371" t="s">
        <v>231</v>
      </c>
      <c r="C182" s="217">
        <f>+Enero!C182+Febrero!C182+'Marzo '!C182+'Abril '!C182+Mayo!C182+Junio!C182+Julio!C182+Agosto!C182+Septiembre!C182+'Octubre '!C182+Noviembre!C182+'Diciembre '!C182</f>
        <v>0</v>
      </c>
      <c r="D182" s="217">
        <f>+Enero!D182+Febrero!D182+'Marzo '!D182+'Abril '!D182+Mayo!D182+Junio!D182+Julio!D182+Agosto!D182+Septiembre!D182+'Octubre '!D182+Noviembre!D182+'Diciembre '!D182</f>
        <v>0</v>
      </c>
      <c r="E182" s="217">
        <f>+Enero!E182+Febrero!E182+'Marzo '!E182+'Abril '!E182+Mayo!E182+Junio!E182+Julio!E182+Agosto!E182+Septiembre!E182+'Octubre '!E182+Noviembre!E182+'Diciembre '!E182</f>
        <v>0</v>
      </c>
      <c r="F182" s="217">
        <f>+Enero!F182+Febrero!F182+'Marzo '!F182+'Abril '!F182+Mayo!F182+Junio!F182+Julio!F182+Agosto!F182+Septiembre!F182+'Octubre '!F182+Noviembre!F182+'Diciembre '!F182</f>
        <v>0</v>
      </c>
      <c r="G182" s="217">
        <f>+Enero!G182+Febrero!G182+'Marzo '!G182+'Abril '!G182+Mayo!G182+Junio!G182+Julio!G182+Agosto!G182+Septiembre!G182+'Octubre '!G182+Noviembre!G182+'Diciembre '!G182</f>
        <v>0</v>
      </c>
      <c r="H182" s="217">
        <f>+Enero!H182+Febrero!H182+'Marzo '!H182+'Abril '!H182+Mayo!H182+Junio!H182+Julio!H182+Agosto!H182+Septiembre!H182+'Octubre '!H182+Noviembre!H182+'Diciembre '!H182</f>
        <v>0</v>
      </c>
      <c r="I182" s="217">
        <f>+Enero!I182+Febrero!I182+'Marzo '!I182+'Abril '!I182+Mayo!I182+Junio!I182+Julio!I182+Agosto!I182+Septiembre!I182+'Octubre '!I182+Noviembre!I182+'Diciembre '!I182</f>
        <v>0</v>
      </c>
      <c r="J182" s="217">
        <f>+Enero!J182+Febrero!J182+'Marzo '!J182+'Abril '!J182+Mayo!J182+Junio!J182+Julio!J182+Agosto!J182+Septiembre!J182+'Octubre '!J182+Noviembre!J182+'Diciembre '!J182</f>
        <v>0</v>
      </c>
      <c r="Y182" s="89"/>
      <c r="Z182" s="86"/>
    </row>
    <row r="183" spans="1:28" ht="15" customHeight="1" x14ac:dyDescent="0.15">
      <c r="A183" s="873"/>
      <c r="B183" s="370" t="s">
        <v>232</v>
      </c>
      <c r="C183" s="217">
        <f>+Enero!C183+Febrero!C183+'Marzo '!C183+'Abril '!C183+Mayo!C183+Junio!C183+Julio!C183+Agosto!C183+Septiembre!C183+'Octubre '!C183+Noviembre!C183+'Diciembre '!C183</f>
        <v>0</v>
      </c>
      <c r="D183" s="217">
        <f>+Enero!D183+Febrero!D183+'Marzo '!D183+'Abril '!D183+Mayo!D183+Junio!D183+Julio!D183+Agosto!D183+Septiembre!D183+'Octubre '!D183+Noviembre!D183+'Diciembre '!D183</f>
        <v>0</v>
      </c>
      <c r="E183" s="217">
        <f>+Enero!E183+Febrero!E183+'Marzo '!E183+'Abril '!E183+Mayo!E183+Junio!E183+Julio!E183+Agosto!E183+Septiembre!E183+'Octubre '!E183+Noviembre!E183+'Diciembre '!E183</f>
        <v>0</v>
      </c>
      <c r="F183" s="217">
        <f>+Enero!F183+Febrero!F183+'Marzo '!F183+'Abril '!F183+Mayo!F183+Junio!F183+Julio!F183+Agosto!F183+Septiembre!F183+'Octubre '!F183+Noviembre!F183+'Diciembre '!F183</f>
        <v>0</v>
      </c>
      <c r="G183" s="217">
        <f>+Enero!G183+Febrero!G183+'Marzo '!G183+'Abril '!G183+Mayo!G183+Junio!G183+Julio!G183+Agosto!G183+Septiembre!G183+'Octubre '!G183+Noviembre!G183+'Diciembre '!G183</f>
        <v>0</v>
      </c>
      <c r="H183" s="217">
        <f>+Enero!H183+Febrero!H183+'Marzo '!H183+'Abril '!H183+Mayo!H183+Junio!H183+Julio!H183+Agosto!H183+Septiembre!H183+'Octubre '!H183+Noviembre!H183+'Diciembre '!H183</f>
        <v>0</v>
      </c>
      <c r="I183" s="217">
        <f>+Enero!I183+Febrero!I183+'Marzo '!I183+'Abril '!I183+Mayo!I183+Junio!I183+Julio!I183+Agosto!I183+Septiembre!I183+'Octubre '!I183+Noviembre!I183+'Diciembre '!I183</f>
        <v>0</v>
      </c>
      <c r="J183" s="217">
        <f>+Enero!J183+Febrero!J183+'Marzo '!J183+'Abril '!J183+Mayo!J183+Junio!J183+Julio!J183+Agosto!J183+Septiembre!J183+'Octubre '!J183+Noviembre!J183+'Diciembre '!J183</f>
        <v>0</v>
      </c>
      <c r="Y183" s="89"/>
      <c r="Z183" s="86"/>
    </row>
    <row r="184" spans="1:28" ht="15" customHeight="1" x14ac:dyDescent="0.15">
      <c r="A184" s="873"/>
      <c r="B184" s="179" t="s">
        <v>233</v>
      </c>
      <c r="C184" s="217">
        <f>+Enero!C184+Febrero!C184+'Marzo '!C184+'Abril '!C184+Mayo!C184+Junio!C184+Julio!C184+Agosto!C184+Septiembre!C184+'Octubre '!C184+Noviembre!C184+'Diciembre '!C184</f>
        <v>0</v>
      </c>
      <c r="D184" s="217">
        <f>+Enero!D184+Febrero!D184+'Marzo '!D184+'Abril '!D184+Mayo!D184+Junio!D184+Julio!D184+Agosto!D184+Septiembre!D184+'Octubre '!D184+Noviembre!D184+'Diciembre '!D184</f>
        <v>0</v>
      </c>
      <c r="E184" s="217">
        <f>+Enero!E184+Febrero!E184+'Marzo '!E184+'Abril '!E184+Mayo!E184+Junio!E184+Julio!E184+Agosto!E184+Septiembre!E184+'Octubre '!E184+Noviembre!E184+'Diciembre '!E184</f>
        <v>0</v>
      </c>
      <c r="F184" s="217">
        <f>+Enero!F184+Febrero!F184+'Marzo '!F184+'Abril '!F184+Mayo!F184+Junio!F184+Julio!F184+Agosto!F184+Septiembre!F184+'Octubre '!F184+Noviembre!F184+'Diciembre '!F184</f>
        <v>0</v>
      </c>
      <c r="G184" s="217">
        <f>+Enero!G184+Febrero!G184+'Marzo '!G184+'Abril '!G184+Mayo!G184+Junio!G184+Julio!G184+Agosto!G184+Septiembre!G184+'Octubre '!G184+Noviembre!G184+'Diciembre '!G184</f>
        <v>0</v>
      </c>
      <c r="H184" s="217">
        <f>+Enero!H184+Febrero!H184+'Marzo '!H184+'Abril '!H184+Mayo!H184+Junio!H184+Julio!H184+Agosto!H184+Septiembre!H184+'Octubre '!H184+Noviembre!H184+'Diciembre '!H184</f>
        <v>0</v>
      </c>
      <c r="I184" s="217">
        <f>+Enero!I184+Febrero!I184+'Marzo '!I184+'Abril '!I184+Mayo!I184+Junio!I184+Julio!I184+Agosto!I184+Septiembre!I184+'Octubre '!I184+Noviembre!I184+'Diciembre '!I184</f>
        <v>0</v>
      </c>
      <c r="J184" s="217">
        <f>+Enero!J184+Febrero!J184+'Marzo '!J184+'Abril '!J184+Mayo!J184+Junio!J184+Julio!J184+Agosto!J184+Septiembre!J184+'Octubre '!J184+Noviembre!J184+'Diciembre '!J184</f>
        <v>0</v>
      </c>
      <c r="Y184" s="89"/>
      <c r="Z184" s="86"/>
    </row>
    <row r="185" spans="1:28" ht="15" customHeight="1" x14ac:dyDescent="0.15">
      <c r="A185" s="873"/>
      <c r="B185" s="179" t="s">
        <v>234</v>
      </c>
      <c r="C185" s="217">
        <f>+Enero!C185+Febrero!C185+'Marzo '!C185+'Abril '!C185+Mayo!C185+Junio!C185+Julio!C185+Agosto!C185+Septiembre!C185+'Octubre '!C185+Noviembre!C185+'Diciembre '!C185</f>
        <v>0</v>
      </c>
      <c r="D185" s="217">
        <f>+Enero!D185+Febrero!D185+'Marzo '!D185+'Abril '!D185+Mayo!D185+Junio!D185+Julio!D185+Agosto!D185+Septiembre!D185+'Octubre '!D185+Noviembre!D185+'Diciembre '!D185</f>
        <v>0</v>
      </c>
      <c r="E185" s="217">
        <f>+Enero!E185+Febrero!E185+'Marzo '!E185+'Abril '!E185+Mayo!E185+Junio!E185+Julio!E185+Agosto!E185+Septiembre!E185+'Octubre '!E185+Noviembre!E185+'Diciembre '!E185</f>
        <v>0</v>
      </c>
      <c r="F185" s="217">
        <f>+Enero!F185+Febrero!F185+'Marzo '!F185+'Abril '!F185+Mayo!F185+Junio!F185+Julio!F185+Agosto!F185+Septiembre!F185+'Octubre '!F185+Noviembre!F185+'Diciembre '!F185</f>
        <v>0</v>
      </c>
      <c r="G185" s="217">
        <f>+Enero!G185+Febrero!G185+'Marzo '!G185+'Abril '!G185+Mayo!G185+Junio!G185+Julio!G185+Agosto!G185+Septiembre!G185+'Octubre '!G185+Noviembre!G185+'Diciembre '!G185</f>
        <v>0</v>
      </c>
      <c r="H185" s="217">
        <f>+Enero!H185+Febrero!H185+'Marzo '!H185+'Abril '!H185+Mayo!H185+Junio!H185+Julio!H185+Agosto!H185+Septiembre!H185+'Octubre '!H185+Noviembre!H185+'Diciembre '!H185</f>
        <v>0</v>
      </c>
      <c r="I185" s="217">
        <f>+Enero!I185+Febrero!I185+'Marzo '!I185+'Abril '!I185+Mayo!I185+Junio!I185+Julio!I185+Agosto!I185+Septiembre!I185+'Octubre '!I185+Noviembre!I185+'Diciembre '!I185</f>
        <v>0</v>
      </c>
      <c r="J185" s="217">
        <f>+Enero!J185+Febrero!J185+'Marzo '!J185+'Abril '!J185+Mayo!J185+Junio!J185+Julio!J185+Agosto!J185+Septiembre!J185+'Octubre '!J185+Noviembre!J185+'Diciembre '!J185</f>
        <v>0</v>
      </c>
      <c r="Y185" s="89"/>
      <c r="Z185" s="86"/>
    </row>
    <row r="186" spans="1:28" ht="15" customHeight="1" x14ac:dyDescent="0.15">
      <c r="A186" s="873"/>
      <c r="B186" s="180" t="s">
        <v>235</v>
      </c>
      <c r="C186" s="217">
        <f>+Enero!C186+Febrero!C186+'Marzo '!C186+'Abril '!C186+Mayo!C186+Junio!C186+Julio!C186+Agosto!C186+Septiembre!C186+'Octubre '!C186+Noviembre!C186+'Diciembre '!C186</f>
        <v>0</v>
      </c>
      <c r="D186" s="217">
        <f>+Enero!D186+Febrero!D186+'Marzo '!D186+'Abril '!D186+Mayo!D186+Junio!D186+Julio!D186+Agosto!D186+Septiembre!D186+'Octubre '!D186+Noviembre!D186+'Diciembre '!D186</f>
        <v>0</v>
      </c>
      <c r="E186" s="217">
        <f>+Enero!E186+Febrero!E186+'Marzo '!E186+'Abril '!E186+Mayo!E186+Junio!E186+Julio!E186+Agosto!E186+Septiembre!E186+'Octubre '!E186+Noviembre!E186+'Diciembre '!E186</f>
        <v>0</v>
      </c>
      <c r="F186" s="217">
        <f>+Enero!F186+Febrero!F186+'Marzo '!F186+'Abril '!F186+Mayo!F186+Junio!F186+Julio!F186+Agosto!F186+Septiembre!F186+'Octubre '!F186+Noviembre!F186+'Diciembre '!F186</f>
        <v>0</v>
      </c>
      <c r="G186" s="217">
        <f>+Enero!G186+Febrero!G186+'Marzo '!G186+'Abril '!G186+Mayo!G186+Junio!G186+Julio!G186+Agosto!G186+Septiembre!G186+'Octubre '!G186+Noviembre!G186+'Diciembre '!G186</f>
        <v>0</v>
      </c>
      <c r="H186" s="217">
        <f>+Enero!H186+Febrero!H186+'Marzo '!H186+'Abril '!H186+Mayo!H186+Junio!H186+Julio!H186+Agosto!H186+Septiembre!H186+'Octubre '!H186+Noviembre!H186+'Diciembre '!H186</f>
        <v>0</v>
      </c>
      <c r="I186" s="217">
        <f>+Enero!I186+Febrero!I186+'Marzo '!I186+'Abril '!I186+Mayo!I186+Junio!I186+Julio!I186+Agosto!I186+Septiembre!I186+'Octubre '!I186+Noviembre!I186+'Diciembre '!I186</f>
        <v>0</v>
      </c>
      <c r="J186" s="217">
        <f>+Enero!J186+Febrero!J186+'Marzo '!J186+'Abril '!J186+Mayo!J186+Junio!J186+Julio!J186+Agosto!J186+Septiembre!J186+'Octubre '!J186+Noviembre!J186+'Diciembre '!J186</f>
        <v>0</v>
      </c>
      <c r="Y186" s="89"/>
      <c r="Z186" s="86"/>
    </row>
    <row r="187" spans="1:28" ht="15" customHeight="1" x14ac:dyDescent="0.15">
      <c r="A187" s="873"/>
      <c r="B187" s="180" t="s">
        <v>236</v>
      </c>
      <c r="C187" s="217">
        <f>+Enero!C187+Febrero!C187+'Marzo '!C187+'Abril '!C187+Mayo!C187+Junio!C187+Julio!C187+Agosto!C187+Septiembre!C187+'Octubre '!C187+Noviembre!C187+'Diciembre '!C187</f>
        <v>0</v>
      </c>
      <c r="D187" s="217">
        <f>+Enero!D187+Febrero!D187+'Marzo '!D187+'Abril '!D187+Mayo!D187+Junio!D187+Julio!D187+Agosto!D187+Septiembre!D187+'Octubre '!D187+Noviembre!D187+'Diciembre '!D187</f>
        <v>0</v>
      </c>
      <c r="E187" s="217">
        <f>+Enero!E187+Febrero!E187+'Marzo '!E187+'Abril '!E187+Mayo!E187+Junio!E187+Julio!E187+Agosto!E187+Septiembre!E187+'Octubre '!E187+Noviembre!E187+'Diciembre '!E187</f>
        <v>0</v>
      </c>
      <c r="F187" s="217">
        <f>+Enero!F187+Febrero!F187+'Marzo '!F187+'Abril '!F187+Mayo!F187+Junio!F187+Julio!F187+Agosto!F187+Septiembre!F187+'Octubre '!F187+Noviembre!F187+'Diciembre '!F187</f>
        <v>0</v>
      </c>
      <c r="G187" s="217">
        <f>+Enero!G187+Febrero!G187+'Marzo '!G187+'Abril '!G187+Mayo!G187+Junio!G187+Julio!G187+Agosto!G187+Septiembre!G187+'Octubre '!G187+Noviembre!G187+'Diciembre '!G187</f>
        <v>0</v>
      </c>
      <c r="H187" s="217">
        <f>+Enero!H187+Febrero!H187+'Marzo '!H187+'Abril '!H187+Mayo!H187+Junio!H187+Julio!H187+Agosto!H187+Septiembre!H187+'Octubre '!H187+Noviembre!H187+'Diciembre '!H187</f>
        <v>0</v>
      </c>
      <c r="I187" s="217">
        <f>+Enero!I187+Febrero!I187+'Marzo '!I187+'Abril '!I187+Mayo!I187+Junio!I187+Julio!I187+Agosto!I187+Septiembre!I187+'Octubre '!I187+Noviembre!I187+'Diciembre '!I187</f>
        <v>0</v>
      </c>
      <c r="J187" s="217">
        <f>+Enero!J187+Febrero!J187+'Marzo '!J187+'Abril '!J187+Mayo!J187+Junio!J187+Julio!J187+Agosto!J187+Septiembre!J187+'Octubre '!J187+Noviembre!J187+'Diciembre '!J187</f>
        <v>0</v>
      </c>
      <c r="Y187" s="89"/>
      <c r="Z187" s="86"/>
    </row>
    <row r="188" spans="1:28" ht="15" customHeight="1" x14ac:dyDescent="0.15">
      <c r="A188" s="874"/>
      <c r="B188" s="181" t="s">
        <v>237</v>
      </c>
      <c r="C188" s="217">
        <f>+Enero!C188+Febrero!C188+'Marzo '!C188+'Abril '!C188+Mayo!C188+Junio!C188+Julio!C188+Agosto!C188+Septiembre!C188+'Octubre '!C188+Noviembre!C188+'Diciembre '!C188</f>
        <v>0</v>
      </c>
      <c r="D188" s="217">
        <f>+Enero!D188+Febrero!D188+'Marzo '!D188+'Abril '!D188+Mayo!D188+Junio!D188+Julio!D188+Agosto!D188+Septiembre!D188+'Octubre '!D188+Noviembre!D188+'Diciembre '!D188</f>
        <v>0</v>
      </c>
      <c r="E188" s="217">
        <f>+Enero!E188+Febrero!E188+'Marzo '!E188+'Abril '!E188+Mayo!E188+Junio!E188+Julio!E188+Agosto!E188+Septiembre!E188+'Octubre '!E188+Noviembre!E188+'Diciembre '!E188</f>
        <v>0</v>
      </c>
      <c r="F188" s="217">
        <f>+Enero!F188+Febrero!F188+'Marzo '!F188+'Abril '!F188+Mayo!F188+Junio!F188+Julio!F188+Agosto!F188+Septiembre!F188+'Octubre '!F188+Noviembre!F188+'Diciembre '!F188</f>
        <v>0</v>
      </c>
      <c r="G188" s="217">
        <f>+Enero!G188+Febrero!G188+'Marzo '!G188+'Abril '!G188+Mayo!G188+Junio!G188+Julio!G188+Agosto!G188+Septiembre!G188+'Octubre '!G188+Noviembre!G188+'Diciembre '!G188</f>
        <v>0</v>
      </c>
      <c r="H188" s="217">
        <f>+Enero!H188+Febrero!H188+'Marzo '!H188+'Abril '!H188+Mayo!H188+Junio!H188+Julio!H188+Agosto!H188+Septiembre!H188+'Octubre '!H188+Noviembre!H188+'Diciembre '!H188</f>
        <v>0</v>
      </c>
      <c r="I188" s="217">
        <f>+Enero!I188+Febrero!I188+'Marzo '!I188+'Abril '!I188+Mayo!I188+Junio!I188+Julio!I188+Agosto!I188+Septiembre!I188+'Octubre '!I188+Noviembre!I188+'Diciembre '!I188</f>
        <v>0</v>
      </c>
      <c r="J188" s="217">
        <f>+Enero!J188+Febrero!J188+'Marzo '!J188+'Abril '!J188+Mayo!J188+Junio!J188+Julio!J188+Agosto!J188+Septiembre!J188+'Octubre '!J188+Noviembre!J188+'Diciembre '!J188</f>
        <v>0</v>
      </c>
      <c r="Y188" s="89"/>
      <c r="Z188" s="89"/>
    </row>
    <row r="189" spans="1:28" ht="15" customHeight="1" x14ac:dyDescent="0.15">
      <c r="A189" s="873" t="s">
        <v>238</v>
      </c>
      <c r="B189" s="182" t="s">
        <v>231</v>
      </c>
      <c r="C189" s="217">
        <f>+Enero!C189+Febrero!C189+'Marzo '!C189+'Abril '!C189+Mayo!C189+Junio!C189+Julio!C189+Agosto!C189+Septiembre!C189+'Octubre '!C189+Noviembre!C189+'Diciembre '!C189</f>
        <v>0</v>
      </c>
      <c r="D189" s="217">
        <f>+Enero!D189+Febrero!D189+'Marzo '!D189+'Abril '!D189+Mayo!D189+Junio!D189+Julio!D189+Agosto!D189+Septiembre!D189+'Octubre '!D189+Noviembre!D189+'Diciembre '!D189</f>
        <v>0</v>
      </c>
      <c r="E189" s="217">
        <f>+Enero!E189+Febrero!E189+'Marzo '!E189+'Abril '!E189+Mayo!E189+Junio!E189+Julio!E189+Agosto!E189+Septiembre!E189+'Octubre '!E189+Noviembre!E189+'Diciembre '!E189</f>
        <v>0</v>
      </c>
      <c r="F189" s="217">
        <f>+Enero!F189+Febrero!F189+'Marzo '!F189+'Abril '!F189+Mayo!F189+Junio!F189+Julio!F189+Agosto!F189+Septiembre!F189+'Octubre '!F189+Noviembre!F189+'Diciembre '!F189</f>
        <v>0</v>
      </c>
      <c r="G189" s="217">
        <f>+Enero!G189+Febrero!G189+'Marzo '!G189+'Abril '!G189+Mayo!G189+Junio!G189+Julio!G189+Agosto!G189+Septiembre!G189+'Octubre '!G189+Noviembre!G189+'Diciembre '!G189</f>
        <v>0</v>
      </c>
      <c r="H189" s="217">
        <f>+Enero!H189+Febrero!H189+'Marzo '!H189+'Abril '!H189+Mayo!H189+Junio!H189+Julio!H189+Agosto!H189+Septiembre!H189+'Octubre '!H189+Noviembre!H189+'Diciembre '!H189</f>
        <v>0</v>
      </c>
      <c r="I189" s="217">
        <f>+Enero!I189+Febrero!I189+'Marzo '!I189+'Abril '!I189+Mayo!I189+Junio!I189+Julio!I189+Agosto!I189+Septiembre!I189+'Octubre '!I189+Noviembre!I189+'Diciembre '!I189</f>
        <v>0</v>
      </c>
      <c r="J189" s="217">
        <f>+Enero!J189+Febrero!J189+'Marzo '!J189+'Abril '!J189+Mayo!J189+Junio!J189+Julio!J189+Agosto!J189+Septiembre!J189+'Octubre '!J189+Noviembre!J189+'Diciembre '!J189</f>
        <v>0</v>
      </c>
      <c r="Y189" s="89"/>
      <c r="Z189" s="89"/>
    </row>
    <row r="190" spans="1:28" ht="15" customHeight="1" x14ac:dyDescent="0.15">
      <c r="A190" s="873"/>
      <c r="B190" s="371" t="s">
        <v>232</v>
      </c>
      <c r="C190" s="217">
        <f>+Enero!C190+Febrero!C190+'Marzo '!C190+'Abril '!C190+Mayo!C190+Junio!C190+Julio!C190+Agosto!C190+Septiembre!C190+'Octubre '!C190+Noviembre!C190+'Diciembre '!C190</f>
        <v>0</v>
      </c>
      <c r="D190" s="217">
        <f>+Enero!D190+Febrero!D190+'Marzo '!D190+'Abril '!D190+Mayo!D190+Junio!D190+Julio!D190+Agosto!D190+Septiembre!D190+'Octubre '!D190+Noviembre!D190+'Diciembre '!D190</f>
        <v>0</v>
      </c>
      <c r="E190" s="217">
        <f>+Enero!E190+Febrero!E190+'Marzo '!E190+'Abril '!E190+Mayo!E190+Junio!E190+Julio!E190+Agosto!E190+Septiembre!E190+'Octubre '!E190+Noviembre!E190+'Diciembre '!E190</f>
        <v>0</v>
      </c>
      <c r="F190" s="217">
        <f>+Enero!F190+Febrero!F190+'Marzo '!F190+'Abril '!F190+Mayo!F190+Junio!F190+Julio!F190+Agosto!F190+Septiembre!F190+'Octubre '!F190+Noviembre!F190+'Diciembre '!F190</f>
        <v>0</v>
      </c>
      <c r="G190" s="217">
        <f>+Enero!G190+Febrero!G190+'Marzo '!G190+'Abril '!G190+Mayo!G190+Junio!G190+Julio!G190+Agosto!G190+Septiembre!G190+'Octubre '!G190+Noviembre!G190+'Diciembre '!G190</f>
        <v>0</v>
      </c>
      <c r="H190" s="217">
        <f>+Enero!H190+Febrero!H190+'Marzo '!H190+'Abril '!H190+Mayo!H190+Junio!H190+Julio!H190+Agosto!H190+Septiembre!H190+'Octubre '!H190+Noviembre!H190+'Diciembre '!H190</f>
        <v>0</v>
      </c>
      <c r="I190" s="217">
        <f>+Enero!I190+Febrero!I190+'Marzo '!I190+'Abril '!I190+Mayo!I190+Junio!I190+Julio!I190+Agosto!I190+Septiembre!I190+'Octubre '!I190+Noviembre!I190+'Diciembre '!I190</f>
        <v>0</v>
      </c>
      <c r="J190" s="217">
        <f>+Enero!J190+Febrero!J190+'Marzo '!J190+'Abril '!J190+Mayo!J190+Junio!J190+Julio!J190+Agosto!J190+Septiembre!J190+'Octubre '!J190+Noviembre!J190+'Diciembre '!J190</f>
        <v>0</v>
      </c>
      <c r="Y190" s="89"/>
      <c r="Z190" s="89"/>
    </row>
    <row r="191" spans="1:28" ht="15" customHeight="1" x14ac:dyDescent="0.15">
      <c r="A191" s="873"/>
      <c r="B191" s="370" t="s">
        <v>239</v>
      </c>
      <c r="C191" s="217">
        <f>+Enero!C191+Febrero!C191+'Marzo '!C191+'Abril '!C191+Mayo!C191+Junio!C191+Julio!C191+Agosto!C191+Septiembre!C191+'Octubre '!C191+Noviembre!C191+'Diciembre '!C191</f>
        <v>0</v>
      </c>
      <c r="D191" s="217">
        <f>+Enero!D191+Febrero!D191+'Marzo '!D191+'Abril '!D191+Mayo!D191+Junio!D191+Julio!D191+Agosto!D191+Septiembre!D191+'Octubre '!D191+Noviembre!D191+'Diciembre '!D191</f>
        <v>0</v>
      </c>
      <c r="E191" s="217">
        <f>+Enero!E191+Febrero!E191+'Marzo '!E191+'Abril '!E191+Mayo!E191+Junio!E191+Julio!E191+Agosto!E191+Septiembre!E191+'Octubre '!E191+Noviembre!E191+'Diciembre '!E191</f>
        <v>0</v>
      </c>
      <c r="F191" s="217">
        <f>+Enero!F191+Febrero!F191+'Marzo '!F191+'Abril '!F191+Mayo!F191+Junio!F191+Julio!F191+Agosto!F191+Septiembre!F191+'Octubre '!F191+Noviembre!F191+'Diciembre '!F191</f>
        <v>0</v>
      </c>
      <c r="G191" s="217">
        <f>+Enero!G191+Febrero!G191+'Marzo '!G191+'Abril '!G191+Mayo!G191+Junio!G191+Julio!G191+Agosto!G191+Septiembre!G191+'Octubre '!G191+Noviembre!G191+'Diciembre '!G191</f>
        <v>0</v>
      </c>
      <c r="H191" s="217">
        <f>+Enero!H191+Febrero!H191+'Marzo '!H191+'Abril '!H191+Mayo!H191+Junio!H191+Julio!H191+Agosto!H191+Septiembre!H191+'Octubre '!H191+Noviembre!H191+'Diciembre '!H191</f>
        <v>0</v>
      </c>
      <c r="I191" s="217">
        <f>+Enero!I191+Febrero!I191+'Marzo '!I191+'Abril '!I191+Mayo!I191+Junio!I191+Julio!I191+Agosto!I191+Septiembre!I191+'Octubre '!I191+Noviembre!I191+'Diciembre '!I191</f>
        <v>0</v>
      </c>
      <c r="J191" s="217">
        <f>+Enero!J191+Febrero!J191+'Marzo '!J191+'Abril '!J191+Mayo!J191+Junio!J191+Julio!J191+Agosto!J191+Septiembre!J191+'Octubre '!J191+Noviembre!J191+'Diciembre '!J191</f>
        <v>0</v>
      </c>
      <c r="Y191" s="89"/>
      <c r="Z191" s="89"/>
    </row>
    <row r="192" spans="1:28" ht="15" customHeight="1" x14ac:dyDescent="0.15">
      <c r="A192" s="872" t="s">
        <v>240</v>
      </c>
      <c r="B192" s="371" t="s">
        <v>231</v>
      </c>
      <c r="C192" s="217">
        <f>+Enero!C192+Febrero!C192+'Marzo '!C192+'Abril '!C192+Mayo!C192+Junio!C192+Julio!C192+Agosto!C192+Septiembre!C192+'Octubre '!C192+Noviembre!C192+'Diciembre '!C192</f>
        <v>0</v>
      </c>
      <c r="D192" s="217">
        <f>+Enero!D192+Febrero!D192+'Marzo '!D192+'Abril '!D192+Mayo!D192+Junio!D192+Julio!D192+Agosto!D192+Septiembre!D192+'Octubre '!D192+Noviembre!D192+'Diciembre '!D192</f>
        <v>0</v>
      </c>
      <c r="E192" s="217">
        <f>+Enero!E192+Febrero!E192+'Marzo '!E192+'Abril '!E192+Mayo!E192+Junio!E192+Julio!E192+Agosto!E192+Septiembre!E192+'Octubre '!E192+Noviembre!E192+'Diciembre '!E192</f>
        <v>0</v>
      </c>
      <c r="F192" s="217">
        <f>+Enero!F192+Febrero!F192+'Marzo '!F192+'Abril '!F192+Mayo!F192+Junio!F192+Julio!F192+Agosto!F192+Septiembre!F192+'Octubre '!F192+Noviembre!F192+'Diciembre '!F192</f>
        <v>0</v>
      </c>
      <c r="G192" s="217">
        <f>+Enero!G192+Febrero!G192+'Marzo '!G192+'Abril '!G192+Mayo!G192+Junio!G192+Julio!G192+Agosto!G192+Septiembre!G192+'Octubre '!G192+Noviembre!G192+'Diciembre '!G192</f>
        <v>0</v>
      </c>
      <c r="H192" s="217">
        <f>+Enero!H192+Febrero!H192+'Marzo '!H192+'Abril '!H192+Mayo!H192+Junio!H192+Julio!H192+Agosto!H192+Septiembre!H192+'Octubre '!H192+Noviembre!H192+'Diciembre '!H192</f>
        <v>0</v>
      </c>
      <c r="I192" s="217">
        <f>+Enero!I192+Febrero!I192+'Marzo '!I192+'Abril '!I192+Mayo!I192+Junio!I192+Julio!I192+Agosto!I192+Septiembre!I192+'Octubre '!I192+Noviembre!I192+'Diciembre '!I192</f>
        <v>0</v>
      </c>
      <c r="J192" s="217">
        <f>+Enero!J192+Febrero!J192+'Marzo '!J192+'Abril '!J192+Mayo!J192+Junio!J192+Julio!J192+Agosto!J192+Septiembre!J192+'Octubre '!J192+Noviembre!J192+'Diciembre '!J192</f>
        <v>0</v>
      </c>
      <c r="Y192" s="89"/>
      <c r="Z192" s="89"/>
    </row>
    <row r="193" spans="1:55" ht="15" customHeight="1" x14ac:dyDescent="0.15">
      <c r="A193" s="873"/>
      <c r="B193" s="183" t="s">
        <v>232</v>
      </c>
      <c r="C193" s="217">
        <f>+Enero!C193+Febrero!C193+'Marzo '!C193+'Abril '!C193+Mayo!C193+Junio!C193+Julio!C193+Agosto!C193+Septiembre!C193+'Octubre '!C193+Noviembre!C193+'Diciembre '!C193</f>
        <v>0</v>
      </c>
      <c r="D193" s="217">
        <f>+Enero!D193+Febrero!D193+'Marzo '!D193+'Abril '!D193+Mayo!D193+Junio!D193+Julio!D193+Agosto!D193+Septiembre!D193+'Octubre '!D193+Noviembre!D193+'Diciembre '!D193</f>
        <v>0</v>
      </c>
      <c r="E193" s="217">
        <f>+Enero!E193+Febrero!E193+'Marzo '!E193+'Abril '!E193+Mayo!E193+Junio!E193+Julio!E193+Agosto!E193+Septiembre!E193+'Octubre '!E193+Noviembre!E193+'Diciembre '!E193</f>
        <v>0</v>
      </c>
      <c r="F193" s="217">
        <f>+Enero!F193+Febrero!F193+'Marzo '!F193+'Abril '!F193+Mayo!F193+Junio!F193+Julio!F193+Agosto!F193+Septiembre!F193+'Octubre '!F193+Noviembre!F193+'Diciembre '!F193</f>
        <v>0</v>
      </c>
      <c r="G193" s="217">
        <f>+Enero!G193+Febrero!G193+'Marzo '!G193+'Abril '!G193+Mayo!G193+Junio!G193+Julio!G193+Agosto!G193+Septiembre!G193+'Octubre '!G193+Noviembre!G193+'Diciembre '!G193</f>
        <v>0</v>
      </c>
      <c r="H193" s="217">
        <f>+Enero!H193+Febrero!H193+'Marzo '!H193+'Abril '!H193+Mayo!H193+Junio!H193+Julio!H193+Agosto!H193+Septiembre!H193+'Octubre '!H193+Noviembre!H193+'Diciembre '!H193</f>
        <v>0</v>
      </c>
      <c r="I193" s="217">
        <f>+Enero!I193+Febrero!I193+'Marzo '!I193+'Abril '!I193+Mayo!I193+Junio!I193+Julio!I193+Agosto!I193+Septiembre!I193+'Octubre '!I193+Noviembre!I193+'Diciembre '!I193</f>
        <v>0</v>
      </c>
      <c r="J193" s="217">
        <f>+Enero!J193+Febrero!J193+'Marzo '!J193+'Abril '!J193+Mayo!J193+Junio!J193+Julio!J193+Agosto!J193+Septiembre!J193+'Octubre '!J193+Noviembre!J193+'Diciembre '!J193</f>
        <v>0</v>
      </c>
      <c r="Y193" s="89"/>
      <c r="Z193" s="89"/>
    </row>
    <row r="194" spans="1:55" ht="15" customHeight="1" x14ac:dyDescent="0.15">
      <c r="A194" s="874"/>
      <c r="B194" s="184" t="s">
        <v>241</v>
      </c>
      <c r="C194" s="217">
        <f>+Enero!C194+Febrero!C194+'Marzo '!C194+'Abril '!C194+Mayo!C194+Junio!C194+Julio!C194+Agosto!C194+Septiembre!C194+'Octubre '!C194+Noviembre!C194+'Diciembre '!C194</f>
        <v>0</v>
      </c>
      <c r="D194" s="217">
        <f>+Enero!D194+Febrero!D194+'Marzo '!D194+'Abril '!D194+Mayo!D194+Junio!D194+Julio!D194+Agosto!D194+Septiembre!D194+'Octubre '!D194+Noviembre!D194+'Diciembre '!D194</f>
        <v>0</v>
      </c>
      <c r="E194" s="217">
        <f>+Enero!E194+Febrero!E194+'Marzo '!E194+'Abril '!E194+Mayo!E194+Junio!E194+Julio!E194+Agosto!E194+Septiembre!E194+'Octubre '!E194+Noviembre!E194+'Diciembre '!E194</f>
        <v>0</v>
      </c>
      <c r="F194" s="217">
        <f>+Enero!F194+Febrero!F194+'Marzo '!F194+'Abril '!F194+Mayo!F194+Junio!F194+Julio!F194+Agosto!F194+Septiembre!F194+'Octubre '!F194+Noviembre!F194+'Diciembre '!F194</f>
        <v>0</v>
      </c>
      <c r="G194" s="217">
        <f>+Enero!G194+Febrero!G194+'Marzo '!G194+'Abril '!G194+Mayo!G194+Junio!G194+Julio!G194+Agosto!G194+Septiembre!G194+'Octubre '!G194+Noviembre!G194+'Diciembre '!G194</f>
        <v>0</v>
      </c>
      <c r="H194" s="217">
        <f>+Enero!H194+Febrero!H194+'Marzo '!H194+'Abril '!H194+Mayo!H194+Junio!H194+Julio!H194+Agosto!H194+Septiembre!H194+'Octubre '!H194+Noviembre!H194+'Diciembre '!H194</f>
        <v>0</v>
      </c>
      <c r="I194" s="217">
        <f>+Enero!I194+Febrero!I194+'Marzo '!I194+'Abril '!I194+Mayo!I194+Junio!I194+Julio!I194+Agosto!I194+Septiembre!I194+'Octubre '!I194+Noviembre!I194+'Diciembre '!I194</f>
        <v>0</v>
      </c>
      <c r="J194" s="217">
        <f>+Enero!J194+Febrero!J194+'Marzo '!J194+'Abril '!J194+Mayo!J194+Junio!J194+Julio!J194+Agosto!J194+Septiembre!J194+'Octubre '!J194+Noviembre!J194+'Diciembre '!J194</f>
        <v>0</v>
      </c>
      <c r="X194" s="124"/>
      <c r="Y194" s="89"/>
      <c r="Z194" s="185"/>
      <c r="AA194" s="124"/>
      <c r="AB194" s="124"/>
    </row>
    <row r="195" spans="1:55" ht="15" customHeight="1" x14ac:dyDescent="0.2">
      <c r="A195" s="874" t="s">
        <v>242</v>
      </c>
      <c r="B195" s="371" t="s">
        <v>231</v>
      </c>
      <c r="C195" s="217">
        <f>+Enero!C195+Febrero!C195+'Marzo '!C195+'Abril '!C195+Mayo!C195+Junio!C195+Julio!C195+Agosto!C195+Septiembre!C195+'Octubre '!C195+Noviembre!C195+'Diciembre '!C195</f>
        <v>0</v>
      </c>
      <c r="D195" s="217">
        <f>+Enero!D195+Febrero!D195+'Marzo '!D195+'Abril '!D195+Mayo!D195+Junio!D195+Julio!D195+Agosto!D195+Septiembre!D195+'Octubre '!D195+Noviembre!D195+'Diciembre '!D195</f>
        <v>0</v>
      </c>
      <c r="E195" s="217">
        <f>+Enero!E195+Febrero!E195+'Marzo '!E195+'Abril '!E195+Mayo!E195+Junio!E195+Julio!E195+Agosto!E195+Septiembre!E195+'Octubre '!E195+Noviembre!E195+'Diciembre '!E195</f>
        <v>0</v>
      </c>
      <c r="F195" s="217">
        <f>+Enero!F195+Febrero!F195+'Marzo '!F195+'Abril '!F195+Mayo!F195+Junio!F195+Julio!F195+Agosto!F195+Septiembre!F195+'Octubre '!F195+Noviembre!F195+'Diciembre '!F195</f>
        <v>0</v>
      </c>
      <c r="G195" s="217">
        <f>+Enero!G195+Febrero!G195+'Marzo '!G195+'Abril '!G195+Mayo!G195+Junio!G195+Julio!G195+Agosto!G195+Septiembre!G195+'Octubre '!G195+Noviembre!G195+'Diciembre '!G195</f>
        <v>0</v>
      </c>
      <c r="H195" s="217">
        <f>+Enero!H195+Febrero!H195+'Marzo '!H195+'Abril '!H195+Mayo!H195+Junio!H195+Julio!H195+Agosto!H195+Septiembre!H195+'Octubre '!H195+Noviembre!H195+'Diciembre '!H195</f>
        <v>0</v>
      </c>
      <c r="I195" s="217">
        <f>+Enero!I195+Febrero!I195+'Marzo '!I195+'Abril '!I195+Mayo!I195+Junio!I195+Julio!I195+Agosto!I195+Septiembre!I195+'Octubre '!I195+Noviembre!I195+'Diciembre '!I195</f>
        <v>0</v>
      </c>
      <c r="J195" s="217">
        <f>+Enero!J195+Febrero!J195+'Marzo '!J195+'Abril '!J195+Mayo!J195+Junio!J195+Julio!J195+Agosto!J195+Septiembre!J195+'Octubre '!J195+Noviembre!J195+'Diciembre '!J195</f>
        <v>0</v>
      </c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370" t="s">
        <v>243</v>
      </c>
      <c r="C196" s="217">
        <f>+Enero!C196+Febrero!C196+'Marzo '!C196+'Abril '!C196+Mayo!C196+Junio!C196+Julio!C196+Agosto!C196+Septiembre!C196+'Octubre '!C196+Noviembre!C196+'Diciembre '!C196</f>
        <v>0</v>
      </c>
      <c r="D196" s="217">
        <f>+Enero!D196+Febrero!D196+'Marzo '!D196+'Abril '!D196+Mayo!D196+Junio!D196+Julio!D196+Agosto!D196+Septiembre!D196+'Octubre '!D196+Noviembre!D196+'Diciembre '!D196</f>
        <v>0</v>
      </c>
      <c r="E196" s="217">
        <f>+Enero!E196+Febrero!E196+'Marzo '!E196+'Abril '!E196+Mayo!E196+Junio!E196+Julio!E196+Agosto!E196+Septiembre!E196+'Octubre '!E196+Noviembre!E196+'Diciembre '!E196</f>
        <v>0</v>
      </c>
      <c r="F196" s="217">
        <f>+Enero!F196+Febrero!F196+'Marzo '!F196+'Abril '!F196+Mayo!F196+Junio!F196+Julio!F196+Agosto!F196+Septiembre!F196+'Octubre '!F196+Noviembre!F196+'Diciembre '!F196</f>
        <v>0</v>
      </c>
      <c r="G196" s="217">
        <f>+Enero!G196+Febrero!G196+'Marzo '!G196+'Abril '!G196+Mayo!G196+Junio!G196+Julio!G196+Agosto!G196+Septiembre!G196+'Octubre '!G196+Noviembre!G196+'Diciembre '!G196</f>
        <v>0</v>
      </c>
      <c r="H196" s="217">
        <f>+Enero!H196+Febrero!H196+'Marzo '!H196+'Abril '!H196+Mayo!H196+Junio!H196+Julio!H196+Agosto!H196+Septiembre!H196+'Octubre '!H196+Noviembre!H196+'Diciembre '!H196</f>
        <v>0</v>
      </c>
      <c r="I196" s="217">
        <f>+Enero!I196+Febrero!I196+'Marzo '!I196+'Abril '!I196+Mayo!I196+Junio!I196+Julio!I196+Agosto!I196+Septiembre!I196+'Octubre '!I196+Noviembre!I196+'Diciembre '!I196</f>
        <v>0</v>
      </c>
      <c r="J196" s="217">
        <f>+Enero!J196+Febrero!J196+'Marzo '!J196+'Abril '!J196+Mayo!J196+Junio!J196+Julio!J196+Agosto!J196+Septiembre!J196+'Octubre '!J196+Noviembre!J196+'Diciembre '!J196</f>
        <v>0</v>
      </c>
      <c r="K196" s="190" t="s">
        <v>129</v>
      </c>
      <c r="X196" s="191"/>
      <c r="Y196" s="192"/>
      <c r="Z196" s="193"/>
      <c r="AA196" s="5"/>
      <c r="AB196" s="194"/>
    </row>
    <row r="197" spans="1:55" ht="15" customHeight="1" x14ac:dyDescent="0.2">
      <c r="A197" s="893" t="s">
        <v>244</v>
      </c>
      <c r="B197" s="894"/>
      <c r="C197" s="217">
        <f>+Enero!C197+Febrero!C197+'Marzo '!C197+'Abril '!C197+Mayo!C197+Junio!C197+Julio!C197+Agosto!C197+Septiembre!C197+'Octubre '!C197+Noviembre!C197+'Diciembre '!C197</f>
        <v>0</v>
      </c>
      <c r="D197" s="217">
        <f>+Enero!D197+Febrero!D197+'Marzo '!D197+'Abril '!D197+Mayo!D197+Junio!D197+Julio!D197+Agosto!D197+Septiembre!D197+'Octubre '!D197+Noviembre!D197+'Diciembre '!D197</f>
        <v>0</v>
      </c>
      <c r="E197" s="217">
        <f>+Enero!E197+Febrero!E197+'Marzo '!E197+'Abril '!E197+Mayo!E197+Junio!E197+Julio!E197+Agosto!E197+Septiembre!E197+'Octubre '!E197+Noviembre!E197+'Diciembre '!E197</f>
        <v>0</v>
      </c>
      <c r="F197" s="217">
        <f>+Enero!F197+Febrero!F197+'Marzo '!F197+'Abril '!F197+Mayo!F197+Junio!F197+Julio!F197+Agosto!F197+Septiembre!F197+'Octubre '!F197+Noviembre!F197+'Diciembre '!F197</f>
        <v>0</v>
      </c>
      <c r="G197" s="217">
        <f>+Enero!G197+Febrero!G197+'Marzo '!G197+'Abril '!G197+Mayo!G197+Junio!G197+Julio!G197+Agosto!G197+Septiembre!G197+'Octubre '!G197+Noviembre!G197+'Diciembre '!G197</f>
        <v>0</v>
      </c>
      <c r="H197" s="217">
        <f>+Enero!H197+Febrero!H197+'Marzo '!H197+'Abril '!H197+Mayo!H197+Junio!H197+Julio!H197+Agosto!H197+Septiembre!H197+'Octubre '!H197+Noviembre!H197+'Diciembre '!H197</f>
        <v>0</v>
      </c>
      <c r="I197" s="217">
        <f>+Enero!I197+Febrero!I197+'Marzo '!I197+'Abril '!I197+Mayo!I197+Junio!I197+Julio!I197+Agosto!I197+Septiembre!I197+'Octubre '!I197+Noviembre!I197+'Diciembre '!I197</f>
        <v>0</v>
      </c>
      <c r="J197" s="217">
        <f>+Enero!J197+Febrero!J197+'Marzo '!J197+'Abril '!J197+Mayo!J197+Junio!J197+Julio!J197+Agosto!J197+Septiembre!J197+'Octubre '!J197+Noviembre!J197+'Diciembre '!J197</f>
        <v>0</v>
      </c>
      <c r="X197" s="191"/>
      <c r="Y197" s="195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5">
        <f>+IF($C197&lt;=$C196,0,1)</f>
        <v>0</v>
      </c>
      <c r="AB197" s="194"/>
    </row>
    <row r="198" spans="1:55" s="189" customFormat="1" ht="33" customHeight="1" x14ac:dyDescent="0.2">
      <c r="A198" s="196" t="s">
        <v>245</v>
      </c>
      <c r="B198" s="4"/>
      <c r="C198" s="4"/>
      <c r="D198" s="4"/>
      <c r="E198" s="85"/>
      <c r="F198" s="85"/>
      <c r="G198" s="85"/>
      <c r="H198" s="4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386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373" t="s">
        <v>247</v>
      </c>
      <c r="D199" s="85"/>
      <c r="E199" s="85"/>
      <c r="F199" s="85"/>
      <c r="G199" s="4"/>
      <c r="H199" s="4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386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217">
        <f>+Enero!C200+Febrero!C200+'Marzo '!C200+'Abril '!C200+Mayo!C200+Junio!C200+Julio!C200+Agosto!C200+Septiembre!C200+'Octubre '!C200+Noviembre!C200+'Diciembre '!C200</f>
        <v>0</v>
      </c>
      <c r="D200" s="207"/>
      <c r="E200" s="85"/>
      <c r="F200" s="85"/>
      <c r="G200" s="4"/>
      <c r="H200" s="4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386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217">
        <f>+Enero!C201+Febrero!C201+'Marzo '!C201+'Abril '!C201+Mayo!C201+Junio!C201+Julio!C201+Agosto!C201+Septiembre!C201+'Octubre '!C201+Noviembre!C201+'Diciembre '!C201</f>
        <v>0</v>
      </c>
      <c r="D201" s="207"/>
      <c r="E201" s="85"/>
      <c r="F201" s="85"/>
      <c r="G201" s="4"/>
      <c r="H201" s="4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386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217">
        <f>+Enero!C202+Febrero!C202+'Marzo '!C202+'Abril '!C202+Mayo!C202+Junio!C202+Julio!C202+Agosto!C202+Septiembre!C202+'Octubre '!C202+Noviembre!C202+'Diciembre '!C202</f>
        <v>0</v>
      </c>
      <c r="D202" s="207"/>
      <c r="E202" s="85"/>
      <c r="F202" s="85"/>
      <c r="G202" s="4"/>
      <c r="H202" s="4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386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208" t="s">
        <v>266</v>
      </c>
      <c r="B203" s="209"/>
      <c r="C203" s="209"/>
      <c r="D203" s="209"/>
      <c r="E203" s="186"/>
      <c r="F203" s="197"/>
      <c r="G203" s="197"/>
      <c r="H203" s="197"/>
      <c r="X203" s="89"/>
      <c r="Y203" s="86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Y204" s="89"/>
    </row>
    <row r="205" spans="1:55" ht="12.75" x14ac:dyDescent="0.2">
      <c r="A205" s="889"/>
      <c r="B205" s="890"/>
      <c r="C205" s="892"/>
      <c r="D205" s="892"/>
      <c r="E205" s="186"/>
      <c r="F205" s="201"/>
      <c r="G205" s="201"/>
      <c r="H205" s="201"/>
      <c r="X205" s="89"/>
      <c r="Y205" s="89"/>
    </row>
    <row r="206" spans="1:55" ht="15" customHeight="1" x14ac:dyDescent="0.2">
      <c r="A206" s="210"/>
      <c r="B206" s="211" t="s">
        <v>252</v>
      </c>
      <c r="C206" s="217">
        <f>+Enero!C206+Febrero!C206+'Marzo '!C206+'Abril '!C206+Mayo!C206+Junio!C206+Julio!C206+Agosto!C206+Septiembre!C206+'Octubre '!C206+Noviembre!C206+'Diciembre '!C206</f>
        <v>0</v>
      </c>
      <c r="D206" s="217">
        <f>+Enero!D206+Febrero!D206+'Marzo '!D206+'Abril '!D206+Mayo!D206+Junio!D206+Julio!D206+Agosto!D206+Septiembre!D206+'Octubre '!D206+Noviembre!D206+'Diciembre '!D206</f>
        <v>0</v>
      </c>
      <c r="E206" s="186"/>
      <c r="F206" s="201"/>
      <c r="G206" s="201"/>
      <c r="H206" s="201"/>
      <c r="X206" s="89"/>
      <c r="Y206" s="89"/>
    </row>
    <row r="207" spans="1:55" ht="15" customHeight="1" x14ac:dyDescent="0.2">
      <c r="A207" s="212"/>
      <c r="B207" s="213" t="s">
        <v>253</v>
      </c>
      <c r="C207" s="217">
        <f>+Enero!C207+Febrero!C207+'Marzo '!C207+'Abril '!C207+Mayo!C207+Junio!C207+Julio!C207+Agosto!C207+Septiembre!C207+'Octubre '!C207+Noviembre!C207+'Diciembre '!C207</f>
        <v>0</v>
      </c>
      <c r="D207" s="217">
        <f>+Enero!D207+Febrero!D207+'Marzo '!D207+'Abril '!D207+Mayo!D207+Junio!D207+Julio!D207+Agosto!D207+Septiembre!D207+'Octubre '!D207+Noviembre!D207+'Diciembre '!D207</f>
        <v>0</v>
      </c>
      <c r="E207" s="186"/>
      <c r="F207" s="201"/>
      <c r="G207" s="201"/>
      <c r="H207" s="201"/>
      <c r="X207" s="89"/>
      <c r="Y207" s="89"/>
    </row>
    <row r="208" spans="1:55" ht="15" customHeight="1" x14ac:dyDescent="0.2">
      <c r="A208" s="212"/>
      <c r="B208" s="213" t="s">
        <v>254</v>
      </c>
      <c r="C208" s="217">
        <f>+Enero!C208+Febrero!C208+'Marzo '!C208+'Abril '!C208+Mayo!C208+Junio!C208+Julio!C208+Agosto!C208+Septiembre!C208+'Octubre '!C208+Noviembre!C208+'Diciembre '!C208</f>
        <v>0</v>
      </c>
      <c r="D208" s="217">
        <f>+Enero!D208+Febrero!D208+'Marzo '!D208+'Abril '!D208+Mayo!D208+Junio!D208+Julio!D208+Agosto!D208+Septiembre!D208+'Octubre '!D208+Noviembre!D208+'Diciembre '!D208</f>
        <v>0</v>
      </c>
      <c r="E208" s="186"/>
      <c r="F208" s="201"/>
      <c r="G208" s="201"/>
      <c r="H208" s="201"/>
      <c r="X208" s="89"/>
      <c r="Y208" s="89"/>
    </row>
    <row r="209" spans="1:25" s="4" customFormat="1" ht="15" customHeight="1" x14ac:dyDescent="0.2">
      <c r="A209" s="212"/>
      <c r="B209" s="213" t="s">
        <v>255</v>
      </c>
      <c r="C209" s="217">
        <f>+Enero!C209+Febrero!C209+'Marzo '!C209+'Abril '!C209+Mayo!C209+Junio!C209+Julio!C209+Agosto!C209+Septiembre!C209+'Octubre '!C209+Noviembre!C209+'Diciembre '!C209</f>
        <v>0</v>
      </c>
      <c r="D209" s="217">
        <f>+Enero!D209+Febrero!D209+'Marzo '!D209+'Abril '!D209+Mayo!D209+Junio!D209+Julio!D209+Agosto!D209+Septiembre!D209+'Octubre '!D209+Noviembre!D209+'Diciembre '!D209</f>
        <v>0</v>
      </c>
      <c r="E209" s="186"/>
      <c r="F209" s="201"/>
      <c r="G209" s="201"/>
      <c r="H209" s="201"/>
      <c r="X209" s="89"/>
      <c r="Y209" s="89"/>
    </row>
    <row r="210" spans="1:25" s="4" customFormat="1" ht="15" customHeight="1" x14ac:dyDescent="0.2">
      <c r="A210" s="212"/>
      <c r="B210" s="213" t="s">
        <v>256</v>
      </c>
      <c r="C210" s="217">
        <f>+Enero!C210+Febrero!C210+'Marzo '!C210+'Abril '!C210+Mayo!C210+Junio!C210+Julio!C210+Agosto!C210+Septiembre!C210+'Octubre '!C210+Noviembre!C210+'Diciembre '!C210</f>
        <v>0</v>
      </c>
      <c r="D210" s="217">
        <f>+Enero!D210+Febrero!D210+'Marzo '!D210+'Abril '!D210+Mayo!D210+Junio!D210+Julio!D210+Agosto!D210+Septiembre!D210+'Octubre '!D210+Noviembre!D210+'Diciembre '!D210</f>
        <v>0</v>
      </c>
      <c r="E210" s="186"/>
      <c r="F210" s="201"/>
      <c r="G210" s="201"/>
      <c r="H210" s="201"/>
      <c r="X210" s="89"/>
      <c r="Y210" s="89"/>
    </row>
    <row r="211" spans="1:25" s="4" customFormat="1" ht="15" customHeight="1" x14ac:dyDescent="0.2">
      <c r="A211" s="212"/>
      <c r="B211" s="213" t="s">
        <v>257</v>
      </c>
      <c r="C211" s="217">
        <f>+Enero!C211+Febrero!C211+'Marzo '!C211+'Abril '!C211+Mayo!C211+Junio!C211+Julio!C211+Agosto!C211+Septiembre!C211+'Octubre '!C211+Noviembre!C211+'Diciembre '!C211</f>
        <v>0</v>
      </c>
      <c r="D211" s="217">
        <f>+Enero!D211+Febrero!D211+'Marzo '!D211+'Abril '!D211+Mayo!D211+Junio!D211+Julio!D211+Agosto!D211+Septiembre!D211+'Octubre '!D211+Noviembre!D211+'Diciembre '!D211</f>
        <v>0</v>
      </c>
      <c r="E211" s="186"/>
      <c r="F211" s="201"/>
      <c r="G211" s="201"/>
      <c r="H211" s="201"/>
      <c r="X211" s="89"/>
      <c r="Y211" s="89"/>
    </row>
    <row r="212" spans="1:25" s="4" customFormat="1" ht="15" customHeight="1" x14ac:dyDescent="0.2">
      <c r="A212" s="214"/>
      <c r="B212" s="215" t="s">
        <v>258</v>
      </c>
      <c r="C212" s="217">
        <f>+Enero!C212+Febrero!C212+'Marzo '!C212+'Abril '!C212+Mayo!C212+Junio!C212+Julio!C212+Agosto!C212+Septiembre!C212+'Octubre '!C212+Noviembre!C212+'Diciembre '!C212</f>
        <v>0</v>
      </c>
      <c r="D212" s="217">
        <f>+Enero!D212+Febrero!D212+'Marzo '!D212+'Abril '!D212+Mayo!D212+Junio!D212+Julio!D212+Agosto!D212+Septiembre!D212+'Octubre '!D212+Noviembre!D212+'Diciembre '!D212</f>
        <v>0</v>
      </c>
      <c r="E212" s="186"/>
      <c r="F212" s="201"/>
      <c r="G212" s="201"/>
      <c r="H212" s="201"/>
      <c r="X212" s="89"/>
      <c r="Y212" s="89"/>
    </row>
    <row r="213" spans="1:25" s="4" customFormat="1" ht="18.75" customHeight="1" x14ac:dyDescent="0.2">
      <c r="A213" s="208" t="s">
        <v>259</v>
      </c>
      <c r="B213" s="209"/>
      <c r="C213" s="209"/>
      <c r="D213" s="216"/>
      <c r="E213" s="216"/>
      <c r="X213" s="89"/>
      <c r="Y213" s="89"/>
    </row>
    <row r="214" spans="1:25" s="4" customFormat="1" x14ac:dyDescent="0.15">
      <c r="A214" s="887" t="s">
        <v>260</v>
      </c>
      <c r="B214" s="888"/>
      <c r="C214" s="891" t="s">
        <v>186</v>
      </c>
      <c r="X214" s="89"/>
      <c r="Y214" s="89"/>
    </row>
    <row r="215" spans="1:25" s="4" customFormat="1" x14ac:dyDescent="0.15">
      <c r="A215" s="889"/>
      <c r="B215" s="890"/>
      <c r="C215" s="892"/>
      <c r="X215" s="89"/>
      <c r="Y215" s="89"/>
    </row>
    <row r="216" spans="1:25" s="4" customFormat="1" ht="17.25" customHeight="1" x14ac:dyDescent="0.15">
      <c r="A216" s="879" t="s">
        <v>261</v>
      </c>
      <c r="B216" s="880"/>
      <c r="C216" s="217">
        <f>+Enero!C216+Febrero!C216+'Marzo '!C216+'Abril '!C216+Mayo!C216+Junio!C216+Julio!C216+Agosto!C216+Septiembre!C216+'Octubre '!C216+Noviembre!C216+'Diciembre '!C216</f>
        <v>0</v>
      </c>
      <c r="X216" s="89"/>
      <c r="Y216" s="89"/>
    </row>
    <row r="217" spans="1:25" s="4" customFormat="1" ht="19.5" customHeight="1" x14ac:dyDescent="0.15">
      <c r="A217" s="881" t="s">
        <v>262</v>
      </c>
      <c r="B217" s="882"/>
      <c r="C217" s="217">
        <f>+Enero!C217+Febrero!C217+'Marzo '!C217+'Abril '!C217+Mayo!C217+Junio!C217+Julio!C217+Agosto!C217+Septiembre!C217+'Octubre '!C217+Noviembre!C217+'Diciembre '!C217</f>
        <v>0</v>
      </c>
      <c r="X217" s="89"/>
      <c r="Y217" s="89"/>
    </row>
    <row r="218" spans="1:25" s="4" customFormat="1" x14ac:dyDescent="0.15">
      <c r="X218" s="89"/>
      <c r="Y218" s="89"/>
    </row>
    <row r="219" spans="1:25" s="4" customFormat="1" x14ac:dyDescent="0.15">
      <c r="X219" s="89"/>
      <c r="Y219" s="89"/>
    </row>
    <row r="220" spans="1:25" s="4" customFormat="1" x14ac:dyDescent="0.15">
      <c r="X220" s="89"/>
      <c r="Y220" s="89"/>
    </row>
    <row r="221" spans="1:25" s="4" customFormat="1" x14ac:dyDescent="0.15">
      <c r="X221" s="89"/>
      <c r="Y221" s="89"/>
    </row>
    <row r="222" spans="1:25" s="4" customFormat="1" x14ac:dyDescent="0.15">
      <c r="X222" s="89"/>
      <c r="Y222" s="89"/>
    </row>
    <row r="223" spans="1:25" s="4" customFormat="1" x14ac:dyDescent="0.15">
      <c r="X223" s="89"/>
      <c r="Y223" s="89"/>
    </row>
    <row r="224" spans="1:25" s="4" customFormat="1" x14ac:dyDescent="0.15">
      <c r="X224" s="89"/>
      <c r="Y224" s="89"/>
    </row>
    <row r="225" spans="24:25" s="4" customFormat="1" x14ac:dyDescent="0.15">
      <c r="X225" s="89"/>
      <c r="Y225" s="89"/>
    </row>
    <row r="226" spans="24:25" s="4" customFormat="1" x14ac:dyDescent="0.15">
      <c r="X226" s="89"/>
      <c r="Y226" s="89"/>
    </row>
    <row r="227" spans="24:25" s="4" customFormat="1" x14ac:dyDescent="0.15">
      <c r="X227" s="89"/>
      <c r="Y227" s="89"/>
    </row>
    <row r="228" spans="24:25" s="4" customFormat="1" x14ac:dyDescent="0.15">
      <c r="X228" s="89"/>
      <c r="Y228" s="89"/>
    </row>
    <row r="229" spans="24:25" s="4" customFormat="1" x14ac:dyDescent="0.15">
      <c r="X229" s="89"/>
      <c r="Y229" s="89"/>
    </row>
    <row r="230" spans="24:25" s="4" customFormat="1" x14ac:dyDescent="0.15">
      <c r="X230" s="89"/>
      <c r="Y230" s="89"/>
    </row>
    <row r="231" spans="24:25" s="4" customFormat="1" x14ac:dyDescent="0.15">
      <c r="X231" s="89"/>
      <c r="Y231" s="89"/>
    </row>
    <row r="232" spans="24:25" s="4" customFormat="1" x14ac:dyDescent="0.15">
      <c r="X232" s="89"/>
      <c r="Y232" s="89"/>
    </row>
    <row r="233" spans="24:25" s="4" customFormat="1" x14ac:dyDescent="0.15">
      <c r="X233" s="89"/>
      <c r="Y233" s="89"/>
    </row>
    <row r="234" spans="24:25" s="4" customFormat="1" x14ac:dyDescent="0.15">
      <c r="X234" s="89"/>
      <c r="Y234" s="89"/>
    </row>
    <row r="235" spans="24:25" s="4" customFormat="1" x14ac:dyDescent="0.15">
      <c r="X235" s="89"/>
      <c r="Y235" s="89"/>
    </row>
    <row r="236" spans="24:25" s="4" customFormat="1" x14ac:dyDescent="0.15">
      <c r="X236" s="89"/>
      <c r="Y236" s="89"/>
    </row>
    <row r="237" spans="24:25" s="4" customFormat="1" x14ac:dyDescent="0.15">
      <c r="X237" s="89"/>
      <c r="Y237" s="89"/>
    </row>
    <row r="238" spans="24:25" s="4" customFormat="1" x14ac:dyDescent="0.15">
      <c r="X238" s="89"/>
      <c r="Y238" s="89"/>
    </row>
    <row r="239" spans="24:25" s="4" customFormat="1" x14ac:dyDescent="0.15">
      <c r="X239" s="89"/>
      <c r="Y239" s="89"/>
    </row>
    <row r="240" spans="24:25" s="4" customFormat="1" x14ac:dyDescent="0.15">
      <c r="X240" s="89"/>
      <c r="Y240" s="89"/>
    </row>
    <row r="241" spans="24:25" s="4" customFormat="1" x14ac:dyDescent="0.15">
      <c r="X241" s="89"/>
      <c r="Y241" s="89"/>
    </row>
    <row r="242" spans="24:25" s="4" customFormat="1" x14ac:dyDescent="0.15">
      <c r="X242" s="89"/>
      <c r="Y242" s="89"/>
    </row>
    <row r="243" spans="24:25" s="4" customFormat="1" x14ac:dyDescent="0.15">
      <c r="X243" s="89"/>
      <c r="Y243" s="89"/>
    </row>
    <row r="244" spans="24:25" s="4" customFormat="1" x14ac:dyDescent="0.15">
      <c r="X244" s="89"/>
      <c r="Y244" s="89"/>
    </row>
    <row r="245" spans="24:25" s="4" customFormat="1" x14ac:dyDescent="0.15">
      <c r="X245" s="89"/>
      <c r="Y245" s="89"/>
    </row>
    <row r="246" spans="24:25" s="4" customFormat="1" x14ac:dyDescent="0.15">
      <c r="X246" s="89"/>
      <c r="Y246" s="89"/>
    </row>
    <row r="247" spans="24:25" s="4" customFormat="1" x14ac:dyDescent="0.15">
      <c r="X247" s="89"/>
      <c r="Y247" s="89"/>
    </row>
    <row r="248" spans="24:25" s="4" customFormat="1" x14ac:dyDescent="0.15">
      <c r="X248" s="89"/>
      <c r="Y248" s="89"/>
    </row>
    <row r="249" spans="24:25" s="4" customFormat="1" x14ac:dyDescent="0.15">
      <c r="X249" s="89"/>
      <c r="Y249" s="89"/>
    </row>
    <row r="250" spans="24:25" s="4" customFormat="1" x14ac:dyDescent="0.15">
      <c r="X250" s="89"/>
      <c r="Y250" s="89"/>
    </row>
    <row r="251" spans="24:25" s="4" customFormat="1" x14ac:dyDescent="0.15">
      <c r="X251" s="89"/>
      <c r="Y251" s="89"/>
    </row>
    <row r="252" spans="24:25" s="4" customFormat="1" x14ac:dyDescent="0.15">
      <c r="X252" s="89"/>
      <c r="Y252" s="89"/>
    </row>
    <row r="253" spans="24:25" s="4" customFormat="1" x14ac:dyDescent="0.15">
      <c r="X253" s="89"/>
      <c r="Y253" s="89"/>
    </row>
    <row r="254" spans="24:25" s="4" customFormat="1" x14ac:dyDescent="0.15">
      <c r="X254" s="89"/>
      <c r="Y254" s="89"/>
    </row>
    <row r="255" spans="24:25" s="4" customFormat="1" x14ac:dyDescent="0.15">
      <c r="X255" s="89"/>
      <c r="Y255" s="89"/>
    </row>
    <row r="256" spans="24:25" s="4" customFormat="1" x14ac:dyDescent="0.15">
      <c r="X256" s="89"/>
      <c r="Y256" s="89"/>
    </row>
    <row r="257" spans="24:25" s="4" customFormat="1" x14ac:dyDescent="0.15">
      <c r="X257" s="89"/>
      <c r="Y257" s="89"/>
    </row>
    <row r="258" spans="24:25" s="4" customFormat="1" x14ac:dyDescent="0.15">
      <c r="X258" s="89"/>
      <c r="Y258" s="89"/>
    </row>
    <row r="259" spans="24:25" s="4" customFormat="1" x14ac:dyDescent="0.15">
      <c r="X259" s="89"/>
      <c r="Y259" s="89"/>
    </row>
    <row r="260" spans="24:25" s="4" customFormat="1" x14ac:dyDescent="0.15">
      <c r="X260" s="89"/>
      <c r="Y260" s="89"/>
    </row>
    <row r="261" spans="24:25" s="4" customFormat="1" x14ac:dyDescent="0.15">
      <c r="X261" s="89"/>
      <c r="Y261" s="89"/>
    </row>
    <row r="262" spans="24:25" s="4" customFormat="1" x14ac:dyDescent="0.15">
      <c r="X262" s="89"/>
      <c r="Y262" s="89"/>
    </row>
    <row r="263" spans="24:25" s="4" customFormat="1" x14ac:dyDescent="0.15">
      <c r="X263" s="89"/>
      <c r="Y263" s="89"/>
    </row>
    <row r="264" spans="24:25" s="4" customFormat="1" x14ac:dyDescent="0.15">
      <c r="X264" s="89"/>
      <c r="Y264" s="89"/>
    </row>
    <row r="265" spans="24:25" s="4" customFormat="1" x14ac:dyDescent="0.15">
      <c r="X265" s="89"/>
      <c r="Y265" s="89"/>
    </row>
    <row r="266" spans="24:25" s="4" customFormat="1" x14ac:dyDescent="0.15">
      <c r="X266" s="89"/>
      <c r="Y266" s="89"/>
    </row>
    <row r="267" spans="24:25" s="4" customFormat="1" x14ac:dyDescent="0.15">
      <c r="X267" s="89"/>
      <c r="Y267" s="89"/>
    </row>
    <row r="268" spans="24:25" s="4" customFormat="1" x14ac:dyDescent="0.15">
      <c r="X268" s="89"/>
      <c r="Y268" s="89"/>
    </row>
    <row r="269" spans="24:25" s="4" customFormat="1" x14ac:dyDescent="0.15">
      <c r="X269" s="89"/>
      <c r="Y269" s="89"/>
    </row>
    <row r="270" spans="24:25" s="4" customFormat="1" x14ac:dyDescent="0.15">
      <c r="X270" s="89"/>
      <c r="Y270" s="89"/>
    </row>
    <row r="271" spans="24:25" s="4" customFormat="1" x14ac:dyDescent="0.15">
      <c r="X271" s="89"/>
      <c r="Y271" s="89"/>
    </row>
    <row r="272" spans="24:25" s="4" customFormat="1" x14ac:dyDescent="0.15">
      <c r="X272" s="89"/>
      <c r="Y272" s="89"/>
    </row>
    <row r="273" spans="24:25" s="4" customFormat="1" x14ac:dyDescent="0.15">
      <c r="X273" s="89"/>
      <c r="Y273" s="89"/>
    </row>
    <row r="274" spans="24:25" s="4" customFormat="1" x14ac:dyDescent="0.15">
      <c r="X274" s="89"/>
      <c r="Y274" s="89"/>
    </row>
    <row r="275" spans="24:25" s="4" customFormat="1" x14ac:dyDescent="0.15">
      <c r="X275" s="89"/>
      <c r="Y275" s="89"/>
    </row>
    <row r="276" spans="24:25" s="4" customFormat="1" x14ac:dyDescent="0.15">
      <c r="X276" s="89"/>
      <c r="Y276" s="89"/>
    </row>
    <row r="277" spans="24:25" s="4" customFormat="1" x14ac:dyDescent="0.15">
      <c r="X277" s="89"/>
      <c r="Y277" s="89"/>
    </row>
    <row r="278" spans="24:25" s="4" customFormat="1" x14ac:dyDescent="0.15">
      <c r="X278" s="89"/>
      <c r="Y278" s="89"/>
    </row>
    <row r="279" spans="24:25" s="4" customFormat="1" x14ac:dyDescent="0.15">
      <c r="X279" s="89"/>
      <c r="Y279" s="89"/>
    </row>
    <row r="280" spans="24:25" s="4" customFormat="1" x14ac:dyDescent="0.15">
      <c r="X280" s="89"/>
      <c r="Y280" s="89"/>
    </row>
    <row r="281" spans="24:25" s="4" customFormat="1" x14ac:dyDescent="0.15">
      <c r="X281" s="89"/>
      <c r="Y281" s="89"/>
    </row>
    <row r="282" spans="24:25" s="4" customFormat="1" x14ac:dyDescent="0.15">
      <c r="X282" s="89"/>
      <c r="Y282" s="89"/>
    </row>
    <row r="283" spans="24:25" s="4" customFormat="1" x14ac:dyDescent="0.15">
      <c r="X283" s="89"/>
      <c r="Y283" s="89"/>
    </row>
    <row r="284" spans="24:25" s="4" customFormat="1" x14ac:dyDescent="0.15">
      <c r="X284" s="89"/>
      <c r="Y284" s="89"/>
    </row>
    <row r="285" spans="24:25" s="4" customFormat="1" x14ac:dyDescent="0.15">
      <c r="X285" s="89"/>
      <c r="Y285" s="89"/>
    </row>
    <row r="286" spans="24:25" s="4" customFormat="1" x14ac:dyDescent="0.15">
      <c r="X286" s="89"/>
      <c r="Y286" s="89"/>
    </row>
    <row r="287" spans="24:25" s="4" customFormat="1" x14ac:dyDescent="0.15">
      <c r="X287" s="89"/>
      <c r="Y287" s="89"/>
    </row>
    <row r="288" spans="24:25" s="4" customFormat="1" x14ac:dyDescent="0.15">
      <c r="X288" s="89"/>
      <c r="Y288" s="89"/>
    </row>
    <row r="289" spans="24:25" s="4" customFormat="1" x14ac:dyDescent="0.15">
      <c r="X289" s="89"/>
      <c r="Y289" s="89"/>
    </row>
    <row r="290" spans="24:25" s="4" customFormat="1" x14ac:dyDescent="0.15">
      <c r="X290" s="89"/>
      <c r="Y290" s="89"/>
    </row>
    <row r="291" spans="24:25" s="4" customFormat="1" x14ac:dyDescent="0.15">
      <c r="X291" s="89"/>
      <c r="Y291" s="89"/>
    </row>
    <row r="292" spans="24:25" s="4" customFormat="1" x14ac:dyDescent="0.15">
      <c r="X292" s="89"/>
      <c r="Y292" s="89"/>
    </row>
    <row r="293" spans="24:25" s="4" customFormat="1" x14ac:dyDescent="0.15">
      <c r="X293" s="89"/>
      <c r="Y293" s="89"/>
    </row>
    <row r="294" spans="24:25" s="4" customFormat="1" x14ac:dyDescent="0.15">
      <c r="X294" s="89"/>
      <c r="Y294" s="89"/>
    </row>
    <row r="295" spans="24:25" s="4" customFormat="1" x14ac:dyDescent="0.15">
      <c r="X295" s="89"/>
      <c r="Y295" s="89"/>
    </row>
    <row r="296" spans="24:25" s="4" customFormat="1" x14ac:dyDescent="0.15">
      <c r="X296" s="89"/>
      <c r="Y296" s="89"/>
    </row>
    <row r="297" spans="24:25" s="4" customFormat="1" x14ac:dyDescent="0.15">
      <c r="X297" s="89"/>
      <c r="Y297" s="89"/>
    </row>
    <row r="298" spans="24:25" s="4" customFormat="1" x14ac:dyDescent="0.15">
      <c r="X298" s="89"/>
      <c r="Y298" s="89"/>
    </row>
    <row r="299" spans="24:25" s="4" customFormat="1" x14ac:dyDescent="0.15">
      <c r="X299" s="89"/>
      <c r="Y299" s="89"/>
    </row>
    <row r="300" spans="24:25" s="4" customFormat="1" x14ac:dyDescent="0.15">
      <c r="X300" s="89"/>
      <c r="Y300" s="89"/>
    </row>
    <row r="301" spans="24:25" s="4" customFormat="1" x14ac:dyDescent="0.15">
      <c r="X301" s="89"/>
      <c r="Y301" s="89"/>
    </row>
    <row r="302" spans="24:25" s="4" customFormat="1" x14ac:dyDescent="0.15">
      <c r="X302" s="89"/>
      <c r="Y302" s="89"/>
    </row>
    <row r="303" spans="24:25" s="4" customFormat="1" x14ac:dyDescent="0.15">
      <c r="X303" s="89"/>
      <c r="Y303" s="89"/>
    </row>
    <row r="304" spans="24:25" s="4" customFormat="1" x14ac:dyDescent="0.15">
      <c r="X304" s="89"/>
      <c r="Y304" s="89"/>
    </row>
    <row r="305" spans="24:25" s="4" customFormat="1" x14ac:dyDescent="0.15">
      <c r="X305" s="89"/>
      <c r="Y305" s="89"/>
    </row>
    <row r="306" spans="24:25" s="4" customFormat="1" x14ac:dyDescent="0.15">
      <c r="X306" s="89"/>
      <c r="Y306" s="89"/>
    </row>
    <row r="307" spans="24:25" s="4" customFormat="1" x14ac:dyDescent="0.15">
      <c r="X307" s="89"/>
      <c r="Y307" s="89"/>
    </row>
    <row r="308" spans="24:25" s="4" customFormat="1" x14ac:dyDescent="0.15">
      <c r="X308" s="89"/>
      <c r="Y308" s="89"/>
    </row>
    <row r="309" spans="24:25" s="4" customFormat="1" x14ac:dyDescent="0.15">
      <c r="X309" s="89"/>
      <c r="Y309" s="89"/>
    </row>
    <row r="310" spans="24:25" s="4" customFormat="1" x14ac:dyDescent="0.15">
      <c r="X310" s="89"/>
      <c r="Y310" s="89"/>
    </row>
    <row r="311" spans="24:25" s="4" customFormat="1" x14ac:dyDescent="0.15">
      <c r="X311" s="89"/>
      <c r="Y311" s="89"/>
    </row>
    <row r="312" spans="24:25" s="4" customFormat="1" x14ac:dyDescent="0.15">
      <c r="X312" s="89"/>
      <c r="Y312" s="89"/>
    </row>
    <row r="313" spans="24:25" s="4" customFormat="1" x14ac:dyDescent="0.15">
      <c r="X313" s="89"/>
      <c r="Y313" s="89"/>
    </row>
    <row r="314" spans="24:25" s="4" customFormat="1" x14ac:dyDescent="0.15">
      <c r="X314" s="89"/>
      <c r="Y314" s="89"/>
    </row>
    <row r="315" spans="24:25" s="4" customFormat="1" x14ac:dyDescent="0.15">
      <c r="X315" s="89"/>
      <c r="Y315" s="89"/>
    </row>
    <row r="316" spans="24:25" s="4" customFormat="1" x14ac:dyDescent="0.15">
      <c r="X316" s="89"/>
      <c r="Y316" s="89"/>
    </row>
    <row r="317" spans="24:25" s="4" customFormat="1" x14ac:dyDescent="0.15">
      <c r="X317" s="89"/>
      <c r="Y317" s="89"/>
    </row>
    <row r="318" spans="24:25" s="4" customFormat="1" x14ac:dyDescent="0.15">
      <c r="X318" s="89"/>
      <c r="Y318" s="89"/>
    </row>
    <row r="319" spans="24:25" s="4" customFormat="1" x14ac:dyDescent="0.15">
      <c r="X319" s="89"/>
      <c r="Y319" s="89"/>
    </row>
    <row r="320" spans="24:25" s="4" customFormat="1" x14ac:dyDescent="0.15">
      <c r="X320" s="89"/>
      <c r="Y320" s="89"/>
    </row>
    <row r="321" spans="24:25" s="4" customFormat="1" x14ac:dyDescent="0.15">
      <c r="X321" s="89"/>
      <c r="Y321" s="89"/>
    </row>
    <row r="322" spans="24:25" s="4" customFormat="1" x14ac:dyDescent="0.15">
      <c r="X322" s="89"/>
      <c r="Y322" s="89"/>
    </row>
    <row r="323" spans="24:25" s="4" customFormat="1" x14ac:dyDescent="0.15">
      <c r="X323" s="89"/>
      <c r="Y323" s="89"/>
    </row>
    <row r="324" spans="24:25" s="4" customFormat="1" x14ac:dyDescent="0.15">
      <c r="X324" s="89"/>
      <c r="Y324" s="89"/>
    </row>
    <row r="325" spans="24:25" s="4" customFormat="1" x14ac:dyDescent="0.15">
      <c r="X325" s="89"/>
      <c r="Y325" s="89"/>
    </row>
    <row r="326" spans="24:25" s="4" customFormat="1" x14ac:dyDescent="0.15">
      <c r="X326" s="89"/>
      <c r="Y326" s="89"/>
    </row>
    <row r="327" spans="24:25" s="4" customFormat="1" x14ac:dyDescent="0.15">
      <c r="X327" s="89"/>
      <c r="Y327" s="89"/>
    </row>
    <row r="328" spans="24:25" s="4" customFormat="1" x14ac:dyDescent="0.15">
      <c r="X328" s="89"/>
      <c r="Y328" s="89"/>
    </row>
    <row r="329" spans="24:25" s="4" customFormat="1" x14ac:dyDescent="0.15">
      <c r="X329" s="89"/>
      <c r="Y329" s="89"/>
    </row>
    <row r="330" spans="24:25" s="4" customFormat="1" x14ac:dyDescent="0.15">
      <c r="X330" s="89"/>
      <c r="Y330" s="89"/>
    </row>
    <row r="331" spans="24:25" s="4" customFormat="1" x14ac:dyDescent="0.15">
      <c r="X331" s="89"/>
      <c r="Y331" s="89"/>
    </row>
    <row r="332" spans="24:25" s="4" customFormat="1" x14ac:dyDescent="0.15">
      <c r="X332" s="89"/>
      <c r="Y332" s="89"/>
    </row>
    <row r="333" spans="24:25" s="4" customFormat="1" x14ac:dyDescent="0.15">
      <c r="X333" s="89"/>
      <c r="Y333" s="89"/>
    </row>
    <row r="334" spans="24:25" s="4" customFormat="1" x14ac:dyDescent="0.15">
      <c r="X334" s="89"/>
      <c r="Y334" s="89"/>
    </row>
    <row r="335" spans="24:25" s="4" customFormat="1" x14ac:dyDescent="0.15">
      <c r="X335" s="89"/>
      <c r="Y335" s="89"/>
    </row>
    <row r="336" spans="24:25" s="4" customFormat="1" x14ac:dyDescent="0.15">
      <c r="X336" s="89"/>
      <c r="Y336" s="89"/>
    </row>
    <row r="337" spans="24:25" s="4" customFormat="1" x14ac:dyDescent="0.15">
      <c r="X337" s="89"/>
      <c r="Y337" s="89"/>
    </row>
    <row r="338" spans="24:25" s="4" customFormat="1" x14ac:dyDescent="0.15">
      <c r="X338" s="89"/>
      <c r="Y338" s="89"/>
    </row>
    <row r="339" spans="24:25" s="4" customFormat="1" x14ac:dyDescent="0.15">
      <c r="X339" s="89"/>
      <c r="Y339" s="89"/>
    </row>
    <row r="340" spans="24:25" s="4" customFormat="1" x14ac:dyDescent="0.15">
      <c r="X340" s="89"/>
      <c r="Y340" s="89"/>
    </row>
    <row r="341" spans="24:25" s="4" customFormat="1" x14ac:dyDescent="0.15">
      <c r="X341" s="89"/>
      <c r="Y341" s="89"/>
    </row>
    <row r="342" spans="24:25" s="4" customFormat="1" x14ac:dyDescent="0.15">
      <c r="X342" s="89"/>
      <c r="Y342" s="89"/>
    </row>
    <row r="343" spans="24:25" s="4" customFormat="1" x14ac:dyDescent="0.15">
      <c r="X343" s="89"/>
      <c r="Y343" s="89"/>
    </row>
    <row r="344" spans="24:25" s="4" customFormat="1" x14ac:dyDescent="0.15">
      <c r="X344" s="89"/>
      <c r="Y344" s="89"/>
    </row>
    <row r="345" spans="24:25" s="4" customFormat="1" x14ac:dyDescent="0.15">
      <c r="X345" s="89"/>
      <c r="Y345" s="89"/>
    </row>
    <row r="346" spans="24:25" s="4" customFormat="1" x14ac:dyDescent="0.15">
      <c r="X346" s="89"/>
      <c r="Y346" s="89"/>
    </row>
    <row r="347" spans="24:25" s="4" customFormat="1" x14ac:dyDescent="0.15">
      <c r="X347" s="89"/>
      <c r="Y347" s="89"/>
    </row>
    <row r="348" spans="24:25" s="4" customFormat="1" x14ac:dyDescent="0.15">
      <c r="X348" s="89"/>
      <c r="Y348" s="89"/>
    </row>
    <row r="349" spans="24:25" s="4" customFormat="1" x14ac:dyDescent="0.15">
      <c r="X349" s="89"/>
      <c r="Y349" s="89"/>
    </row>
    <row r="350" spans="24:25" s="4" customFormat="1" x14ac:dyDescent="0.15">
      <c r="X350" s="89"/>
      <c r="Y350" s="89"/>
    </row>
    <row r="351" spans="24:25" s="4" customFormat="1" x14ac:dyDescent="0.15">
      <c r="X351" s="89"/>
      <c r="Y351" s="89"/>
    </row>
    <row r="352" spans="24:25" s="4" customFormat="1" x14ac:dyDescent="0.15">
      <c r="X352" s="89"/>
      <c r="Y352" s="89"/>
    </row>
    <row r="353" spans="24:25" s="4" customFormat="1" x14ac:dyDescent="0.15">
      <c r="X353" s="89"/>
      <c r="Y353" s="89"/>
    </row>
    <row r="354" spans="24:25" s="4" customFormat="1" x14ac:dyDescent="0.15">
      <c r="X354" s="89"/>
      <c r="Y354" s="89"/>
    </row>
    <row r="355" spans="24:25" s="4" customFormat="1" x14ac:dyDescent="0.15">
      <c r="X355" s="89"/>
      <c r="Y355" s="89"/>
    </row>
    <row r="356" spans="24:25" s="4" customFormat="1" x14ac:dyDescent="0.15">
      <c r="X356" s="89"/>
      <c r="Y356" s="89"/>
    </row>
    <row r="357" spans="24:25" s="4" customFormat="1" x14ac:dyDescent="0.15">
      <c r="X357" s="89"/>
      <c r="Y357" s="89"/>
    </row>
    <row r="358" spans="24:25" s="4" customFormat="1" x14ac:dyDescent="0.15">
      <c r="X358" s="89"/>
      <c r="Y358" s="89"/>
    </row>
    <row r="359" spans="24:25" s="4" customFormat="1" x14ac:dyDescent="0.15">
      <c r="X359" s="89"/>
      <c r="Y359" s="89"/>
    </row>
    <row r="360" spans="24:25" s="4" customFormat="1" x14ac:dyDescent="0.15">
      <c r="X360" s="89"/>
      <c r="Y360" s="89"/>
    </row>
    <row r="361" spans="24:25" s="4" customFormat="1" x14ac:dyDescent="0.15">
      <c r="X361" s="89"/>
      <c r="Y361" s="89"/>
    </row>
    <row r="362" spans="24:25" s="4" customFormat="1" x14ac:dyDescent="0.15">
      <c r="X362" s="89"/>
      <c r="Y362" s="89"/>
    </row>
    <row r="363" spans="24:25" s="4" customFormat="1" x14ac:dyDescent="0.15">
      <c r="X363" s="89"/>
      <c r="Y363" s="89"/>
    </row>
    <row r="364" spans="24:25" s="4" customFormat="1" x14ac:dyDescent="0.15">
      <c r="X364" s="89"/>
      <c r="Y364" s="89"/>
    </row>
    <row r="365" spans="24:25" s="4" customFormat="1" x14ac:dyDescent="0.15">
      <c r="X365" s="89"/>
      <c r="Y365" s="89"/>
    </row>
    <row r="366" spans="24:25" s="4" customFormat="1" x14ac:dyDescent="0.15">
      <c r="X366" s="89"/>
      <c r="Y366" s="89"/>
    </row>
    <row r="367" spans="24:25" s="4" customFormat="1" x14ac:dyDescent="0.15">
      <c r="X367" s="89"/>
      <c r="Y367" s="89"/>
    </row>
    <row r="368" spans="24:25" s="4" customFormat="1" x14ac:dyDescent="0.15">
      <c r="X368" s="89"/>
      <c r="Y368" s="89"/>
    </row>
    <row r="369" spans="24:25" s="4" customFormat="1" x14ac:dyDescent="0.15">
      <c r="X369" s="89"/>
      <c r="Y369" s="89"/>
    </row>
    <row r="370" spans="24:25" s="4" customFormat="1" x14ac:dyDescent="0.15">
      <c r="X370" s="89"/>
      <c r="Y370" s="89"/>
    </row>
    <row r="371" spans="24:25" s="4" customFormat="1" x14ac:dyDescent="0.15">
      <c r="X371" s="89"/>
      <c r="Y371" s="89"/>
    </row>
    <row r="372" spans="24:25" s="4" customFormat="1" x14ac:dyDescent="0.15">
      <c r="X372" s="89"/>
      <c r="Y372" s="89"/>
    </row>
    <row r="373" spans="24:25" s="4" customFormat="1" x14ac:dyDescent="0.15">
      <c r="X373" s="89"/>
      <c r="Y373" s="89"/>
    </row>
    <row r="374" spans="24:25" s="4" customFormat="1" x14ac:dyDescent="0.15">
      <c r="X374" s="89"/>
      <c r="Y374" s="89"/>
    </row>
    <row r="375" spans="24:25" s="4" customFormat="1" x14ac:dyDescent="0.15">
      <c r="X375" s="89"/>
      <c r="Y375" s="89"/>
    </row>
    <row r="376" spans="24:25" s="4" customFormat="1" x14ac:dyDescent="0.15">
      <c r="X376" s="89"/>
      <c r="Y376" s="89"/>
    </row>
    <row r="377" spans="24:25" s="4" customFormat="1" x14ac:dyDescent="0.15">
      <c r="X377" s="89"/>
      <c r="Y377" s="89"/>
    </row>
    <row r="378" spans="24:25" s="4" customFormat="1" x14ac:dyDescent="0.15">
      <c r="X378" s="89"/>
      <c r="Y378" s="89"/>
    </row>
    <row r="379" spans="24:25" s="4" customFormat="1" x14ac:dyDescent="0.15">
      <c r="X379" s="89"/>
      <c r="Y379" s="89"/>
    </row>
    <row r="380" spans="24:25" s="4" customFormat="1" x14ac:dyDescent="0.15">
      <c r="X380" s="89"/>
      <c r="Y380" s="89"/>
    </row>
    <row r="381" spans="24:25" s="4" customFormat="1" x14ac:dyDescent="0.15">
      <c r="X381" s="89"/>
      <c r="Y381" s="89"/>
    </row>
    <row r="382" spans="24:25" s="4" customFormat="1" x14ac:dyDescent="0.15">
      <c r="X382" s="89"/>
      <c r="Y382" s="89"/>
    </row>
    <row r="383" spans="24:25" s="4" customFormat="1" x14ac:dyDescent="0.15">
      <c r="X383" s="89"/>
      <c r="Y383" s="89"/>
    </row>
    <row r="384" spans="24:25" s="4" customFormat="1" x14ac:dyDescent="0.15">
      <c r="X384" s="89"/>
      <c r="Y384" s="89"/>
    </row>
    <row r="385" spans="24:25" s="4" customFormat="1" x14ac:dyDescent="0.15">
      <c r="X385" s="89"/>
      <c r="Y385" s="89"/>
    </row>
    <row r="386" spans="24:25" s="4" customFormat="1" x14ac:dyDescent="0.15">
      <c r="X386" s="89"/>
      <c r="Y386" s="89"/>
    </row>
    <row r="387" spans="24:25" s="4" customFormat="1" x14ac:dyDescent="0.15">
      <c r="X387" s="89"/>
      <c r="Y387" s="89"/>
    </row>
    <row r="388" spans="24:25" s="4" customFormat="1" x14ac:dyDescent="0.15">
      <c r="X388" s="89"/>
      <c r="Y388" s="89"/>
    </row>
    <row r="389" spans="24:25" s="4" customFormat="1" x14ac:dyDescent="0.15">
      <c r="X389" s="89"/>
      <c r="Y389" s="89"/>
    </row>
    <row r="390" spans="24:25" s="4" customFormat="1" x14ac:dyDescent="0.15">
      <c r="X390" s="89"/>
      <c r="Y390" s="89"/>
    </row>
    <row r="391" spans="24:25" s="4" customFormat="1" x14ac:dyDescent="0.15">
      <c r="X391" s="89"/>
      <c r="Y391" s="89"/>
    </row>
    <row r="392" spans="24:25" s="4" customFormat="1" x14ac:dyDescent="0.15">
      <c r="X392" s="89"/>
      <c r="Y392" s="89"/>
    </row>
    <row r="393" spans="24:25" s="4" customFormat="1" x14ac:dyDescent="0.15">
      <c r="X393" s="89"/>
      <c r="Y393" s="89"/>
    </row>
    <row r="394" spans="24:25" s="4" customFormat="1" x14ac:dyDescent="0.15">
      <c r="X394" s="89"/>
      <c r="Y394" s="89"/>
    </row>
    <row r="395" spans="24:25" s="4" customFormat="1" x14ac:dyDescent="0.15">
      <c r="X395" s="89"/>
      <c r="Y395" s="89"/>
    </row>
    <row r="396" spans="24:25" s="4" customFormat="1" x14ac:dyDescent="0.15">
      <c r="X396" s="89"/>
      <c r="Y396" s="89"/>
    </row>
    <row r="397" spans="24:25" s="4" customFormat="1" x14ac:dyDescent="0.15">
      <c r="X397" s="89"/>
      <c r="Y397" s="89"/>
    </row>
    <row r="398" spans="24:25" s="4" customFormat="1" x14ac:dyDescent="0.15">
      <c r="X398" s="89"/>
      <c r="Y398" s="89"/>
    </row>
    <row r="399" spans="24:25" s="4" customFormat="1" x14ac:dyDescent="0.15">
      <c r="X399" s="89"/>
      <c r="Y399" s="89"/>
    </row>
    <row r="400" spans="24:25" s="4" customFormat="1" x14ac:dyDescent="0.15">
      <c r="X400" s="89"/>
      <c r="Y400" s="89"/>
    </row>
    <row r="401" spans="24:25" s="4" customFormat="1" x14ac:dyDescent="0.15">
      <c r="X401" s="89"/>
      <c r="Y401" s="89"/>
    </row>
    <row r="402" spans="24:25" s="4" customFormat="1" x14ac:dyDescent="0.15">
      <c r="X402" s="89"/>
      <c r="Y402" s="89"/>
    </row>
    <row r="403" spans="24:25" s="4" customFormat="1" x14ac:dyDescent="0.15">
      <c r="X403" s="89"/>
      <c r="Y403" s="89"/>
    </row>
    <row r="404" spans="24:25" s="4" customFormat="1" x14ac:dyDescent="0.15">
      <c r="X404" s="89"/>
      <c r="Y404" s="89"/>
    </row>
    <row r="405" spans="24:25" s="4" customFormat="1" x14ac:dyDescent="0.15">
      <c r="X405" s="89"/>
      <c r="Y405" s="89"/>
    </row>
    <row r="406" spans="24:25" s="4" customFormat="1" x14ac:dyDescent="0.15">
      <c r="X406" s="89"/>
      <c r="Y406" s="89"/>
    </row>
    <row r="407" spans="24:25" s="4" customFormat="1" x14ac:dyDescent="0.15">
      <c r="X407" s="89"/>
      <c r="Y407" s="89"/>
    </row>
    <row r="408" spans="24:25" s="4" customFormat="1" x14ac:dyDescent="0.15">
      <c r="X408" s="89"/>
      <c r="Y408" s="89"/>
    </row>
    <row r="409" spans="24:25" s="4" customFormat="1" x14ac:dyDescent="0.15">
      <c r="X409" s="89"/>
      <c r="Y409" s="89"/>
    </row>
    <row r="410" spans="24:25" s="4" customFormat="1" x14ac:dyDescent="0.15">
      <c r="X410" s="89"/>
      <c r="Y410" s="89"/>
    </row>
    <row r="411" spans="24:25" s="4" customFormat="1" x14ac:dyDescent="0.15">
      <c r="X411" s="89"/>
      <c r="Y411" s="89"/>
    </row>
    <row r="412" spans="24:25" s="4" customFormat="1" x14ac:dyDescent="0.15">
      <c r="X412" s="89"/>
      <c r="Y412" s="89"/>
    </row>
    <row r="413" spans="24:25" s="4" customFormat="1" x14ac:dyDescent="0.15">
      <c r="X413" s="89"/>
      <c r="Y413" s="89"/>
    </row>
    <row r="414" spans="24:25" s="4" customFormat="1" x14ac:dyDescent="0.15">
      <c r="X414" s="89"/>
      <c r="Y414" s="89"/>
    </row>
    <row r="415" spans="24:25" s="4" customFormat="1" x14ac:dyDescent="0.15">
      <c r="X415" s="89"/>
      <c r="Y415" s="89"/>
    </row>
    <row r="416" spans="24:25" s="4" customFormat="1" x14ac:dyDescent="0.15">
      <c r="X416" s="89"/>
      <c r="Y416" s="89"/>
    </row>
    <row r="417" spans="24:25" s="4" customFormat="1" x14ac:dyDescent="0.15">
      <c r="X417" s="89"/>
      <c r="Y417" s="89"/>
    </row>
    <row r="418" spans="24:25" s="4" customFormat="1" x14ac:dyDescent="0.15">
      <c r="X418" s="89"/>
      <c r="Y418" s="89"/>
    </row>
    <row r="419" spans="24:25" s="4" customFormat="1" x14ac:dyDescent="0.15">
      <c r="X419" s="89"/>
      <c r="Y419" s="89"/>
    </row>
    <row r="420" spans="24:25" s="4" customFormat="1" x14ac:dyDescent="0.15">
      <c r="X420" s="89"/>
      <c r="Y420" s="89"/>
    </row>
    <row r="421" spans="24:25" s="4" customFormat="1" x14ac:dyDescent="0.15">
      <c r="X421" s="89"/>
      <c r="Y421" s="89"/>
    </row>
    <row r="422" spans="24:25" s="4" customFormat="1" x14ac:dyDescent="0.15">
      <c r="X422" s="89"/>
      <c r="Y422" s="89"/>
    </row>
    <row r="423" spans="24:25" s="4" customFormat="1" x14ac:dyDescent="0.15">
      <c r="X423" s="89"/>
      <c r="Y423" s="89"/>
    </row>
    <row r="424" spans="24:25" s="4" customFormat="1" x14ac:dyDescent="0.15">
      <c r="X424" s="89"/>
      <c r="Y424" s="89"/>
    </row>
    <row r="425" spans="24:25" s="4" customFormat="1" x14ac:dyDescent="0.15">
      <c r="X425" s="89"/>
      <c r="Y425" s="89"/>
    </row>
    <row r="426" spans="24:25" s="4" customFormat="1" x14ac:dyDescent="0.15">
      <c r="X426" s="89"/>
      <c r="Y426" s="89"/>
    </row>
    <row r="427" spans="24:25" s="4" customFormat="1" x14ac:dyDescent="0.15">
      <c r="X427" s="89"/>
      <c r="Y427" s="89"/>
    </row>
    <row r="428" spans="24:25" s="4" customFormat="1" x14ac:dyDescent="0.15">
      <c r="X428" s="89"/>
      <c r="Y428" s="89"/>
    </row>
    <row r="429" spans="24:25" s="4" customFormat="1" x14ac:dyDescent="0.15">
      <c r="X429" s="89"/>
      <c r="Y429" s="89"/>
    </row>
    <row r="430" spans="24:25" s="4" customFormat="1" x14ac:dyDescent="0.15">
      <c r="X430" s="89"/>
      <c r="Y430" s="89"/>
    </row>
    <row r="431" spans="24:25" s="4" customFormat="1" x14ac:dyDescent="0.15">
      <c r="X431" s="89"/>
      <c r="Y431" s="89"/>
    </row>
    <row r="432" spans="24:25" s="4" customFormat="1" x14ac:dyDescent="0.15">
      <c r="X432" s="89"/>
      <c r="Y432" s="89"/>
    </row>
    <row r="433" spans="24:25" s="4" customFormat="1" x14ac:dyDescent="0.15">
      <c r="X433" s="89"/>
      <c r="Y433" s="89"/>
    </row>
    <row r="434" spans="24:25" s="4" customFormat="1" x14ac:dyDescent="0.15">
      <c r="X434" s="89"/>
      <c r="Y434" s="89"/>
    </row>
    <row r="435" spans="24:25" s="4" customFormat="1" x14ac:dyDescent="0.15">
      <c r="X435" s="89"/>
      <c r="Y435" s="89"/>
    </row>
    <row r="436" spans="24:25" s="4" customFormat="1" x14ac:dyDescent="0.15">
      <c r="X436" s="89"/>
      <c r="Y436" s="89"/>
    </row>
    <row r="437" spans="24:25" s="4" customFormat="1" x14ac:dyDescent="0.15">
      <c r="X437" s="89"/>
      <c r="Y437" s="89"/>
    </row>
    <row r="438" spans="24:25" s="4" customFormat="1" x14ac:dyDescent="0.15">
      <c r="X438" s="89"/>
      <c r="Y438" s="89"/>
    </row>
    <row r="439" spans="24:25" s="4" customFormat="1" x14ac:dyDescent="0.15">
      <c r="X439" s="89"/>
      <c r="Y439" s="89"/>
    </row>
    <row r="440" spans="24:25" s="4" customFormat="1" x14ac:dyDescent="0.15">
      <c r="X440" s="89"/>
      <c r="Y440" s="89"/>
    </row>
    <row r="441" spans="24:25" s="4" customFormat="1" x14ac:dyDescent="0.15">
      <c r="X441" s="89"/>
      <c r="Y441" s="89"/>
    </row>
    <row r="442" spans="24:25" s="4" customFormat="1" x14ac:dyDescent="0.15">
      <c r="X442" s="89"/>
      <c r="Y442" s="89"/>
    </row>
    <row r="443" spans="24:25" s="4" customFormat="1" x14ac:dyDescent="0.15">
      <c r="X443" s="89"/>
      <c r="Y443" s="89"/>
    </row>
    <row r="444" spans="24:25" s="4" customFormat="1" x14ac:dyDescent="0.15">
      <c r="X444" s="89"/>
      <c r="Y444" s="89"/>
    </row>
    <row r="445" spans="24:25" s="4" customFormat="1" x14ac:dyDescent="0.15">
      <c r="X445" s="89"/>
      <c r="Y445" s="89"/>
    </row>
    <row r="446" spans="24:25" s="4" customFormat="1" x14ac:dyDescent="0.15">
      <c r="X446" s="89"/>
      <c r="Y446" s="89"/>
    </row>
    <row r="447" spans="24:25" s="4" customFormat="1" x14ac:dyDescent="0.15">
      <c r="X447" s="89"/>
      <c r="Y447" s="89"/>
    </row>
    <row r="448" spans="24:25" s="4" customFormat="1" x14ac:dyDescent="0.15">
      <c r="X448" s="89"/>
      <c r="Y448" s="89"/>
    </row>
    <row r="449" spans="24:25" s="4" customFormat="1" x14ac:dyDescent="0.15">
      <c r="X449" s="89"/>
      <c r="Y449" s="89"/>
    </row>
    <row r="450" spans="24:25" s="4" customFormat="1" x14ac:dyDescent="0.15">
      <c r="X450" s="89"/>
      <c r="Y450" s="89"/>
    </row>
    <row r="451" spans="24:25" s="4" customFormat="1" x14ac:dyDescent="0.15">
      <c r="X451" s="89"/>
      <c r="Y451" s="89"/>
    </row>
    <row r="452" spans="24:25" s="4" customFormat="1" x14ac:dyDescent="0.15">
      <c r="X452" s="89"/>
      <c r="Y452" s="89"/>
    </row>
    <row r="453" spans="24:25" s="4" customFormat="1" x14ac:dyDescent="0.15">
      <c r="X453" s="89"/>
      <c r="Y453" s="89"/>
    </row>
    <row r="454" spans="24:25" s="4" customFormat="1" x14ac:dyDescent="0.15">
      <c r="X454" s="89"/>
      <c r="Y454" s="89"/>
    </row>
    <row r="455" spans="24:25" s="4" customFormat="1" x14ac:dyDescent="0.15">
      <c r="X455" s="89"/>
      <c r="Y455" s="89"/>
    </row>
    <row r="456" spans="24:25" s="4" customFormat="1" x14ac:dyDescent="0.15">
      <c r="X456" s="89"/>
      <c r="Y456" s="89"/>
    </row>
    <row r="457" spans="24:25" s="4" customFormat="1" x14ac:dyDescent="0.15">
      <c r="X457" s="89"/>
      <c r="Y457" s="89"/>
    </row>
    <row r="458" spans="24:25" s="4" customFormat="1" x14ac:dyDescent="0.15">
      <c r="X458" s="89"/>
      <c r="Y458" s="89"/>
    </row>
    <row r="459" spans="24:25" s="4" customFormat="1" x14ac:dyDescent="0.15">
      <c r="X459" s="89"/>
      <c r="Y459" s="89"/>
    </row>
    <row r="460" spans="24:25" s="4" customFormat="1" x14ac:dyDescent="0.15">
      <c r="X460" s="89"/>
      <c r="Y460" s="89"/>
    </row>
    <row r="461" spans="24:25" s="4" customFormat="1" x14ac:dyDescent="0.15">
      <c r="X461" s="89"/>
      <c r="Y461" s="89"/>
    </row>
    <row r="462" spans="24:25" s="4" customFormat="1" x14ac:dyDescent="0.15">
      <c r="X462" s="89"/>
      <c r="Y462" s="89"/>
    </row>
    <row r="463" spans="24:25" s="4" customFormat="1" x14ac:dyDescent="0.15">
      <c r="X463" s="89"/>
      <c r="Y463" s="89"/>
    </row>
    <row r="464" spans="24:25" s="4" customFormat="1" x14ac:dyDescent="0.15">
      <c r="X464" s="89"/>
      <c r="Y464" s="89"/>
    </row>
    <row r="465" spans="24:25" s="4" customFormat="1" x14ac:dyDescent="0.15">
      <c r="X465" s="89"/>
      <c r="Y465" s="89"/>
    </row>
    <row r="466" spans="24:25" s="4" customFormat="1" x14ac:dyDescent="0.15">
      <c r="X466" s="89"/>
      <c r="Y466" s="89"/>
    </row>
    <row r="467" spans="24:25" s="4" customFormat="1" x14ac:dyDescent="0.15">
      <c r="X467" s="89"/>
      <c r="Y467" s="89"/>
    </row>
    <row r="468" spans="24:25" s="4" customFormat="1" x14ac:dyDescent="0.15">
      <c r="X468" s="89"/>
      <c r="Y468" s="89"/>
    </row>
    <row r="469" spans="24:25" s="4" customFormat="1" x14ac:dyDescent="0.15">
      <c r="X469" s="89"/>
      <c r="Y469" s="89"/>
    </row>
    <row r="470" spans="24:25" s="4" customFormat="1" x14ac:dyDescent="0.15">
      <c r="X470" s="89"/>
      <c r="Y470" s="89"/>
    </row>
    <row r="471" spans="24:25" s="4" customFormat="1" x14ac:dyDescent="0.15">
      <c r="X471" s="89"/>
      <c r="Y471" s="89"/>
    </row>
    <row r="472" spans="24:25" s="4" customFormat="1" x14ac:dyDescent="0.15">
      <c r="X472" s="89"/>
      <c r="Y472" s="89"/>
    </row>
    <row r="473" spans="24:25" s="4" customFormat="1" x14ac:dyDescent="0.15">
      <c r="X473" s="89"/>
      <c r="Y473" s="89"/>
    </row>
    <row r="474" spans="24:25" s="4" customFormat="1" x14ac:dyDescent="0.15">
      <c r="X474" s="89"/>
      <c r="Y474" s="89"/>
    </row>
    <row r="475" spans="24:25" s="4" customFormat="1" x14ac:dyDescent="0.15">
      <c r="X475" s="89"/>
      <c r="Y475" s="89"/>
    </row>
    <row r="476" spans="24:25" s="4" customFormat="1" x14ac:dyDescent="0.15">
      <c r="X476" s="89"/>
      <c r="Y476" s="89"/>
    </row>
    <row r="477" spans="24:25" s="4" customFormat="1" x14ac:dyDescent="0.15">
      <c r="X477" s="89"/>
      <c r="Y477" s="89"/>
    </row>
    <row r="478" spans="24:25" s="4" customFormat="1" x14ac:dyDescent="0.15">
      <c r="X478" s="89"/>
      <c r="Y478" s="89"/>
    </row>
    <row r="479" spans="24:25" s="4" customFormat="1" x14ac:dyDescent="0.15">
      <c r="X479" s="89"/>
      <c r="Y479" s="89"/>
    </row>
  </sheetData>
  <mergeCells count="138">
    <mergeCell ref="D204:D205"/>
    <mergeCell ref="L65:L67"/>
    <mergeCell ref="D66:G66"/>
    <mergeCell ref="H66:K66"/>
    <mergeCell ref="C88:C90"/>
    <mergeCell ref="D88:K88"/>
    <mergeCell ref="L88:L90"/>
    <mergeCell ref="D89:G89"/>
    <mergeCell ref="H89:K89"/>
    <mergeCell ref="F114:F115"/>
    <mergeCell ref="G114:G115"/>
    <mergeCell ref="H114:H115"/>
    <mergeCell ref="D170:K170"/>
    <mergeCell ref="L170:L171"/>
    <mergeCell ref="C148:D149"/>
    <mergeCell ref="E148:F149"/>
    <mergeCell ref="G148:G150"/>
    <mergeCell ref="I114:I115"/>
    <mergeCell ref="A103:D103"/>
    <mergeCell ref="A104:B104"/>
    <mergeCell ref="A105:B105"/>
    <mergeCell ref="A106:B106"/>
    <mergeCell ref="A107:A108"/>
    <mergeCell ref="F108:M108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A93:B93"/>
    <mergeCell ref="P65:P67"/>
    <mergeCell ref="Q65:Q67"/>
    <mergeCell ref="A85:B85"/>
    <mergeCell ref="A88:B90"/>
    <mergeCell ref="M88:M90"/>
    <mergeCell ref="N88:N90"/>
    <mergeCell ref="A65:B67"/>
    <mergeCell ref="M65:M67"/>
    <mergeCell ref="N65:N67"/>
    <mergeCell ref="O65:O67"/>
    <mergeCell ref="C65:C67"/>
    <mergeCell ref="D65:K65"/>
    <mergeCell ref="A55:B56"/>
    <mergeCell ref="C55:D55"/>
    <mergeCell ref="H55:H56"/>
    <mergeCell ref="C51:D51"/>
    <mergeCell ref="H51:H52"/>
    <mergeCell ref="A53:B53"/>
    <mergeCell ref="E51:E52"/>
    <mergeCell ref="F51:F52"/>
    <mergeCell ref="G51:G52"/>
    <mergeCell ref="E55:E56"/>
    <mergeCell ref="F55:F56"/>
    <mergeCell ref="G55:G56"/>
    <mergeCell ref="A45:B45"/>
    <mergeCell ref="A46:B46"/>
    <mergeCell ref="A47:B47"/>
    <mergeCell ref="A48:B48"/>
    <mergeCell ref="A49:B49"/>
    <mergeCell ref="A51:B52"/>
    <mergeCell ref="H36:H37"/>
    <mergeCell ref="A40:B40"/>
    <mergeCell ref="A41:B41"/>
    <mergeCell ref="A43:B43"/>
    <mergeCell ref="E36:E37"/>
    <mergeCell ref="F36:F37"/>
    <mergeCell ref="G36:G37"/>
    <mergeCell ref="A18:A21"/>
    <mergeCell ref="A29:A32"/>
    <mergeCell ref="A34:B34"/>
    <mergeCell ref="A36:B37"/>
    <mergeCell ref="C36:D36"/>
    <mergeCell ref="A6:J6"/>
    <mergeCell ref="A7:J7"/>
    <mergeCell ref="A10:B11"/>
    <mergeCell ref="C10:D10"/>
    <mergeCell ref="H10:H11"/>
    <mergeCell ref="E10:E11"/>
    <mergeCell ref="F10:F11"/>
    <mergeCell ref="G10:G1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WVI983198:WVJ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C1:IV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D22" sqref="D22"/>
    </sheetView>
  </sheetViews>
  <sheetFormatPr baseColWidth="10" defaultRowHeight="10.5" x14ac:dyDescent="0.15"/>
  <cols>
    <col min="1" max="1" width="19.42578125" style="461" customWidth="1"/>
    <col min="2" max="8" width="21" style="461" customWidth="1"/>
    <col min="9" max="9" width="13.42578125" style="461" customWidth="1"/>
    <col min="10" max="10" width="13.85546875" style="461" customWidth="1"/>
    <col min="11" max="11" width="11.7109375" style="461" customWidth="1"/>
    <col min="12" max="12" width="13.28515625" style="461" customWidth="1"/>
    <col min="13" max="13" width="11.710937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24" width="20.85546875" style="461" customWidth="1"/>
    <col min="25" max="25" width="20.28515625" style="461" customWidth="1"/>
    <col min="26" max="26" width="20.28515625" style="445" customWidth="1"/>
    <col min="27" max="27" width="20.28515625" style="461" customWidth="1"/>
    <col min="28" max="28" width="14.85546875" style="461" customWidth="1"/>
    <col min="29" max="29" width="11.42578125" style="461" customWidth="1"/>
    <col min="30" max="256" width="11.42578125" style="461"/>
    <col min="257" max="257" width="19.42578125" style="461" customWidth="1"/>
    <col min="258" max="264" width="21" style="461" customWidth="1"/>
    <col min="265" max="265" width="13.42578125" style="461" customWidth="1"/>
    <col min="266" max="266" width="13.85546875" style="461" customWidth="1"/>
    <col min="267" max="267" width="11.7109375" style="461" customWidth="1"/>
    <col min="268" max="268" width="13.28515625" style="461" customWidth="1"/>
    <col min="269" max="269" width="11.710937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80" width="20.85546875" style="461" customWidth="1"/>
    <col min="281" max="283" width="20.28515625" style="461" customWidth="1"/>
    <col min="284" max="284" width="14.85546875" style="461" customWidth="1"/>
    <col min="285" max="285" width="11.42578125" style="461" customWidth="1"/>
    <col min="286" max="512" width="11.42578125" style="461"/>
    <col min="513" max="513" width="19.42578125" style="461" customWidth="1"/>
    <col min="514" max="520" width="21" style="461" customWidth="1"/>
    <col min="521" max="521" width="13.42578125" style="461" customWidth="1"/>
    <col min="522" max="522" width="13.85546875" style="461" customWidth="1"/>
    <col min="523" max="523" width="11.7109375" style="461" customWidth="1"/>
    <col min="524" max="524" width="13.28515625" style="461" customWidth="1"/>
    <col min="525" max="525" width="11.710937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6" width="20.85546875" style="461" customWidth="1"/>
    <col min="537" max="539" width="20.28515625" style="461" customWidth="1"/>
    <col min="540" max="540" width="14.85546875" style="461" customWidth="1"/>
    <col min="541" max="541" width="11.42578125" style="461" customWidth="1"/>
    <col min="542" max="768" width="11.42578125" style="461"/>
    <col min="769" max="769" width="19.42578125" style="461" customWidth="1"/>
    <col min="770" max="776" width="21" style="461" customWidth="1"/>
    <col min="777" max="777" width="13.42578125" style="461" customWidth="1"/>
    <col min="778" max="778" width="13.85546875" style="461" customWidth="1"/>
    <col min="779" max="779" width="11.7109375" style="461" customWidth="1"/>
    <col min="780" max="780" width="13.28515625" style="461" customWidth="1"/>
    <col min="781" max="781" width="11.710937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92" width="20.85546875" style="461" customWidth="1"/>
    <col min="793" max="795" width="20.28515625" style="461" customWidth="1"/>
    <col min="796" max="796" width="14.85546875" style="461" customWidth="1"/>
    <col min="797" max="797" width="11.42578125" style="461" customWidth="1"/>
    <col min="798" max="1024" width="11.42578125" style="461"/>
    <col min="1025" max="1025" width="19.42578125" style="461" customWidth="1"/>
    <col min="1026" max="1032" width="21" style="461" customWidth="1"/>
    <col min="1033" max="1033" width="13.42578125" style="461" customWidth="1"/>
    <col min="1034" max="1034" width="13.85546875" style="461" customWidth="1"/>
    <col min="1035" max="1035" width="11.7109375" style="461" customWidth="1"/>
    <col min="1036" max="1036" width="13.28515625" style="461" customWidth="1"/>
    <col min="1037" max="1037" width="11.710937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8" width="20.85546875" style="461" customWidth="1"/>
    <col min="1049" max="1051" width="20.28515625" style="461" customWidth="1"/>
    <col min="1052" max="1052" width="14.85546875" style="461" customWidth="1"/>
    <col min="1053" max="1053" width="11.42578125" style="461" customWidth="1"/>
    <col min="1054" max="1280" width="11.42578125" style="461"/>
    <col min="1281" max="1281" width="19.42578125" style="461" customWidth="1"/>
    <col min="1282" max="1288" width="21" style="461" customWidth="1"/>
    <col min="1289" max="1289" width="13.42578125" style="461" customWidth="1"/>
    <col min="1290" max="1290" width="13.85546875" style="461" customWidth="1"/>
    <col min="1291" max="1291" width="11.7109375" style="461" customWidth="1"/>
    <col min="1292" max="1292" width="13.28515625" style="461" customWidth="1"/>
    <col min="1293" max="1293" width="11.710937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304" width="20.85546875" style="461" customWidth="1"/>
    <col min="1305" max="1307" width="20.28515625" style="461" customWidth="1"/>
    <col min="1308" max="1308" width="14.85546875" style="461" customWidth="1"/>
    <col min="1309" max="1309" width="11.42578125" style="461" customWidth="1"/>
    <col min="1310" max="1536" width="11.42578125" style="461"/>
    <col min="1537" max="1537" width="19.42578125" style="461" customWidth="1"/>
    <col min="1538" max="1544" width="21" style="461" customWidth="1"/>
    <col min="1545" max="1545" width="13.42578125" style="461" customWidth="1"/>
    <col min="1546" max="1546" width="13.85546875" style="461" customWidth="1"/>
    <col min="1547" max="1547" width="11.7109375" style="461" customWidth="1"/>
    <col min="1548" max="1548" width="13.28515625" style="461" customWidth="1"/>
    <col min="1549" max="1549" width="11.710937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60" width="20.85546875" style="461" customWidth="1"/>
    <col min="1561" max="1563" width="20.28515625" style="461" customWidth="1"/>
    <col min="1564" max="1564" width="14.85546875" style="461" customWidth="1"/>
    <col min="1565" max="1565" width="11.42578125" style="461" customWidth="1"/>
    <col min="1566" max="1792" width="11.42578125" style="461"/>
    <col min="1793" max="1793" width="19.42578125" style="461" customWidth="1"/>
    <col min="1794" max="1800" width="21" style="461" customWidth="1"/>
    <col min="1801" max="1801" width="13.42578125" style="461" customWidth="1"/>
    <col min="1802" max="1802" width="13.85546875" style="461" customWidth="1"/>
    <col min="1803" max="1803" width="11.7109375" style="461" customWidth="1"/>
    <col min="1804" max="1804" width="13.28515625" style="461" customWidth="1"/>
    <col min="1805" max="1805" width="11.710937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6" width="20.85546875" style="461" customWidth="1"/>
    <col min="1817" max="1819" width="20.28515625" style="461" customWidth="1"/>
    <col min="1820" max="1820" width="14.85546875" style="461" customWidth="1"/>
    <col min="1821" max="1821" width="11.42578125" style="461" customWidth="1"/>
    <col min="1822" max="2048" width="11.42578125" style="461"/>
    <col min="2049" max="2049" width="19.42578125" style="461" customWidth="1"/>
    <col min="2050" max="2056" width="21" style="461" customWidth="1"/>
    <col min="2057" max="2057" width="13.42578125" style="461" customWidth="1"/>
    <col min="2058" max="2058" width="13.85546875" style="461" customWidth="1"/>
    <col min="2059" max="2059" width="11.7109375" style="461" customWidth="1"/>
    <col min="2060" max="2060" width="13.28515625" style="461" customWidth="1"/>
    <col min="2061" max="2061" width="11.710937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72" width="20.85546875" style="461" customWidth="1"/>
    <col min="2073" max="2075" width="20.28515625" style="461" customWidth="1"/>
    <col min="2076" max="2076" width="14.85546875" style="461" customWidth="1"/>
    <col min="2077" max="2077" width="11.42578125" style="461" customWidth="1"/>
    <col min="2078" max="2304" width="11.42578125" style="461"/>
    <col min="2305" max="2305" width="19.42578125" style="461" customWidth="1"/>
    <col min="2306" max="2312" width="21" style="461" customWidth="1"/>
    <col min="2313" max="2313" width="13.42578125" style="461" customWidth="1"/>
    <col min="2314" max="2314" width="13.85546875" style="461" customWidth="1"/>
    <col min="2315" max="2315" width="11.7109375" style="461" customWidth="1"/>
    <col min="2316" max="2316" width="13.28515625" style="461" customWidth="1"/>
    <col min="2317" max="2317" width="11.710937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8" width="20.85546875" style="461" customWidth="1"/>
    <col min="2329" max="2331" width="20.28515625" style="461" customWidth="1"/>
    <col min="2332" max="2332" width="14.85546875" style="461" customWidth="1"/>
    <col min="2333" max="2333" width="11.42578125" style="461" customWidth="1"/>
    <col min="2334" max="2560" width="11.42578125" style="461"/>
    <col min="2561" max="2561" width="19.42578125" style="461" customWidth="1"/>
    <col min="2562" max="2568" width="21" style="461" customWidth="1"/>
    <col min="2569" max="2569" width="13.42578125" style="461" customWidth="1"/>
    <col min="2570" max="2570" width="13.85546875" style="461" customWidth="1"/>
    <col min="2571" max="2571" width="11.7109375" style="461" customWidth="1"/>
    <col min="2572" max="2572" width="13.28515625" style="461" customWidth="1"/>
    <col min="2573" max="2573" width="11.710937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84" width="20.85546875" style="461" customWidth="1"/>
    <col min="2585" max="2587" width="20.28515625" style="461" customWidth="1"/>
    <col min="2588" max="2588" width="14.85546875" style="461" customWidth="1"/>
    <col min="2589" max="2589" width="11.42578125" style="461" customWidth="1"/>
    <col min="2590" max="2816" width="11.42578125" style="461"/>
    <col min="2817" max="2817" width="19.42578125" style="461" customWidth="1"/>
    <col min="2818" max="2824" width="21" style="461" customWidth="1"/>
    <col min="2825" max="2825" width="13.42578125" style="461" customWidth="1"/>
    <col min="2826" max="2826" width="13.85546875" style="461" customWidth="1"/>
    <col min="2827" max="2827" width="11.7109375" style="461" customWidth="1"/>
    <col min="2828" max="2828" width="13.28515625" style="461" customWidth="1"/>
    <col min="2829" max="2829" width="11.710937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40" width="20.85546875" style="461" customWidth="1"/>
    <col min="2841" max="2843" width="20.28515625" style="461" customWidth="1"/>
    <col min="2844" max="2844" width="14.85546875" style="461" customWidth="1"/>
    <col min="2845" max="2845" width="11.42578125" style="461" customWidth="1"/>
    <col min="2846" max="3072" width="11.42578125" style="461"/>
    <col min="3073" max="3073" width="19.42578125" style="461" customWidth="1"/>
    <col min="3074" max="3080" width="21" style="461" customWidth="1"/>
    <col min="3081" max="3081" width="13.42578125" style="461" customWidth="1"/>
    <col min="3082" max="3082" width="13.85546875" style="461" customWidth="1"/>
    <col min="3083" max="3083" width="11.7109375" style="461" customWidth="1"/>
    <col min="3084" max="3084" width="13.28515625" style="461" customWidth="1"/>
    <col min="3085" max="3085" width="11.710937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6" width="20.85546875" style="461" customWidth="1"/>
    <col min="3097" max="3099" width="20.28515625" style="461" customWidth="1"/>
    <col min="3100" max="3100" width="14.85546875" style="461" customWidth="1"/>
    <col min="3101" max="3101" width="11.42578125" style="461" customWidth="1"/>
    <col min="3102" max="3328" width="11.42578125" style="461"/>
    <col min="3329" max="3329" width="19.42578125" style="461" customWidth="1"/>
    <col min="3330" max="3336" width="21" style="461" customWidth="1"/>
    <col min="3337" max="3337" width="13.42578125" style="461" customWidth="1"/>
    <col min="3338" max="3338" width="13.85546875" style="461" customWidth="1"/>
    <col min="3339" max="3339" width="11.7109375" style="461" customWidth="1"/>
    <col min="3340" max="3340" width="13.28515625" style="461" customWidth="1"/>
    <col min="3341" max="3341" width="11.710937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52" width="20.85546875" style="461" customWidth="1"/>
    <col min="3353" max="3355" width="20.28515625" style="461" customWidth="1"/>
    <col min="3356" max="3356" width="14.85546875" style="461" customWidth="1"/>
    <col min="3357" max="3357" width="11.42578125" style="461" customWidth="1"/>
    <col min="3358" max="3584" width="11.42578125" style="461"/>
    <col min="3585" max="3585" width="19.42578125" style="461" customWidth="1"/>
    <col min="3586" max="3592" width="21" style="461" customWidth="1"/>
    <col min="3593" max="3593" width="13.42578125" style="461" customWidth="1"/>
    <col min="3594" max="3594" width="13.85546875" style="461" customWidth="1"/>
    <col min="3595" max="3595" width="11.7109375" style="461" customWidth="1"/>
    <col min="3596" max="3596" width="13.28515625" style="461" customWidth="1"/>
    <col min="3597" max="3597" width="11.710937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8" width="20.85546875" style="461" customWidth="1"/>
    <col min="3609" max="3611" width="20.28515625" style="461" customWidth="1"/>
    <col min="3612" max="3612" width="14.85546875" style="461" customWidth="1"/>
    <col min="3613" max="3613" width="11.42578125" style="461" customWidth="1"/>
    <col min="3614" max="3840" width="11.42578125" style="461"/>
    <col min="3841" max="3841" width="19.42578125" style="461" customWidth="1"/>
    <col min="3842" max="3848" width="21" style="461" customWidth="1"/>
    <col min="3849" max="3849" width="13.42578125" style="461" customWidth="1"/>
    <col min="3850" max="3850" width="13.85546875" style="461" customWidth="1"/>
    <col min="3851" max="3851" width="11.7109375" style="461" customWidth="1"/>
    <col min="3852" max="3852" width="13.28515625" style="461" customWidth="1"/>
    <col min="3853" max="3853" width="11.710937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64" width="20.85546875" style="461" customWidth="1"/>
    <col min="3865" max="3867" width="20.28515625" style="461" customWidth="1"/>
    <col min="3868" max="3868" width="14.85546875" style="461" customWidth="1"/>
    <col min="3869" max="3869" width="11.42578125" style="461" customWidth="1"/>
    <col min="3870" max="4096" width="11.42578125" style="461"/>
    <col min="4097" max="4097" width="19.42578125" style="461" customWidth="1"/>
    <col min="4098" max="4104" width="21" style="461" customWidth="1"/>
    <col min="4105" max="4105" width="13.42578125" style="461" customWidth="1"/>
    <col min="4106" max="4106" width="13.85546875" style="461" customWidth="1"/>
    <col min="4107" max="4107" width="11.7109375" style="461" customWidth="1"/>
    <col min="4108" max="4108" width="13.28515625" style="461" customWidth="1"/>
    <col min="4109" max="4109" width="11.710937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20" width="20.85546875" style="461" customWidth="1"/>
    <col min="4121" max="4123" width="20.28515625" style="461" customWidth="1"/>
    <col min="4124" max="4124" width="14.85546875" style="461" customWidth="1"/>
    <col min="4125" max="4125" width="11.42578125" style="461" customWidth="1"/>
    <col min="4126" max="4352" width="11.42578125" style="461"/>
    <col min="4353" max="4353" width="19.42578125" style="461" customWidth="1"/>
    <col min="4354" max="4360" width="21" style="461" customWidth="1"/>
    <col min="4361" max="4361" width="13.42578125" style="461" customWidth="1"/>
    <col min="4362" max="4362" width="13.85546875" style="461" customWidth="1"/>
    <col min="4363" max="4363" width="11.7109375" style="461" customWidth="1"/>
    <col min="4364" max="4364" width="13.28515625" style="461" customWidth="1"/>
    <col min="4365" max="4365" width="11.710937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6" width="20.85546875" style="461" customWidth="1"/>
    <col min="4377" max="4379" width="20.28515625" style="461" customWidth="1"/>
    <col min="4380" max="4380" width="14.85546875" style="461" customWidth="1"/>
    <col min="4381" max="4381" width="11.42578125" style="461" customWidth="1"/>
    <col min="4382" max="4608" width="11.42578125" style="461"/>
    <col min="4609" max="4609" width="19.42578125" style="461" customWidth="1"/>
    <col min="4610" max="4616" width="21" style="461" customWidth="1"/>
    <col min="4617" max="4617" width="13.42578125" style="461" customWidth="1"/>
    <col min="4618" max="4618" width="13.85546875" style="461" customWidth="1"/>
    <col min="4619" max="4619" width="11.7109375" style="461" customWidth="1"/>
    <col min="4620" max="4620" width="13.28515625" style="461" customWidth="1"/>
    <col min="4621" max="4621" width="11.710937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32" width="20.85546875" style="461" customWidth="1"/>
    <col min="4633" max="4635" width="20.28515625" style="461" customWidth="1"/>
    <col min="4636" max="4636" width="14.85546875" style="461" customWidth="1"/>
    <col min="4637" max="4637" width="11.42578125" style="461" customWidth="1"/>
    <col min="4638" max="4864" width="11.42578125" style="461"/>
    <col min="4865" max="4865" width="19.42578125" style="461" customWidth="1"/>
    <col min="4866" max="4872" width="21" style="461" customWidth="1"/>
    <col min="4873" max="4873" width="13.42578125" style="461" customWidth="1"/>
    <col min="4874" max="4874" width="13.85546875" style="461" customWidth="1"/>
    <col min="4875" max="4875" width="11.7109375" style="461" customWidth="1"/>
    <col min="4876" max="4876" width="13.28515625" style="461" customWidth="1"/>
    <col min="4877" max="4877" width="11.710937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8" width="20.85546875" style="461" customWidth="1"/>
    <col min="4889" max="4891" width="20.28515625" style="461" customWidth="1"/>
    <col min="4892" max="4892" width="14.85546875" style="461" customWidth="1"/>
    <col min="4893" max="4893" width="11.42578125" style="461" customWidth="1"/>
    <col min="4894" max="5120" width="11.42578125" style="461"/>
    <col min="5121" max="5121" width="19.42578125" style="461" customWidth="1"/>
    <col min="5122" max="5128" width="21" style="461" customWidth="1"/>
    <col min="5129" max="5129" width="13.42578125" style="461" customWidth="1"/>
    <col min="5130" max="5130" width="13.85546875" style="461" customWidth="1"/>
    <col min="5131" max="5131" width="11.7109375" style="461" customWidth="1"/>
    <col min="5132" max="5132" width="13.28515625" style="461" customWidth="1"/>
    <col min="5133" max="5133" width="11.710937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44" width="20.85546875" style="461" customWidth="1"/>
    <col min="5145" max="5147" width="20.28515625" style="461" customWidth="1"/>
    <col min="5148" max="5148" width="14.85546875" style="461" customWidth="1"/>
    <col min="5149" max="5149" width="11.42578125" style="461" customWidth="1"/>
    <col min="5150" max="5376" width="11.42578125" style="461"/>
    <col min="5377" max="5377" width="19.42578125" style="461" customWidth="1"/>
    <col min="5378" max="5384" width="21" style="461" customWidth="1"/>
    <col min="5385" max="5385" width="13.42578125" style="461" customWidth="1"/>
    <col min="5386" max="5386" width="13.85546875" style="461" customWidth="1"/>
    <col min="5387" max="5387" width="11.7109375" style="461" customWidth="1"/>
    <col min="5388" max="5388" width="13.28515625" style="461" customWidth="1"/>
    <col min="5389" max="5389" width="11.710937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400" width="20.85546875" style="461" customWidth="1"/>
    <col min="5401" max="5403" width="20.28515625" style="461" customWidth="1"/>
    <col min="5404" max="5404" width="14.85546875" style="461" customWidth="1"/>
    <col min="5405" max="5405" width="11.42578125" style="461" customWidth="1"/>
    <col min="5406" max="5632" width="11.42578125" style="461"/>
    <col min="5633" max="5633" width="19.42578125" style="461" customWidth="1"/>
    <col min="5634" max="5640" width="21" style="461" customWidth="1"/>
    <col min="5641" max="5641" width="13.42578125" style="461" customWidth="1"/>
    <col min="5642" max="5642" width="13.85546875" style="461" customWidth="1"/>
    <col min="5643" max="5643" width="11.7109375" style="461" customWidth="1"/>
    <col min="5644" max="5644" width="13.28515625" style="461" customWidth="1"/>
    <col min="5645" max="5645" width="11.710937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6" width="20.85546875" style="461" customWidth="1"/>
    <col min="5657" max="5659" width="20.28515625" style="461" customWidth="1"/>
    <col min="5660" max="5660" width="14.85546875" style="461" customWidth="1"/>
    <col min="5661" max="5661" width="11.42578125" style="461" customWidth="1"/>
    <col min="5662" max="5888" width="11.42578125" style="461"/>
    <col min="5889" max="5889" width="19.42578125" style="461" customWidth="1"/>
    <col min="5890" max="5896" width="21" style="461" customWidth="1"/>
    <col min="5897" max="5897" width="13.42578125" style="461" customWidth="1"/>
    <col min="5898" max="5898" width="13.85546875" style="461" customWidth="1"/>
    <col min="5899" max="5899" width="11.7109375" style="461" customWidth="1"/>
    <col min="5900" max="5900" width="13.28515625" style="461" customWidth="1"/>
    <col min="5901" max="5901" width="11.710937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12" width="20.85546875" style="461" customWidth="1"/>
    <col min="5913" max="5915" width="20.28515625" style="461" customWidth="1"/>
    <col min="5916" max="5916" width="14.85546875" style="461" customWidth="1"/>
    <col min="5917" max="5917" width="11.42578125" style="461" customWidth="1"/>
    <col min="5918" max="6144" width="11.42578125" style="461"/>
    <col min="6145" max="6145" width="19.42578125" style="461" customWidth="1"/>
    <col min="6146" max="6152" width="21" style="461" customWidth="1"/>
    <col min="6153" max="6153" width="13.42578125" style="461" customWidth="1"/>
    <col min="6154" max="6154" width="13.85546875" style="461" customWidth="1"/>
    <col min="6155" max="6155" width="11.7109375" style="461" customWidth="1"/>
    <col min="6156" max="6156" width="13.28515625" style="461" customWidth="1"/>
    <col min="6157" max="6157" width="11.710937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8" width="20.85546875" style="461" customWidth="1"/>
    <col min="6169" max="6171" width="20.28515625" style="461" customWidth="1"/>
    <col min="6172" max="6172" width="14.85546875" style="461" customWidth="1"/>
    <col min="6173" max="6173" width="11.42578125" style="461" customWidth="1"/>
    <col min="6174" max="6400" width="11.42578125" style="461"/>
    <col min="6401" max="6401" width="19.42578125" style="461" customWidth="1"/>
    <col min="6402" max="6408" width="21" style="461" customWidth="1"/>
    <col min="6409" max="6409" width="13.42578125" style="461" customWidth="1"/>
    <col min="6410" max="6410" width="13.85546875" style="461" customWidth="1"/>
    <col min="6411" max="6411" width="11.7109375" style="461" customWidth="1"/>
    <col min="6412" max="6412" width="13.28515625" style="461" customWidth="1"/>
    <col min="6413" max="6413" width="11.710937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24" width="20.85546875" style="461" customWidth="1"/>
    <col min="6425" max="6427" width="20.28515625" style="461" customWidth="1"/>
    <col min="6428" max="6428" width="14.85546875" style="461" customWidth="1"/>
    <col min="6429" max="6429" width="11.42578125" style="461" customWidth="1"/>
    <col min="6430" max="6656" width="11.42578125" style="461"/>
    <col min="6657" max="6657" width="19.42578125" style="461" customWidth="1"/>
    <col min="6658" max="6664" width="21" style="461" customWidth="1"/>
    <col min="6665" max="6665" width="13.42578125" style="461" customWidth="1"/>
    <col min="6666" max="6666" width="13.85546875" style="461" customWidth="1"/>
    <col min="6667" max="6667" width="11.7109375" style="461" customWidth="1"/>
    <col min="6668" max="6668" width="13.28515625" style="461" customWidth="1"/>
    <col min="6669" max="6669" width="11.710937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80" width="20.85546875" style="461" customWidth="1"/>
    <col min="6681" max="6683" width="20.28515625" style="461" customWidth="1"/>
    <col min="6684" max="6684" width="14.85546875" style="461" customWidth="1"/>
    <col min="6685" max="6685" width="11.42578125" style="461" customWidth="1"/>
    <col min="6686" max="6912" width="11.42578125" style="461"/>
    <col min="6913" max="6913" width="19.42578125" style="461" customWidth="1"/>
    <col min="6914" max="6920" width="21" style="461" customWidth="1"/>
    <col min="6921" max="6921" width="13.42578125" style="461" customWidth="1"/>
    <col min="6922" max="6922" width="13.85546875" style="461" customWidth="1"/>
    <col min="6923" max="6923" width="11.7109375" style="461" customWidth="1"/>
    <col min="6924" max="6924" width="13.28515625" style="461" customWidth="1"/>
    <col min="6925" max="6925" width="11.710937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6" width="20.85546875" style="461" customWidth="1"/>
    <col min="6937" max="6939" width="20.28515625" style="461" customWidth="1"/>
    <col min="6940" max="6940" width="14.85546875" style="461" customWidth="1"/>
    <col min="6941" max="6941" width="11.42578125" style="461" customWidth="1"/>
    <col min="6942" max="7168" width="11.42578125" style="461"/>
    <col min="7169" max="7169" width="19.42578125" style="461" customWidth="1"/>
    <col min="7170" max="7176" width="21" style="461" customWidth="1"/>
    <col min="7177" max="7177" width="13.42578125" style="461" customWidth="1"/>
    <col min="7178" max="7178" width="13.85546875" style="461" customWidth="1"/>
    <col min="7179" max="7179" width="11.7109375" style="461" customWidth="1"/>
    <col min="7180" max="7180" width="13.28515625" style="461" customWidth="1"/>
    <col min="7181" max="7181" width="11.710937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92" width="20.85546875" style="461" customWidth="1"/>
    <col min="7193" max="7195" width="20.28515625" style="461" customWidth="1"/>
    <col min="7196" max="7196" width="14.85546875" style="461" customWidth="1"/>
    <col min="7197" max="7197" width="11.42578125" style="461" customWidth="1"/>
    <col min="7198" max="7424" width="11.42578125" style="461"/>
    <col min="7425" max="7425" width="19.42578125" style="461" customWidth="1"/>
    <col min="7426" max="7432" width="21" style="461" customWidth="1"/>
    <col min="7433" max="7433" width="13.42578125" style="461" customWidth="1"/>
    <col min="7434" max="7434" width="13.85546875" style="461" customWidth="1"/>
    <col min="7435" max="7435" width="11.7109375" style="461" customWidth="1"/>
    <col min="7436" max="7436" width="13.28515625" style="461" customWidth="1"/>
    <col min="7437" max="7437" width="11.710937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8" width="20.85546875" style="461" customWidth="1"/>
    <col min="7449" max="7451" width="20.28515625" style="461" customWidth="1"/>
    <col min="7452" max="7452" width="14.85546875" style="461" customWidth="1"/>
    <col min="7453" max="7453" width="11.42578125" style="461" customWidth="1"/>
    <col min="7454" max="7680" width="11.42578125" style="461"/>
    <col min="7681" max="7681" width="19.42578125" style="461" customWidth="1"/>
    <col min="7682" max="7688" width="21" style="461" customWidth="1"/>
    <col min="7689" max="7689" width="13.42578125" style="461" customWidth="1"/>
    <col min="7690" max="7690" width="13.85546875" style="461" customWidth="1"/>
    <col min="7691" max="7691" width="11.7109375" style="461" customWidth="1"/>
    <col min="7692" max="7692" width="13.28515625" style="461" customWidth="1"/>
    <col min="7693" max="7693" width="11.710937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704" width="20.85546875" style="461" customWidth="1"/>
    <col min="7705" max="7707" width="20.28515625" style="461" customWidth="1"/>
    <col min="7708" max="7708" width="14.85546875" style="461" customWidth="1"/>
    <col min="7709" max="7709" width="11.42578125" style="461" customWidth="1"/>
    <col min="7710" max="7936" width="11.42578125" style="461"/>
    <col min="7937" max="7937" width="19.42578125" style="461" customWidth="1"/>
    <col min="7938" max="7944" width="21" style="461" customWidth="1"/>
    <col min="7945" max="7945" width="13.42578125" style="461" customWidth="1"/>
    <col min="7946" max="7946" width="13.85546875" style="461" customWidth="1"/>
    <col min="7947" max="7947" width="11.7109375" style="461" customWidth="1"/>
    <col min="7948" max="7948" width="13.28515625" style="461" customWidth="1"/>
    <col min="7949" max="7949" width="11.710937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60" width="20.85546875" style="461" customWidth="1"/>
    <col min="7961" max="7963" width="20.28515625" style="461" customWidth="1"/>
    <col min="7964" max="7964" width="14.85546875" style="461" customWidth="1"/>
    <col min="7965" max="7965" width="11.42578125" style="461" customWidth="1"/>
    <col min="7966" max="8192" width="11.42578125" style="461"/>
    <col min="8193" max="8193" width="19.42578125" style="461" customWidth="1"/>
    <col min="8194" max="8200" width="21" style="461" customWidth="1"/>
    <col min="8201" max="8201" width="13.42578125" style="461" customWidth="1"/>
    <col min="8202" max="8202" width="13.85546875" style="461" customWidth="1"/>
    <col min="8203" max="8203" width="11.7109375" style="461" customWidth="1"/>
    <col min="8204" max="8204" width="13.28515625" style="461" customWidth="1"/>
    <col min="8205" max="8205" width="11.710937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6" width="20.85546875" style="461" customWidth="1"/>
    <col min="8217" max="8219" width="20.28515625" style="461" customWidth="1"/>
    <col min="8220" max="8220" width="14.85546875" style="461" customWidth="1"/>
    <col min="8221" max="8221" width="11.42578125" style="461" customWidth="1"/>
    <col min="8222" max="8448" width="11.42578125" style="461"/>
    <col min="8449" max="8449" width="19.42578125" style="461" customWidth="1"/>
    <col min="8450" max="8456" width="21" style="461" customWidth="1"/>
    <col min="8457" max="8457" width="13.42578125" style="461" customWidth="1"/>
    <col min="8458" max="8458" width="13.85546875" style="461" customWidth="1"/>
    <col min="8459" max="8459" width="11.7109375" style="461" customWidth="1"/>
    <col min="8460" max="8460" width="13.28515625" style="461" customWidth="1"/>
    <col min="8461" max="8461" width="11.710937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72" width="20.85546875" style="461" customWidth="1"/>
    <col min="8473" max="8475" width="20.28515625" style="461" customWidth="1"/>
    <col min="8476" max="8476" width="14.85546875" style="461" customWidth="1"/>
    <col min="8477" max="8477" width="11.42578125" style="461" customWidth="1"/>
    <col min="8478" max="8704" width="11.42578125" style="461"/>
    <col min="8705" max="8705" width="19.42578125" style="461" customWidth="1"/>
    <col min="8706" max="8712" width="21" style="461" customWidth="1"/>
    <col min="8713" max="8713" width="13.42578125" style="461" customWidth="1"/>
    <col min="8714" max="8714" width="13.85546875" style="461" customWidth="1"/>
    <col min="8715" max="8715" width="11.7109375" style="461" customWidth="1"/>
    <col min="8716" max="8716" width="13.28515625" style="461" customWidth="1"/>
    <col min="8717" max="8717" width="11.710937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8" width="20.85546875" style="461" customWidth="1"/>
    <col min="8729" max="8731" width="20.28515625" style="461" customWidth="1"/>
    <col min="8732" max="8732" width="14.85546875" style="461" customWidth="1"/>
    <col min="8733" max="8733" width="11.42578125" style="461" customWidth="1"/>
    <col min="8734" max="8960" width="11.42578125" style="461"/>
    <col min="8961" max="8961" width="19.42578125" style="461" customWidth="1"/>
    <col min="8962" max="8968" width="21" style="461" customWidth="1"/>
    <col min="8969" max="8969" width="13.42578125" style="461" customWidth="1"/>
    <col min="8970" max="8970" width="13.85546875" style="461" customWidth="1"/>
    <col min="8971" max="8971" width="11.7109375" style="461" customWidth="1"/>
    <col min="8972" max="8972" width="13.28515625" style="461" customWidth="1"/>
    <col min="8973" max="8973" width="11.710937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84" width="20.85546875" style="461" customWidth="1"/>
    <col min="8985" max="8987" width="20.28515625" style="461" customWidth="1"/>
    <col min="8988" max="8988" width="14.85546875" style="461" customWidth="1"/>
    <col min="8989" max="8989" width="11.42578125" style="461" customWidth="1"/>
    <col min="8990" max="9216" width="11.42578125" style="461"/>
    <col min="9217" max="9217" width="19.42578125" style="461" customWidth="1"/>
    <col min="9218" max="9224" width="21" style="461" customWidth="1"/>
    <col min="9225" max="9225" width="13.42578125" style="461" customWidth="1"/>
    <col min="9226" max="9226" width="13.85546875" style="461" customWidth="1"/>
    <col min="9227" max="9227" width="11.7109375" style="461" customWidth="1"/>
    <col min="9228" max="9228" width="13.28515625" style="461" customWidth="1"/>
    <col min="9229" max="9229" width="11.710937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40" width="20.85546875" style="461" customWidth="1"/>
    <col min="9241" max="9243" width="20.28515625" style="461" customWidth="1"/>
    <col min="9244" max="9244" width="14.85546875" style="461" customWidth="1"/>
    <col min="9245" max="9245" width="11.42578125" style="461" customWidth="1"/>
    <col min="9246" max="9472" width="11.42578125" style="461"/>
    <col min="9473" max="9473" width="19.42578125" style="461" customWidth="1"/>
    <col min="9474" max="9480" width="21" style="461" customWidth="1"/>
    <col min="9481" max="9481" width="13.42578125" style="461" customWidth="1"/>
    <col min="9482" max="9482" width="13.85546875" style="461" customWidth="1"/>
    <col min="9483" max="9483" width="11.7109375" style="461" customWidth="1"/>
    <col min="9484" max="9484" width="13.28515625" style="461" customWidth="1"/>
    <col min="9485" max="9485" width="11.710937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6" width="20.85546875" style="461" customWidth="1"/>
    <col min="9497" max="9499" width="20.28515625" style="461" customWidth="1"/>
    <col min="9500" max="9500" width="14.85546875" style="461" customWidth="1"/>
    <col min="9501" max="9501" width="11.42578125" style="461" customWidth="1"/>
    <col min="9502" max="9728" width="11.42578125" style="461"/>
    <col min="9729" max="9729" width="19.42578125" style="461" customWidth="1"/>
    <col min="9730" max="9736" width="21" style="461" customWidth="1"/>
    <col min="9737" max="9737" width="13.42578125" style="461" customWidth="1"/>
    <col min="9738" max="9738" width="13.85546875" style="461" customWidth="1"/>
    <col min="9739" max="9739" width="11.7109375" style="461" customWidth="1"/>
    <col min="9740" max="9740" width="13.28515625" style="461" customWidth="1"/>
    <col min="9741" max="9741" width="11.710937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52" width="20.85546875" style="461" customWidth="1"/>
    <col min="9753" max="9755" width="20.28515625" style="461" customWidth="1"/>
    <col min="9756" max="9756" width="14.85546875" style="461" customWidth="1"/>
    <col min="9757" max="9757" width="11.42578125" style="461" customWidth="1"/>
    <col min="9758" max="9984" width="11.42578125" style="461"/>
    <col min="9985" max="9985" width="19.42578125" style="461" customWidth="1"/>
    <col min="9986" max="9992" width="21" style="461" customWidth="1"/>
    <col min="9993" max="9993" width="13.42578125" style="461" customWidth="1"/>
    <col min="9994" max="9994" width="13.85546875" style="461" customWidth="1"/>
    <col min="9995" max="9995" width="11.7109375" style="461" customWidth="1"/>
    <col min="9996" max="9996" width="13.28515625" style="461" customWidth="1"/>
    <col min="9997" max="9997" width="11.710937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8" width="20.85546875" style="461" customWidth="1"/>
    <col min="10009" max="10011" width="20.28515625" style="461" customWidth="1"/>
    <col min="10012" max="10012" width="14.85546875" style="461" customWidth="1"/>
    <col min="10013" max="10013" width="11.42578125" style="461" customWidth="1"/>
    <col min="10014" max="10240" width="11.42578125" style="461"/>
    <col min="10241" max="10241" width="19.42578125" style="461" customWidth="1"/>
    <col min="10242" max="10248" width="21" style="461" customWidth="1"/>
    <col min="10249" max="10249" width="13.42578125" style="461" customWidth="1"/>
    <col min="10250" max="10250" width="13.85546875" style="461" customWidth="1"/>
    <col min="10251" max="10251" width="11.7109375" style="461" customWidth="1"/>
    <col min="10252" max="10252" width="13.28515625" style="461" customWidth="1"/>
    <col min="10253" max="10253" width="11.710937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64" width="20.85546875" style="461" customWidth="1"/>
    <col min="10265" max="10267" width="20.28515625" style="461" customWidth="1"/>
    <col min="10268" max="10268" width="14.85546875" style="461" customWidth="1"/>
    <col min="10269" max="10269" width="11.42578125" style="461" customWidth="1"/>
    <col min="10270" max="10496" width="11.42578125" style="461"/>
    <col min="10497" max="10497" width="19.42578125" style="461" customWidth="1"/>
    <col min="10498" max="10504" width="21" style="461" customWidth="1"/>
    <col min="10505" max="10505" width="13.42578125" style="461" customWidth="1"/>
    <col min="10506" max="10506" width="13.85546875" style="461" customWidth="1"/>
    <col min="10507" max="10507" width="11.7109375" style="461" customWidth="1"/>
    <col min="10508" max="10508" width="13.28515625" style="461" customWidth="1"/>
    <col min="10509" max="10509" width="11.710937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20" width="20.85546875" style="461" customWidth="1"/>
    <col min="10521" max="10523" width="20.28515625" style="461" customWidth="1"/>
    <col min="10524" max="10524" width="14.85546875" style="461" customWidth="1"/>
    <col min="10525" max="10525" width="11.42578125" style="461" customWidth="1"/>
    <col min="10526" max="10752" width="11.42578125" style="461"/>
    <col min="10753" max="10753" width="19.42578125" style="461" customWidth="1"/>
    <col min="10754" max="10760" width="21" style="461" customWidth="1"/>
    <col min="10761" max="10761" width="13.42578125" style="461" customWidth="1"/>
    <col min="10762" max="10762" width="13.85546875" style="461" customWidth="1"/>
    <col min="10763" max="10763" width="11.7109375" style="461" customWidth="1"/>
    <col min="10764" max="10764" width="13.28515625" style="461" customWidth="1"/>
    <col min="10765" max="10765" width="11.710937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6" width="20.85546875" style="461" customWidth="1"/>
    <col min="10777" max="10779" width="20.28515625" style="461" customWidth="1"/>
    <col min="10780" max="10780" width="14.85546875" style="461" customWidth="1"/>
    <col min="10781" max="10781" width="11.42578125" style="461" customWidth="1"/>
    <col min="10782" max="11008" width="11.42578125" style="461"/>
    <col min="11009" max="11009" width="19.42578125" style="461" customWidth="1"/>
    <col min="11010" max="11016" width="21" style="461" customWidth="1"/>
    <col min="11017" max="11017" width="13.42578125" style="461" customWidth="1"/>
    <col min="11018" max="11018" width="13.85546875" style="461" customWidth="1"/>
    <col min="11019" max="11019" width="11.7109375" style="461" customWidth="1"/>
    <col min="11020" max="11020" width="13.28515625" style="461" customWidth="1"/>
    <col min="11021" max="11021" width="11.710937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32" width="20.85546875" style="461" customWidth="1"/>
    <col min="11033" max="11035" width="20.28515625" style="461" customWidth="1"/>
    <col min="11036" max="11036" width="14.85546875" style="461" customWidth="1"/>
    <col min="11037" max="11037" width="11.42578125" style="461" customWidth="1"/>
    <col min="11038" max="11264" width="11.42578125" style="461"/>
    <col min="11265" max="11265" width="19.42578125" style="461" customWidth="1"/>
    <col min="11266" max="11272" width="21" style="461" customWidth="1"/>
    <col min="11273" max="11273" width="13.42578125" style="461" customWidth="1"/>
    <col min="11274" max="11274" width="13.85546875" style="461" customWidth="1"/>
    <col min="11275" max="11275" width="11.7109375" style="461" customWidth="1"/>
    <col min="11276" max="11276" width="13.28515625" style="461" customWidth="1"/>
    <col min="11277" max="11277" width="11.710937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8" width="20.85546875" style="461" customWidth="1"/>
    <col min="11289" max="11291" width="20.28515625" style="461" customWidth="1"/>
    <col min="11292" max="11292" width="14.85546875" style="461" customWidth="1"/>
    <col min="11293" max="11293" width="11.42578125" style="461" customWidth="1"/>
    <col min="11294" max="11520" width="11.42578125" style="461"/>
    <col min="11521" max="11521" width="19.42578125" style="461" customWidth="1"/>
    <col min="11522" max="11528" width="21" style="461" customWidth="1"/>
    <col min="11529" max="11529" width="13.42578125" style="461" customWidth="1"/>
    <col min="11530" max="11530" width="13.85546875" style="461" customWidth="1"/>
    <col min="11531" max="11531" width="11.7109375" style="461" customWidth="1"/>
    <col min="11532" max="11532" width="13.28515625" style="461" customWidth="1"/>
    <col min="11533" max="11533" width="11.710937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44" width="20.85546875" style="461" customWidth="1"/>
    <col min="11545" max="11547" width="20.28515625" style="461" customWidth="1"/>
    <col min="11548" max="11548" width="14.85546875" style="461" customWidth="1"/>
    <col min="11549" max="11549" width="11.42578125" style="461" customWidth="1"/>
    <col min="11550" max="11776" width="11.42578125" style="461"/>
    <col min="11777" max="11777" width="19.42578125" style="461" customWidth="1"/>
    <col min="11778" max="11784" width="21" style="461" customWidth="1"/>
    <col min="11785" max="11785" width="13.42578125" style="461" customWidth="1"/>
    <col min="11786" max="11786" width="13.85546875" style="461" customWidth="1"/>
    <col min="11787" max="11787" width="11.7109375" style="461" customWidth="1"/>
    <col min="11788" max="11788" width="13.28515625" style="461" customWidth="1"/>
    <col min="11789" max="11789" width="11.710937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800" width="20.85546875" style="461" customWidth="1"/>
    <col min="11801" max="11803" width="20.28515625" style="461" customWidth="1"/>
    <col min="11804" max="11804" width="14.85546875" style="461" customWidth="1"/>
    <col min="11805" max="11805" width="11.42578125" style="461" customWidth="1"/>
    <col min="11806" max="12032" width="11.42578125" style="461"/>
    <col min="12033" max="12033" width="19.42578125" style="461" customWidth="1"/>
    <col min="12034" max="12040" width="21" style="461" customWidth="1"/>
    <col min="12041" max="12041" width="13.42578125" style="461" customWidth="1"/>
    <col min="12042" max="12042" width="13.85546875" style="461" customWidth="1"/>
    <col min="12043" max="12043" width="11.7109375" style="461" customWidth="1"/>
    <col min="12044" max="12044" width="13.28515625" style="461" customWidth="1"/>
    <col min="12045" max="12045" width="11.710937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6" width="20.85546875" style="461" customWidth="1"/>
    <col min="12057" max="12059" width="20.28515625" style="461" customWidth="1"/>
    <col min="12060" max="12060" width="14.85546875" style="461" customWidth="1"/>
    <col min="12061" max="12061" width="11.42578125" style="461" customWidth="1"/>
    <col min="12062" max="12288" width="11.42578125" style="461"/>
    <col min="12289" max="12289" width="19.42578125" style="461" customWidth="1"/>
    <col min="12290" max="12296" width="21" style="461" customWidth="1"/>
    <col min="12297" max="12297" width="13.42578125" style="461" customWidth="1"/>
    <col min="12298" max="12298" width="13.85546875" style="461" customWidth="1"/>
    <col min="12299" max="12299" width="11.7109375" style="461" customWidth="1"/>
    <col min="12300" max="12300" width="13.28515625" style="461" customWidth="1"/>
    <col min="12301" max="12301" width="11.710937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12" width="20.85546875" style="461" customWidth="1"/>
    <col min="12313" max="12315" width="20.28515625" style="461" customWidth="1"/>
    <col min="12316" max="12316" width="14.85546875" style="461" customWidth="1"/>
    <col min="12317" max="12317" width="11.42578125" style="461" customWidth="1"/>
    <col min="12318" max="12544" width="11.42578125" style="461"/>
    <col min="12545" max="12545" width="19.42578125" style="461" customWidth="1"/>
    <col min="12546" max="12552" width="21" style="461" customWidth="1"/>
    <col min="12553" max="12553" width="13.42578125" style="461" customWidth="1"/>
    <col min="12554" max="12554" width="13.85546875" style="461" customWidth="1"/>
    <col min="12555" max="12555" width="11.7109375" style="461" customWidth="1"/>
    <col min="12556" max="12556" width="13.28515625" style="461" customWidth="1"/>
    <col min="12557" max="12557" width="11.710937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8" width="20.85546875" style="461" customWidth="1"/>
    <col min="12569" max="12571" width="20.28515625" style="461" customWidth="1"/>
    <col min="12572" max="12572" width="14.85546875" style="461" customWidth="1"/>
    <col min="12573" max="12573" width="11.42578125" style="461" customWidth="1"/>
    <col min="12574" max="12800" width="11.42578125" style="461"/>
    <col min="12801" max="12801" width="19.42578125" style="461" customWidth="1"/>
    <col min="12802" max="12808" width="21" style="461" customWidth="1"/>
    <col min="12809" max="12809" width="13.42578125" style="461" customWidth="1"/>
    <col min="12810" max="12810" width="13.85546875" style="461" customWidth="1"/>
    <col min="12811" max="12811" width="11.7109375" style="461" customWidth="1"/>
    <col min="12812" max="12812" width="13.28515625" style="461" customWidth="1"/>
    <col min="12813" max="12813" width="11.710937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24" width="20.85546875" style="461" customWidth="1"/>
    <col min="12825" max="12827" width="20.28515625" style="461" customWidth="1"/>
    <col min="12828" max="12828" width="14.85546875" style="461" customWidth="1"/>
    <col min="12829" max="12829" width="11.42578125" style="461" customWidth="1"/>
    <col min="12830" max="13056" width="11.42578125" style="461"/>
    <col min="13057" max="13057" width="19.42578125" style="461" customWidth="1"/>
    <col min="13058" max="13064" width="21" style="461" customWidth="1"/>
    <col min="13065" max="13065" width="13.42578125" style="461" customWidth="1"/>
    <col min="13066" max="13066" width="13.85546875" style="461" customWidth="1"/>
    <col min="13067" max="13067" width="11.7109375" style="461" customWidth="1"/>
    <col min="13068" max="13068" width="13.28515625" style="461" customWidth="1"/>
    <col min="13069" max="13069" width="11.710937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80" width="20.85546875" style="461" customWidth="1"/>
    <col min="13081" max="13083" width="20.28515625" style="461" customWidth="1"/>
    <col min="13084" max="13084" width="14.85546875" style="461" customWidth="1"/>
    <col min="13085" max="13085" width="11.42578125" style="461" customWidth="1"/>
    <col min="13086" max="13312" width="11.42578125" style="461"/>
    <col min="13313" max="13313" width="19.42578125" style="461" customWidth="1"/>
    <col min="13314" max="13320" width="21" style="461" customWidth="1"/>
    <col min="13321" max="13321" width="13.42578125" style="461" customWidth="1"/>
    <col min="13322" max="13322" width="13.85546875" style="461" customWidth="1"/>
    <col min="13323" max="13323" width="11.7109375" style="461" customWidth="1"/>
    <col min="13324" max="13324" width="13.28515625" style="461" customWidth="1"/>
    <col min="13325" max="13325" width="11.710937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6" width="20.85546875" style="461" customWidth="1"/>
    <col min="13337" max="13339" width="20.28515625" style="461" customWidth="1"/>
    <col min="13340" max="13340" width="14.85546875" style="461" customWidth="1"/>
    <col min="13341" max="13341" width="11.42578125" style="461" customWidth="1"/>
    <col min="13342" max="13568" width="11.42578125" style="461"/>
    <col min="13569" max="13569" width="19.42578125" style="461" customWidth="1"/>
    <col min="13570" max="13576" width="21" style="461" customWidth="1"/>
    <col min="13577" max="13577" width="13.42578125" style="461" customWidth="1"/>
    <col min="13578" max="13578" width="13.85546875" style="461" customWidth="1"/>
    <col min="13579" max="13579" width="11.7109375" style="461" customWidth="1"/>
    <col min="13580" max="13580" width="13.28515625" style="461" customWidth="1"/>
    <col min="13581" max="13581" width="11.710937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92" width="20.85546875" style="461" customWidth="1"/>
    <col min="13593" max="13595" width="20.28515625" style="461" customWidth="1"/>
    <col min="13596" max="13596" width="14.85546875" style="461" customWidth="1"/>
    <col min="13597" max="13597" width="11.42578125" style="461" customWidth="1"/>
    <col min="13598" max="13824" width="11.42578125" style="461"/>
    <col min="13825" max="13825" width="19.42578125" style="461" customWidth="1"/>
    <col min="13826" max="13832" width="21" style="461" customWidth="1"/>
    <col min="13833" max="13833" width="13.42578125" style="461" customWidth="1"/>
    <col min="13834" max="13834" width="13.85546875" style="461" customWidth="1"/>
    <col min="13835" max="13835" width="11.7109375" style="461" customWidth="1"/>
    <col min="13836" max="13836" width="13.28515625" style="461" customWidth="1"/>
    <col min="13837" max="13837" width="11.710937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8" width="20.85546875" style="461" customWidth="1"/>
    <col min="13849" max="13851" width="20.28515625" style="461" customWidth="1"/>
    <col min="13852" max="13852" width="14.85546875" style="461" customWidth="1"/>
    <col min="13853" max="13853" width="11.42578125" style="461" customWidth="1"/>
    <col min="13854" max="14080" width="11.42578125" style="461"/>
    <col min="14081" max="14081" width="19.42578125" style="461" customWidth="1"/>
    <col min="14082" max="14088" width="21" style="461" customWidth="1"/>
    <col min="14089" max="14089" width="13.42578125" style="461" customWidth="1"/>
    <col min="14090" max="14090" width="13.85546875" style="461" customWidth="1"/>
    <col min="14091" max="14091" width="11.7109375" style="461" customWidth="1"/>
    <col min="14092" max="14092" width="13.28515625" style="461" customWidth="1"/>
    <col min="14093" max="14093" width="11.710937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104" width="20.85546875" style="461" customWidth="1"/>
    <col min="14105" max="14107" width="20.28515625" style="461" customWidth="1"/>
    <col min="14108" max="14108" width="14.85546875" style="461" customWidth="1"/>
    <col min="14109" max="14109" width="11.42578125" style="461" customWidth="1"/>
    <col min="14110" max="14336" width="11.42578125" style="461"/>
    <col min="14337" max="14337" width="19.42578125" style="461" customWidth="1"/>
    <col min="14338" max="14344" width="21" style="461" customWidth="1"/>
    <col min="14345" max="14345" width="13.42578125" style="461" customWidth="1"/>
    <col min="14346" max="14346" width="13.85546875" style="461" customWidth="1"/>
    <col min="14347" max="14347" width="11.7109375" style="461" customWidth="1"/>
    <col min="14348" max="14348" width="13.28515625" style="461" customWidth="1"/>
    <col min="14349" max="14349" width="11.710937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60" width="20.85546875" style="461" customWidth="1"/>
    <col min="14361" max="14363" width="20.28515625" style="461" customWidth="1"/>
    <col min="14364" max="14364" width="14.85546875" style="461" customWidth="1"/>
    <col min="14365" max="14365" width="11.42578125" style="461" customWidth="1"/>
    <col min="14366" max="14592" width="11.42578125" style="461"/>
    <col min="14593" max="14593" width="19.42578125" style="461" customWidth="1"/>
    <col min="14594" max="14600" width="21" style="461" customWidth="1"/>
    <col min="14601" max="14601" width="13.42578125" style="461" customWidth="1"/>
    <col min="14602" max="14602" width="13.85546875" style="461" customWidth="1"/>
    <col min="14603" max="14603" width="11.7109375" style="461" customWidth="1"/>
    <col min="14604" max="14604" width="13.28515625" style="461" customWidth="1"/>
    <col min="14605" max="14605" width="11.710937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6" width="20.85546875" style="461" customWidth="1"/>
    <col min="14617" max="14619" width="20.28515625" style="461" customWidth="1"/>
    <col min="14620" max="14620" width="14.85546875" style="461" customWidth="1"/>
    <col min="14621" max="14621" width="11.42578125" style="461" customWidth="1"/>
    <col min="14622" max="14848" width="11.42578125" style="461"/>
    <col min="14849" max="14849" width="19.42578125" style="461" customWidth="1"/>
    <col min="14850" max="14856" width="21" style="461" customWidth="1"/>
    <col min="14857" max="14857" width="13.42578125" style="461" customWidth="1"/>
    <col min="14858" max="14858" width="13.85546875" style="461" customWidth="1"/>
    <col min="14859" max="14859" width="11.7109375" style="461" customWidth="1"/>
    <col min="14860" max="14860" width="13.28515625" style="461" customWidth="1"/>
    <col min="14861" max="14861" width="11.710937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72" width="20.85546875" style="461" customWidth="1"/>
    <col min="14873" max="14875" width="20.28515625" style="461" customWidth="1"/>
    <col min="14876" max="14876" width="14.85546875" style="461" customWidth="1"/>
    <col min="14877" max="14877" width="11.42578125" style="461" customWidth="1"/>
    <col min="14878" max="15104" width="11.42578125" style="461"/>
    <col min="15105" max="15105" width="19.42578125" style="461" customWidth="1"/>
    <col min="15106" max="15112" width="21" style="461" customWidth="1"/>
    <col min="15113" max="15113" width="13.42578125" style="461" customWidth="1"/>
    <col min="15114" max="15114" width="13.85546875" style="461" customWidth="1"/>
    <col min="15115" max="15115" width="11.7109375" style="461" customWidth="1"/>
    <col min="15116" max="15116" width="13.28515625" style="461" customWidth="1"/>
    <col min="15117" max="15117" width="11.710937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8" width="20.85546875" style="461" customWidth="1"/>
    <col min="15129" max="15131" width="20.28515625" style="461" customWidth="1"/>
    <col min="15132" max="15132" width="14.85546875" style="461" customWidth="1"/>
    <col min="15133" max="15133" width="11.42578125" style="461" customWidth="1"/>
    <col min="15134" max="15360" width="11.42578125" style="461"/>
    <col min="15361" max="15361" width="19.42578125" style="461" customWidth="1"/>
    <col min="15362" max="15368" width="21" style="461" customWidth="1"/>
    <col min="15369" max="15369" width="13.42578125" style="461" customWidth="1"/>
    <col min="15370" max="15370" width="13.85546875" style="461" customWidth="1"/>
    <col min="15371" max="15371" width="11.7109375" style="461" customWidth="1"/>
    <col min="15372" max="15372" width="13.28515625" style="461" customWidth="1"/>
    <col min="15373" max="15373" width="11.710937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84" width="20.85546875" style="461" customWidth="1"/>
    <col min="15385" max="15387" width="20.28515625" style="461" customWidth="1"/>
    <col min="15388" max="15388" width="14.85546875" style="461" customWidth="1"/>
    <col min="15389" max="15389" width="11.42578125" style="461" customWidth="1"/>
    <col min="15390" max="15616" width="11.42578125" style="461"/>
    <col min="15617" max="15617" width="19.42578125" style="461" customWidth="1"/>
    <col min="15618" max="15624" width="21" style="461" customWidth="1"/>
    <col min="15625" max="15625" width="13.42578125" style="461" customWidth="1"/>
    <col min="15626" max="15626" width="13.85546875" style="461" customWidth="1"/>
    <col min="15627" max="15627" width="11.7109375" style="461" customWidth="1"/>
    <col min="15628" max="15628" width="13.28515625" style="461" customWidth="1"/>
    <col min="15629" max="15629" width="11.710937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40" width="20.85546875" style="461" customWidth="1"/>
    <col min="15641" max="15643" width="20.28515625" style="461" customWidth="1"/>
    <col min="15644" max="15644" width="14.85546875" style="461" customWidth="1"/>
    <col min="15645" max="15645" width="11.42578125" style="461" customWidth="1"/>
    <col min="15646" max="15872" width="11.42578125" style="461"/>
    <col min="15873" max="15873" width="19.42578125" style="461" customWidth="1"/>
    <col min="15874" max="15880" width="21" style="461" customWidth="1"/>
    <col min="15881" max="15881" width="13.42578125" style="461" customWidth="1"/>
    <col min="15882" max="15882" width="13.85546875" style="461" customWidth="1"/>
    <col min="15883" max="15883" width="11.7109375" style="461" customWidth="1"/>
    <col min="15884" max="15884" width="13.28515625" style="461" customWidth="1"/>
    <col min="15885" max="15885" width="11.710937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6" width="20.85546875" style="461" customWidth="1"/>
    <col min="15897" max="15899" width="20.28515625" style="461" customWidth="1"/>
    <col min="15900" max="15900" width="14.85546875" style="461" customWidth="1"/>
    <col min="15901" max="15901" width="11.42578125" style="461" customWidth="1"/>
    <col min="15902" max="16128" width="11.42578125" style="461"/>
    <col min="16129" max="16129" width="19.42578125" style="461" customWidth="1"/>
    <col min="16130" max="16136" width="21" style="461" customWidth="1"/>
    <col min="16137" max="16137" width="13.42578125" style="461" customWidth="1"/>
    <col min="16138" max="16138" width="13.85546875" style="461" customWidth="1"/>
    <col min="16139" max="16139" width="11.7109375" style="461" customWidth="1"/>
    <col min="16140" max="16140" width="13.28515625" style="461" customWidth="1"/>
    <col min="16141" max="16141" width="11.710937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52" width="20.85546875" style="461" customWidth="1"/>
    <col min="16153" max="16155" width="20.28515625" style="461" customWidth="1"/>
    <col min="16156" max="16156" width="14.85546875" style="461" customWidth="1"/>
    <col min="16157" max="16157" width="11.42578125" style="461" customWidth="1"/>
    <col min="16158" max="16384" width="11.42578125" style="461"/>
  </cols>
  <sheetData>
    <row r="1" spans="1:26" s="460" customFormat="1" x14ac:dyDescent="0.15">
      <c r="A1" s="459" t="s">
        <v>0</v>
      </c>
      <c r="Z1" s="444"/>
    </row>
    <row r="2" spans="1:26" s="460" customFormat="1" x14ac:dyDescent="0.15">
      <c r="A2" s="459" t="str">
        <f>CONCATENATE("COMUNA: ",[2]NOMBRE!B2," - ","( ",[2]NOMBRE!C2,[2]NOMBRE!D2,[2]NOMBRE!E2,[2]NOMBRE!F2,[2]NOMBRE!G2," )")</f>
        <v>COMUNA: Linares - ( 07401 )</v>
      </c>
      <c r="Z2" s="444"/>
    </row>
    <row r="3" spans="1:26" x14ac:dyDescent="0.15">
      <c r="A3" s="459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6" x14ac:dyDescent="0.15">
      <c r="A4" s="459" t="str">
        <f>CONCATENATE("MES: ",[2]NOMBRE!B6," - ","( ",[2]NOMBRE!C6,[2]NOMBRE!D6," )")</f>
        <v>MES: ENERO - ( 01 )</v>
      </c>
    </row>
    <row r="5" spans="1:26" s="460" customFormat="1" x14ac:dyDescent="0.15">
      <c r="A5" s="459" t="str">
        <f>CONCATENATE("AÑO: ",[2]NOMBRE!B7)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6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6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6" s="460" customFormat="1" x14ac:dyDescent="0.15">
      <c r="A8" s="462"/>
      <c r="C8" s="462"/>
      <c r="D8" s="462"/>
      <c r="E8" s="462"/>
      <c r="F8" s="462"/>
      <c r="G8" s="462"/>
      <c r="Z8" s="444"/>
    </row>
    <row r="9" spans="1:26" ht="12.75" x14ac:dyDescent="0.2">
      <c r="A9" s="464" t="s">
        <v>3</v>
      </c>
    </row>
    <row r="10" spans="1:26" ht="21" customHeight="1" x14ac:dyDescent="0.15">
      <c r="A10" s="789" t="s">
        <v>4</v>
      </c>
      <c r="B10" s="790"/>
      <c r="C10" s="793" t="s">
        <v>5</v>
      </c>
      <c r="D10" s="794"/>
      <c r="E10" s="799" t="s">
        <v>267</v>
      </c>
      <c r="F10" s="799" t="s">
        <v>6</v>
      </c>
      <c r="G10" s="799" t="s">
        <v>268</v>
      </c>
      <c r="H10" s="799" t="s">
        <v>8</v>
      </c>
      <c r="X10" s="445"/>
      <c r="Z10" s="461"/>
    </row>
    <row r="11" spans="1:26" ht="30" customHeight="1" x14ac:dyDescent="0.15">
      <c r="A11" s="797"/>
      <c r="B11" s="798"/>
      <c r="C11" s="466" t="s">
        <v>9</v>
      </c>
      <c r="D11" s="466" t="s">
        <v>10</v>
      </c>
      <c r="E11" s="785"/>
      <c r="F11" s="800"/>
      <c r="G11" s="785"/>
      <c r="H11" s="785"/>
      <c r="I11" s="471"/>
      <c r="X11" s="445"/>
      <c r="Z11" s="461"/>
    </row>
    <row r="12" spans="1:26" ht="15" customHeight="1" x14ac:dyDescent="0.15">
      <c r="A12" s="472" t="s">
        <v>11</v>
      </c>
      <c r="B12" s="473"/>
      <c r="C12" s="217">
        <f t="shared" ref="C12:H12" si="0">+C13+C14+C15+C16+C17+C18+C22+C23+C24</f>
        <v>65040</v>
      </c>
      <c r="D12" s="218">
        <f t="shared" si="0"/>
        <v>63957</v>
      </c>
      <c r="E12" s="221">
        <f t="shared" si="0"/>
        <v>0</v>
      </c>
      <c r="F12" s="221">
        <f t="shared" si="0"/>
        <v>0</v>
      </c>
      <c r="G12" s="221">
        <f t="shared" si="0"/>
        <v>252</v>
      </c>
      <c r="H12" s="221">
        <f t="shared" si="0"/>
        <v>0</v>
      </c>
      <c r="I12" s="649"/>
      <c r="J12" s="475"/>
      <c r="K12" s="475"/>
      <c r="V12" s="443">
        <f t="shared" ref="V12:V34" si="1">IF(D12&gt;C12,1,0)</f>
        <v>0</v>
      </c>
      <c r="X12" s="445"/>
      <c r="Z12" s="461"/>
    </row>
    <row r="13" spans="1:26" ht="15" customHeight="1" x14ac:dyDescent="0.15">
      <c r="A13" s="470" t="s">
        <v>12</v>
      </c>
      <c r="B13" s="476" t="s">
        <v>13</v>
      </c>
      <c r="C13" s="222">
        <f>+[2]BS17A!C83</f>
        <v>26247</v>
      </c>
      <c r="D13" s="223">
        <f>+[2]BS17A!D83</f>
        <v>25731</v>
      </c>
      <c r="E13" s="226">
        <f>+[2]BS17A!N83+[2]BS17A!O83</f>
        <v>0</v>
      </c>
      <c r="F13" s="226">
        <f>+[2]BS17D!D83</f>
        <v>0</v>
      </c>
      <c r="G13" s="226">
        <f>+[2]BS17D!E83</f>
        <v>57</v>
      </c>
      <c r="H13" s="226">
        <f>+[2]BS17A!Q83</f>
        <v>0</v>
      </c>
      <c r="I13" s="649"/>
      <c r="J13" s="477"/>
      <c r="K13" s="477"/>
      <c r="V13" s="443">
        <f t="shared" si="1"/>
        <v>0</v>
      </c>
      <c r="X13" s="445"/>
      <c r="Z13" s="461"/>
    </row>
    <row r="14" spans="1:26" ht="15" customHeight="1" x14ac:dyDescent="0.15">
      <c r="A14" s="478" t="s">
        <v>14</v>
      </c>
      <c r="B14" s="479" t="s">
        <v>15</v>
      </c>
      <c r="C14" s="156">
        <f>+[2]BS17A!C174</f>
        <v>28344</v>
      </c>
      <c r="D14" s="227">
        <f>+[2]BS17A!D174</f>
        <v>27880</v>
      </c>
      <c r="E14" s="230">
        <f>+[2]BS17A!N174+[2]BS17A!O174</f>
        <v>0</v>
      </c>
      <c r="F14" s="230">
        <f>+[2]BS17D!D174</f>
        <v>0</v>
      </c>
      <c r="G14" s="230">
        <f>+[2]BS17D!E174</f>
        <v>16</v>
      </c>
      <c r="H14" s="230">
        <f>+[2]BS17A!Q174</f>
        <v>0</v>
      </c>
      <c r="I14" s="649"/>
      <c r="J14" s="477"/>
      <c r="K14" s="477"/>
      <c r="V14" s="443">
        <f t="shared" si="1"/>
        <v>0</v>
      </c>
      <c r="X14" s="445"/>
      <c r="Z14" s="461"/>
    </row>
    <row r="15" spans="1:26" ht="15" customHeight="1" x14ac:dyDescent="0.15">
      <c r="A15" s="478" t="s">
        <v>16</v>
      </c>
      <c r="B15" s="479" t="s">
        <v>17</v>
      </c>
      <c r="C15" s="156">
        <f>+[2]BS17A!C243</f>
        <v>1192</v>
      </c>
      <c r="D15" s="227">
        <f>+[2]BS17A!D243</f>
        <v>1181</v>
      </c>
      <c r="E15" s="230">
        <f>+[2]BS17A!N243+[2]BS17A!O243</f>
        <v>0</v>
      </c>
      <c r="F15" s="230">
        <f>+[2]BS17D!D243</f>
        <v>0</v>
      </c>
      <c r="G15" s="230">
        <f>+[2]BS17D!E243</f>
        <v>49</v>
      </c>
      <c r="H15" s="230">
        <f>+[2]BS17A!Q243</f>
        <v>0</v>
      </c>
      <c r="I15" s="649"/>
      <c r="J15" s="477"/>
      <c r="K15" s="477"/>
      <c r="V15" s="443">
        <f t="shared" si="1"/>
        <v>0</v>
      </c>
      <c r="X15" s="445"/>
      <c r="Z15" s="461"/>
    </row>
    <row r="16" spans="1:26" ht="15" customHeight="1" x14ac:dyDescent="0.15">
      <c r="A16" s="478" t="s">
        <v>18</v>
      </c>
      <c r="B16" s="479" t="s">
        <v>19</v>
      </c>
      <c r="C16" s="156">
        <f>+[2]BS17A!C289</f>
        <v>0</v>
      </c>
      <c r="D16" s="227">
        <f>+[2]BS17A!D289</f>
        <v>0</v>
      </c>
      <c r="E16" s="230">
        <f>+[2]BS17A!N289+[2]BS17A!O289</f>
        <v>0</v>
      </c>
      <c r="F16" s="230">
        <f>+[2]BS17D!D289</f>
        <v>0</v>
      </c>
      <c r="G16" s="230">
        <f>+[2]BS17D!E289</f>
        <v>0</v>
      </c>
      <c r="H16" s="230">
        <f>+[2]BS17A!Q289</f>
        <v>0</v>
      </c>
      <c r="I16" s="649"/>
      <c r="J16" s="477"/>
      <c r="K16" s="477"/>
      <c r="V16" s="443">
        <f t="shared" si="1"/>
        <v>0</v>
      </c>
      <c r="X16" s="445"/>
      <c r="Z16" s="461"/>
    </row>
    <row r="17" spans="1:26" ht="15" customHeight="1" x14ac:dyDescent="0.15">
      <c r="A17" s="480" t="s">
        <v>20</v>
      </c>
      <c r="B17" s="481" t="s">
        <v>21</v>
      </c>
      <c r="C17" s="231">
        <f>+[2]BS17A!C295</f>
        <v>1518</v>
      </c>
      <c r="D17" s="232">
        <f>+[2]BS17A!D295</f>
        <v>1484</v>
      </c>
      <c r="E17" s="233">
        <f>+[2]BS17A!N295+[2]BS17A!O295</f>
        <v>0</v>
      </c>
      <c r="F17" s="233">
        <f>+[2]BS17D!D295</f>
        <v>0</v>
      </c>
      <c r="G17" s="233">
        <f>+[2]BS17D!E295</f>
        <v>109</v>
      </c>
      <c r="H17" s="233">
        <f>+[2]BS17A!Q295</f>
        <v>0</v>
      </c>
      <c r="I17" s="649"/>
      <c r="J17" s="477"/>
      <c r="K17" s="477"/>
      <c r="V17" s="443">
        <f t="shared" si="1"/>
        <v>0</v>
      </c>
      <c r="X17" s="445"/>
      <c r="Z17" s="461"/>
    </row>
    <row r="18" spans="1:26" ht="15" customHeight="1" x14ac:dyDescent="0.15">
      <c r="A18" s="782" t="s">
        <v>22</v>
      </c>
      <c r="B18" s="476" t="s">
        <v>23</v>
      </c>
      <c r="C18" s="222">
        <f t="shared" ref="C18:H18" si="2">SUM(C19:C21)</f>
        <v>4559</v>
      </c>
      <c r="D18" s="223">
        <f t="shared" si="2"/>
        <v>4529</v>
      </c>
      <c r="E18" s="226">
        <f t="shared" si="2"/>
        <v>0</v>
      </c>
      <c r="F18" s="226">
        <f>SUM(F19:F21)</f>
        <v>0</v>
      </c>
      <c r="G18" s="226">
        <f>SUM(G19:G21)</f>
        <v>21</v>
      </c>
      <c r="H18" s="226">
        <f t="shared" si="2"/>
        <v>0</v>
      </c>
      <c r="I18" s="649"/>
      <c r="J18" s="477"/>
      <c r="K18" s="477"/>
      <c r="V18" s="443">
        <f t="shared" si="1"/>
        <v>0</v>
      </c>
      <c r="X18" s="445"/>
      <c r="Z18" s="461"/>
    </row>
    <row r="19" spans="1:26" ht="15" customHeight="1" x14ac:dyDescent="0.15">
      <c r="A19" s="782"/>
      <c r="B19" s="482" t="s">
        <v>24</v>
      </c>
      <c r="C19" s="234">
        <f>+[2]BS17A!C362</f>
        <v>3650</v>
      </c>
      <c r="D19" s="235">
        <f>+[2]BS17A!D362</f>
        <v>3621</v>
      </c>
      <c r="E19" s="238">
        <f>+[2]BS17A!N362+[2]BS17A!O362</f>
        <v>0</v>
      </c>
      <c r="F19" s="238">
        <f>+[2]BS17D!D362</f>
        <v>0</v>
      </c>
      <c r="G19" s="238">
        <f>+[2]BS17D!E362</f>
        <v>2</v>
      </c>
      <c r="H19" s="238">
        <f>+[2]BS17A!Q362</f>
        <v>0</v>
      </c>
      <c r="I19" s="649"/>
      <c r="J19" s="477"/>
      <c r="K19" s="477"/>
      <c r="V19" s="443">
        <f t="shared" si="1"/>
        <v>0</v>
      </c>
      <c r="X19" s="445"/>
      <c r="Z19" s="461"/>
    </row>
    <row r="20" spans="1:26" ht="15" customHeight="1" x14ac:dyDescent="0.15">
      <c r="A20" s="782"/>
      <c r="B20" s="483" t="s">
        <v>25</v>
      </c>
      <c r="C20" s="156">
        <f>+[2]BS17A!C405</f>
        <v>54</v>
      </c>
      <c r="D20" s="227">
        <f>+[2]BS17A!D405</f>
        <v>54</v>
      </c>
      <c r="E20" s="230">
        <f>+[2]BS17A!N405+[2]BS17A!O405</f>
        <v>0</v>
      </c>
      <c r="F20" s="230">
        <f>+[2]BS17D!D405</f>
        <v>0</v>
      </c>
      <c r="G20" s="230">
        <f>+[2]BS17D!E405</f>
        <v>0</v>
      </c>
      <c r="H20" s="230">
        <f>+[2]BS17A!Q405</f>
        <v>0</v>
      </c>
      <c r="I20" s="649"/>
      <c r="J20" s="477"/>
      <c r="K20" s="477"/>
      <c r="V20" s="443">
        <f t="shared" si="1"/>
        <v>0</v>
      </c>
      <c r="X20" s="445"/>
      <c r="Z20" s="461"/>
    </row>
    <row r="21" spans="1:26" ht="15" customHeight="1" x14ac:dyDescent="0.15">
      <c r="A21" s="783"/>
      <c r="B21" s="484" t="s">
        <v>26</v>
      </c>
      <c r="C21" s="231">
        <f>+[2]BS17A!C428</f>
        <v>855</v>
      </c>
      <c r="D21" s="232">
        <f>+[2]BS17A!D428</f>
        <v>854</v>
      </c>
      <c r="E21" s="233">
        <f>+[2]BS17A!N428+[2]BS17A!O428</f>
        <v>0</v>
      </c>
      <c r="F21" s="233">
        <f>+[2]BS17D!D428</f>
        <v>0</v>
      </c>
      <c r="G21" s="233">
        <f>+[2]BS17D!E428</f>
        <v>19</v>
      </c>
      <c r="H21" s="233">
        <f>+[2]BS17A!Q428</f>
        <v>0</v>
      </c>
      <c r="I21" s="649"/>
      <c r="J21" s="477"/>
      <c r="K21" s="477"/>
      <c r="V21" s="443">
        <f t="shared" si="1"/>
        <v>0</v>
      </c>
      <c r="X21" s="445"/>
      <c r="Z21" s="461"/>
    </row>
    <row r="22" spans="1:26" ht="31.5" x14ac:dyDescent="0.15">
      <c r="A22" s="485" t="s">
        <v>27</v>
      </c>
      <c r="B22" s="629" t="s">
        <v>28</v>
      </c>
      <c r="C22" s="222">
        <f>+[2]BS17A!C446</f>
        <v>10</v>
      </c>
      <c r="D22" s="223">
        <f>+[2]BS17A!D446</f>
        <v>10</v>
      </c>
      <c r="E22" s="226">
        <f>+[2]BS17A!N446+[2]BS17A!O446</f>
        <v>0</v>
      </c>
      <c r="F22" s="226">
        <f>+[2]BS17D!D446</f>
        <v>0</v>
      </c>
      <c r="G22" s="226">
        <f>+[2]BS17D!E446</f>
        <v>0</v>
      </c>
      <c r="H22" s="226">
        <f>+[2]BS17A!Q446</f>
        <v>0</v>
      </c>
      <c r="I22" s="649"/>
      <c r="J22" s="477"/>
      <c r="K22" s="477"/>
      <c r="V22" s="443">
        <f t="shared" si="1"/>
        <v>0</v>
      </c>
      <c r="X22" s="445"/>
      <c r="Z22" s="461"/>
    </row>
    <row r="23" spans="1:26" s="486" customFormat="1" ht="31.5" x14ac:dyDescent="0.15">
      <c r="A23" s="485" t="s">
        <v>29</v>
      </c>
      <c r="B23" s="630" t="s">
        <v>30</v>
      </c>
      <c r="C23" s="239">
        <f>+[2]BS17A!C456</f>
        <v>66</v>
      </c>
      <c r="D23" s="240">
        <f>+[2]BS17A!D456</f>
        <v>58</v>
      </c>
      <c r="E23" s="221">
        <f>+[2]BS17A!N456+[2]BS17A!O456</f>
        <v>0</v>
      </c>
      <c r="F23" s="221">
        <f>+[2]BS17D!D456</f>
        <v>0</v>
      </c>
      <c r="G23" s="221">
        <f>+[2]BS17D!E456</f>
        <v>0</v>
      </c>
      <c r="H23" s="221">
        <f>+[2]BS17A!Q456</f>
        <v>0</v>
      </c>
      <c r="I23" s="649"/>
      <c r="J23" s="477"/>
      <c r="K23" s="477"/>
      <c r="V23" s="443">
        <f t="shared" si="1"/>
        <v>0</v>
      </c>
      <c r="W23" s="461"/>
      <c r="X23" s="446"/>
    </row>
    <row r="24" spans="1:26" ht="15" customHeight="1" x14ac:dyDescent="0.15">
      <c r="A24" s="485" t="s">
        <v>31</v>
      </c>
      <c r="B24" s="487" t="s">
        <v>32</v>
      </c>
      <c r="C24" s="161">
        <f>+[2]BS17A!C500</f>
        <v>3104</v>
      </c>
      <c r="D24" s="241">
        <f>+[2]BS17A!D500</f>
        <v>3084</v>
      </c>
      <c r="E24" s="242">
        <f>+[2]BS17A!N500+[2]BS17A!O500</f>
        <v>0</v>
      </c>
      <c r="F24" s="242">
        <f>+[2]BS17D!D500</f>
        <v>0</v>
      </c>
      <c r="G24" s="242">
        <f>+[2]BS17D!E500</f>
        <v>0</v>
      </c>
      <c r="H24" s="242">
        <f>+[2]BS17A!Q500</f>
        <v>0</v>
      </c>
      <c r="I24" s="649"/>
      <c r="J24" s="477"/>
      <c r="K24" s="477"/>
      <c r="V24" s="443">
        <f t="shared" si="1"/>
        <v>0</v>
      </c>
      <c r="X24" s="445"/>
      <c r="Z24" s="461"/>
    </row>
    <row r="25" spans="1:26" ht="15" customHeight="1" x14ac:dyDescent="0.15">
      <c r="A25" s="488" t="s">
        <v>33</v>
      </c>
      <c r="B25" s="489"/>
      <c r="C25" s="222">
        <f t="shared" ref="C25:H25" si="3">+C26+C27+C28+C29+C33</f>
        <v>4756</v>
      </c>
      <c r="D25" s="223">
        <f t="shared" si="3"/>
        <v>4698</v>
      </c>
      <c r="E25" s="226">
        <f t="shared" si="3"/>
        <v>0</v>
      </c>
      <c r="F25" s="226">
        <f>+F26+F27+F28+F29+F33</f>
        <v>0</v>
      </c>
      <c r="G25" s="226">
        <f>+G26+G27+G28+G29+G33</f>
        <v>0</v>
      </c>
      <c r="H25" s="226">
        <f t="shared" si="3"/>
        <v>0</v>
      </c>
      <c r="I25" s="649"/>
      <c r="J25" s="477"/>
      <c r="K25" s="477"/>
      <c r="V25" s="443">
        <f t="shared" si="1"/>
        <v>0</v>
      </c>
      <c r="X25" s="445"/>
      <c r="Z25" s="461"/>
    </row>
    <row r="26" spans="1:26" ht="15" customHeight="1" x14ac:dyDescent="0.15">
      <c r="A26" s="490" t="s">
        <v>34</v>
      </c>
      <c r="B26" s="491" t="s">
        <v>35</v>
      </c>
      <c r="C26" s="234">
        <f>+[2]BS17A!C535</f>
        <v>3068</v>
      </c>
      <c r="D26" s="235">
        <f>+[2]BS17A!D535</f>
        <v>3021</v>
      </c>
      <c r="E26" s="238">
        <f>+[2]BS17A!N535+[2]BS17A!O535</f>
        <v>0</v>
      </c>
      <c r="F26" s="238">
        <f>+[2]BS17D!D535</f>
        <v>0</v>
      </c>
      <c r="G26" s="238">
        <f>+[2]BS17D!E535</f>
        <v>0</v>
      </c>
      <c r="H26" s="238">
        <f>+[2]BS17A!Q535</f>
        <v>0</v>
      </c>
      <c r="I26" s="649"/>
      <c r="J26" s="477"/>
      <c r="K26" s="477"/>
      <c r="V26" s="443">
        <f t="shared" si="1"/>
        <v>0</v>
      </c>
      <c r="X26" s="445"/>
      <c r="Z26" s="461"/>
    </row>
    <row r="27" spans="1:26" ht="15" customHeight="1" x14ac:dyDescent="0.15">
      <c r="A27" s="478" t="s">
        <v>36</v>
      </c>
      <c r="B27" s="492" t="s">
        <v>37</v>
      </c>
      <c r="C27" s="156">
        <f>+[2]BS17A!C590</f>
        <v>5</v>
      </c>
      <c r="D27" s="243">
        <f>+[2]BS17A!D590</f>
        <v>5</v>
      </c>
      <c r="E27" s="230">
        <f>+[2]BS17A!N590+[2]BS17A!O590</f>
        <v>0</v>
      </c>
      <c r="F27" s="230">
        <f>+[2]BS17D!D590</f>
        <v>0</v>
      </c>
      <c r="G27" s="230">
        <f>+[2]BS17D!E590</f>
        <v>0</v>
      </c>
      <c r="H27" s="230">
        <f>+[2]BS17A!Q590</f>
        <v>0</v>
      </c>
      <c r="I27" s="649"/>
      <c r="J27" s="477"/>
      <c r="K27" s="477"/>
      <c r="V27" s="443">
        <f t="shared" si="1"/>
        <v>0</v>
      </c>
      <c r="X27" s="445"/>
      <c r="Z27" s="461"/>
    </row>
    <row r="28" spans="1:26" ht="15" customHeight="1" x14ac:dyDescent="0.15">
      <c r="A28" s="478" t="s">
        <v>38</v>
      </c>
      <c r="B28" s="492" t="s">
        <v>39</v>
      </c>
      <c r="C28" s="156">
        <f>+[2]BS17A!C615</f>
        <v>955</v>
      </c>
      <c r="D28" s="243">
        <f>+[2]BS17A!D615</f>
        <v>944</v>
      </c>
      <c r="E28" s="230">
        <f>+[2]BS17A!N615+[2]BS17A!O615</f>
        <v>0</v>
      </c>
      <c r="F28" s="230">
        <f>+[2]BS17D!D615</f>
        <v>0</v>
      </c>
      <c r="G28" s="230">
        <f>+[2]BS17D!E615</f>
        <v>0</v>
      </c>
      <c r="H28" s="230">
        <f>+[2]BS17A!Q615</f>
        <v>0</v>
      </c>
      <c r="I28" s="649"/>
      <c r="J28" s="477"/>
      <c r="K28" s="477"/>
      <c r="V28" s="443">
        <f t="shared" si="1"/>
        <v>0</v>
      </c>
      <c r="X28" s="445"/>
      <c r="Z28" s="461"/>
    </row>
    <row r="29" spans="1:26" ht="15" customHeight="1" x14ac:dyDescent="0.15">
      <c r="A29" s="784" t="s">
        <v>16</v>
      </c>
      <c r="B29" s="484" t="s">
        <v>40</v>
      </c>
      <c r="C29" s="231">
        <f>+[2]BS17A!C633</f>
        <v>728</v>
      </c>
      <c r="D29" s="232">
        <f>+[2]BS17A!D633</f>
        <v>728</v>
      </c>
      <c r="E29" s="233">
        <f>+[2]BS17A!N633+[2]BS17A!O633</f>
        <v>0</v>
      </c>
      <c r="F29" s="233">
        <f>+[2]BS17D!D633</f>
        <v>0</v>
      </c>
      <c r="G29" s="233">
        <f>+[2]BS17D!E633</f>
        <v>0</v>
      </c>
      <c r="H29" s="233">
        <f>+[2]BS17A!Q633</f>
        <v>0</v>
      </c>
      <c r="I29" s="649"/>
      <c r="J29" s="477"/>
      <c r="K29" s="477"/>
      <c r="V29" s="443">
        <f t="shared" si="1"/>
        <v>0</v>
      </c>
      <c r="X29" s="445"/>
      <c r="Z29" s="461"/>
    </row>
    <row r="30" spans="1:26" ht="15" customHeight="1" x14ac:dyDescent="0.15">
      <c r="A30" s="785"/>
      <c r="B30" s="493" t="s">
        <v>41</v>
      </c>
      <c r="C30" s="244">
        <f>SUM([2]BS17A!C636:C653)</f>
        <v>442</v>
      </c>
      <c r="D30" s="245">
        <f>SUM([2]BS17A!D636:D653)</f>
        <v>442</v>
      </c>
      <c r="E30" s="249">
        <f>SUM([2]BS17A!N636:N653)+SUM([2]BS17A!O636:O653)</f>
        <v>0</v>
      </c>
      <c r="F30" s="249">
        <f>SUM([2]BS17D!D636:D653)</f>
        <v>0</v>
      </c>
      <c r="G30" s="249">
        <f>SUM([2]BS17D!E636:E653)</f>
        <v>0</v>
      </c>
      <c r="H30" s="249">
        <f>SUM([2]BS17A!Q636:Q653)</f>
        <v>0</v>
      </c>
      <c r="I30" s="649"/>
      <c r="J30" s="477"/>
      <c r="K30" s="477"/>
      <c r="V30" s="443">
        <f t="shared" si="1"/>
        <v>0</v>
      </c>
      <c r="X30" s="445"/>
      <c r="Z30" s="461"/>
    </row>
    <row r="31" spans="1:26" ht="15" customHeight="1" x14ac:dyDescent="0.15">
      <c r="A31" s="785"/>
      <c r="B31" s="494" t="s">
        <v>42</v>
      </c>
      <c r="C31" s="250">
        <f>+[2]BS17A!C634</f>
        <v>124</v>
      </c>
      <c r="D31" s="251">
        <f>+[2]BS17A!D634</f>
        <v>124</v>
      </c>
      <c r="E31" s="254">
        <f>+[2]BS17A!N634+[2]BS17A!O634</f>
        <v>0</v>
      </c>
      <c r="F31" s="254">
        <f>+[2]BS17D!D634</f>
        <v>0</v>
      </c>
      <c r="G31" s="254">
        <f>+[2]BS17D!E634</f>
        <v>0</v>
      </c>
      <c r="H31" s="254">
        <f>+[2]BS17A!Q634</f>
        <v>0</v>
      </c>
      <c r="I31" s="649"/>
      <c r="J31" s="477"/>
      <c r="K31" s="477"/>
      <c r="V31" s="443">
        <f t="shared" si="1"/>
        <v>0</v>
      </c>
      <c r="X31" s="445"/>
      <c r="Z31" s="461"/>
    </row>
    <row r="32" spans="1:26" ht="15" customHeight="1" x14ac:dyDescent="0.15">
      <c r="A32" s="786"/>
      <c r="B32" s="494" t="s">
        <v>43</v>
      </c>
      <c r="C32" s="250">
        <f>+[2]BS17A!C635</f>
        <v>162</v>
      </c>
      <c r="D32" s="251">
        <f>+[2]BS17A!D635</f>
        <v>162</v>
      </c>
      <c r="E32" s="254">
        <f>+[2]BS17A!N635+[2]BS17A!O635</f>
        <v>0</v>
      </c>
      <c r="F32" s="254">
        <f>+[2]BS17D!D635</f>
        <v>0</v>
      </c>
      <c r="G32" s="254">
        <f>+[2]BS17D!E635</f>
        <v>0</v>
      </c>
      <c r="H32" s="254">
        <f>+[2]BS17A!Q635</f>
        <v>0</v>
      </c>
      <c r="I32" s="649"/>
      <c r="J32" s="477"/>
      <c r="K32" s="477"/>
      <c r="V32" s="443">
        <f t="shared" si="1"/>
        <v>0</v>
      </c>
      <c r="X32" s="445"/>
      <c r="Z32" s="461"/>
    </row>
    <row r="33" spans="1:26" ht="15" customHeight="1" x14ac:dyDescent="0.15">
      <c r="A33" s="478" t="s">
        <v>18</v>
      </c>
      <c r="B33" s="492" t="s">
        <v>44</v>
      </c>
      <c r="C33" s="156">
        <f>+[2]BS17A!C654</f>
        <v>0</v>
      </c>
      <c r="D33" s="243">
        <f>+[2]BS17A!D654</f>
        <v>0</v>
      </c>
      <c r="E33" s="230">
        <f>+[2]BS17A!N654+[2]BS17A!O654</f>
        <v>0</v>
      </c>
      <c r="F33" s="230">
        <f>+[2]BS17D!D654</f>
        <v>0</v>
      </c>
      <c r="G33" s="230">
        <f>+[2]BS17D!E654</f>
        <v>0</v>
      </c>
      <c r="H33" s="230">
        <f>+[2]BS17A!Q654</f>
        <v>0</v>
      </c>
      <c r="I33" s="649"/>
      <c r="J33" s="477"/>
      <c r="K33" s="477"/>
      <c r="V33" s="443">
        <f t="shared" si="1"/>
        <v>0</v>
      </c>
      <c r="X33" s="445"/>
      <c r="Z33" s="461"/>
    </row>
    <row r="34" spans="1:26" ht="15" customHeight="1" x14ac:dyDescent="0.15">
      <c r="A34" s="787" t="s">
        <v>45</v>
      </c>
      <c r="B34" s="788"/>
      <c r="C34" s="239">
        <f>+[2]BS17A!C783</f>
        <v>0</v>
      </c>
      <c r="D34" s="240">
        <f>+[2]BS17A!D783</f>
        <v>0</v>
      </c>
      <c r="E34" s="221">
        <f>+[2]BS17A!N783+[2]BS17A!O783</f>
        <v>0</v>
      </c>
      <c r="F34" s="221">
        <f>+[2]BS17D!D783</f>
        <v>0</v>
      </c>
      <c r="G34" s="221">
        <f>+[2]BS17D!E783</f>
        <v>0</v>
      </c>
      <c r="H34" s="221">
        <f>+[2]BS17A!Q783</f>
        <v>0</v>
      </c>
      <c r="I34" s="649"/>
      <c r="J34" s="477"/>
      <c r="K34" s="477"/>
      <c r="V34" s="443">
        <f t="shared" si="1"/>
        <v>0</v>
      </c>
      <c r="X34" s="445"/>
      <c r="Z34" s="461"/>
    </row>
    <row r="35" spans="1:26" ht="33.75" customHeight="1" x14ac:dyDescent="0.2">
      <c r="A35" s="464" t="s">
        <v>46</v>
      </c>
      <c r="K35" s="471"/>
      <c r="L35" s="471"/>
      <c r="M35" s="471"/>
    </row>
    <row r="36" spans="1:26" ht="24.75" customHeight="1" x14ac:dyDescent="0.15">
      <c r="A36" s="789" t="s">
        <v>47</v>
      </c>
      <c r="B36" s="790"/>
      <c r="C36" s="793" t="s">
        <v>48</v>
      </c>
      <c r="D36" s="794"/>
      <c r="E36" s="799" t="s">
        <v>267</v>
      </c>
      <c r="F36" s="799" t="s">
        <v>6</v>
      </c>
      <c r="G36" s="799" t="s">
        <v>268</v>
      </c>
      <c r="H36" s="799" t="s">
        <v>8</v>
      </c>
      <c r="I36" s="651"/>
      <c r="X36" s="445"/>
      <c r="Z36" s="461"/>
    </row>
    <row r="37" spans="1:26" ht="28.5" customHeight="1" x14ac:dyDescent="0.15">
      <c r="A37" s="791"/>
      <c r="B37" s="792"/>
      <c r="C37" s="465" t="s">
        <v>9</v>
      </c>
      <c r="D37" s="485" t="s">
        <v>10</v>
      </c>
      <c r="E37" s="800"/>
      <c r="F37" s="785"/>
      <c r="G37" s="785"/>
      <c r="H37" s="800"/>
      <c r="I37" s="651"/>
      <c r="L37" s="477"/>
      <c r="M37" s="477"/>
      <c r="X37" s="445"/>
      <c r="Z37" s="461"/>
    </row>
    <row r="38" spans="1:26" ht="14.25" customHeight="1" x14ac:dyDescent="0.15">
      <c r="A38" s="496" t="s">
        <v>49</v>
      </c>
      <c r="B38" s="497"/>
      <c r="C38" s="498"/>
      <c r="D38" s="499"/>
      <c r="E38" s="502"/>
      <c r="F38" s="650"/>
      <c r="G38" s="650"/>
      <c r="H38" s="502"/>
      <c r="I38" s="653"/>
      <c r="L38" s="477"/>
      <c r="V38" s="443">
        <f t="shared" ref="V38:V49" si="4">IF(D38&gt;C38,1,0)</f>
        <v>0</v>
      </c>
      <c r="X38" s="445"/>
      <c r="Z38" s="461"/>
    </row>
    <row r="39" spans="1:26" ht="15" customHeight="1" x14ac:dyDescent="0.15">
      <c r="A39" s="503" t="s">
        <v>50</v>
      </c>
      <c r="B39" s="504"/>
      <c r="C39" s="255">
        <f t="shared" ref="C39:H39" si="5">SUM(C40:C41)</f>
        <v>0</v>
      </c>
      <c r="D39" s="256">
        <f t="shared" si="5"/>
        <v>0</v>
      </c>
      <c r="E39" s="257">
        <f t="shared" si="5"/>
        <v>0</v>
      </c>
      <c r="F39" s="257">
        <f t="shared" si="5"/>
        <v>0</v>
      </c>
      <c r="G39" s="257">
        <f t="shared" si="5"/>
        <v>0</v>
      </c>
      <c r="H39" s="257">
        <f t="shared" si="5"/>
        <v>0</v>
      </c>
      <c r="I39" s="649"/>
      <c r="L39" s="477"/>
      <c r="V39" s="443">
        <f t="shared" si="4"/>
        <v>0</v>
      </c>
      <c r="X39" s="445"/>
      <c r="Z39" s="461"/>
    </row>
    <row r="40" spans="1:26" ht="15" customHeight="1" x14ac:dyDescent="0.15">
      <c r="A40" s="801" t="s">
        <v>51</v>
      </c>
      <c r="B40" s="802"/>
      <c r="C40" s="234">
        <f>+[2]BS17A!C674+[2]BS17A!C678+[2]BS17A!C681+[2]BS17A!C687+[2]BS17A!C695</f>
        <v>0</v>
      </c>
      <c r="D40" s="234">
        <f>+[2]BS17A!D674+[2]BS17A!D678+[2]BS17A!D681+[2]BS17A!D687+[2]BS17A!D695</f>
        <v>0</v>
      </c>
      <c r="E40" s="259">
        <f>+[2]BS17A!N674+[2]BS17A!O674+[2]BS17A!N678+[2]BS17A!O678+[2]BS17A!N681+[2]BS17A!O681+[2]BS17A!N687+[2]BS17A!O687+[2]BS17A!N695+[2]BS17A!O695</f>
        <v>0</v>
      </c>
      <c r="F40" s="259">
        <f>+[2]BS17D!D674+[2]BS17D!D678+[2]BS17D!D681+[2]BS17D!D687+[2]BS17D!D695</f>
        <v>0</v>
      </c>
      <c r="G40" s="259">
        <f>+[2]BS17D!E674+[2]BS17D!E678+[2]BS17D!E681+[2]BS17D!E687+[2]BS17D!E695</f>
        <v>0</v>
      </c>
      <c r="H40" s="259">
        <f>+[2]BS17A!Q674+[2]BS17A!Q678+[2]BS17A!Q681+[2]BS17A!Q687+[2]BS17A!Q695</f>
        <v>0</v>
      </c>
      <c r="I40" s="649"/>
      <c r="L40" s="477"/>
      <c r="V40" s="443">
        <f t="shared" si="4"/>
        <v>0</v>
      </c>
      <c r="X40" s="445"/>
      <c r="Z40" s="461"/>
    </row>
    <row r="41" spans="1:26" ht="15" customHeight="1" x14ac:dyDescent="0.15">
      <c r="A41" s="807" t="s">
        <v>52</v>
      </c>
      <c r="B41" s="808"/>
      <c r="C41" s="231">
        <f>+[2]BS17A!C701+[2]BS17A!C704+[2]BS17A!C707+[2]BS17A!C710+[2]BS17A!C717</f>
        <v>0</v>
      </c>
      <c r="D41" s="260">
        <f>+[2]BS17A!D701+[2]BS17A!D704+[2]BS17A!D707+[2]BS17A!D710+[2]BS17A!D717</f>
        <v>0</v>
      </c>
      <c r="E41" s="261">
        <f>+[2]BS17A!N701+[2]BS17A!O701+[2]BS17A!N704+[2]BS17A!O704+[2]BS17A!N707+[2]BS17A!O707+[2]BS17A!N710+[2]BS17A!O710+[2]BS17A!N717+[2]BS17A!O717</f>
        <v>0</v>
      </c>
      <c r="F41" s="261">
        <f>+[2]BS17D!D701+[2]BS17D!D704+[2]BS17D!D707+[2]BS17D!D710+[2]BS17D!D717</f>
        <v>0</v>
      </c>
      <c r="G41" s="261">
        <f>+[2]BS17D!E701+[2]BS17D!E704+[2]BS17D!E707+[2]BS17D!E710+[2]BS17D!E717</f>
        <v>0</v>
      </c>
      <c r="H41" s="261">
        <f>+[2]BS17A!Q701+[2]BS17A!Q704+[2]BS17A!Q707+[2]BS17A!Q710+[2]BS17A!Q717</f>
        <v>0</v>
      </c>
      <c r="I41" s="649"/>
      <c r="L41" s="477"/>
      <c r="V41" s="443">
        <f t="shared" si="4"/>
        <v>0</v>
      </c>
      <c r="X41" s="445"/>
      <c r="Z41" s="461"/>
    </row>
    <row r="42" spans="1:26" ht="15" customHeight="1" x14ac:dyDescent="0.15">
      <c r="A42" s="505" t="s">
        <v>53</v>
      </c>
      <c r="B42" s="506"/>
      <c r="C42" s="262"/>
      <c r="D42" s="263"/>
      <c r="E42" s="264"/>
      <c r="F42" s="264"/>
      <c r="G42" s="264"/>
      <c r="H42" s="264"/>
      <c r="I42" s="653"/>
      <c r="L42" s="477"/>
      <c r="V42" s="443">
        <f t="shared" si="4"/>
        <v>0</v>
      </c>
      <c r="X42" s="445"/>
      <c r="Z42" s="461"/>
    </row>
    <row r="43" spans="1:26" ht="15" customHeight="1" x14ac:dyDescent="0.15">
      <c r="A43" s="809" t="s">
        <v>54</v>
      </c>
      <c r="B43" s="810"/>
      <c r="C43" s="217">
        <f>+[2]BS17A!C720</f>
        <v>0</v>
      </c>
      <c r="D43" s="265">
        <f>+[2]BS17A!D720</f>
        <v>0</v>
      </c>
      <c r="E43" s="266">
        <f>+[2]BS17A!N720+[2]BS17A!O720</f>
        <v>0</v>
      </c>
      <c r="F43" s="266">
        <f>+[2]BS17D!D720</f>
        <v>0</v>
      </c>
      <c r="G43" s="266">
        <f>+[2]BS17D!E720</f>
        <v>0</v>
      </c>
      <c r="H43" s="266">
        <f>+[2]BS17A!Q720</f>
        <v>0</v>
      </c>
      <c r="I43" s="649"/>
      <c r="L43" s="477"/>
      <c r="V43" s="443">
        <f t="shared" si="4"/>
        <v>0</v>
      </c>
      <c r="X43" s="445"/>
      <c r="Z43" s="461"/>
    </row>
    <row r="44" spans="1:26" ht="15" customHeight="1" x14ac:dyDescent="0.15">
      <c r="A44" s="659" t="s">
        <v>55</v>
      </c>
      <c r="B44" s="660"/>
      <c r="C44" s="267">
        <f t="shared" ref="C44:H44" si="6">SUM(C45:C48)</f>
        <v>0</v>
      </c>
      <c r="D44" s="268">
        <f t="shared" si="6"/>
        <v>0</v>
      </c>
      <c r="E44" s="269">
        <f t="shared" si="6"/>
        <v>0</v>
      </c>
      <c r="F44" s="269">
        <f t="shared" si="6"/>
        <v>0</v>
      </c>
      <c r="G44" s="269">
        <f t="shared" si="6"/>
        <v>0</v>
      </c>
      <c r="H44" s="269">
        <f t="shared" si="6"/>
        <v>0</v>
      </c>
      <c r="I44" s="653"/>
      <c r="L44" s="477"/>
      <c r="V44" s="443">
        <f t="shared" si="4"/>
        <v>0</v>
      </c>
      <c r="X44" s="445"/>
      <c r="Z44" s="461"/>
    </row>
    <row r="45" spans="1:26" ht="15" customHeight="1" x14ac:dyDescent="0.15">
      <c r="A45" s="801" t="s">
        <v>56</v>
      </c>
      <c r="B45" s="802"/>
      <c r="C45" s="234">
        <f>+[2]BS17A!C727</f>
        <v>0</v>
      </c>
      <c r="D45" s="258">
        <f>+[2]BS17A!D727</f>
        <v>0</v>
      </c>
      <c r="E45" s="259">
        <f>+[2]BS17A!N727+[2]BS17A!O727</f>
        <v>0</v>
      </c>
      <c r="F45" s="259">
        <f>+[2]BS17D!D727</f>
        <v>0</v>
      </c>
      <c r="G45" s="259">
        <f>+[2]BS17D!E727</f>
        <v>0</v>
      </c>
      <c r="H45" s="259">
        <f>+[2]BS17A!Q727</f>
        <v>0</v>
      </c>
      <c r="I45" s="649"/>
      <c r="L45" s="477"/>
      <c r="V45" s="443">
        <f t="shared" si="4"/>
        <v>0</v>
      </c>
      <c r="X45" s="445"/>
      <c r="Z45" s="461"/>
    </row>
    <row r="46" spans="1:26" ht="15" customHeight="1" x14ac:dyDescent="0.15">
      <c r="A46" s="803" t="s">
        <v>57</v>
      </c>
      <c r="B46" s="804"/>
      <c r="C46" s="156">
        <f>+[2]BS17A!C730</f>
        <v>0</v>
      </c>
      <c r="D46" s="270">
        <f>+[2]BS17A!D730</f>
        <v>0</v>
      </c>
      <c r="E46" s="271">
        <f>+[2]BS17A!N730+[2]BS17A!O730</f>
        <v>0</v>
      </c>
      <c r="F46" s="271">
        <f>+[2]BS17D!D730</f>
        <v>0</v>
      </c>
      <c r="G46" s="271">
        <f>+[2]BS17D!E730</f>
        <v>0</v>
      </c>
      <c r="H46" s="271">
        <f>+[2]BS17A!Q730</f>
        <v>0</v>
      </c>
      <c r="I46" s="649"/>
      <c r="L46" s="477"/>
      <c r="V46" s="443">
        <f t="shared" si="4"/>
        <v>0</v>
      </c>
      <c r="X46" s="445"/>
      <c r="Z46" s="461"/>
    </row>
    <row r="47" spans="1:26" ht="15" customHeight="1" x14ac:dyDescent="0.15">
      <c r="A47" s="803" t="s">
        <v>58</v>
      </c>
      <c r="B47" s="804"/>
      <c r="C47" s="156">
        <f>+[2]BS17A!C747</f>
        <v>0</v>
      </c>
      <c r="D47" s="270">
        <f>+[2]BS17A!D747</f>
        <v>0</v>
      </c>
      <c r="E47" s="271">
        <f>+[2]BS17A!N747+[2]BS17A!O747</f>
        <v>0</v>
      </c>
      <c r="F47" s="271">
        <f>+[2]BS17D!D747</f>
        <v>0</v>
      </c>
      <c r="G47" s="271">
        <f>+[2]BS17D!E747</f>
        <v>0</v>
      </c>
      <c r="H47" s="271">
        <f>+[2]BS17A!Q747</f>
        <v>0</v>
      </c>
      <c r="I47" s="649"/>
      <c r="L47" s="477"/>
      <c r="V47" s="443">
        <f t="shared" si="4"/>
        <v>0</v>
      </c>
      <c r="X47" s="445"/>
      <c r="Z47" s="461"/>
    </row>
    <row r="48" spans="1:26" ht="15" customHeight="1" x14ac:dyDescent="0.15">
      <c r="A48" s="803" t="s">
        <v>59</v>
      </c>
      <c r="B48" s="804"/>
      <c r="C48" s="250">
        <f>+[2]BS17A!C764</f>
        <v>0</v>
      </c>
      <c r="D48" s="272">
        <f>+[2]BS17A!D764</f>
        <v>0</v>
      </c>
      <c r="E48" s="273">
        <f>+[2]BS17A!N764+[2]BS17A!O764</f>
        <v>0</v>
      </c>
      <c r="F48" s="273">
        <f>+[2]BS17D!D764</f>
        <v>0</v>
      </c>
      <c r="G48" s="273">
        <f>+[2]BS17D!E764</f>
        <v>0</v>
      </c>
      <c r="H48" s="273">
        <f>+[2]BS17A!Q764</f>
        <v>0</v>
      </c>
      <c r="I48" s="649"/>
      <c r="L48" s="477"/>
      <c r="V48" s="443">
        <f t="shared" si="4"/>
        <v>0</v>
      </c>
      <c r="X48" s="445"/>
      <c r="Z48" s="461"/>
    </row>
    <row r="49" spans="1:26" ht="15" customHeight="1" x14ac:dyDescent="0.15">
      <c r="A49" s="805" t="s">
        <v>60</v>
      </c>
      <c r="B49" s="806"/>
      <c r="C49" s="274">
        <f t="shared" ref="C49:H49" si="7">+C39+C43+C44</f>
        <v>0</v>
      </c>
      <c r="D49" s="275">
        <f t="shared" si="7"/>
        <v>0</v>
      </c>
      <c r="E49" s="276">
        <f t="shared" si="7"/>
        <v>0</v>
      </c>
      <c r="F49" s="276">
        <f t="shared" si="7"/>
        <v>0</v>
      </c>
      <c r="G49" s="276">
        <f t="shared" si="7"/>
        <v>0</v>
      </c>
      <c r="H49" s="276">
        <f t="shared" si="7"/>
        <v>0</v>
      </c>
      <c r="I49" s="649"/>
      <c r="L49" s="477"/>
      <c r="V49" s="443">
        <f t="shared" si="4"/>
        <v>0</v>
      </c>
      <c r="X49" s="445"/>
      <c r="Z49" s="461"/>
    </row>
    <row r="50" spans="1:26" ht="30" customHeight="1" x14ac:dyDescent="0.2">
      <c r="A50" s="507" t="s">
        <v>61</v>
      </c>
      <c r="K50" s="651"/>
    </row>
    <row r="51" spans="1:26" ht="24.75" customHeight="1" x14ac:dyDescent="0.15">
      <c r="A51" s="789" t="s">
        <v>47</v>
      </c>
      <c r="B51" s="790"/>
      <c r="C51" s="793" t="s">
        <v>48</v>
      </c>
      <c r="D51" s="794"/>
      <c r="E51" s="811" t="s">
        <v>267</v>
      </c>
      <c r="F51" s="799" t="s">
        <v>6</v>
      </c>
      <c r="G51" s="799" t="s">
        <v>268</v>
      </c>
      <c r="H51" s="811" t="s">
        <v>8</v>
      </c>
      <c r="I51" s="651"/>
      <c r="X51" s="445"/>
      <c r="Z51" s="461"/>
    </row>
    <row r="52" spans="1:26" ht="33" customHeight="1" x14ac:dyDescent="0.15">
      <c r="A52" s="791"/>
      <c r="B52" s="792"/>
      <c r="C52" s="465" t="s">
        <v>9</v>
      </c>
      <c r="D52" s="485" t="s">
        <v>10</v>
      </c>
      <c r="E52" s="811"/>
      <c r="F52" s="785"/>
      <c r="G52" s="785"/>
      <c r="H52" s="811"/>
      <c r="I52" s="651"/>
      <c r="X52" s="445"/>
      <c r="Z52" s="461"/>
    </row>
    <row r="53" spans="1:26" ht="15" customHeight="1" x14ac:dyDescent="0.15">
      <c r="A53" s="791" t="s">
        <v>62</v>
      </c>
      <c r="B53" s="792"/>
      <c r="C53" s="277">
        <f>+[2]BS17A!C1849</f>
        <v>18</v>
      </c>
      <c r="D53" s="278">
        <f>+[2]BS17A!D1849</f>
        <v>18</v>
      </c>
      <c r="E53" s="279">
        <f>+[2]BS17A!N1849+[2]BS17A!O1849</f>
        <v>0</v>
      </c>
      <c r="F53" s="280">
        <f>+[2]BS17D!D1849</f>
        <v>0</v>
      </c>
      <c r="G53" s="280">
        <f>+[2]BS17D!E1849</f>
        <v>0</v>
      </c>
      <c r="H53" s="279">
        <f>+[2]BS17A!Q1849</f>
        <v>0</v>
      </c>
      <c r="I53" s="649"/>
      <c r="V53" s="443">
        <f>IF(D53&gt;C53,1,0)</f>
        <v>0</v>
      </c>
      <c r="X53" s="445"/>
      <c r="Z53" s="461"/>
    </row>
    <row r="54" spans="1:26" ht="33" customHeight="1" x14ac:dyDescent="0.2">
      <c r="A54" s="464" t="s">
        <v>63</v>
      </c>
      <c r="K54" s="651"/>
    </row>
    <row r="55" spans="1:26" ht="27.75" customHeight="1" x14ac:dyDescent="0.15">
      <c r="A55" s="789" t="s">
        <v>64</v>
      </c>
      <c r="B55" s="790"/>
      <c r="C55" s="793" t="s">
        <v>48</v>
      </c>
      <c r="D55" s="794"/>
      <c r="E55" s="799" t="s">
        <v>267</v>
      </c>
      <c r="F55" s="799" t="s">
        <v>7</v>
      </c>
      <c r="G55" s="799" t="s">
        <v>6</v>
      </c>
      <c r="H55" s="811" t="s">
        <v>8</v>
      </c>
      <c r="I55" s="651"/>
      <c r="X55" s="445"/>
      <c r="Z55" s="461"/>
    </row>
    <row r="56" spans="1:26" ht="30.75" customHeight="1" x14ac:dyDescent="0.15">
      <c r="A56" s="791"/>
      <c r="B56" s="792"/>
      <c r="C56" s="465" t="s">
        <v>9</v>
      </c>
      <c r="D56" s="485" t="s">
        <v>10</v>
      </c>
      <c r="E56" s="800"/>
      <c r="F56" s="785"/>
      <c r="G56" s="785"/>
      <c r="H56" s="811"/>
      <c r="I56" s="651"/>
      <c r="X56" s="445"/>
      <c r="Z56" s="461"/>
    </row>
    <row r="57" spans="1:26" ht="15" customHeight="1" x14ac:dyDescent="0.15">
      <c r="A57" s="508" t="s">
        <v>65</v>
      </c>
      <c r="B57" s="509"/>
      <c r="C57" s="222">
        <f>+[2]BS17A!C1481+[2]BS17A!C1482</f>
        <v>0</v>
      </c>
      <c r="D57" s="223">
        <f>+[2]BS17A!D1481+[2]BS17A!D1482</f>
        <v>0</v>
      </c>
      <c r="E57" s="380">
        <f>+[2]BS17A!N1481+[2]BS17A!N1482+[2]BS17A!O1481+[2]BS17A!O1482</f>
        <v>0</v>
      </c>
      <c r="F57" s="283">
        <f>+[2]BS17D!D1481+[2]BS17D!D1482</f>
        <v>0</v>
      </c>
      <c r="G57" s="283">
        <f>+[2]BS17D!E1481+[2]BS17D!E1482</f>
        <v>0</v>
      </c>
      <c r="H57" s="284">
        <f>+[2]BS17A!Q1481+[2]BS17A!Q1482</f>
        <v>0</v>
      </c>
      <c r="I57" s="649" t="str">
        <f>IF((D57)&gt;C57,"ERROR EN PREVISION","")</f>
        <v/>
      </c>
      <c r="V57" s="443">
        <f>IF(D57&gt;C57,1,0)</f>
        <v>0</v>
      </c>
      <c r="X57" s="445"/>
      <c r="Z57" s="461"/>
    </row>
    <row r="58" spans="1:26" ht="15" customHeight="1" x14ac:dyDescent="0.15">
      <c r="A58" s="510" t="s">
        <v>66</v>
      </c>
      <c r="B58" s="511"/>
      <c r="C58" s="156">
        <f>+[2]BS17A!C1483+[2]BS17A!C1484</f>
        <v>0</v>
      </c>
      <c r="D58" s="227">
        <f>+[2]BS17A!D1483+[2]BS17A!D1484</f>
        <v>0</v>
      </c>
      <c r="E58" s="285">
        <f>+[2]BS17A!N1483+[2]BS17A!N1484+[2]BS17A!O1483+[2]BS17A!O1484</f>
        <v>0</v>
      </c>
      <c r="F58" s="285">
        <f>+[2]BS17D!D1483+[2]BS17D!D1484</f>
        <v>0</v>
      </c>
      <c r="G58" s="285">
        <f>+[2]BS17D!E1483+[2]BS17D!E1484</f>
        <v>0</v>
      </c>
      <c r="H58" s="285">
        <f>+[2]BS17A!Q1483+[2]BS17A!Q1484</f>
        <v>0</v>
      </c>
      <c r="I58" s="649" t="str">
        <f>IF((D58)&gt;C58,"ERROR EN PREVISION","")</f>
        <v/>
      </c>
      <c r="V58" s="443">
        <f>IF(D58&gt;C58,1,0)</f>
        <v>0</v>
      </c>
      <c r="X58" s="445"/>
      <c r="Z58" s="461"/>
    </row>
    <row r="59" spans="1:26" ht="15" customHeight="1" x14ac:dyDescent="0.15">
      <c r="A59" s="657" t="s">
        <v>67</v>
      </c>
      <c r="B59" s="658"/>
      <c r="C59" s="222">
        <f>+[2]BS17A!C1485</f>
        <v>0</v>
      </c>
      <c r="D59" s="223">
        <f>+[2]BS17A!D1485</f>
        <v>0</v>
      </c>
      <c r="E59" s="286">
        <f>+[2]BS17A!N1485+[2]BS17A!O1485</f>
        <v>0</v>
      </c>
      <c r="F59" s="286">
        <f>+[2]BS17D!D1485</f>
        <v>0</v>
      </c>
      <c r="G59" s="286">
        <f>+[2]BS17D!E1485</f>
        <v>0</v>
      </c>
      <c r="H59" s="286">
        <f>+[2]BS17A!Q1485</f>
        <v>0</v>
      </c>
      <c r="I59" s="649"/>
      <c r="V59" s="443"/>
      <c r="X59" s="445"/>
      <c r="Z59" s="461"/>
    </row>
    <row r="60" spans="1:26" ht="15" customHeight="1" x14ac:dyDescent="0.15">
      <c r="A60" s="512" t="s">
        <v>68</v>
      </c>
      <c r="B60" s="513"/>
      <c r="C60" s="156">
        <f>+[2]BS17A!C1488</f>
        <v>0</v>
      </c>
      <c r="D60" s="227">
        <f>+[2]BS17A!D1488</f>
        <v>0</v>
      </c>
      <c r="E60" s="286">
        <f>+[2]BS17A!N1488+[2]BS17A!O1488</f>
        <v>0</v>
      </c>
      <c r="F60" s="286">
        <f>+[2]BS17D!D1488</f>
        <v>0</v>
      </c>
      <c r="G60" s="286">
        <f>+[2]BS17D!E1488</f>
        <v>0</v>
      </c>
      <c r="H60" s="286">
        <f>+[2]BS17A!Q1488</f>
        <v>0</v>
      </c>
      <c r="I60" s="649" t="str">
        <f>IF((D60)&gt;C60,"ERROR EN PREVISION","")</f>
        <v/>
      </c>
      <c r="V60" s="443">
        <f>IF(D60&gt;C60,1,0)</f>
        <v>0</v>
      </c>
      <c r="X60" s="445"/>
      <c r="Z60" s="461"/>
    </row>
    <row r="61" spans="1:26" ht="15" customHeight="1" x14ac:dyDescent="0.15">
      <c r="A61" s="514" t="s">
        <v>69</v>
      </c>
      <c r="B61" s="515"/>
      <c r="C61" s="156">
        <f>+[2]BS17A!C1486</f>
        <v>0</v>
      </c>
      <c r="D61" s="227">
        <f>+[2]BS17A!D1486</f>
        <v>0</v>
      </c>
      <c r="E61" s="285">
        <f>+[2]BS17A!N1486+[2]BS17A!O1486</f>
        <v>0</v>
      </c>
      <c r="F61" s="285">
        <f>+[2]BS17D!D1486</f>
        <v>0</v>
      </c>
      <c r="G61" s="285">
        <f>+[2]BS17D!E1486</f>
        <v>0</v>
      </c>
      <c r="H61" s="285">
        <f>+[2]BS17A!Q1486</f>
        <v>0</v>
      </c>
      <c r="I61" s="649" t="str">
        <f>IF((D61)&gt;C61,"ERROR EN PREVISION","")</f>
        <v/>
      </c>
      <c r="V61" s="443">
        <f>IF(D61&gt;C61,1,0)</f>
        <v>0</v>
      </c>
      <c r="X61" s="445"/>
      <c r="Z61" s="461"/>
    </row>
    <row r="62" spans="1:26" ht="15" customHeight="1" x14ac:dyDescent="0.2">
      <c r="A62" s="516" t="s">
        <v>70</v>
      </c>
      <c r="B62" s="517"/>
      <c r="C62" s="231">
        <f>+[2]BS17A!C1487</f>
        <v>0</v>
      </c>
      <c r="D62" s="232">
        <f>+[2]BS17A!D1487</f>
        <v>0</v>
      </c>
      <c r="E62" s="287">
        <f>+[2]BS17A!N1487+[2]BS17A!O1487</f>
        <v>0</v>
      </c>
      <c r="F62" s="287">
        <f>+[2]BS17D!D1487</f>
        <v>0</v>
      </c>
      <c r="G62" s="287">
        <f>+[2]BS17D!E1487</f>
        <v>0</v>
      </c>
      <c r="H62" s="287">
        <f>+[2]BS17A!Q1487</f>
        <v>0</v>
      </c>
      <c r="I62" s="649" t="str">
        <f>IF((D62)&gt;C62,"ERROR EN PREVISION","")</f>
        <v/>
      </c>
      <c r="J62" s="288"/>
      <c r="K62" s="288"/>
      <c r="V62" s="443">
        <f>IF(D62&gt;C62,1,0)</f>
        <v>0</v>
      </c>
      <c r="X62" s="445"/>
      <c r="Z62" s="461"/>
    </row>
    <row r="63" spans="1:26" ht="34.5" customHeight="1" x14ac:dyDescent="0.2">
      <c r="A63" s="518" t="s">
        <v>263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6" ht="34.5" customHeight="1" x14ac:dyDescent="0.2">
      <c r="A64" s="518" t="s">
        <v>264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799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267</v>
      </c>
      <c r="N65" s="790" t="s">
        <v>6</v>
      </c>
      <c r="O65" s="790" t="s">
        <v>7</v>
      </c>
      <c r="P65" s="811" t="s">
        <v>74</v>
      </c>
      <c r="Q65" s="811" t="s">
        <v>8</v>
      </c>
      <c r="R65"/>
      <c r="Z65" s="461"/>
      <c r="AA65" s="445"/>
    </row>
    <row r="66" spans="1:27" ht="13.5" customHeight="1" x14ac:dyDescent="0.25">
      <c r="A66" s="814"/>
      <c r="B66" s="815"/>
      <c r="C66" s="785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98"/>
      <c r="O66" s="798"/>
      <c r="P66" s="811"/>
      <c r="Q66" s="811"/>
      <c r="R66"/>
      <c r="Z66" s="461"/>
      <c r="AA66" s="445"/>
    </row>
    <row r="67" spans="1:27" ht="28.5" customHeight="1" x14ac:dyDescent="0.25">
      <c r="A67" s="816"/>
      <c r="B67" s="817"/>
      <c r="C67" s="800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792"/>
      <c r="O67" s="792"/>
      <c r="P67" s="811"/>
      <c r="Q67" s="811"/>
      <c r="R67"/>
      <c r="Z67" s="461"/>
      <c r="AA67" s="445"/>
    </row>
    <row r="68" spans="1:27" ht="15" customHeight="1" x14ac:dyDescent="0.2">
      <c r="A68" s="522" t="s">
        <v>80</v>
      </c>
      <c r="B68" s="431" t="s">
        <v>81</v>
      </c>
      <c r="C68" s="432">
        <f>+[2]BS17A!C$811</f>
        <v>0</v>
      </c>
      <c r="D68" s="246">
        <f>SUM(E68:G68)</f>
        <v>0</v>
      </c>
      <c r="E68" s="247">
        <f>+[2]BS17A!D$811</f>
        <v>0</v>
      </c>
      <c r="F68" s="247">
        <f>+[2]BS17A!F$811</f>
        <v>0</v>
      </c>
      <c r="G68" s="247">
        <f>+[2]BS17A!G$811</f>
        <v>0</v>
      </c>
      <c r="H68" s="291">
        <f>SUM(I68:K68)</f>
        <v>0</v>
      </c>
      <c r="I68" s="292">
        <f>+[2]BS17A!E$811</f>
        <v>0</v>
      </c>
      <c r="J68" s="292">
        <f>+[2]BS17A!H$811</f>
        <v>0</v>
      </c>
      <c r="K68" s="292">
        <f>+[2]BS17A!I$811</f>
        <v>0</v>
      </c>
      <c r="L68" s="244">
        <f>+[2]BS17A!Y$811</f>
        <v>0</v>
      </c>
      <c r="M68" s="244">
        <f>+[2]BS17A!N$811+[2]BS17A!O$811</f>
        <v>0</v>
      </c>
      <c r="N68" s="244">
        <f>+[2]BS17D!D$811</f>
        <v>0</v>
      </c>
      <c r="O68" s="244">
        <f>+[2]BS17D!E$811</f>
        <v>0</v>
      </c>
      <c r="P68" s="244">
        <f>+[2]BS17A!P$811</f>
        <v>0</v>
      </c>
      <c r="Q68" s="244">
        <f>+[2]BS17A!Q$811</f>
        <v>0</v>
      </c>
      <c r="R68" s="70"/>
      <c r="S68" s="474"/>
      <c r="Y68" s="456"/>
      <c r="Z68" s="461"/>
      <c r="AA68" s="445"/>
    </row>
    <row r="69" spans="1:27" ht="15" customHeight="1" x14ac:dyDescent="0.2">
      <c r="A69" s="524" t="s">
        <v>82</v>
      </c>
      <c r="B69" s="551" t="s">
        <v>83</v>
      </c>
      <c r="C69" s="433">
        <f>+[2]BS17A!C$882</f>
        <v>106</v>
      </c>
      <c r="D69" s="228">
        <f t="shared" ref="D69:D84" si="8">SUM(E69:G69)</f>
        <v>104</v>
      </c>
      <c r="E69" s="229">
        <f>+[2]BS17A!D$882</f>
        <v>104</v>
      </c>
      <c r="F69" s="229">
        <f>+[2]BS17A!F$882</f>
        <v>0</v>
      </c>
      <c r="G69" s="229">
        <f>+[2]BS17A!G$882</f>
        <v>0</v>
      </c>
      <c r="H69" s="291">
        <f>SUM(I69:K69)</f>
        <v>2</v>
      </c>
      <c r="I69" s="292">
        <f>+[2]BS17A!E$882</f>
        <v>2</v>
      </c>
      <c r="J69" s="294">
        <f>+[2]BS17A!H$882</f>
        <v>0</v>
      </c>
      <c r="K69" s="294">
        <f>+[2]BS17A!I$882</f>
        <v>0</v>
      </c>
      <c r="L69" s="156">
        <f>+[2]BS17A!Y$882</f>
        <v>81</v>
      </c>
      <c r="M69" s="156">
        <f>+[2]BS17A!N$882+[2]BS17A!O$882</f>
        <v>0</v>
      </c>
      <c r="N69" s="156">
        <f>+[2]BS17D!D$882</f>
        <v>0</v>
      </c>
      <c r="O69" s="156">
        <f>+[2]BS17D!E$882</f>
        <v>0</v>
      </c>
      <c r="P69" s="156">
        <f>+[2]BS17A!P$882</f>
        <v>0</v>
      </c>
      <c r="Q69" s="156">
        <f>+[2]BS17A!Q$882</f>
        <v>0</v>
      </c>
      <c r="R69" s="70"/>
      <c r="Y69" s="456"/>
      <c r="Z69" s="461"/>
      <c r="AA69" s="445"/>
    </row>
    <row r="70" spans="1:27" ht="15" customHeight="1" x14ac:dyDescent="0.2">
      <c r="A70" s="524" t="s">
        <v>16</v>
      </c>
      <c r="B70" s="551" t="s">
        <v>84</v>
      </c>
      <c r="C70" s="433">
        <f>+[2]BS17A!C$961</f>
        <v>24</v>
      </c>
      <c r="D70" s="228">
        <f t="shared" si="8"/>
        <v>18</v>
      </c>
      <c r="E70" s="229">
        <f>+[2]BS17A!D$961</f>
        <v>18</v>
      </c>
      <c r="F70" s="229">
        <f>+[2]BS17A!F$961</f>
        <v>0</v>
      </c>
      <c r="G70" s="229">
        <f>+[2]BS17A!G$961</f>
        <v>0</v>
      </c>
      <c r="H70" s="291">
        <f>SUM(I70:K70)</f>
        <v>7</v>
      </c>
      <c r="I70" s="292">
        <f>+[2]BS17A!E$961</f>
        <v>6</v>
      </c>
      <c r="J70" s="294">
        <f>+[2]BS17A!H$961</f>
        <v>1</v>
      </c>
      <c r="K70" s="294">
        <f>+[2]BS17A!I$961</f>
        <v>0</v>
      </c>
      <c r="L70" s="156">
        <f>+[2]BS17A!Y$961</f>
        <v>6</v>
      </c>
      <c r="M70" s="156">
        <f>+[2]BS17A!N$961+[2]BS17A!O$961</f>
        <v>0</v>
      </c>
      <c r="N70" s="156">
        <f>+[2]BS17D!D$961</f>
        <v>0</v>
      </c>
      <c r="O70" s="156">
        <f>+[2]BS17D!E$961</f>
        <v>0</v>
      </c>
      <c r="P70" s="156">
        <f>+[2]BS17A!P$961</f>
        <v>0</v>
      </c>
      <c r="Q70" s="156">
        <f>+[2]BS17A!Q$961</f>
        <v>3</v>
      </c>
      <c r="R70" s="70"/>
      <c r="Y70" s="456"/>
      <c r="Z70" s="461"/>
      <c r="AA70" s="445"/>
    </row>
    <row r="71" spans="1:27" ht="15" customHeight="1" x14ac:dyDescent="0.2">
      <c r="A71" s="524" t="s">
        <v>18</v>
      </c>
      <c r="B71" s="551" t="s">
        <v>85</v>
      </c>
      <c r="C71" s="433">
        <f>+[2]BS17A!C$1037</f>
        <v>12</v>
      </c>
      <c r="D71" s="228">
        <f t="shared" si="8"/>
        <v>3</v>
      </c>
      <c r="E71" s="229">
        <f>+[2]BS17A!D$1037</f>
        <v>3</v>
      </c>
      <c r="F71" s="229">
        <f>+[2]BS17A!F$1037</f>
        <v>0</v>
      </c>
      <c r="G71" s="229">
        <f>+[2]BS17A!G$1037</f>
        <v>0</v>
      </c>
      <c r="H71" s="295">
        <f t="shared" ref="H71:H84" si="9">SUM(I71:K71)</f>
        <v>9</v>
      </c>
      <c r="I71" s="294">
        <f>+[2]BS17A!E$1037</f>
        <v>9</v>
      </c>
      <c r="J71" s="294">
        <f>+[2]BS17A!H$1037</f>
        <v>0</v>
      </c>
      <c r="K71" s="294">
        <f>+[2]BS17A!I$1037</f>
        <v>0</v>
      </c>
      <c r="L71" s="156">
        <f>+[2]BS17A!Y$1037</f>
        <v>2</v>
      </c>
      <c r="M71" s="156">
        <f>+[2]BS17A!N$1037+[2]BS17A!O$1037</f>
        <v>0</v>
      </c>
      <c r="N71" s="156">
        <f>+[2]BS17D!D$1037</f>
        <v>0</v>
      </c>
      <c r="O71" s="156">
        <f>+[2]BS17D!E$1037</f>
        <v>0</v>
      </c>
      <c r="P71" s="156">
        <f>+[2]BS17A!P$1037</f>
        <v>0</v>
      </c>
      <c r="Q71" s="156">
        <f>+[2]BS17A!Q$1037</f>
        <v>0</v>
      </c>
      <c r="R71" s="70"/>
      <c r="Y71" s="456"/>
      <c r="Z71" s="461"/>
      <c r="AA71" s="445"/>
    </row>
    <row r="72" spans="1:27" ht="15" customHeight="1" x14ac:dyDescent="0.2">
      <c r="A72" s="524" t="s">
        <v>20</v>
      </c>
      <c r="B72" s="551" t="s">
        <v>86</v>
      </c>
      <c r="C72" s="433">
        <f>+[2]BS17A!C$1098</f>
        <v>75</v>
      </c>
      <c r="D72" s="228">
        <f t="shared" si="8"/>
        <v>73</v>
      </c>
      <c r="E72" s="229">
        <f>+[2]BS17A!D$1098</f>
        <v>71</v>
      </c>
      <c r="F72" s="229">
        <f>+[2]BS17A!F$1098</f>
        <v>2</v>
      </c>
      <c r="G72" s="229">
        <f>+[2]BS17A!G$1098</f>
        <v>0</v>
      </c>
      <c r="H72" s="295">
        <f t="shared" si="9"/>
        <v>5</v>
      </c>
      <c r="I72" s="294">
        <f>+[2]BS17A!E$1098</f>
        <v>4</v>
      </c>
      <c r="J72" s="294">
        <f>+[2]BS17A!H$1098</f>
        <v>1</v>
      </c>
      <c r="K72" s="294">
        <f>+[2]BS17A!I$1098</f>
        <v>0</v>
      </c>
      <c r="L72" s="156">
        <f>+[2]BS17A!Y$1098</f>
        <v>66</v>
      </c>
      <c r="M72" s="156">
        <f>+[2]BS17A!N$1098+[2]BS17A!O$1098</f>
        <v>0</v>
      </c>
      <c r="N72" s="156">
        <f>+[2]BS17D!D$1098</f>
        <v>0</v>
      </c>
      <c r="O72" s="156">
        <f>+[2]BS17D!E$1098</f>
        <v>0</v>
      </c>
      <c r="P72" s="156">
        <f>+[2]BS17A!P$1098</f>
        <v>0</v>
      </c>
      <c r="Q72" s="156">
        <f>+[2]BS17A!Q$1098</f>
        <v>0</v>
      </c>
      <c r="R72" s="70"/>
      <c r="Y72" s="456"/>
      <c r="Z72" s="461"/>
      <c r="AA72" s="445"/>
    </row>
    <row r="73" spans="1:27" ht="15" customHeight="1" x14ac:dyDescent="0.2">
      <c r="A73" s="524" t="s">
        <v>87</v>
      </c>
      <c r="B73" s="551" t="s">
        <v>88</v>
      </c>
      <c r="C73" s="433">
        <f>+[2]BS17A!C$1166</f>
        <v>114</v>
      </c>
      <c r="D73" s="228">
        <f t="shared" si="8"/>
        <v>109</v>
      </c>
      <c r="E73" s="229">
        <f>+[2]BS17A!D$1166</f>
        <v>104</v>
      </c>
      <c r="F73" s="229">
        <f>+[2]BS17A!F$1166</f>
        <v>5</v>
      </c>
      <c r="G73" s="229">
        <f>+[2]BS17A!G$1166</f>
        <v>0</v>
      </c>
      <c r="H73" s="295">
        <f t="shared" si="9"/>
        <v>12</v>
      </c>
      <c r="I73" s="294">
        <f>+[2]BS17A!E$1166</f>
        <v>10</v>
      </c>
      <c r="J73" s="294">
        <f>+[2]BS17A!H$1166</f>
        <v>2</v>
      </c>
      <c r="K73" s="294">
        <f>+[2]BS17A!I$1166</f>
        <v>0</v>
      </c>
      <c r="L73" s="156">
        <f>+[2]BS17A!Y$1166</f>
        <v>114</v>
      </c>
      <c r="M73" s="156">
        <f>+[2]BS17A!N$1166+[2]BS17A!O$1166</f>
        <v>0</v>
      </c>
      <c r="N73" s="156">
        <f>+[2]BS17D!D$1166</f>
        <v>0</v>
      </c>
      <c r="O73" s="156">
        <f>+[2]BS17D!E$1166</f>
        <v>0</v>
      </c>
      <c r="P73" s="156">
        <f>+[2]BS17A!P$1166</f>
        <v>0</v>
      </c>
      <c r="Q73" s="156">
        <f>+[2]BS17A!Q$1166</f>
        <v>0</v>
      </c>
      <c r="R73" s="70"/>
      <c r="Y73" s="456"/>
      <c r="Z73" s="461"/>
      <c r="AA73" s="445"/>
    </row>
    <row r="74" spans="1:27" ht="15" customHeight="1" x14ac:dyDescent="0.2">
      <c r="A74" s="524" t="s">
        <v>27</v>
      </c>
      <c r="B74" s="551" t="s">
        <v>89</v>
      </c>
      <c r="C74" s="433">
        <f>+[2]BS17A!C$1221</f>
        <v>6</v>
      </c>
      <c r="D74" s="228">
        <f t="shared" si="8"/>
        <v>8</v>
      </c>
      <c r="E74" s="229">
        <f>+[2]BS17A!D$1221</f>
        <v>6</v>
      </c>
      <c r="F74" s="229">
        <f>+[2]BS17A!F$1221</f>
        <v>2</v>
      </c>
      <c r="G74" s="229">
        <f>+[2]BS17A!G$1221</f>
        <v>0</v>
      </c>
      <c r="H74" s="295">
        <f t="shared" si="9"/>
        <v>2</v>
      </c>
      <c r="I74" s="294">
        <f>+[2]BS17A!E$1221</f>
        <v>0</v>
      </c>
      <c r="J74" s="294">
        <f>+[2]BS17A!H$1221</f>
        <v>2</v>
      </c>
      <c r="K74" s="294">
        <f>+[2]BS17A!I$1221</f>
        <v>0</v>
      </c>
      <c r="L74" s="156">
        <f>+[2]BS17A!Y$1221</f>
        <v>2</v>
      </c>
      <c r="M74" s="156">
        <f>+[2]BS17A!N$1221+[2]BS17A!O$1221</f>
        <v>0</v>
      </c>
      <c r="N74" s="156">
        <f>+[2]BS17D!D$1221</f>
        <v>0</v>
      </c>
      <c r="O74" s="156">
        <f>+[2]BS17D!E$1221</f>
        <v>0</v>
      </c>
      <c r="P74" s="156">
        <f>+[2]BS17A!P$1221</f>
        <v>0</v>
      </c>
      <c r="Q74" s="156">
        <f>+[2]BS17A!Q$1221</f>
        <v>2</v>
      </c>
      <c r="R74" s="70"/>
      <c r="Y74" s="456"/>
      <c r="Z74" s="461"/>
      <c r="AA74" s="445"/>
    </row>
    <row r="75" spans="1:27" ht="15" customHeight="1" x14ac:dyDescent="0.2">
      <c r="A75" s="524" t="s">
        <v>90</v>
      </c>
      <c r="B75" s="551" t="s">
        <v>91</v>
      </c>
      <c r="C75" s="433">
        <f>+[2]BS17A!C$1287</f>
        <v>3</v>
      </c>
      <c r="D75" s="228">
        <f t="shared" si="8"/>
        <v>3</v>
      </c>
      <c r="E75" s="229">
        <f>+[2]BS17A!D$1287</f>
        <v>3</v>
      </c>
      <c r="F75" s="229">
        <f>+[2]BS17A!F$1287</f>
        <v>0</v>
      </c>
      <c r="G75" s="229">
        <f>+[2]BS17A!G$1287</f>
        <v>0</v>
      </c>
      <c r="H75" s="295">
        <f t="shared" si="9"/>
        <v>0</v>
      </c>
      <c r="I75" s="294">
        <f>+[2]BS17A!E$1287</f>
        <v>0</v>
      </c>
      <c r="J75" s="294">
        <f>+[2]BS17A!H$1287</f>
        <v>0</v>
      </c>
      <c r="K75" s="294">
        <f>+[2]BS17A!I$1287</f>
        <v>0</v>
      </c>
      <c r="L75" s="156">
        <f>+[2]BS17A!Y$1287</f>
        <v>3</v>
      </c>
      <c r="M75" s="156">
        <f>+[2]BS17A!N$1287+[2]BS17A!O$1287</f>
        <v>0</v>
      </c>
      <c r="N75" s="156">
        <f>+[2]BS17D!D$1287</f>
        <v>0</v>
      </c>
      <c r="O75" s="156">
        <f>+[2]BS17D!E$1287</f>
        <v>0</v>
      </c>
      <c r="P75" s="156">
        <f>+[2]BS17A!P$1287</f>
        <v>0</v>
      </c>
      <c r="Q75" s="156">
        <f>+[2]BS17A!Q$1287</f>
        <v>0</v>
      </c>
      <c r="R75" s="70"/>
      <c r="Y75" s="456"/>
      <c r="Z75" s="461"/>
      <c r="AA75" s="445"/>
    </row>
    <row r="76" spans="1:27" ht="15" customHeight="1" x14ac:dyDescent="0.2">
      <c r="A76" s="524" t="s">
        <v>92</v>
      </c>
      <c r="B76" s="551" t="s">
        <v>93</v>
      </c>
      <c r="C76" s="433">
        <f>+[2]BS17A!C$1357</f>
        <v>194</v>
      </c>
      <c r="D76" s="228">
        <f t="shared" si="8"/>
        <v>205</v>
      </c>
      <c r="E76" s="229">
        <f>+[2]BS17A!D$1357</f>
        <v>182</v>
      </c>
      <c r="F76" s="229">
        <f>+[2]BS17A!F$1357</f>
        <v>22</v>
      </c>
      <c r="G76" s="229">
        <f>+[2]BS17A!G$1357</f>
        <v>1</v>
      </c>
      <c r="H76" s="295">
        <f t="shared" si="9"/>
        <v>13</v>
      </c>
      <c r="I76" s="294">
        <f>+[2]BS17A!E$1357</f>
        <v>12</v>
      </c>
      <c r="J76" s="294">
        <f>+[2]BS17A!H$1357</f>
        <v>1</v>
      </c>
      <c r="K76" s="294">
        <f>+[2]BS17A!I$1357</f>
        <v>0</v>
      </c>
      <c r="L76" s="156">
        <f>+[2]BS17A!Y$1357</f>
        <v>0</v>
      </c>
      <c r="M76" s="156">
        <f>+[2]BS17A!N$1357+[2]BS17A!O$1357</f>
        <v>0</v>
      </c>
      <c r="N76" s="156">
        <f>+[2]BS17D!D$1357</f>
        <v>0</v>
      </c>
      <c r="O76" s="156">
        <f>+[2]BS17D!E$1357</f>
        <v>0</v>
      </c>
      <c r="P76" s="156">
        <f>+[2]BS17A!P$1357</f>
        <v>0</v>
      </c>
      <c r="Q76" s="156">
        <f>+[2]BS17A!Q$1357</f>
        <v>29</v>
      </c>
      <c r="R76" s="70"/>
      <c r="Y76" s="456"/>
      <c r="Z76" s="461"/>
      <c r="AA76" s="445"/>
    </row>
    <row r="77" spans="1:27" ht="15" customHeight="1" x14ac:dyDescent="0.2">
      <c r="A77" s="524" t="s">
        <v>94</v>
      </c>
      <c r="B77" s="551" t="s">
        <v>95</v>
      </c>
      <c r="C77" s="433">
        <f>+[2]BS17A!C$1441</f>
        <v>17</v>
      </c>
      <c r="D77" s="228">
        <f t="shared" si="8"/>
        <v>14</v>
      </c>
      <c r="E77" s="229">
        <f>+[2]BS17A!D$1441</f>
        <v>13</v>
      </c>
      <c r="F77" s="229">
        <f>+[2]BS17A!F$1441</f>
        <v>1</v>
      </c>
      <c r="G77" s="229">
        <f>+[2]BS17A!G$1441</f>
        <v>0</v>
      </c>
      <c r="H77" s="295">
        <f t="shared" si="9"/>
        <v>4</v>
      </c>
      <c r="I77" s="294">
        <f>+[2]BS17A!E$1441</f>
        <v>4</v>
      </c>
      <c r="J77" s="294">
        <f>+[2]BS17A!H$1441</f>
        <v>0</v>
      </c>
      <c r="K77" s="294">
        <f>+[2]BS17A!I$1441</f>
        <v>0</v>
      </c>
      <c r="L77" s="156">
        <f>+[2]BS17A!Y$1441</f>
        <v>4</v>
      </c>
      <c r="M77" s="156">
        <f>+[2]BS17A!N$1441+[2]BS17A!O$1441</f>
        <v>0</v>
      </c>
      <c r="N77" s="156">
        <f>+[2]BS17D!D$1441</f>
        <v>0</v>
      </c>
      <c r="O77" s="156">
        <f>+[2]BS17D!E$1441</f>
        <v>0</v>
      </c>
      <c r="P77" s="156">
        <f>+[2]BS17A!P$1441</f>
        <v>0</v>
      </c>
      <c r="Q77" s="156">
        <f>+[2]BS17A!Q$1441</f>
        <v>2</v>
      </c>
      <c r="R77" s="70"/>
      <c r="Y77" s="456"/>
      <c r="Z77" s="461"/>
      <c r="AA77" s="445"/>
    </row>
    <row r="78" spans="1:27" ht="15" customHeight="1" x14ac:dyDescent="0.2">
      <c r="A78" s="524" t="s">
        <v>96</v>
      </c>
      <c r="B78" s="551" t="s">
        <v>97</v>
      </c>
      <c r="C78" s="433">
        <f>+[2]BS17A!C$1489</f>
        <v>58</v>
      </c>
      <c r="D78" s="228">
        <f t="shared" si="8"/>
        <v>43</v>
      </c>
      <c r="E78" s="229">
        <f>+[2]BS17A!D$1489</f>
        <v>40</v>
      </c>
      <c r="F78" s="229">
        <f>+[2]BS17A!F$1489</f>
        <v>3</v>
      </c>
      <c r="G78" s="229">
        <f>+[2]BS17A!G$1489</f>
        <v>0</v>
      </c>
      <c r="H78" s="295">
        <f t="shared" si="9"/>
        <v>18</v>
      </c>
      <c r="I78" s="294">
        <f>+[2]BS17A!E$1489</f>
        <v>18</v>
      </c>
      <c r="J78" s="294">
        <f>+[2]BS17A!H$1489</f>
        <v>0</v>
      </c>
      <c r="K78" s="294">
        <f>+[2]BS17A!I$1489</f>
        <v>0</v>
      </c>
      <c r="L78" s="156">
        <f>+[2]BS17A!Y$1489</f>
        <v>2</v>
      </c>
      <c r="M78" s="156">
        <f>+[2]BS17A!N$1489+[2]BS17A!O$1489</f>
        <v>0</v>
      </c>
      <c r="N78" s="156">
        <f>+[2]BS17D!D$1489</f>
        <v>0</v>
      </c>
      <c r="O78" s="156">
        <f>+[2]BS17D!E$1489</f>
        <v>0</v>
      </c>
      <c r="P78" s="156">
        <f>+[2]BS17A!P$1489</f>
        <v>0</v>
      </c>
      <c r="Q78" s="156">
        <f>+[2]BS17A!Q$1489</f>
        <v>10</v>
      </c>
      <c r="R78" s="70"/>
      <c r="Y78" s="456"/>
      <c r="Z78" s="461"/>
      <c r="AA78" s="445"/>
    </row>
    <row r="79" spans="1:27" ht="15" customHeight="1" x14ac:dyDescent="0.2">
      <c r="A79" s="524" t="s">
        <v>98</v>
      </c>
      <c r="B79" s="551" t="s">
        <v>99</v>
      </c>
      <c r="C79" s="433">
        <f>+[2]BS17A!C$1592</f>
        <v>9</v>
      </c>
      <c r="D79" s="228">
        <f t="shared" si="8"/>
        <v>9</v>
      </c>
      <c r="E79" s="229">
        <f>+[2]BS17A!D$1592</f>
        <v>9</v>
      </c>
      <c r="F79" s="229">
        <f>+[2]BS17A!F$1592</f>
        <v>0</v>
      </c>
      <c r="G79" s="229">
        <f>+[2]BS17A!G$1592</f>
        <v>0</v>
      </c>
      <c r="H79" s="295">
        <f t="shared" si="9"/>
        <v>0</v>
      </c>
      <c r="I79" s="294">
        <f>+[2]BS17A!E$1592</f>
        <v>0</v>
      </c>
      <c r="J79" s="294">
        <f>+[2]BS17A!H$1592</f>
        <v>0</v>
      </c>
      <c r="K79" s="294">
        <f>+[2]BS17A!I$1592</f>
        <v>0</v>
      </c>
      <c r="L79" s="156">
        <f>+[2]BS17A!Y$1592</f>
        <v>1</v>
      </c>
      <c r="M79" s="156">
        <f>+[2]BS17A!N$1592+[2]BS17A!O$1592</f>
        <v>0</v>
      </c>
      <c r="N79" s="156">
        <f>+[2]BS17D!D$1592</f>
        <v>0</v>
      </c>
      <c r="O79" s="156">
        <f>+[2]BS17D!E$1592</f>
        <v>0</v>
      </c>
      <c r="P79" s="156">
        <f>+[2]BS17A!P$1592</f>
        <v>0</v>
      </c>
      <c r="Q79" s="156">
        <f>+[2]BS17A!Q$1592</f>
        <v>0</v>
      </c>
      <c r="R79" s="70"/>
      <c r="Y79" s="456"/>
      <c r="Z79" s="461"/>
      <c r="AA79" s="445"/>
    </row>
    <row r="80" spans="1:27" ht="15" customHeight="1" x14ac:dyDescent="0.2">
      <c r="A80" s="524" t="s">
        <v>100</v>
      </c>
      <c r="B80" s="551" t="s">
        <v>101</v>
      </c>
      <c r="C80" s="433">
        <f>+[2]BS17A!C$1597</f>
        <v>53</v>
      </c>
      <c r="D80" s="228">
        <f t="shared" si="8"/>
        <v>45</v>
      </c>
      <c r="E80" s="229">
        <f>+[2]BS17A!D$1597</f>
        <v>44</v>
      </c>
      <c r="F80" s="229">
        <f>+[2]BS17A!F$1597</f>
        <v>1</v>
      </c>
      <c r="G80" s="229">
        <f>+[2]BS17A!G$1597</f>
        <v>0</v>
      </c>
      <c r="H80" s="295">
        <f t="shared" si="9"/>
        <v>10</v>
      </c>
      <c r="I80" s="294">
        <f>+[2]BS17A!E$1597</f>
        <v>9</v>
      </c>
      <c r="J80" s="294">
        <f>+[2]BS17A!H$1597</f>
        <v>1</v>
      </c>
      <c r="K80" s="294">
        <f>+[2]BS17A!I$1597</f>
        <v>0</v>
      </c>
      <c r="L80" s="156">
        <f>+[2]BS17A!Y$1597</f>
        <v>1</v>
      </c>
      <c r="M80" s="156">
        <f>+[2]BS17A!N$1597+[2]BS17A!O$1597</f>
        <v>0</v>
      </c>
      <c r="N80" s="156">
        <f>+[2]BS17D!D$1597</f>
        <v>0</v>
      </c>
      <c r="O80" s="156">
        <f>+[2]BS17D!E$1597</f>
        <v>0</v>
      </c>
      <c r="P80" s="156">
        <f>+[2]BS17A!P$1597</f>
        <v>0</v>
      </c>
      <c r="Q80" s="156">
        <f>+[2]BS17A!Q$1597</f>
        <v>6</v>
      </c>
      <c r="R80" s="70"/>
      <c r="Y80" s="456"/>
      <c r="Z80" s="461"/>
      <c r="AA80" s="445"/>
    </row>
    <row r="81" spans="1:27" ht="15" customHeight="1" x14ac:dyDescent="0.2">
      <c r="A81" s="524" t="s">
        <v>102</v>
      </c>
      <c r="B81" s="551" t="s">
        <v>103</v>
      </c>
      <c r="C81" s="433">
        <f>SUM([2]BS17A!C1632:C1635)</f>
        <v>165</v>
      </c>
      <c r="D81" s="228">
        <f t="shared" si="8"/>
        <v>161</v>
      </c>
      <c r="E81" s="229">
        <f>SUM([2]BS17A!D1632:D1635)</f>
        <v>160</v>
      </c>
      <c r="F81" s="229">
        <f>SUM([2]BS17A!F1632:F1635)</f>
        <v>1</v>
      </c>
      <c r="G81" s="229">
        <f>SUM([2]BS17A!G1632:G1635)</f>
        <v>0</v>
      </c>
      <c r="H81" s="295">
        <f t="shared" si="9"/>
        <v>5</v>
      </c>
      <c r="I81" s="294">
        <f>SUM([2]BS17A!E1632:E1635)</f>
        <v>5</v>
      </c>
      <c r="J81" s="294">
        <f>SUM([2]BS17A!H1632:H1635)</f>
        <v>0</v>
      </c>
      <c r="K81" s="294">
        <f>SUM([2]BS17A!I1632:I1635)</f>
        <v>0</v>
      </c>
      <c r="L81" s="156">
        <f>SUM([2]BS17A!Y1632:Y1635)</f>
        <v>0</v>
      </c>
      <c r="M81" s="156">
        <f>SUM([2]BS17A!N1632:N1635)+SUM([2]BS17A!O1632:O1635)</f>
        <v>0</v>
      </c>
      <c r="N81" s="156">
        <f>SUM([2]BS17D!D1632:D1635)</f>
        <v>0</v>
      </c>
      <c r="O81" s="156">
        <f>SUM([2]BS17D!E1632:E1635)</f>
        <v>0</v>
      </c>
      <c r="P81" s="156">
        <f>SUM([2]BS17A!P1632:P1635)</f>
        <v>0</v>
      </c>
      <c r="Q81" s="156">
        <f>SUM([2]BS17A!Q1632:Q1635)</f>
        <v>90</v>
      </c>
      <c r="R81" s="70"/>
      <c r="Y81" s="456"/>
      <c r="Z81" s="461"/>
      <c r="AA81" s="445"/>
    </row>
    <row r="82" spans="1:27" ht="15" customHeight="1" x14ac:dyDescent="0.2">
      <c r="A82" s="654" t="s">
        <v>104</v>
      </c>
      <c r="B82" s="551" t="s">
        <v>105</v>
      </c>
      <c r="C82" s="433">
        <f>+[2]BS17A!C1639</f>
        <v>76</v>
      </c>
      <c r="D82" s="228">
        <f t="shared" si="8"/>
        <v>71</v>
      </c>
      <c r="E82" s="229">
        <f>+[2]BS17A!D1639</f>
        <v>67</v>
      </c>
      <c r="F82" s="229">
        <f>+[2]BS17A!F1639</f>
        <v>3</v>
      </c>
      <c r="G82" s="229">
        <f>+[2]BS17A!G1639</f>
        <v>1</v>
      </c>
      <c r="H82" s="295">
        <f t="shared" si="9"/>
        <v>9</v>
      </c>
      <c r="I82" s="294">
        <f>+[2]BS17A!E1639</f>
        <v>9</v>
      </c>
      <c r="J82" s="294">
        <f>+[2]BS17A!H1639</f>
        <v>0</v>
      </c>
      <c r="K82" s="294">
        <f>+[2]BS17A!I1639</f>
        <v>0</v>
      </c>
      <c r="L82" s="156">
        <f>+[2]BS17A!Y$1639</f>
        <v>6</v>
      </c>
      <c r="M82" s="156">
        <f>+[2]BS17A!N$1639+[2]BS17A!O$1639</f>
        <v>0</v>
      </c>
      <c r="N82" s="156">
        <f>+[2]BS17D!D$1639</f>
        <v>0</v>
      </c>
      <c r="O82" s="156">
        <f>+[2]BS17D!E$1639</f>
        <v>0</v>
      </c>
      <c r="P82" s="156">
        <f>+[2]BS17A!P$1639</f>
        <v>0</v>
      </c>
      <c r="Q82" s="156">
        <f>+[2]BS17A!Q$1639</f>
        <v>0</v>
      </c>
      <c r="R82" s="70"/>
      <c r="Y82" s="456"/>
      <c r="Z82" s="461"/>
      <c r="AA82" s="445"/>
    </row>
    <row r="83" spans="1:27" ht="15" customHeight="1" x14ac:dyDescent="0.2">
      <c r="A83" s="526" t="s">
        <v>106</v>
      </c>
      <c r="B83" s="553" t="s">
        <v>107</v>
      </c>
      <c r="C83" s="434">
        <f>+[2]BS17A!C$1914+[2]BS17A!C$1890-[2]BS17A!C$1935-[2]BS17A!C$1936</f>
        <v>54</v>
      </c>
      <c r="D83" s="252">
        <f t="shared" si="8"/>
        <v>54</v>
      </c>
      <c r="E83" s="253">
        <f>+[2]BS17A!D$1914+[2]BS17A!D$1890-[2]BS17A!D$1935-[2]BS17A!D$1936</f>
        <v>54</v>
      </c>
      <c r="F83" s="253">
        <f>+[2]BS17A!F$1914+[2]BS17A!F$1890-[2]BS17A!F$1935-[2]BS17A!F$1936</f>
        <v>0</v>
      </c>
      <c r="G83" s="253">
        <f>+[2]BS17A!G$1914+[2]BS17A!G$1890-[2]BS17A!G$1935-[2]BS17A!G$1936</f>
        <v>0</v>
      </c>
      <c r="H83" s="297">
        <f t="shared" si="9"/>
        <v>0</v>
      </c>
      <c r="I83" s="298">
        <f>+[2]BS17A!E$1914+[2]BS17A!E$1890-[2]BS17A!E$1935-[2]BS17A!E$1936</f>
        <v>0</v>
      </c>
      <c r="J83" s="298">
        <f>+[2]BS17A!H$1914+[2]BS17A!H$1890-[2]BS17A!H$1935-[2]BS17A!H$1936</f>
        <v>0</v>
      </c>
      <c r="K83" s="298">
        <f>+[2]BS17A!I$1914+[2]BS17A!I$1890-[2]BS17A!I$1935-[2]BS17A!I$1936</f>
        <v>0</v>
      </c>
      <c r="L83" s="250">
        <f>+[2]BS17A!Y$1914+[2]BS17A!Y$1890-[2]BS17A!Y$1935-[2]BS17A!Y$1936</f>
        <v>51</v>
      </c>
      <c r="M83" s="250">
        <f>+[2]BS17A!N$1914+[2]BS17A!N$1890-[2]BS17A!N$1935-[2]BS17A!N$1936+[2]BS17A!O$1914+[2]BS17A!O$1890-[2]BS17A!O$1935-[2]BS17A!O$1936</f>
        <v>0</v>
      </c>
      <c r="N83" s="250">
        <f>+[2]BS17D!D$1914+[2]BS17D!D$1890-[2]BS17D!D$1937</f>
        <v>0</v>
      </c>
      <c r="O83" s="250">
        <f>+[2]BS17D!E$1914+[2]BS17D!E$1890-[2]BS17D!E$1937</f>
        <v>0</v>
      </c>
      <c r="P83" s="250">
        <f>+[2]BS17A!P$1914+[2]BS17A!P$1890-[2]BS17A!P$1935-[2]BS17A!P$1936</f>
        <v>0</v>
      </c>
      <c r="Q83" s="250">
        <f>+[2]BS17A!Q$1914+[2]BS17A!Q$1890-[2]BS17A!Q$1935-[2]BS17A!Q$1936</f>
        <v>0</v>
      </c>
      <c r="R83" s="70"/>
      <c r="Y83" s="456"/>
      <c r="Z83" s="461"/>
      <c r="AA83" s="445"/>
    </row>
    <row r="84" spans="1:27" ht="15" customHeight="1" x14ac:dyDescent="0.2">
      <c r="A84" s="526" t="s">
        <v>106</v>
      </c>
      <c r="B84" s="553" t="s">
        <v>108</v>
      </c>
      <c r="C84" s="434">
        <f>+[2]BS17A!C1845</f>
        <v>18</v>
      </c>
      <c r="D84" s="252">
        <f t="shared" si="8"/>
        <v>16</v>
      </c>
      <c r="E84" s="253">
        <f>+[2]BS17A!D$1845</f>
        <v>16</v>
      </c>
      <c r="F84" s="253">
        <f>+[2]BS17A!F$1845</f>
        <v>0</v>
      </c>
      <c r="G84" s="253">
        <f>+[2]BS17A!G$1845</f>
        <v>0</v>
      </c>
      <c r="H84" s="297">
        <f t="shared" si="9"/>
        <v>2</v>
      </c>
      <c r="I84" s="298">
        <f>+[2]BS17A!E$1845</f>
        <v>2</v>
      </c>
      <c r="J84" s="298">
        <f>+[2]BS17A!H$1845</f>
        <v>0</v>
      </c>
      <c r="K84" s="298">
        <f>+[2]BS17A!I$1845</f>
        <v>0</v>
      </c>
      <c r="L84" s="250">
        <f>+[2]BS17A!Y$1845</f>
        <v>0</v>
      </c>
      <c r="M84" s="250">
        <f>+[2]BS17A!N$1845+[2]BS17A!O$1845</f>
        <v>0</v>
      </c>
      <c r="N84" s="250">
        <f>+[2]BS17D!D1845</f>
        <v>0</v>
      </c>
      <c r="O84" s="250">
        <f>+[2]BS17D!E1845</f>
        <v>0</v>
      </c>
      <c r="P84" s="250">
        <f>+[2]BS17A!P$1845</f>
        <v>0</v>
      </c>
      <c r="Q84" s="250">
        <f>+[2]BS17A!Q$1845</f>
        <v>0</v>
      </c>
      <c r="R84" s="70"/>
      <c r="Y84" s="456"/>
      <c r="Z84" s="461"/>
      <c r="AA84" s="445"/>
    </row>
    <row r="85" spans="1:27" s="460" customFormat="1" ht="15" customHeight="1" x14ac:dyDescent="0.2">
      <c r="A85" s="787" t="s">
        <v>109</v>
      </c>
      <c r="B85" s="788"/>
      <c r="C85" s="485">
        <f>SUM(C68:C84)</f>
        <v>984</v>
      </c>
      <c r="D85" s="219">
        <f>SUM(D68:D84)</f>
        <v>936</v>
      </c>
      <c r="E85" s="300">
        <f>SUM(E68:E84)</f>
        <v>894</v>
      </c>
      <c r="F85" s="300">
        <f t="shared" ref="F85:Q85" si="10">SUM(F68:F84)</f>
        <v>40</v>
      </c>
      <c r="G85" s="300">
        <f t="shared" si="10"/>
        <v>2</v>
      </c>
      <c r="H85" s="301">
        <f t="shared" si="10"/>
        <v>98</v>
      </c>
      <c r="I85" s="302">
        <f t="shared" si="10"/>
        <v>90</v>
      </c>
      <c r="J85" s="302">
        <f t="shared" si="10"/>
        <v>8</v>
      </c>
      <c r="K85" s="302">
        <f t="shared" si="10"/>
        <v>0</v>
      </c>
      <c r="L85" s="303">
        <f t="shared" si="10"/>
        <v>339</v>
      </c>
      <c r="M85" s="303">
        <f t="shared" si="10"/>
        <v>0</v>
      </c>
      <c r="N85" s="303">
        <f t="shared" si="10"/>
        <v>0</v>
      </c>
      <c r="O85" s="303">
        <f>SUM(O68:O84)</f>
        <v>0</v>
      </c>
      <c r="P85" s="303">
        <f t="shared" si="10"/>
        <v>0</v>
      </c>
      <c r="Q85" s="303">
        <f t="shared" si="10"/>
        <v>142</v>
      </c>
      <c r="R85" s="70"/>
      <c r="Y85" s="456"/>
      <c r="AA85" s="444"/>
    </row>
    <row r="86" spans="1:27" s="562" customFormat="1" ht="31.5" customHeight="1" x14ac:dyDescent="0.2">
      <c r="A86" s="518" t="s">
        <v>265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267</v>
      </c>
      <c r="N88" s="790" t="s">
        <v>6</v>
      </c>
      <c r="O88" s="790" t="s">
        <v>7</v>
      </c>
      <c r="P88" s="811" t="s">
        <v>74</v>
      </c>
      <c r="Q88" s="811" t="s">
        <v>8</v>
      </c>
      <c r="R88"/>
      <c r="Z88" s="461"/>
      <c r="AA88" s="445"/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98"/>
      <c r="O89" s="798"/>
      <c r="P89" s="811"/>
      <c r="Q89" s="811"/>
      <c r="R89"/>
      <c r="Z89" s="461"/>
      <c r="AA89" s="445"/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792"/>
      <c r="O90" s="792"/>
      <c r="P90" s="811"/>
      <c r="Q90" s="811"/>
      <c r="R90"/>
      <c r="Z90" s="461"/>
      <c r="AA90" s="445"/>
    </row>
    <row r="91" spans="1:27" ht="15" customHeight="1" x14ac:dyDescent="0.2">
      <c r="A91" s="522" t="s">
        <v>110</v>
      </c>
      <c r="B91" s="431" t="s">
        <v>111</v>
      </c>
      <c r="C91" s="436">
        <f>+D91+H91</f>
        <v>50</v>
      </c>
      <c r="D91" s="246">
        <f>SUM(E91:G91)</f>
        <v>43</v>
      </c>
      <c r="E91" s="247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42</v>
      </c>
      <c r="F91" s="247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0</v>
      </c>
      <c r="G91" s="247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1</v>
      </c>
      <c r="H91" s="291">
        <f>SUM(I91:K91)</f>
        <v>7</v>
      </c>
      <c r="I91" s="292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7</v>
      </c>
      <c r="J91" s="292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K91" s="292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L91" s="244">
        <f>+[2]BS17A!Y1640+[2]BS17A!Y1643+[2]BS17A!Y1644+[2]BS17A!Y1645+[2]BS17A!Y1653+[2]BS17A!Y1654+[2]BS17A!Y1655+[2]BS17A!Y1663+[2]BS17A!Y1664+[2]BS17A!Y1665+[2]BS17A!Y1666+[2]BS17A!Y1667+[2]BS17A!Y1668+[2]BS17A!Y1669+[2]BS17A!Y1670+[2]BS17A!Y1671+[2]BS17A!Y1672+[2]BS17A!Y1673+[2]BS17A!Y1674+[2]BS17A!Y1675+[2]BS17A!Y1676+[2]BS17A!Y1678+[2]BS17A!Y1679+[2]BS17A!Y1680+[2]BS17A!Y1681+[2]BS17A!Y1682+[2]BS17A!Y1683+[2]BS17A!Y1684+[2]BS17A!Y1685+[2]BS17A!Y1687+[2]BS17A!Y1688+[2]BS17A!Y1689+[2]BS17A!Y1691+[2]BS17A!Y1692+[2]BS17A!Y1693+[2]BS17A!Y1694+[2]BS17A!Y1698+[2]BS17A!Y1699+[2]BS17A!Y1700+[2]BS17A!Y1702+[2]BS17A!Y1703+[2]BS17A!Y1704+[2]BS17A!Y1705+[2]BS17A!Y1708+[2]BS17A!Y1710+[2]BS17A!Y1711+[2]BS17A!Y1719+[2]BS17A!Y1720+[2]BS17A!Y1721+[2]BS17A!Y1722+[2]BS17A!Y1723+[2]BS17A!Y1725+[2]BS17A!Y1726+[2]BS17A!Y1727+[2]BS17A!Y1728+[2]BS17A!Y1730+[2]BS17A!Y1732+[2]BS17A!Y1733+[2]BS17A!Y1736+[2]BS17A!Y1737+[2]BS17A!Y1738+[2]BS17A!Y1740+[2]BS17A!Y1741+[2]BS17A!Y1742+[2]BS17A!Y1743+[2]BS17A!Y1744+[2]BS17A!Y1745+[2]BS17A!Y1746+[2]BS17A!Y1747+[2]BS17A!Y1748+[2]BS17A!Y1753+[2]BS17A!Y1754+[2]BS17A!Y1755+[2]BS17A!Y1761+[2]BS17A!Y1762+[2]BS17A!Y1766+[2]BS17A!Y1767+[2]BS17A!Y1768+[2]BS17A!Y1769+[2]BS17A!Y1770+[2]BS17A!Y1771+[2]BS17A!Y1772+[2]BS17A!Y1773+[2]BS17A!Y1774+[2]BS17A!Y1775+[2]BS17A!Y1776+[2]BS17A!Y1784+[2]BS17A!Y1793+[2]BS17A!Y1796+[2]BS17A!Y1797+[2]BS17A!Y1799+[2]BS17A!Y1804+[2]BS17A!Y1806+[2]BS17A!Y1807+[2]BS17A!Y1808+[2]BS17A!Y1809+[2]BS17A!Y1815+[2]BS17A!Y1817+[2]BS17A!Y1818+[2]BS17A!Y1820+[2]BS17A!Y1821+[2]BS17A!Y1823+[2]BS17A!Y1824+[2]BS17A!Y1825+[2]BS17A!Y1827+[2]BS17A!Y1833+[2]BS17A!Y1837+[2]BS17A!Y1843</f>
        <v>3</v>
      </c>
      <c r="M91" s="244" t="e">
        <f>#VALUE!</f>
        <v>#VALUE!</v>
      </c>
      <c r="N91" s="244">
        <f>+[2]BS17D!D1638+[2]BS17D!D1641+[2]BS17D!D1642+[2]BS17D!D1643+[2]BS17D!D1651+[2]BS17D!D1652+[2]BS17D!D1653+[2]BS17D!D1661+[2]BS17D!D1662+[2]BS17D!D1663+[2]BS17D!D1664+[2]BS17D!D1665+[2]BS17D!D1666+[2]BS17D!D1667+[2]BS17D!D1668+[2]BS17D!D1669+[2]BS17D!D1670+[2]BS17D!D1671+[2]BS17D!D1672+[2]BS17D!D1673+[2]BS17D!D1674+[2]BS17D!D1676+[2]BS17D!D1677+[2]BS17D!D1678+[2]BS17D!D1679+[2]BS17D!D1680+[2]BS17D!D1681+[2]BS17D!D1682+[2]BS17D!D1683+[2]BS17D!D1685+[2]BS17D!D1686+[2]BS17D!D1687+[2]BS17D!D1689+[2]BS17D!D1690+[2]BS17D!D1691+[2]BS17D!D1692+[2]BS17D!D1696+[2]BS17D!D1697+[2]BS17D!D1698+[2]BS17D!D1700+[2]BS17D!D1701+[2]BS17D!D1702+[2]BS17D!D1703+[2]BS17D!D1706+[2]BS17D!D1708+[2]BS17D!D1709+[2]BS17D!D1717+[2]BS17D!D1718+[2]BS17D!D1719+[2]BS17D!D1720+[2]BS17D!D1721+[2]BS17D!D1723+[2]BS17D!D1724+[2]BS17D!D1725+[2]BS17D!D1726+[2]BS17D!D1728+[2]BS17D!D1730+[2]BS17D!D1731+[2]BS17D!D1734+[2]BS17D!D1735+[2]BS17D!D1736+[2]BS17D!D1738+[2]BS17D!D1739+[2]BS17D!D1740+[2]BS17D!D1741+[2]BS17D!D1742+[2]BS17D!D1743+[2]BS17D!D1744+[2]BS17D!D1745+[2]BS17D!D1746+[2]BS17D!D1751+[2]BS17D!D1752+[2]BS17D!D1753+[2]BS17D!D1759+[2]BS17D!D1760+[2]BS17D!D1764+[2]BS17D!D1765+[2]BS17D!D1766+[2]BS17D!D1767+[2]BS17D!D1768+[2]BS17D!D1769+[2]BS17D!D1770+[2]BS17D!D1771+[2]BS17D!D1772+[2]BS17D!D1773+[2]BS17D!D1774+[2]BS17D!D1782+[2]BS17D!D1791+[2]BS17D!D1794+[2]BS17D!D1795+[2]BS17D!D1797+[2]BS17D!D1802+[2]BS17D!D1804+[2]BS17D!D1805+[2]BS17D!D1806+[2]BS17D!D1807+[2]BS17D!D1813+[2]BS17D!D1815+[2]BS17D!D1816+[2]BS17D!D1818+[2]BS17D!D1819+[2]BS17D!D1821+[2]BS17D!D1822+[2]BS17D!D1823+[2]BS17D!D1825+[2]BS17D!D1831+[2]BS17D!D1835+[2]BS17D!D1841</f>
        <v>0</v>
      </c>
      <c r="O91" s="244">
        <f>+[2]BS17D!E1638+[2]BS17D!E1641+[2]BS17D!E1642+[2]BS17D!E1643+[2]BS17D!E1651+[2]BS17D!E1652+[2]BS17D!E1653+[2]BS17D!E1661+[2]BS17D!E1662+[2]BS17D!E1663+[2]BS17D!E1664+[2]BS17D!E1665+[2]BS17D!E1666+[2]BS17D!E1667+[2]BS17D!E1668+[2]BS17D!E1669+[2]BS17D!E1670+[2]BS17D!E1671+[2]BS17D!E1672+[2]BS17D!E1673+[2]BS17D!E1674+[2]BS17D!E1676+[2]BS17D!E1677+[2]BS17D!E1678+[2]BS17D!E1679+[2]BS17D!E1680+[2]BS17D!E1681+[2]BS17D!E1682+[2]BS17D!E1683+[2]BS17D!E1685+[2]BS17D!E1686+[2]BS17D!E1687+[2]BS17D!E1689+[2]BS17D!E1690+[2]BS17D!E1691+[2]BS17D!E1692+[2]BS17D!E1696+[2]BS17D!E1697+[2]BS17D!E1698+[2]BS17D!E1700+[2]BS17D!E1701+[2]BS17D!E1702+[2]BS17D!E1703+[2]BS17D!E1706+[2]BS17D!E1708+[2]BS17D!E1709+[2]BS17D!E1717+[2]BS17D!E1718+[2]BS17D!E1719+[2]BS17D!E1720+[2]BS17D!E1721+[2]BS17D!E1723+[2]BS17D!E1724+[2]BS17D!E1725+[2]BS17D!E1726+[2]BS17D!E1728+[2]BS17D!E1730+[2]BS17D!E1731+[2]BS17D!E1734+[2]BS17D!E1735+[2]BS17D!E1736+[2]BS17D!E1738+[2]BS17D!E1739+[2]BS17D!E1740+[2]BS17D!E1741+[2]BS17D!E1742+[2]BS17D!E1743+[2]BS17D!E1744+[2]BS17D!E1745+[2]BS17D!E1746+[2]BS17D!E1751+[2]BS17D!E1752+[2]BS17D!E1753+[2]BS17D!E1759+[2]BS17D!E1760+[2]BS17D!E1764+[2]BS17D!E1765+[2]BS17D!E1766+[2]BS17D!E1767+[2]BS17D!E1768+[2]BS17D!E1769+[2]BS17D!E1770+[2]BS17D!E1771+[2]BS17D!E1772+[2]BS17D!E1773+[2]BS17D!E1774+[2]BS17D!E1782+[2]BS17D!E1791+[2]BS17D!E1794+[2]BS17D!E1795+[2]BS17D!E1797+[2]BS17D!E1802+[2]BS17D!E1804+[2]BS17D!E1805+[2]BS17D!E1806+[2]BS17D!E1807+[2]BS17D!E1813+[2]BS17D!E1815+[2]BS17D!E1816+[2]BS17D!E1818+[2]BS17D!E1819+[2]BS17D!E1821+[2]BS17D!E1822+[2]BS17D!E1823+[2]BS17D!E1825+[2]BS17D!E1831+[2]BS17D!E1835+[2]BS17D!E1841</f>
        <v>0</v>
      </c>
      <c r="P91" s="244">
        <f>+[2]BS17A!P1640+[2]BS17A!P1643+[2]BS17A!P1644+[2]BS17A!P1645+[2]BS17A!P1653+[2]BS17A!P1654+[2]BS17A!P1655+[2]BS17A!P1663+[2]BS17A!P1664+[2]BS17A!P1665+[2]BS17A!P1666+[2]BS17A!P1667+[2]BS17A!P1668+[2]BS17A!P1669+[2]BS17A!P1670+[2]BS17A!P1671+[2]BS17A!P1672+[2]BS17A!P1673+[2]BS17A!P1674+[2]BS17A!P1675+[2]BS17A!P1676+[2]BS17A!P1678+[2]BS17A!P1679+[2]BS17A!P1680+[2]BS17A!P1681+[2]BS17A!P1682+[2]BS17A!P1683+[2]BS17A!P1684+[2]BS17A!P1685+[2]BS17A!P1687+[2]BS17A!P1688+[2]BS17A!P1689+[2]BS17A!P1691+[2]BS17A!P1692+[2]BS17A!P1693+[2]BS17A!P1694+[2]BS17A!P1698+[2]BS17A!P1699+[2]BS17A!P1700+[2]BS17A!P1702+[2]BS17A!P1703+[2]BS17A!P1704+[2]BS17A!P1705+[2]BS17A!P1708+[2]BS17A!P1710+[2]BS17A!P1711+[2]BS17A!P1719+[2]BS17A!P1720+[2]BS17A!P1721+[2]BS17A!P1722+[2]BS17A!P1723+[2]BS17A!P1725+[2]BS17A!P1726+[2]BS17A!P1727+[2]BS17A!P1728+[2]BS17A!P1730+[2]BS17A!P1732+[2]BS17A!P1733+[2]BS17A!P1736+[2]BS17A!P1737+[2]BS17A!P1738+[2]BS17A!P1740+[2]BS17A!P1741+[2]BS17A!P1742+[2]BS17A!P1743+[2]BS17A!P1744+[2]BS17A!P1745+[2]BS17A!P1746+[2]BS17A!P1747+[2]BS17A!P1748+[2]BS17A!P1753+[2]BS17A!P1754+[2]BS17A!P1755+[2]BS17A!P1761+[2]BS17A!P1762+[2]BS17A!P1766+[2]BS17A!P1767+[2]BS17A!P1768+[2]BS17A!P1769+[2]BS17A!P1770+[2]BS17A!P1771+[2]BS17A!P1772+[2]BS17A!P1773+[2]BS17A!P1774+[2]BS17A!P1775+[2]BS17A!P1776+[2]BS17A!P1784+[2]BS17A!P1793+[2]BS17A!P1796+[2]BS17A!P1797+[2]BS17A!P1799+[2]BS17A!P1804+[2]BS17A!P1806+[2]BS17A!P1807+[2]BS17A!P1808+[2]BS17A!P1809+[2]BS17A!P1815+[2]BS17A!P1817+[2]BS17A!P1818+[2]BS17A!P1820+[2]BS17A!P1821+[2]BS17A!P1823+[2]BS17A!P1824+[2]BS17A!P1825+[2]BS17A!P1827+[2]BS17A!P1833+[2]BS17A!P1837+[2]BS17A!P1843</f>
        <v>0</v>
      </c>
      <c r="Q91" s="244">
        <f>+[2]BS17A!Q1640+[2]BS17A!Q1643+[2]BS17A!Q1644+[2]BS17A!Q1645+[2]BS17A!Q1653+[2]BS17A!Q1654+[2]BS17A!Q1655+[2]BS17A!Q1663+[2]BS17A!Q1664+[2]BS17A!Q1665+[2]BS17A!Q1666+[2]BS17A!Q1667+[2]BS17A!Q1668+[2]BS17A!Q1669+[2]BS17A!Q1670+[2]BS17A!Q1671+[2]BS17A!Q1672+[2]BS17A!Q1673+[2]BS17A!Q1674+[2]BS17A!Q1675+[2]BS17A!Q1676+[2]BS17A!Q1678+[2]BS17A!Q1679+[2]BS17A!Q1680+[2]BS17A!Q1681+[2]BS17A!Q1682+[2]BS17A!Q1683+[2]BS17A!Q1684+[2]BS17A!Q1685+[2]BS17A!Q1687+[2]BS17A!Q1688+[2]BS17A!Q1689+[2]BS17A!Q1691+[2]BS17A!Q1692+[2]BS17A!Q1693+[2]BS17A!Q1694+[2]BS17A!Q1698+[2]BS17A!Q1699+[2]BS17A!Q1700+[2]BS17A!Q1702+[2]BS17A!Q1703+[2]BS17A!Q1704+[2]BS17A!Q1705+[2]BS17A!Q1708+[2]BS17A!Q1710+[2]BS17A!Q1711+[2]BS17A!Q1719+[2]BS17A!Q1720+[2]BS17A!Q1721+[2]BS17A!Q1722+[2]BS17A!Q1723+[2]BS17A!Q1725+[2]BS17A!Q1726+[2]BS17A!Q1727+[2]BS17A!Q1728+[2]BS17A!Q1730+[2]BS17A!Q1732+[2]BS17A!Q1733+[2]BS17A!Q1736+[2]BS17A!Q1737+[2]BS17A!Q1738+[2]BS17A!Q1740+[2]BS17A!Q1741+[2]BS17A!Q1742+[2]BS17A!Q1743+[2]BS17A!Q1744+[2]BS17A!Q1745+[2]BS17A!Q1746+[2]BS17A!Q1747+[2]BS17A!Q1748+[2]BS17A!Q1753+[2]BS17A!Q1754+[2]BS17A!Q1755+[2]BS17A!Q1761+[2]BS17A!Q1762+[2]BS17A!Q1766+[2]BS17A!Q1767+[2]BS17A!Q1768+[2]BS17A!Q1769+[2]BS17A!Q1770+[2]BS17A!Q1771+[2]BS17A!Q1772+[2]BS17A!Q1773+[2]BS17A!Q1774+[2]BS17A!Q1775+[2]BS17A!Q1776+[2]BS17A!Q1784+[2]BS17A!Q1793+[2]BS17A!Q1796+[2]BS17A!Q1797+[2]BS17A!Q1799+[2]BS17A!Q1804+[2]BS17A!Q1806+[2]BS17A!Q1807+[2]BS17A!Q1808+[2]BS17A!Q1809+[2]BS17A!Q1815+[2]BS17A!Q1817+[2]BS17A!Q1818+[2]BS17A!Q1820+[2]BS17A!Q1821+[2]BS17A!Q1823+[2]BS17A!Q1824+[2]BS17A!Q1825+[2]BS17A!Q1827+[2]BS17A!Q1833+[2]BS17A!Q1837+[2]BS17A!Q1843</f>
        <v>0</v>
      </c>
      <c r="R91" s="70"/>
      <c r="S91" s="474"/>
      <c r="Y91" s="456"/>
      <c r="Z91" s="461"/>
      <c r="AA91" s="445"/>
    </row>
    <row r="92" spans="1:27" ht="15" customHeight="1" x14ac:dyDescent="0.2">
      <c r="A92" s="524" t="s">
        <v>112</v>
      </c>
      <c r="B92" s="551" t="s">
        <v>113</v>
      </c>
      <c r="C92" s="437">
        <f>+D92+H92</f>
        <v>30</v>
      </c>
      <c r="D92" s="228">
        <f>SUM(E92:G92)</f>
        <v>28</v>
      </c>
      <c r="E92" s="229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25</v>
      </c>
      <c r="F92" s="229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3</v>
      </c>
      <c r="G92" s="229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H92" s="291">
        <f>SUM(I92:K92)</f>
        <v>2</v>
      </c>
      <c r="I92" s="292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2</v>
      </c>
      <c r="J92" s="294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K92" s="294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L92" s="156">
        <f>+[2]BS17A!Y$1641+[2]BS17A!Y$1642+[2]BS17A!Y$1646+[2]BS17A!Y$1647+[2]BS17A!Y$1648+[2]BS17A!Y$1649+[2]BS17A!Y$1650+[2]BS17A!Y$1651+[2]BS17A!Y$1652+[2]BS17A!Y$1656+[2]BS17A!Y$1657+[2]BS17A!Y$1658+[2]BS17A!Y$1659+[2]BS17A!Y$1660+[2]BS17A!Y$1661+[2]BS17A!Y$1662+[2]BS17A!Y$1677+[2]BS17A!Y$1686+[2]BS17A!Y$1690+[2]BS17A!Y$1695+[2]BS17A!Y$1696+[2]BS17A!Y$1697+[2]BS17A!Y$1701+[2]BS17A!Y$1706+[2]BS17A!Y$1707+[2]BS17A!Y$1709+[2]BS17A!Y$1712+[2]BS17A!Y$1713+[2]BS17A!Y$1714+[2]BS17A!Y$1715+[2]BS17A!Y$1716+[2]BS17A!Y$1717+[2]BS17A!Y$1718+[2]BS17A!Y$1724+[2]BS17A!Y$1729+[2]BS17A!Y$1731+[2]BS17A!Y$1734+[2]BS17A!Y$1735+[2]BS17A!Y$1739+[2]BS17A!Y$1749+[2]BS17A!Y$1750+[2]BS17A!Y$1751+[2]BS17A!Y$1752+[2]BS17A!Y$1756+[2]BS17A!Y$1757+[2]BS17A!Y$1758+[2]BS17A!Y$1759+[2]BS17A!Y$1760+[2]BS17A!Y$1763+[2]BS17A!Y$1764+[2]BS17A!Y$1765+[2]BS17A!Y$1777+[2]BS17A!Y$1778+[2]BS17A!Y$1779+[2]BS17A!Y$1780+[2]BS17A!Y$1781+[2]BS17A!Y$1782+[2]BS17A!Y$1783+[2]BS17A!Y$1785+[2]BS17A!Y$1786+[2]BS17A!Y$1787+[2]BS17A!Y$1788+[2]BS17A!Y$1789+[2]BS17A!Y$1790+[2]BS17A!Y$1791+[2]BS17A!Y$1792+[2]BS17A!Y$1794+[2]BS17A!Y$1795+[2]BS17A!Y$1798+[2]BS17A!Y$1800+[2]BS17A!Y$1801+[2]BS17A!Y$1802+[2]BS17A!Y$1803+[2]BS17A!Y$1805+[2]BS17A!Y$1810+[2]BS17A!Y$1811+[2]BS17A!Y$1812+[2]BS17A!Y$1813+[2]BS17A!Y$1814+[2]BS17A!Y$1816+[2]BS17A!Y$1819+[2]BS17A!Y$1822+[2]BS17A!Y$1826+[2]BS17A!Y$1828+[2]BS17A!Y$1829+[2]BS17A!Y$1830+[2]BS17A!Y$1831+[2]BS17A!Y$1832+[2]BS17A!Y$1834+[2]BS17A!Y$1835+[2]BS17A!Y$1836+[2]BS17A!Y$1838+[2]BS17A!Y$1839+[2]BS17A!Y$1840+[2]BS17A!Y$1841+[2]BS17A!Y$1842+[2]BS17A!Y$1844</f>
        <v>3</v>
      </c>
      <c r="M92" s="156" t="e">
        <f>#VALUE!</f>
        <v>#VALUE!</v>
      </c>
      <c r="N92" s="156">
        <f>+[2]BS17D!D1640+[2]BS17D!D1644+[2]BS17D!D1645+[2]BS17D!D1646+[2]BS17D!D1647+[2]BS17D!D1648+[2]BS17D!D1649+[2]BS17D!D1650+[2]BS17D!D1654+[2]BS17D!D1655+[2]BS17D!D1656+[2]BS17D!D1657+[2]BS17D!D1658+[2]BS17D!D1659+[2]BS17D!D1660+[2]BS17D!D1675+[2]BS17D!D1684+[2]BS17D!D1688+[2]BS17D!D1693+[2]BS17D!D1694+[2]BS17D!D1695+[2]BS17D!D1699+[2]BS17D!D1704+[2]BS17D!D1705+[2]BS17D!D1707+[2]BS17D!D1710+[2]BS17D!D1711+[2]BS17D!D1712+[2]BS17D!D1713+[2]BS17D!D1714+[2]BS17D!D1715+[2]BS17D!D1716+[2]BS17D!D1722+[2]BS17D!D1727+[2]BS17D!D1729+[2]BS17D!D1732+[2]BS17D!D1733+[2]BS17D!D1737+[2]BS17D!D1747+[2]BS17D!D1748+[2]BS17D!D1749+[2]BS17D!D1750+[2]BS17D!D1754+[2]BS17D!D1755+[2]BS17D!D1756+[2]BS17D!D1757+[2]BS17D!D1758+[2]BS17D!D1761+[2]BS17D!D1762+[2]BS17D!D1763+[2]BS17D!D1775+[2]BS17D!D1776+[2]BS17D!D1777+[2]BS17D!D1778+[2]BS17D!D1779+[2]BS17D!D1780+[2]BS17D!D1781+[2]BS17D!D1783+[2]BS17D!D1784+[2]BS17D!D1785+[2]BS17D!D1786+[2]BS17D!D1787+[2]BS17D!D1788+[2]BS17D!D1789+[2]BS17D!D1790+[2]BS17D!D1792+[2]BS17D!D1793+[2]BS17D!D1796+[2]BS17D!D1798+[2]BS17D!D1799+[2]BS17D!D1800+[2]BS17D!D1801+[2]BS17D!D1803+[2]BS17D!D1808+[2]BS17D!D1809+[2]BS17D!D1810+[2]BS17D!D1811+[2]BS17D!D1812+[2]BS17D!D1814+[2]BS17D!D1817+[2]BS17D!D1820+[2]BS17D!D1824+[2]BS17D!D1826+[2]BS17D!D1827+[2]BS17D!D1828+[2]BS17D!D1829+[2]BS17D!D1830+[2]BS17D!D1832+[2]BS17D!D1833+[2]BS17D!D1834+[2]BS17D!D1836+[2]BS17D!D1837+[2]BS17D!D1838+[2]BS17D!D1839+[2]BS17D!D1840+[2]BS17D!D1842</f>
        <v>0</v>
      </c>
      <c r="O92" s="156">
        <f>+[2]BS17D!E1640+[2]BS17D!E1644+[2]BS17D!E1645+[2]BS17D!E1646+[2]BS17D!E1647+[2]BS17D!E1648+[2]BS17D!E1649+[2]BS17D!E1650+[2]BS17D!E1654+[2]BS17D!E1655+[2]BS17D!E1656+[2]BS17D!E1657+[2]BS17D!E1658+[2]BS17D!E1659+[2]BS17D!E1660+[2]BS17D!E1675+[2]BS17D!E1684+[2]BS17D!E1688+[2]BS17D!E1693+[2]BS17D!E1694+[2]BS17D!E1695+[2]BS17D!E1699+[2]BS17D!E1704+[2]BS17D!E1705+[2]BS17D!E1707+[2]BS17D!E1710+[2]BS17D!E1711+[2]BS17D!E1712+[2]BS17D!E1713+[2]BS17D!E1714+[2]BS17D!E1715+[2]BS17D!E1716+[2]BS17D!E1722+[2]BS17D!E1727+[2]BS17D!E1729+[2]BS17D!E1732+[2]BS17D!E1733+[2]BS17D!E1737+[2]BS17D!E1747+[2]BS17D!E1748+[2]BS17D!E1749+[2]BS17D!E1750+[2]BS17D!E1754+[2]BS17D!E1755+[2]BS17D!E1756+[2]BS17D!E1757+[2]BS17D!E1758+[2]BS17D!E1761+[2]BS17D!E1762+[2]BS17D!E1763+[2]BS17D!E1775+[2]BS17D!E1776+[2]BS17D!E1777+[2]BS17D!E1778+[2]BS17D!E1779+[2]BS17D!E1780+[2]BS17D!E1781+[2]BS17D!E1783+[2]BS17D!E1784+[2]BS17D!E1785+[2]BS17D!E1786+[2]BS17D!E1787+[2]BS17D!E1788+[2]BS17D!E1789+[2]BS17D!E1790+[2]BS17D!E1792+[2]BS17D!E1793+[2]BS17D!E1796+[2]BS17D!E1798+[2]BS17D!E1799+[2]BS17D!E1800+[2]BS17D!E1801+[2]BS17D!E1803+[2]BS17D!E1808+[2]BS17D!E1809+[2]BS17D!E1810+[2]BS17D!E1811+[2]BS17D!E1812+[2]BS17D!E1814+[2]BS17D!E1817+[2]BS17D!E1820+[2]BS17D!E1824+[2]BS17D!E1826+[2]BS17D!E1827+[2]BS17D!E1828+[2]BS17D!E1829+[2]BS17D!E1830+[2]BS17D!E1832+[2]BS17D!E1833+[2]BS17D!E1834+[2]BS17D!E1836+[2]BS17D!E1837+[2]BS17D!E1838+[2]BS17D!E1839+[2]BS17D!E1840+[2]BS17D!E1842</f>
        <v>0</v>
      </c>
      <c r="P92" s="156">
        <f>+[2]BS17A!P$1641+[2]BS17A!P$1642+[2]BS17A!P$1646+[2]BS17A!P$1647+[2]BS17A!P$1648+[2]BS17A!P$1649+[2]BS17A!P$1650+[2]BS17A!P$1651+[2]BS17A!P$1652+[2]BS17A!P$1656+[2]BS17A!P$1657+[2]BS17A!P$1658+[2]BS17A!P$1659+[2]BS17A!P$1660+[2]BS17A!P$1661+[2]BS17A!P$1662+[2]BS17A!P$1677+[2]BS17A!P$1686+[2]BS17A!P$1690+[2]BS17A!P$1695+[2]BS17A!P$1696+[2]BS17A!P$1697+[2]BS17A!P$1701+[2]BS17A!P$1706+[2]BS17A!P$1707+[2]BS17A!P$1709+[2]BS17A!P$1712+[2]BS17A!P$1713+[2]BS17A!P$1714+[2]BS17A!P$1715+[2]BS17A!P$1716+[2]BS17A!P$1717+[2]BS17A!P$1718+[2]BS17A!P$1724+[2]BS17A!P$1729+[2]BS17A!P$1731+[2]BS17A!P$1734+[2]BS17A!P$1735+[2]BS17A!P$1739+[2]BS17A!P$1749+[2]BS17A!P$1750+[2]BS17A!P$1751+[2]BS17A!P$1752+[2]BS17A!P$1756+[2]BS17A!P$1757+[2]BS17A!P$1758+[2]BS17A!P$1759+[2]BS17A!P$1760+[2]BS17A!P$1763+[2]BS17A!P$1764+[2]BS17A!P$1765+[2]BS17A!P$1777+[2]BS17A!P$1778+[2]BS17A!P$1779+[2]BS17A!P$1780+[2]BS17A!P$1781+[2]BS17A!P$1782+[2]BS17A!P$1783+[2]BS17A!P$1785+[2]BS17A!P$1786+[2]BS17A!P$1787+[2]BS17A!P$1788+[2]BS17A!P$1789+[2]BS17A!P$1790+[2]BS17A!P$1791+[2]BS17A!P$1792+[2]BS17A!P$1794+[2]BS17A!P$1795+[2]BS17A!P$1798+[2]BS17A!P$1800+[2]BS17A!P$1801+[2]BS17A!P$1802+[2]BS17A!P$1803+[2]BS17A!P$1805+[2]BS17A!P$1810+[2]BS17A!P$1811+[2]BS17A!P$1812+[2]BS17A!P$1813+[2]BS17A!P$1814+[2]BS17A!P$1816+[2]BS17A!P$1819+[2]BS17A!P$1822+[2]BS17A!P$1826+[2]BS17A!P$1828+[2]BS17A!P$1829+[2]BS17A!P$1830+[2]BS17A!P$1831+[2]BS17A!P$1832+[2]BS17A!P$1834+[2]BS17A!P$1835+[2]BS17A!P$1836+[2]BS17A!P$1838+[2]BS17A!P$1839+[2]BS17A!P$1840+[2]BS17A!P$1841+[2]BS17A!P$1842+[2]BS17A!P$1844</f>
        <v>0</v>
      </c>
      <c r="Q92" s="156">
        <f>+[2]BS17A!Q$1641+[2]BS17A!Q$1642+[2]BS17A!Q$1646+[2]BS17A!Q$1647+[2]BS17A!Q$1648+[2]BS17A!Q$1649+[2]BS17A!Q$1650+[2]BS17A!Q$1651+[2]BS17A!Q$1652+[2]BS17A!Q$1656+[2]BS17A!Q$1657+[2]BS17A!Q$1658+[2]BS17A!Q$1659+[2]BS17A!Q$1660+[2]BS17A!Q$1661+[2]BS17A!Q$1662+[2]BS17A!Q$1677+[2]BS17A!Q$1686+[2]BS17A!Q$1690+[2]BS17A!Q$1695+[2]BS17A!Q$1696+[2]BS17A!Q$1697+[2]BS17A!Q$1701+[2]BS17A!Q$1706+[2]BS17A!Q$1707+[2]BS17A!Q$1709+[2]BS17A!Q$1712+[2]BS17A!Q$1713+[2]BS17A!Q$1714+[2]BS17A!Q$1715+[2]BS17A!Q$1716+[2]BS17A!Q$1717+[2]BS17A!Q$1718+[2]BS17A!Q$1724+[2]BS17A!Q$1729+[2]BS17A!Q$1731+[2]BS17A!Q$1734+[2]BS17A!Q$1735+[2]BS17A!Q$1739+[2]BS17A!Q$1749+[2]BS17A!Q$1750+[2]BS17A!Q$1751+[2]BS17A!Q$1752+[2]BS17A!Q$1756+[2]BS17A!Q$1757+[2]BS17A!Q$1758+[2]BS17A!Q$1759+[2]BS17A!Q$1760+[2]BS17A!Q$1763+[2]BS17A!Q$1764+[2]BS17A!Q$1765+[2]BS17A!Q$1777+[2]BS17A!Q$1778+[2]BS17A!Q$1779+[2]BS17A!Q$1780+[2]BS17A!Q$1781+[2]BS17A!Q$1782+[2]BS17A!Q$1783+[2]BS17A!Q$1785+[2]BS17A!Q$1786+[2]BS17A!Q$1787+[2]BS17A!Q$1788+[2]BS17A!Q$1789+[2]BS17A!Q$1790+[2]BS17A!Q$1791+[2]BS17A!Q$1792+[2]BS17A!Q$1794+[2]BS17A!Q$1795+[2]BS17A!Q$1798+[2]BS17A!Q$1800+[2]BS17A!Q$1801+[2]BS17A!Q$1802+[2]BS17A!Q$1803+[2]BS17A!Q$1805+[2]BS17A!Q$1810+[2]BS17A!Q$1811+[2]BS17A!Q$1812+[2]BS17A!Q$1813+[2]BS17A!Q$1814+[2]BS17A!Q$1816+[2]BS17A!Q$1819+[2]BS17A!Q$1822+[2]BS17A!Q$1826+[2]BS17A!Q$1828+[2]BS17A!Q$1829+[2]BS17A!Q$1830+[2]BS17A!Q$1831+[2]BS17A!Q$1832+[2]BS17A!Q$1834+[2]BS17A!Q$1835+[2]BS17A!Q$1836+[2]BS17A!Q$1838+[2]BS17A!Q$1839+[2]BS17A!Q$1840+[2]BS17A!Q$1841+[2]BS17A!Q$1842+[2]BS17A!Q$1844</f>
        <v>0</v>
      </c>
      <c r="R92" s="70"/>
      <c r="Y92" s="456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458"/>
      <c r="D93" s="219">
        <f t="shared" ref="D93:Q93" si="11">SUM(D91:D92)</f>
        <v>71</v>
      </c>
      <c r="E93" s="300">
        <f t="shared" si="11"/>
        <v>67</v>
      </c>
      <c r="F93" s="300">
        <f t="shared" si="11"/>
        <v>3</v>
      </c>
      <c r="G93" s="300">
        <f t="shared" si="11"/>
        <v>1</v>
      </c>
      <c r="H93" s="301">
        <f t="shared" si="11"/>
        <v>9</v>
      </c>
      <c r="I93" s="302">
        <f t="shared" si="11"/>
        <v>9</v>
      </c>
      <c r="J93" s="302">
        <f t="shared" si="11"/>
        <v>0</v>
      </c>
      <c r="K93" s="302">
        <f t="shared" si="11"/>
        <v>0</v>
      </c>
      <c r="L93" s="303">
        <f t="shared" si="11"/>
        <v>6</v>
      </c>
      <c r="M93" s="303" t="e">
        <f>SUM(M91:M92)</f>
        <v>#VALUE!</v>
      </c>
      <c r="N93" s="303">
        <f t="shared" si="11"/>
        <v>0</v>
      </c>
      <c r="O93" s="303">
        <f>SUM(O91:O92)</f>
        <v>0</v>
      </c>
      <c r="P93" s="303">
        <f t="shared" si="11"/>
        <v>0</v>
      </c>
      <c r="Q93" s="303">
        <f t="shared" si="11"/>
        <v>0</v>
      </c>
      <c r="R93" s="70"/>
      <c r="Y93" s="456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485" t="s">
        <v>9</v>
      </c>
      <c r="D95" s="485" t="s">
        <v>116</v>
      </c>
      <c r="E95" s="631" t="s">
        <v>117</v>
      </c>
      <c r="F95" s="632" t="s">
        <v>118</v>
      </c>
      <c r="G95" s="672"/>
      <c r="H95" s="672"/>
      <c r="I95" s="382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2">SUM(E96:F96)</f>
        <v>347</v>
      </c>
      <c r="D96" s="305">
        <v>284</v>
      </c>
      <c r="E96" s="306">
        <v>42</v>
      </c>
      <c r="F96" s="307">
        <v>305</v>
      </c>
      <c r="G96" s="670" t="str">
        <f t="shared" ref="G96:G102" si="13">IF(D96&gt;C96,"Error: Las actividades totales son menores que las realizadas en beneficiarios","")</f>
        <v/>
      </c>
      <c r="H96" s="672"/>
      <c r="I96" s="382"/>
      <c r="X96" s="449">
        <f>IF(D96&gt;C96,1,0)</f>
        <v>0</v>
      </c>
      <c r="Y96" s="449"/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3"/>
        <v/>
      </c>
      <c r="H97" s="672"/>
      <c r="I97" s="382"/>
      <c r="X97" s="449">
        <f t="shared" ref="X97:X102" si="14">IF(D97&gt;C97,1,0)</f>
        <v>0</v>
      </c>
      <c r="Y97" s="449"/>
    </row>
    <row r="98" spans="1:26" ht="15" customHeight="1" x14ac:dyDescent="0.2">
      <c r="A98" s="823" t="s">
        <v>122</v>
      </c>
      <c r="B98" s="508" t="s">
        <v>120</v>
      </c>
      <c r="C98" s="312">
        <f t="shared" si="12"/>
        <v>94</v>
      </c>
      <c r="D98" s="313">
        <v>83</v>
      </c>
      <c r="E98" s="314">
        <v>30</v>
      </c>
      <c r="F98" s="315">
        <v>64</v>
      </c>
      <c r="G98" s="670" t="str">
        <f t="shared" si="13"/>
        <v/>
      </c>
      <c r="H98" s="672" t="str">
        <f>+X103</f>
        <v/>
      </c>
      <c r="I98" s="382"/>
      <c r="X98" s="449">
        <f t="shared" si="14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2"/>
        <v>0</v>
      </c>
      <c r="D99" s="309"/>
      <c r="E99" s="310"/>
      <c r="F99" s="311"/>
      <c r="G99" s="670" t="str">
        <f t="shared" si="13"/>
        <v/>
      </c>
      <c r="H99" s="672"/>
      <c r="I99" s="382"/>
      <c r="X99" s="449">
        <f t="shared" si="14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2"/>
        <v>243</v>
      </c>
      <c r="D100" s="313">
        <v>243</v>
      </c>
      <c r="E100" s="314">
        <v>35</v>
      </c>
      <c r="F100" s="315">
        <v>208</v>
      </c>
      <c r="G100" s="670" t="str">
        <f t="shared" si="13"/>
        <v/>
      </c>
      <c r="H100" s="672"/>
      <c r="I100" s="382"/>
      <c r="X100" s="449">
        <f t="shared" si="14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2"/>
        <v>0</v>
      </c>
      <c r="D101" s="309"/>
      <c r="E101" s="310"/>
      <c r="F101" s="311"/>
      <c r="G101" s="670" t="str">
        <f t="shared" si="13"/>
        <v/>
      </c>
      <c r="H101" s="672"/>
      <c r="I101" s="382"/>
      <c r="X101" s="449">
        <f t="shared" si="14"/>
        <v>0</v>
      </c>
      <c r="Y101" s="450"/>
    </row>
    <row r="102" spans="1:26" ht="15" customHeight="1" x14ac:dyDescent="0.2">
      <c r="A102" s="827" t="s">
        <v>126</v>
      </c>
      <c r="B102" s="828"/>
      <c r="C102" s="316">
        <v>350</v>
      </c>
      <c r="D102" s="317">
        <v>326</v>
      </c>
      <c r="E102" s="318"/>
      <c r="F102" s="319"/>
      <c r="G102" s="670" t="str">
        <f t="shared" si="13"/>
        <v/>
      </c>
      <c r="H102" s="672"/>
      <c r="I102" s="382"/>
      <c r="X102" s="449">
        <f t="shared" si="14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9" t="str">
        <f>IF([2]BS17A!J1988&lt;SUM(C98:C99),"No olvide desagregar las CMA en el REM 17 A, columnas L y M","")</f>
        <v/>
      </c>
    </row>
    <row r="104" spans="1:26" ht="32.25" customHeight="1" x14ac:dyDescent="0.2">
      <c r="A104" s="787" t="s">
        <v>115</v>
      </c>
      <c r="B104" s="822"/>
      <c r="C104" s="485" t="s">
        <v>9</v>
      </c>
      <c r="D104" s="631" t="s">
        <v>117</v>
      </c>
      <c r="E104" s="632" t="s">
        <v>118</v>
      </c>
      <c r="F104" s="587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IF(SUM(C105:C108)&lt;=+N85,"","Verificar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466" t="s">
        <v>9</v>
      </c>
      <c r="D110" s="466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7</v>
      </c>
      <c r="D111" s="326">
        <v>7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8</v>
      </c>
      <c r="D112" s="328">
        <v>8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6" ht="37.5" customHeight="1" x14ac:dyDescent="0.2">
      <c r="A113" s="528" t="s">
        <v>137</v>
      </c>
      <c r="B113" s="476"/>
      <c r="C113" s="476"/>
      <c r="D113" s="476"/>
      <c r="F113" s="476"/>
    </row>
    <row r="114" spans="1:26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99" t="s">
        <v>269</v>
      </c>
      <c r="G114" s="799" t="s">
        <v>6</v>
      </c>
      <c r="H114" s="799" t="s">
        <v>7</v>
      </c>
      <c r="I114" s="811" t="s">
        <v>8</v>
      </c>
      <c r="X114" s="445"/>
      <c r="Z114" s="461"/>
    </row>
    <row r="115" spans="1:26" ht="30" customHeight="1" x14ac:dyDescent="0.15">
      <c r="A115" s="791"/>
      <c r="B115" s="792"/>
      <c r="C115" s="485" t="s">
        <v>9</v>
      </c>
      <c r="D115" s="633" t="s">
        <v>139</v>
      </c>
      <c r="E115" s="634" t="s">
        <v>140</v>
      </c>
      <c r="F115" s="800"/>
      <c r="G115" s="785"/>
      <c r="H115" s="785"/>
      <c r="I115" s="811"/>
      <c r="X115" s="445"/>
      <c r="Z115" s="461"/>
    </row>
    <row r="116" spans="1:26" ht="15" customHeight="1" x14ac:dyDescent="0.15">
      <c r="A116" s="797" t="s">
        <v>141</v>
      </c>
      <c r="B116" s="531" t="s">
        <v>142</v>
      </c>
      <c r="C116" s="255">
        <f>+[2]BS17A!C804</f>
        <v>10</v>
      </c>
      <c r="D116" s="329">
        <f>+C116-E116</f>
        <v>0</v>
      </c>
      <c r="E116" s="330">
        <f>+[2]BS17A!D804</f>
        <v>10</v>
      </c>
      <c r="F116" s="256">
        <f>+[2]BS17A!N804+[2]BS17A!O804</f>
        <v>0</v>
      </c>
      <c r="G116" s="331">
        <f>+[2]BS17D!D804</f>
        <v>0</v>
      </c>
      <c r="H116" s="331">
        <f>+[2]BS17D!E804</f>
        <v>0</v>
      </c>
      <c r="I116" s="256">
        <f>+[2]BS17A!Q804</f>
        <v>0</v>
      </c>
      <c r="J116" s="649"/>
      <c r="K116" s="474"/>
      <c r="V116" s="451">
        <f>IF(E116&gt;C116,1,0)</f>
        <v>0</v>
      </c>
      <c r="X116" s="445"/>
      <c r="Z116" s="461"/>
    </row>
    <row r="117" spans="1:26" ht="15" customHeight="1" x14ac:dyDescent="0.15">
      <c r="A117" s="829"/>
      <c r="B117" s="532" t="s">
        <v>143</v>
      </c>
      <c r="C117" s="231">
        <f>+[2]BS17C!C44</f>
        <v>0</v>
      </c>
      <c r="D117" s="332"/>
      <c r="E117" s="333"/>
      <c r="F117" s="260">
        <f>+[2]BS17C!D44</f>
        <v>0</v>
      </c>
      <c r="G117" s="231">
        <f>+[2]BS17D!D1988</f>
        <v>0</v>
      </c>
      <c r="H117" s="231">
        <f>+[2]BS17D!E1988</f>
        <v>0</v>
      </c>
      <c r="I117" s="260">
        <f>+[2]BS17C!F44</f>
        <v>0</v>
      </c>
      <c r="J117" s="649"/>
      <c r="K117" s="474"/>
      <c r="V117" s="451"/>
      <c r="X117" s="445"/>
      <c r="Z117" s="461"/>
    </row>
    <row r="118" spans="1:26" ht="15" customHeight="1" x14ac:dyDescent="0.15">
      <c r="A118" s="830"/>
      <c r="B118" s="533" t="s">
        <v>9</v>
      </c>
      <c r="C118" s="217">
        <f>+C117+C116</f>
        <v>10</v>
      </c>
      <c r="D118" s="318"/>
      <c r="E118" s="319"/>
      <c r="F118" s="265">
        <f>+F117+F116</f>
        <v>0</v>
      </c>
      <c r="G118" s="217">
        <f>+G117+G116</f>
        <v>0</v>
      </c>
      <c r="H118" s="217">
        <f>+H117+H116</f>
        <v>0</v>
      </c>
      <c r="I118" s="265">
        <f>+I117+I116</f>
        <v>0</v>
      </c>
      <c r="J118" s="649"/>
      <c r="K118" s="474"/>
      <c r="V118" s="451"/>
      <c r="X118" s="445"/>
      <c r="Z118" s="461"/>
    </row>
    <row r="119" spans="1:26" ht="15" customHeight="1" x14ac:dyDescent="0.15">
      <c r="A119" s="534" t="s">
        <v>144</v>
      </c>
      <c r="B119" s="535"/>
      <c r="C119" s="334">
        <f>+[2]BS17C!C80</f>
        <v>918</v>
      </c>
      <c r="D119" s="318"/>
      <c r="E119" s="319"/>
      <c r="F119" s="335">
        <f>+[2]BS17C!D80</f>
        <v>0</v>
      </c>
      <c r="G119" s="244">
        <f>+[2]BS17D!D2023</f>
        <v>0</v>
      </c>
      <c r="H119" s="244">
        <f>+[2]BS17D!E2023</f>
        <v>0</v>
      </c>
      <c r="I119" s="335">
        <f>+[2]BS17A!Q882</f>
        <v>0</v>
      </c>
      <c r="J119" s="649"/>
      <c r="K119" s="474"/>
      <c r="V119" s="451"/>
      <c r="X119" s="445"/>
      <c r="Z119" s="461"/>
    </row>
    <row r="120" spans="1:26" ht="15" customHeight="1" x14ac:dyDescent="0.15">
      <c r="A120" s="536" t="s">
        <v>145</v>
      </c>
      <c r="B120" s="537"/>
      <c r="C120" s="151">
        <f>+[2]BS17C!C122</f>
        <v>430</v>
      </c>
      <c r="D120" s="336"/>
      <c r="E120" s="337"/>
      <c r="F120" s="272">
        <f>+[2]BS17C!D122</f>
        <v>0</v>
      </c>
      <c r="G120" s="250">
        <f>+[2]BS17D!D2062</f>
        <v>0</v>
      </c>
      <c r="H120" s="250">
        <f>+[2]BS17D!E2062</f>
        <v>0</v>
      </c>
      <c r="I120" s="272">
        <f>+[2]BS17C!D122</f>
        <v>0</v>
      </c>
      <c r="J120" s="649"/>
      <c r="K120" s="474"/>
      <c r="V120" s="451"/>
      <c r="X120" s="445"/>
      <c r="Z120" s="461"/>
    </row>
    <row r="121" spans="1:26" ht="15" customHeight="1" x14ac:dyDescent="0.15">
      <c r="A121" s="831" t="s">
        <v>146</v>
      </c>
      <c r="B121" s="832"/>
      <c r="C121" s="299">
        <f>+[2]BS17A!C1036</f>
        <v>0</v>
      </c>
      <c r="D121" s="219">
        <f>+C121-E121</f>
        <v>0</v>
      </c>
      <c r="E121" s="220">
        <f>+[2]BS17A!D1036</f>
        <v>0</v>
      </c>
      <c r="F121" s="265">
        <f>+[2]BS17A!N1036+[2]BS17A!O1036</f>
        <v>0</v>
      </c>
      <c r="G121" s="217">
        <f>+[2]BS17D!D1036</f>
        <v>0</v>
      </c>
      <c r="H121" s="217">
        <f>+[2]BS17D!E1036</f>
        <v>0</v>
      </c>
      <c r="I121" s="265">
        <f>+[2]BS17A!Q1036</f>
        <v>0</v>
      </c>
      <c r="J121" s="649"/>
      <c r="K121" s="474"/>
      <c r="V121" s="451">
        <f>IF(E121&gt;C121,1,0)</f>
        <v>0</v>
      </c>
      <c r="X121" s="445"/>
      <c r="Z121" s="461"/>
    </row>
    <row r="122" spans="1:26" ht="15" customHeight="1" x14ac:dyDescent="0.15">
      <c r="A122" s="538" t="s">
        <v>147</v>
      </c>
      <c r="B122" s="539"/>
      <c r="C122" s="338">
        <f>+[2]BS17C!C164</f>
        <v>102</v>
      </c>
      <c r="D122" s="339"/>
      <c r="E122" s="337"/>
      <c r="F122" s="340">
        <f>+[2]BS17C!D164</f>
        <v>0</v>
      </c>
      <c r="G122" s="222">
        <f>+[2]BS17D!B2103</f>
        <v>0</v>
      </c>
      <c r="H122" s="222">
        <f>+[2]BS17D!D2103</f>
        <v>0</v>
      </c>
      <c r="I122" s="340">
        <f>+[2]BS17C!E164</f>
        <v>0</v>
      </c>
      <c r="J122" s="649"/>
      <c r="K122" s="474"/>
      <c r="V122" s="451"/>
      <c r="X122" s="445"/>
      <c r="Z122" s="461"/>
    </row>
    <row r="123" spans="1:26" ht="15" customHeight="1" x14ac:dyDescent="0.15">
      <c r="A123" s="799" t="s">
        <v>148</v>
      </c>
      <c r="B123" s="540" t="s">
        <v>142</v>
      </c>
      <c r="C123" s="151">
        <f>+[2]BS17A!C1196</f>
        <v>886</v>
      </c>
      <c r="D123" s="236">
        <f>+C123-E123</f>
        <v>0</v>
      </c>
      <c r="E123" s="237">
        <f>+[2]BS17A!D1196</f>
        <v>886</v>
      </c>
      <c r="F123" s="258">
        <f>+[2]BS17A!N1196+[2]BS17A!O1196</f>
        <v>0</v>
      </c>
      <c r="G123" s="234">
        <f>+[2]BS17D!D1196</f>
        <v>0</v>
      </c>
      <c r="H123" s="234">
        <f>+[2]BS17D!E1196</f>
        <v>0</v>
      </c>
      <c r="I123" s="258">
        <f>+[2]BS17A!Q1196</f>
        <v>0</v>
      </c>
      <c r="J123" s="649"/>
      <c r="K123" s="474"/>
      <c r="V123" s="451">
        <f>IF(E123&gt;C123,1,0)</f>
        <v>0</v>
      </c>
      <c r="X123" s="445"/>
      <c r="Z123" s="461"/>
    </row>
    <row r="124" spans="1:26" ht="15" customHeight="1" x14ac:dyDescent="0.15">
      <c r="A124" s="785"/>
      <c r="B124" s="532" t="s">
        <v>143</v>
      </c>
      <c r="C124" s="341">
        <f>+[2]BS17C!C181</f>
        <v>16589</v>
      </c>
      <c r="D124" s="332"/>
      <c r="E124" s="333"/>
      <c r="F124" s="260">
        <f>+[2]BS17C!D181</f>
        <v>0</v>
      </c>
      <c r="G124" s="231">
        <f>+[2]BS17D!D2119</f>
        <v>0</v>
      </c>
      <c r="H124" s="231">
        <f>+[2]BS17D!E2119</f>
        <v>0</v>
      </c>
      <c r="I124" s="260">
        <f>+[2]BS17C!E181</f>
        <v>0</v>
      </c>
      <c r="J124" s="649"/>
      <c r="K124" s="474"/>
      <c r="V124" s="451"/>
      <c r="X124" s="445"/>
      <c r="Z124" s="461"/>
    </row>
    <row r="125" spans="1:26" ht="15" customHeight="1" x14ac:dyDescent="0.15">
      <c r="A125" s="800"/>
      <c r="B125" s="533" t="s">
        <v>9</v>
      </c>
      <c r="C125" s="299">
        <f>+C124+C123</f>
        <v>17475</v>
      </c>
      <c r="D125" s="318"/>
      <c r="E125" s="319"/>
      <c r="F125" s="265">
        <f>+F124+F123</f>
        <v>0</v>
      </c>
      <c r="G125" s="217">
        <f>+G124+G123</f>
        <v>0</v>
      </c>
      <c r="H125" s="217">
        <f>+H124+H123</f>
        <v>0</v>
      </c>
      <c r="I125" s="265">
        <f>+I124+I123</f>
        <v>0</v>
      </c>
      <c r="J125" s="649"/>
      <c r="K125" s="474"/>
      <c r="V125" s="451"/>
      <c r="X125" s="445"/>
      <c r="Z125" s="461"/>
    </row>
    <row r="126" spans="1:26" ht="15" customHeight="1" x14ac:dyDescent="0.15">
      <c r="A126" s="785" t="s">
        <v>149</v>
      </c>
      <c r="B126" s="541" t="s">
        <v>142</v>
      </c>
      <c r="C126" s="338">
        <f>+[2]BS17A!C1353</f>
        <v>87</v>
      </c>
      <c r="D126" s="246">
        <f>+C126-E126</f>
        <v>7</v>
      </c>
      <c r="E126" s="248">
        <f>+[2]BS17A!D1353</f>
        <v>80</v>
      </c>
      <c r="F126" s="335">
        <f>+[2]BS17A!N1353+[2]BS17A!O1353</f>
        <v>0</v>
      </c>
      <c r="G126" s="222">
        <f>+[2]BS17D!D1353</f>
        <v>0</v>
      </c>
      <c r="H126" s="222">
        <f>+[2]BS17D!E1353</f>
        <v>0</v>
      </c>
      <c r="I126" s="335">
        <f>+[2]BS17A!R1353</f>
        <v>0</v>
      </c>
      <c r="J126" s="649"/>
      <c r="K126" s="474"/>
      <c r="V126" s="451">
        <f>IF(E126&gt;C126,1,0)</f>
        <v>0</v>
      </c>
      <c r="X126" s="445"/>
      <c r="Z126" s="461"/>
    </row>
    <row r="127" spans="1:26" ht="15" customHeight="1" x14ac:dyDescent="0.15">
      <c r="A127" s="785"/>
      <c r="B127" s="532" t="s">
        <v>143</v>
      </c>
      <c r="C127" s="341">
        <f>+[2]BS17C!C252</f>
        <v>316</v>
      </c>
      <c r="D127" s="332"/>
      <c r="E127" s="333"/>
      <c r="F127" s="260">
        <f>+[2]BS17C!D252</f>
        <v>0</v>
      </c>
      <c r="G127" s="231">
        <f>+[2]BS17D!D2189</f>
        <v>0</v>
      </c>
      <c r="H127" s="231">
        <f>+[2]BS17D!E2189</f>
        <v>0</v>
      </c>
      <c r="I127" s="260">
        <f>+[2]BS17C!F252</f>
        <v>0</v>
      </c>
      <c r="J127" s="649"/>
      <c r="K127" s="474"/>
      <c r="V127" s="451"/>
      <c r="X127" s="445"/>
      <c r="Z127" s="461"/>
    </row>
    <row r="128" spans="1:26" ht="15" customHeight="1" x14ac:dyDescent="0.15">
      <c r="A128" s="785"/>
      <c r="B128" s="533" t="s">
        <v>9</v>
      </c>
      <c r="C128" s="299">
        <f>+C127+C126</f>
        <v>403</v>
      </c>
      <c r="D128" s="318"/>
      <c r="E128" s="319"/>
      <c r="F128" s="265">
        <f>+F127+F126</f>
        <v>0</v>
      </c>
      <c r="G128" s="217">
        <f>+G127+G126</f>
        <v>0</v>
      </c>
      <c r="H128" s="217">
        <f>+H127+H126</f>
        <v>0</v>
      </c>
      <c r="I128" s="265">
        <f>+I127+I126</f>
        <v>0</v>
      </c>
      <c r="J128" s="649"/>
      <c r="K128" s="474"/>
      <c r="V128" s="451"/>
      <c r="X128" s="445"/>
      <c r="Z128" s="461"/>
    </row>
    <row r="129" spans="1:26" ht="15" customHeight="1" x14ac:dyDescent="0.15">
      <c r="A129" s="536" t="s">
        <v>150</v>
      </c>
      <c r="B129" s="539"/>
      <c r="C129" s="338">
        <f>+[2]BS17C!C292</f>
        <v>185</v>
      </c>
      <c r="D129" s="336"/>
      <c r="E129" s="337"/>
      <c r="F129" s="340">
        <f>+[2]BS17C!D292</f>
        <v>0</v>
      </c>
      <c r="G129" s="222">
        <f>+[2]BS17D!D2228</f>
        <v>0</v>
      </c>
      <c r="H129" s="222">
        <f>+[2]BS17D!E2228</f>
        <v>0</v>
      </c>
      <c r="I129" s="340">
        <f>+[2]BS17C!E292</f>
        <v>0</v>
      </c>
      <c r="J129" s="649"/>
      <c r="K129" s="474"/>
      <c r="V129" s="451"/>
      <c r="X129" s="445"/>
      <c r="Z129" s="461"/>
    </row>
    <row r="130" spans="1:26" ht="15" customHeight="1" x14ac:dyDescent="0.15">
      <c r="A130" s="534" t="s">
        <v>151</v>
      </c>
      <c r="B130" s="542"/>
      <c r="C130" s="299">
        <f>+[2]BS17A!C1574</f>
        <v>1765</v>
      </c>
      <c r="D130" s="219">
        <f>+C130-E130</f>
        <v>23</v>
      </c>
      <c r="E130" s="220">
        <f>+[2]BS17A!D1574</f>
        <v>1742</v>
      </c>
      <c r="F130" s="265">
        <f>+[2]BS17A!N1574+[2]BS17A!O1574</f>
        <v>0</v>
      </c>
      <c r="G130" s="217">
        <f>+[2]BS17D!D1574</f>
        <v>0</v>
      </c>
      <c r="H130" s="217">
        <f>+[2]BS17D!E1574</f>
        <v>0</v>
      </c>
      <c r="I130" s="265">
        <f>+[2]BS17A!Q1574</f>
        <v>0</v>
      </c>
      <c r="J130" s="649"/>
      <c r="K130" s="474"/>
      <c r="V130" s="451">
        <f>IF(E130&gt;C130,1,0)</f>
        <v>0</v>
      </c>
      <c r="X130" s="445"/>
      <c r="Z130" s="461"/>
    </row>
    <row r="131" spans="1:26" ht="15" customHeight="1" x14ac:dyDescent="0.15">
      <c r="A131" s="843" t="s">
        <v>152</v>
      </c>
      <c r="B131" s="540" t="s">
        <v>142</v>
      </c>
      <c r="C131" s="338">
        <f>+[2]BS17A!C1849</f>
        <v>18</v>
      </c>
      <c r="D131" s="224">
        <f>+C131-E131</f>
        <v>0</v>
      </c>
      <c r="E131" s="225">
        <f>+[2]BS17A!D1849</f>
        <v>18</v>
      </c>
      <c r="F131" s="340">
        <f>+[2]BS17A!N1849+[2]BS17A!O1849</f>
        <v>0</v>
      </c>
      <c r="G131" s="222">
        <f>+[2]BS17D!D1849</f>
        <v>0</v>
      </c>
      <c r="H131" s="222">
        <f>+[2]BS17D!E1849</f>
        <v>0</v>
      </c>
      <c r="I131" s="340">
        <f>+[2]BS17A!Q1849</f>
        <v>0</v>
      </c>
      <c r="J131" s="649"/>
      <c r="K131" s="474"/>
      <c r="V131" s="451">
        <f>IF(E131&gt;C131,1,0)</f>
        <v>0</v>
      </c>
      <c r="X131" s="445"/>
      <c r="Z131" s="461"/>
    </row>
    <row r="132" spans="1:26" ht="15" customHeight="1" x14ac:dyDescent="0.15">
      <c r="A132" s="844"/>
      <c r="B132" s="532" t="s">
        <v>143</v>
      </c>
      <c r="C132" s="341">
        <f>+[2]BS17C!C315</f>
        <v>114</v>
      </c>
      <c r="D132" s="332"/>
      <c r="E132" s="333"/>
      <c r="F132" s="260">
        <f>+[2]BS17C!D315</f>
        <v>0</v>
      </c>
      <c r="G132" s="231">
        <f>+[2]BS17D!D2250</f>
        <v>0</v>
      </c>
      <c r="H132" s="231">
        <f>+[2]BS17D!E2250</f>
        <v>0</v>
      </c>
      <c r="I132" s="260">
        <f>+[2]BS17C!E315</f>
        <v>0</v>
      </c>
      <c r="J132" s="649"/>
      <c r="K132" s="474"/>
      <c r="V132" s="451"/>
      <c r="X132" s="445"/>
      <c r="Z132" s="461"/>
    </row>
    <row r="133" spans="1:26" ht="15" customHeight="1" x14ac:dyDescent="0.15">
      <c r="A133" s="845"/>
      <c r="B133" s="533" t="s">
        <v>9</v>
      </c>
      <c r="C133" s="299">
        <f>+C132+C131</f>
        <v>132</v>
      </c>
      <c r="D133" s="318"/>
      <c r="E133" s="319"/>
      <c r="F133" s="265">
        <f>+F132+F131</f>
        <v>0</v>
      </c>
      <c r="G133" s="217">
        <f>+G132+G131</f>
        <v>0</v>
      </c>
      <c r="H133" s="217">
        <f>+H132+H131</f>
        <v>0</v>
      </c>
      <c r="I133" s="265">
        <f>+I132+I131</f>
        <v>0</v>
      </c>
      <c r="J133" s="649"/>
      <c r="K133" s="474"/>
      <c r="V133" s="451"/>
      <c r="X133" s="445"/>
      <c r="Z133" s="461"/>
    </row>
    <row r="134" spans="1:26" ht="15" customHeight="1" x14ac:dyDescent="0.15">
      <c r="A134" s="534" t="s">
        <v>153</v>
      </c>
      <c r="B134" s="542"/>
      <c r="C134" s="299">
        <f>+[2]BS17C!C341</f>
        <v>10027</v>
      </c>
      <c r="D134" s="318"/>
      <c r="E134" s="319"/>
      <c r="F134" s="265">
        <f>+[2]BS17C!D341</f>
        <v>0</v>
      </c>
      <c r="G134" s="217">
        <f>+[2]BS17D!D2267</f>
        <v>0</v>
      </c>
      <c r="H134" s="217">
        <f>+[2]BS17D!E2267</f>
        <v>0</v>
      </c>
      <c r="I134" s="265">
        <f>+[2]BS17C!E341</f>
        <v>0</v>
      </c>
      <c r="J134" s="649"/>
      <c r="K134" s="474"/>
      <c r="V134" s="451"/>
      <c r="X134" s="445"/>
      <c r="Z134" s="461"/>
    </row>
    <row r="135" spans="1:26" ht="15" customHeight="1" x14ac:dyDescent="0.15">
      <c r="A135" s="846" t="s">
        <v>154</v>
      </c>
      <c r="B135" s="543" t="s">
        <v>142</v>
      </c>
      <c r="C135" s="342">
        <f>+C116+C121+C123+C126+C130+C131</f>
        <v>2766</v>
      </c>
      <c r="D135" s="281"/>
      <c r="E135" s="282"/>
      <c r="F135" s="342">
        <f>+F116+F121+F123+F126+F130+F131</f>
        <v>0</v>
      </c>
      <c r="G135" s="234">
        <f>+G116+G121+G123+G126+G130+G131</f>
        <v>0</v>
      </c>
      <c r="H135" s="234">
        <f>+H116+H121+H123+H126+H130+H131</f>
        <v>0</v>
      </c>
      <c r="I135" s="258">
        <f>+I116+I121+I123+I126+I130+I131</f>
        <v>0</v>
      </c>
      <c r="J135" s="649"/>
      <c r="K135" s="474"/>
      <c r="V135" s="451"/>
      <c r="X135" s="445"/>
      <c r="Z135" s="461"/>
    </row>
    <row r="136" spans="1:26" ht="15" customHeight="1" x14ac:dyDescent="0.15">
      <c r="A136" s="847"/>
      <c r="B136" s="544" t="s">
        <v>143</v>
      </c>
      <c r="C136" s="293">
        <f>+C117+C119+C120+C122+C124+C127+C129+C132+C134</f>
        <v>28681</v>
      </c>
      <c r="D136" s="318"/>
      <c r="E136" s="319"/>
      <c r="F136" s="270">
        <f>+F117+F119+F120+F122+F124+F127+F129+F132+F134</f>
        <v>0</v>
      </c>
      <c r="G136" s="156">
        <f>+G117+G119+G120+G122+G124+G127+G129+G132+G134</f>
        <v>0</v>
      </c>
      <c r="H136" s="156">
        <f>+H117+H119+H120+H122+H124+H127+H129+H132+H134</f>
        <v>0</v>
      </c>
      <c r="I136" s="270">
        <f>+I117+I119+I120+I122+I124+I127+I129+I132+I134</f>
        <v>0</v>
      </c>
      <c r="J136" s="649"/>
      <c r="K136" s="474"/>
      <c r="V136" s="451"/>
      <c r="X136" s="445"/>
      <c r="Z136" s="461"/>
    </row>
    <row r="137" spans="1:26" ht="15" customHeight="1" x14ac:dyDescent="0.15">
      <c r="A137" s="848"/>
      <c r="B137" s="545" t="s">
        <v>9</v>
      </c>
      <c r="C137" s="341">
        <f>+C135+C136</f>
        <v>31447</v>
      </c>
      <c r="D137" s="336"/>
      <c r="E137" s="337"/>
      <c r="F137" s="260">
        <f>+F135+F136</f>
        <v>0</v>
      </c>
      <c r="G137" s="231">
        <f>+G135+G136</f>
        <v>0</v>
      </c>
      <c r="H137" s="231">
        <f>+H135+H136</f>
        <v>0</v>
      </c>
      <c r="I137" s="260">
        <f>+I135+I136</f>
        <v>0</v>
      </c>
      <c r="J137" s="649"/>
      <c r="K137" s="474"/>
      <c r="V137" s="451"/>
      <c r="X137" s="445"/>
      <c r="Z137" s="461"/>
    </row>
    <row r="138" spans="1:26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6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6" ht="15" customHeight="1" x14ac:dyDescent="0.2">
      <c r="A140" s="595" t="s">
        <v>158</v>
      </c>
      <c r="B140" s="550"/>
      <c r="C140" s="343">
        <f>+[2]BS17C!C533</f>
        <v>0</v>
      </c>
      <c r="D140" s="255">
        <f>+[2]BS17C!E533</f>
        <v>0</v>
      </c>
      <c r="E140" s="649" t="str">
        <f t="shared" ref="E140:E146" si="15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6" ht="15" customHeight="1" x14ac:dyDescent="0.2">
      <c r="A141" s="514" t="s">
        <v>159</v>
      </c>
      <c r="B141" s="551"/>
      <c r="C141" s="293">
        <f>+[2]BS17A!C1861</f>
        <v>55</v>
      </c>
      <c r="D141" s="156">
        <f>+[2]BS17A!D1861</f>
        <v>55</v>
      </c>
      <c r="E141" s="649" t="str">
        <f t="shared" si="15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16">IF(D141&gt;C141,1,0)</f>
        <v>0</v>
      </c>
      <c r="Z141" s="461"/>
    </row>
    <row r="142" spans="1:26" ht="15" customHeight="1" x14ac:dyDescent="0.2">
      <c r="A142" s="514" t="s">
        <v>160</v>
      </c>
      <c r="B142" s="551"/>
      <c r="C142" s="293">
        <f>+[2]BS17A!C48</f>
        <v>476</v>
      </c>
      <c r="D142" s="156">
        <f>+[2]BS17A!D48</f>
        <v>476</v>
      </c>
      <c r="E142" s="649" t="str">
        <f t="shared" si="15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16"/>
        <v>0</v>
      </c>
      <c r="Z142" s="461"/>
    </row>
    <row r="143" spans="1:26" ht="15" customHeight="1" x14ac:dyDescent="0.2">
      <c r="A143" s="514" t="s">
        <v>161</v>
      </c>
      <c r="B143" s="551"/>
      <c r="C143" s="345"/>
      <c r="D143" s="346"/>
      <c r="E143" s="649" t="str">
        <f t="shared" si="15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16"/>
        <v>0</v>
      </c>
      <c r="Z143" s="461"/>
    </row>
    <row r="144" spans="1:26" ht="15" customHeight="1" x14ac:dyDescent="0.2">
      <c r="A144" s="514" t="s">
        <v>162</v>
      </c>
      <c r="B144" s="551"/>
      <c r="C144" s="293">
        <f>+[2]BS17A!C50</f>
        <v>76</v>
      </c>
      <c r="D144" s="347">
        <f>+[2]BS17A!D50</f>
        <v>76</v>
      </c>
      <c r="E144" s="649" t="str">
        <f t="shared" si="15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16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+[2]BS17A!C51</f>
        <v>131</v>
      </c>
      <c r="D145" s="250">
        <f>+[2]BS17A!D51</f>
        <v>126</v>
      </c>
      <c r="E145" s="649" t="str">
        <f t="shared" si="15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16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738</v>
      </c>
      <c r="D146" s="217">
        <f>SUM(D140:D145)</f>
        <v>733</v>
      </c>
      <c r="E146" s="649" t="str">
        <f t="shared" si="15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16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384"/>
      <c r="I150" s="85"/>
      <c r="J150" s="85"/>
      <c r="K150" s="85"/>
      <c r="L150" s="85"/>
      <c r="N150" s="85"/>
      <c r="O150" s="127"/>
      <c r="W150" s="644"/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2069</v>
      </c>
      <c r="D151" s="154">
        <v>78</v>
      </c>
      <c r="E151" s="152">
        <v>6080</v>
      </c>
      <c r="F151" s="154"/>
      <c r="G151" s="154">
        <v>1991</v>
      </c>
      <c r="H151" s="435" t="s">
        <v>129</v>
      </c>
      <c r="I151" s="669"/>
      <c r="J151" s="669"/>
      <c r="K151" s="669"/>
      <c r="N151" s="85"/>
      <c r="O151" s="127"/>
      <c r="W151" s="644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2413</v>
      </c>
      <c r="D152" s="159">
        <v>91</v>
      </c>
      <c r="E152" s="157">
        <v>7138</v>
      </c>
      <c r="F152" s="159"/>
      <c r="G152" s="159">
        <v>2322</v>
      </c>
      <c r="H152" s="435" t="s">
        <v>129</v>
      </c>
      <c r="I152" s="471"/>
      <c r="N152" s="85"/>
      <c r="O152" s="127"/>
      <c r="W152" s="644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4482</v>
      </c>
      <c r="D153" s="220">
        <f>SUM(D151:D152)</f>
        <v>169</v>
      </c>
      <c r="E153" s="219">
        <f>SUM(E151:E152)</f>
        <v>13218</v>
      </c>
      <c r="F153" s="220">
        <f>SUM(F151:F152)</f>
        <v>0</v>
      </c>
      <c r="G153" s="220">
        <f>SUM(G151:G152)</f>
        <v>4313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10612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3019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3922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463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485" t="s">
        <v>9</v>
      </c>
      <c r="D176" s="485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167</v>
      </c>
      <c r="D177" s="607">
        <v>161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573" t="s">
        <v>186</v>
      </c>
      <c r="D181" s="573" t="s">
        <v>223</v>
      </c>
      <c r="E181" s="485" t="s">
        <v>224</v>
      </c>
      <c r="F181" s="573" t="s">
        <v>225</v>
      </c>
      <c r="G181" s="573" t="s">
        <v>226</v>
      </c>
      <c r="H181" s="573" t="s">
        <v>227</v>
      </c>
      <c r="I181" s="573" t="s">
        <v>228</v>
      </c>
      <c r="J181" s="573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574" t="s">
        <v>231</v>
      </c>
      <c r="C182" s="612">
        <f t="shared" ref="C182:C194" si="17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575" t="s">
        <v>232</v>
      </c>
      <c r="C183" s="614">
        <f t="shared" si="17"/>
        <v>0</v>
      </c>
      <c r="D183" s="614">
        <f t="shared" ref="D183:J183" si="18">SUM(D184:D188)</f>
        <v>0</v>
      </c>
      <c r="E183" s="614">
        <f t="shared" si="18"/>
        <v>0</v>
      </c>
      <c r="F183" s="614">
        <f t="shared" si="18"/>
        <v>0</v>
      </c>
      <c r="G183" s="661">
        <f t="shared" si="18"/>
        <v>0</v>
      </c>
      <c r="H183" s="614">
        <f t="shared" si="18"/>
        <v>0</v>
      </c>
      <c r="I183" s="614">
        <f t="shared" si="18"/>
        <v>0</v>
      </c>
      <c r="J183" s="614">
        <f t="shared" si="18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17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17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17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17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17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17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574" t="s">
        <v>232</v>
      </c>
      <c r="C190" s="612">
        <f t="shared" si="17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575" t="s">
        <v>239</v>
      </c>
      <c r="C191" s="614">
        <f t="shared" si="17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574" t="s">
        <v>231</v>
      </c>
      <c r="C192" s="612">
        <f t="shared" si="17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17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17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574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575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386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466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386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386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386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386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266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Y204" s="440"/>
    </row>
    <row r="205" spans="1:55" ht="26.25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X477" s="440"/>
      <c r="Y477" s="440"/>
    </row>
    <row r="478" spans="24:25" x14ac:dyDescent="0.15">
      <c r="X478" s="440"/>
      <c r="Y478" s="440"/>
    </row>
    <row r="479" spans="24:25" x14ac:dyDescent="0.15">
      <c r="X479" s="440"/>
      <c r="Y479" s="440"/>
    </row>
  </sheetData>
  <mergeCells count="138">
    <mergeCell ref="A45:B45"/>
    <mergeCell ref="A41:B41"/>
    <mergeCell ref="A43:B43"/>
    <mergeCell ref="A34:B34"/>
    <mergeCell ref="A109:B109"/>
    <mergeCell ref="A36:B37"/>
    <mergeCell ref="A46:B46"/>
    <mergeCell ref="A47:B47"/>
    <mergeCell ref="A51:B52"/>
    <mergeCell ref="A40:B40"/>
    <mergeCell ref="A96:A97"/>
    <mergeCell ref="A48:B48"/>
    <mergeCell ref="A94:D94"/>
    <mergeCell ref="A65:B67"/>
    <mergeCell ref="H114:H115"/>
    <mergeCell ref="A107:A108"/>
    <mergeCell ref="A170:B171"/>
    <mergeCell ref="A104:B104"/>
    <mergeCell ref="A116:A118"/>
    <mergeCell ref="A167:B167"/>
    <mergeCell ref="A121:B121"/>
    <mergeCell ref="A123:A125"/>
    <mergeCell ref="A131:A133"/>
    <mergeCell ref="A126:A128"/>
    <mergeCell ref="A151:B151"/>
    <mergeCell ref="G148:G150"/>
    <mergeCell ref="A168:B168"/>
    <mergeCell ref="A166:B166"/>
    <mergeCell ref="A162:B162"/>
    <mergeCell ref="A155:B156"/>
    <mergeCell ref="A160:A161"/>
    <mergeCell ref="D164:I164"/>
    <mergeCell ref="C155:C156"/>
    <mergeCell ref="A152:B152"/>
    <mergeCell ref="N65:N67"/>
    <mergeCell ref="L65:L67"/>
    <mergeCell ref="D65:K65"/>
    <mergeCell ref="D66:G66"/>
    <mergeCell ref="C65:C67"/>
    <mergeCell ref="F108:M108"/>
    <mergeCell ref="A49:B49"/>
    <mergeCell ref="A55:B56"/>
    <mergeCell ref="A98:A99"/>
    <mergeCell ref="F55:F56"/>
    <mergeCell ref="H66:K66"/>
    <mergeCell ref="A53:B53"/>
    <mergeCell ref="E55:E56"/>
    <mergeCell ref="E51:E52"/>
    <mergeCell ref="H51:H52"/>
    <mergeCell ref="F51:F52"/>
    <mergeCell ref="C88:C90"/>
    <mergeCell ref="C55:D55"/>
    <mergeCell ref="G51:G52"/>
    <mergeCell ref="C51:D51"/>
    <mergeCell ref="H55:H56"/>
    <mergeCell ref="G55:G56"/>
    <mergeCell ref="A177:A179"/>
    <mergeCell ref="P88:P90"/>
    <mergeCell ref="A111:B111"/>
    <mergeCell ref="A110:B110"/>
    <mergeCell ref="A106:B106"/>
    <mergeCell ref="C114:E114"/>
    <mergeCell ref="A114:B115"/>
    <mergeCell ref="A103:D103"/>
    <mergeCell ref="O88:O90"/>
    <mergeCell ref="A102:B102"/>
    <mergeCell ref="A100:A101"/>
    <mergeCell ref="H89:K89"/>
    <mergeCell ref="L88:L90"/>
    <mergeCell ref="N88:N90"/>
    <mergeCell ref="D88:K88"/>
    <mergeCell ref="D89:G89"/>
    <mergeCell ref="M88:M90"/>
    <mergeCell ref="A93:B93"/>
    <mergeCell ref="A88:B90"/>
    <mergeCell ref="C109:D109"/>
    <mergeCell ref="A105:B105"/>
    <mergeCell ref="L170:L171"/>
    <mergeCell ref="D170:K170"/>
    <mergeCell ref="I114:I115"/>
    <mergeCell ref="C204:C205"/>
    <mergeCell ref="A181:B181"/>
    <mergeCell ref="A202:B202"/>
    <mergeCell ref="A192:A194"/>
    <mergeCell ref="A195:A196"/>
    <mergeCell ref="A201:B201"/>
    <mergeCell ref="A189:A191"/>
    <mergeCell ref="A200:B200"/>
    <mergeCell ref="A199:B199"/>
    <mergeCell ref="A182:A188"/>
    <mergeCell ref="A174:B174"/>
    <mergeCell ref="A176:B176"/>
    <mergeCell ref="A6:J6"/>
    <mergeCell ref="A7:J7"/>
    <mergeCell ref="A10:B11"/>
    <mergeCell ref="C10:D10"/>
    <mergeCell ref="H10:H11"/>
    <mergeCell ref="G10:G11"/>
    <mergeCell ref="E36:E37"/>
    <mergeCell ref="F36:F37"/>
    <mergeCell ref="G36:G37"/>
    <mergeCell ref="H36:H37"/>
    <mergeCell ref="C36:D36"/>
    <mergeCell ref="F10:F11"/>
    <mergeCell ref="A18:A21"/>
    <mergeCell ref="E10:E11"/>
    <mergeCell ref="A29:A32"/>
    <mergeCell ref="J164:J165"/>
    <mergeCell ref="A157:B157"/>
    <mergeCell ref="C170:C171"/>
    <mergeCell ref="A173:B173"/>
    <mergeCell ref="A112:B112"/>
    <mergeCell ref="F114:F115"/>
    <mergeCell ref="G114:G115"/>
    <mergeCell ref="A216:B216"/>
    <mergeCell ref="A217:B217"/>
    <mergeCell ref="A214:B215"/>
    <mergeCell ref="C214:C215"/>
    <mergeCell ref="P65:P67"/>
    <mergeCell ref="Q65:Q67"/>
    <mergeCell ref="A85:B85"/>
    <mergeCell ref="M65:M67"/>
    <mergeCell ref="O65:O67"/>
    <mergeCell ref="Q88:Q90"/>
    <mergeCell ref="A95:B95"/>
    <mergeCell ref="A149:B149"/>
    <mergeCell ref="A135:A137"/>
    <mergeCell ref="A139:B139"/>
    <mergeCell ref="A147:F147"/>
    <mergeCell ref="C148:D149"/>
    <mergeCell ref="E148:F149"/>
    <mergeCell ref="D204:D205"/>
    <mergeCell ref="A197:B197"/>
    <mergeCell ref="A204:B205"/>
    <mergeCell ref="A172:B172"/>
    <mergeCell ref="A153:B153"/>
    <mergeCell ref="A164:B165"/>
    <mergeCell ref="C164:C1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zoomScale="80" zoomScaleNormal="80" workbookViewId="0">
      <selection activeCell="A162" sqref="A162:B162"/>
    </sheetView>
  </sheetViews>
  <sheetFormatPr baseColWidth="10" defaultRowHeight="10.5" x14ac:dyDescent="0.15"/>
  <cols>
    <col min="1" max="1" width="19.42578125" style="461" customWidth="1"/>
    <col min="2" max="8" width="21" style="461" customWidth="1"/>
    <col min="9" max="9" width="13.42578125" style="461" customWidth="1"/>
    <col min="10" max="10" width="13.85546875" style="461" customWidth="1"/>
    <col min="11" max="11" width="11.7109375" style="461" customWidth="1"/>
    <col min="12" max="12" width="13.28515625" style="461" customWidth="1"/>
    <col min="13" max="13" width="11.710937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24" width="20.85546875" style="461" customWidth="1"/>
    <col min="25" max="25" width="20.28515625" style="461" customWidth="1"/>
    <col min="26" max="26" width="20.28515625" style="445" customWidth="1"/>
    <col min="27" max="27" width="20.28515625" style="461" customWidth="1"/>
    <col min="28" max="28" width="14.85546875" style="461" customWidth="1"/>
    <col min="29" max="29" width="11.42578125" style="461" customWidth="1"/>
    <col min="30" max="256" width="11.42578125" style="461"/>
    <col min="257" max="257" width="19.42578125" style="461" customWidth="1"/>
    <col min="258" max="264" width="21" style="461" customWidth="1"/>
    <col min="265" max="265" width="13.42578125" style="461" customWidth="1"/>
    <col min="266" max="266" width="13.85546875" style="461" customWidth="1"/>
    <col min="267" max="267" width="11.7109375" style="461" customWidth="1"/>
    <col min="268" max="268" width="13.28515625" style="461" customWidth="1"/>
    <col min="269" max="269" width="11.710937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80" width="20.85546875" style="461" customWidth="1"/>
    <col min="281" max="283" width="20.28515625" style="461" customWidth="1"/>
    <col min="284" max="284" width="14.85546875" style="461" customWidth="1"/>
    <col min="285" max="285" width="11.42578125" style="461" customWidth="1"/>
    <col min="286" max="512" width="11.42578125" style="461"/>
    <col min="513" max="513" width="19.42578125" style="461" customWidth="1"/>
    <col min="514" max="520" width="21" style="461" customWidth="1"/>
    <col min="521" max="521" width="13.42578125" style="461" customWidth="1"/>
    <col min="522" max="522" width="13.85546875" style="461" customWidth="1"/>
    <col min="523" max="523" width="11.7109375" style="461" customWidth="1"/>
    <col min="524" max="524" width="13.28515625" style="461" customWidth="1"/>
    <col min="525" max="525" width="11.710937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6" width="20.85546875" style="461" customWidth="1"/>
    <col min="537" max="539" width="20.28515625" style="461" customWidth="1"/>
    <col min="540" max="540" width="14.85546875" style="461" customWidth="1"/>
    <col min="541" max="541" width="11.42578125" style="461" customWidth="1"/>
    <col min="542" max="768" width="11.42578125" style="461"/>
    <col min="769" max="769" width="19.42578125" style="461" customWidth="1"/>
    <col min="770" max="776" width="21" style="461" customWidth="1"/>
    <col min="777" max="777" width="13.42578125" style="461" customWidth="1"/>
    <col min="778" max="778" width="13.85546875" style="461" customWidth="1"/>
    <col min="779" max="779" width="11.7109375" style="461" customWidth="1"/>
    <col min="780" max="780" width="13.28515625" style="461" customWidth="1"/>
    <col min="781" max="781" width="11.710937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92" width="20.85546875" style="461" customWidth="1"/>
    <col min="793" max="795" width="20.28515625" style="461" customWidth="1"/>
    <col min="796" max="796" width="14.85546875" style="461" customWidth="1"/>
    <col min="797" max="797" width="11.42578125" style="461" customWidth="1"/>
    <col min="798" max="1024" width="11.42578125" style="461"/>
    <col min="1025" max="1025" width="19.42578125" style="461" customWidth="1"/>
    <col min="1026" max="1032" width="21" style="461" customWidth="1"/>
    <col min="1033" max="1033" width="13.42578125" style="461" customWidth="1"/>
    <col min="1034" max="1034" width="13.85546875" style="461" customWidth="1"/>
    <col min="1035" max="1035" width="11.7109375" style="461" customWidth="1"/>
    <col min="1036" max="1036" width="13.28515625" style="461" customWidth="1"/>
    <col min="1037" max="1037" width="11.710937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8" width="20.85546875" style="461" customWidth="1"/>
    <col min="1049" max="1051" width="20.28515625" style="461" customWidth="1"/>
    <col min="1052" max="1052" width="14.85546875" style="461" customWidth="1"/>
    <col min="1053" max="1053" width="11.42578125" style="461" customWidth="1"/>
    <col min="1054" max="1280" width="11.42578125" style="461"/>
    <col min="1281" max="1281" width="19.42578125" style="461" customWidth="1"/>
    <col min="1282" max="1288" width="21" style="461" customWidth="1"/>
    <col min="1289" max="1289" width="13.42578125" style="461" customWidth="1"/>
    <col min="1290" max="1290" width="13.85546875" style="461" customWidth="1"/>
    <col min="1291" max="1291" width="11.7109375" style="461" customWidth="1"/>
    <col min="1292" max="1292" width="13.28515625" style="461" customWidth="1"/>
    <col min="1293" max="1293" width="11.710937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304" width="20.85546875" style="461" customWidth="1"/>
    <col min="1305" max="1307" width="20.28515625" style="461" customWidth="1"/>
    <col min="1308" max="1308" width="14.85546875" style="461" customWidth="1"/>
    <col min="1309" max="1309" width="11.42578125" style="461" customWidth="1"/>
    <col min="1310" max="1536" width="11.42578125" style="461"/>
    <col min="1537" max="1537" width="19.42578125" style="461" customWidth="1"/>
    <col min="1538" max="1544" width="21" style="461" customWidth="1"/>
    <col min="1545" max="1545" width="13.42578125" style="461" customWidth="1"/>
    <col min="1546" max="1546" width="13.85546875" style="461" customWidth="1"/>
    <col min="1547" max="1547" width="11.7109375" style="461" customWidth="1"/>
    <col min="1548" max="1548" width="13.28515625" style="461" customWidth="1"/>
    <col min="1549" max="1549" width="11.710937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60" width="20.85546875" style="461" customWidth="1"/>
    <col min="1561" max="1563" width="20.28515625" style="461" customWidth="1"/>
    <col min="1564" max="1564" width="14.85546875" style="461" customWidth="1"/>
    <col min="1565" max="1565" width="11.42578125" style="461" customWidth="1"/>
    <col min="1566" max="1792" width="11.42578125" style="461"/>
    <col min="1793" max="1793" width="19.42578125" style="461" customWidth="1"/>
    <col min="1794" max="1800" width="21" style="461" customWidth="1"/>
    <col min="1801" max="1801" width="13.42578125" style="461" customWidth="1"/>
    <col min="1802" max="1802" width="13.85546875" style="461" customWidth="1"/>
    <col min="1803" max="1803" width="11.7109375" style="461" customWidth="1"/>
    <col min="1804" max="1804" width="13.28515625" style="461" customWidth="1"/>
    <col min="1805" max="1805" width="11.710937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6" width="20.85546875" style="461" customWidth="1"/>
    <col min="1817" max="1819" width="20.28515625" style="461" customWidth="1"/>
    <col min="1820" max="1820" width="14.85546875" style="461" customWidth="1"/>
    <col min="1821" max="1821" width="11.42578125" style="461" customWidth="1"/>
    <col min="1822" max="2048" width="11.42578125" style="461"/>
    <col min="2049" max="2049" width="19.42578125" style="461" customWidth="1"/>
    <col min="2050" max="2056" width="21" style="461" customWidth="1"/>
    <col min="2057" max="2057" width="13.42578125" style="461" customWidth="1"/>
    <col min="2058" max="2058" width="13.85546875" style="461" customWidth="1"/>
    <col min="2059" max="2059" width="11.7109375" style="461" customWidth="1"/>
    <col min="2060" max="2060" width="13.28515625" style="461" customWidth="1"/>
    <col min="2061" max="2061" width="11.710937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72" width="20.85546875" style="461" customWidth="1"/>
    <col min="2073" max="2075" width="20.28515625" style="461" customWidth="1"/>
    <col min="2076" max="2076" width="14.85546875" style="461" customWidth="1"/>
    <col min="2077" max="2077" width="11.42578125" style="461" customWidth="1"/>
    <col min="2078" max="2304" width="11.42578125" style="461"/>
    <col min="2305" max="2305" width="19.42578125" style="461" customWidth="1"/>
    <col min="2306" max="2312" width="21" style="461" customWidth="1"/>
    <col min="2313" max="2313" width="13.42578125" style="461" customWidth="1"/>
    <col min="2314" max="2314" width="13.85546875" style="461" customWidth="1"/>
    <col min="2315" max="2315" width="11.7109375" style="461" customWidth="1"/>
    <col min="2316" max="2316" width="13.28515625" style="461" customWidth="1"/>
    <col min="2317" max="2317" width="11.710937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8" width="20.85546875" style="461" customWidth="1"/>
    <col min="2329" max="2331" width="20.28515625" style="461" customWidth="1"/>
    <col min="2332" max="2332" width="14.85546875" style="461" customWidth="1"/>
    <col min="2333" max="2333" width="11.42578125" style="461" customWidth="1"/>
    <col min="2334" max="2560" width="11.42578125" style="461"/>
    <col min="2561" max="2561" width="19.42578125" style="461" customWidth="1"/>
    <col min="2562" max="2568" width="21" style="461" customWidth="1"/>
    <col min="2569" max="2569" width="13.42578125" style="461" customWidth="1"/>
    <col min="2570" max="2570" width="13.85546875" style="461" customWidth="1"/>
    <col min="2571" max="2571" width="11.7109375" style="461" customWidth="1"/>
    <col min="2572" max="2572" width="13.28515625" style="461" customWidth="1"/>
    <col min="2573" max="2573" width="11.710937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84" width="20.85546875" style="461" customWidth="1"/>
    <col min="2585" max="2587" width="20.28515625" style="461" customWidth="1"/>
    <col min="2588" max="2588" width="14.85546875" style="461" customWidth="1"/>
    <col min="2589" max="2589" width="11.42578125" style="461" customWidth="1"/>
    <col min="2590" max="2816" width="11.42578125" style="461"/>
    <col min="2817" max="2817" width="19.42578125" style="461" customWidth="1"/>
    <col min="2818" max="2824" width="21" style="461" customWidth="1"/>
    <col min="2825" max="2825" width="13.42578125" style="461" customWidth="1"/>
    <col min="2826" max="2826" width="13.85546875" style="461" customWidth="1"/>
    <col min="2827" max="2827" width="11.7109375" style="461" customWidth="1"/>
    <col min="2828" max="2828" width="13.28515625" style="461" customWidth="1"/>
    <col min="2829" max="2829" width="11.710937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40" width="20.85546875" style="461" customWidth="1"/>
    <col min="2841" max="2843" width="20.28515625" style="461" customWidth="1"/>
    <col min="2844" max="2844" width="14.85546875" style="461" customWidth="1"/>
    <col min="2845" max="2845" width="11.42578125" style="461" customWidth="1"/>
    <col min="2846" max="3072" width="11.42578125" style="461"/>
    <col min="3073" max="3073" width="19.42578125" style="461" customWidth="1"/>
    <col min="3074" max="3080" width="21" style="461" customWidth="1"/>
    <col min="3081" max="3081" width="13.42578125" style="461" customWidth="1"/>
    <col min="3082" max="3082" width="13.85546875" style="461" customWidth="1"/>
    <col min="3083" max="3083" width="11.7109375" style="461" customWidth="1"/>
    <col min="3084" max="3084" width="13.28515625" style="461" customWidth="1"/>
    <col min="3085" max="3085" width="11.710937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6" width="20.85546875" style="461" customWidth="1"/>
    <col min="3097" max="3099" width="20.28515625" style="461" customWidth="1"/>
    <col min="3100" max="3100" width="14.85546875" style="461" customWidth="1"/>
    <col min="3101" max="3101" width="11.42578125" style="461" customWidth="1"/>
    <col min="3102" max="3328" width="11.42578125" style="461"/>
    <col min="3329" max="3329" width="19.42578125" style="461" customWidth="1"/>
    <col min="3330" max="3336" width="21" style="461" customWidth="1"/>
    <col min="3337" max="3337" width="13.42578125" style="461" customWidth="1"/>
    <col min="3338" max="3338" width="13.85546875" style="461" customWidth="1"/>
    <col min="3339" max="3339" width="11.7109375" style="461" customWidth="1"/>
    <col min="3340" max="3340" width="13.28515625" style="461" customWidth="1"/>
    <col min="3341" max="3341" width="11.710937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52" width="20.85546875" style="461" customWidth="1"/>
    <col min="3353" max="3355" width="20.28515625" style="461" customWidth="1"/>
    <col min="3356" max="3356" width="14.85546875" style="461" customWidth="1"/>
    <col min="3357" max="3357" width="11.42578125" style="461" customWidth="1"/>
    <col min="3358" max="3584" width="11.42578125" style="461"/>
    <col min="3585" max="3585" width="19.42578125" style="461" customWidth="1"/>
    <col min="3586" max="3592" width="21" style="461" customWidth="1"/>
    <col min="3593" max="3593" width="13.42578125" style="461" customWidth="1"/>
    <col min="3594" max="3594" width="13.85546875" style="461" customWidth="1"/>
    <col min="3595" max="3595" width="11.7109375" style="461" customWidth="1"/>
    <col min="3596" max="3596" width="13.28515625" style="461" customWidth="1"/>
    <col min="3597" max="3597" width="11.710937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8" width="20.85546875" style="461" customWidth="1"/>
    <col min="3609" max="3611" width="20.28515625" style="461" customWidth="1"/>
    <col min="3612" max="3612" width="14.85546875" style="461" customWidth="1"/>
    <col min="3613" max="3613" width="11.42578125" style="461" customWidth="1"/>
    <col min="3614" max="3840" width="11.42578125" style="461"/>
    <col min="3841" max="3841" width="19.42578125" style="461" customWidth="1"/>
    <col min="3842" max="3848" width="21" style="461" customWidth="1"/>
    <col min="3849" max="3849" width="13.42578125" style="461" customWidth="1"/>
    <col min="3850" max="3850" width="13.85546875" style="461" customWidth="1"/>
    <col min="3851" max="3851" width="11.7109375" style="461" customWidth="1"/>
    <col min="3852" max="3852" width="13.28515625" style="461" customWidth="1"/>
    <col min="3853" max="3853" width="11.710937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64" width="20.85546875" style="461" customWidth="1"/>
    <col min="3865" max="3867" width="20.28515625" style="461" customWidth="1"/>
    <col min="3868" max="3868" width="14.85546875" style="461" customWidth="1"/>
    <col min="3869" max="3869" width="11.42578125" style="461" customWidth="1"/>
    <col min="3870" max="4096" width="11.42578125" style="461"/>
    <col min="4097" max="4097" width="19.42578125" style="461" customWidth="1"/>
    <col min="4098" max="4104" width="21" style="461" customWidth="1"/>
    <col min="4105" max="4105" width="13.42578125" style="461" customWidth="1"/>
    <col min="4106" max="4106" width="13.85546875" style="461" customWidth="1"/>
    <col min="4107" max="4107" width="11.7109375" style="461" customWidth="1"/>
    <col min="4108" max="4108" width="13.28515625" style="461" customWidth="1"/>
    <col min="4109" max="4109" width="11.710937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20" width="20.85546875" style="461" customWidth="1"/>
    <col min="4121" max="4123" width="20.28515625" style="461" customWidth="1"/>
    <col min="4124" max="4124" width="14.85546875" style="461" customWidth="1"/>
    <col min="4125" max="4125" width="11.42578125" style="461" customWidth="1"/>
    <col min="4126" max="4352" width="11.42578125" style="461"/>
    <col min="4353" max="4353" width="19.42578125" style="461" customWidth="1"/>
    <col min="4354" max="4360" width="21" style="461" customWidth="1"/>
    <col min="4361" max="4361" width="13.42578125" style="461" customWidth="1"/>
    <col min="4362" max="4362" width="13.85546875" style="461" customWidth="1"/>
    <col min="4363" max="4363" width="11.7109375" style="461" customWidth="1"/>
    <col min="4364" max="4364" width="13.28515625" style="461" customWidth="1"/>
    <col min="4365" max="4365" width="11.710937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6" width="20.85546875" style="461" customWidth="1"/>
    <col min="4377" max="4379" width="20.28515625" style="461" customWidth="1"/>
    <col min="4380" max="4380" width="14.85546875" style="461" customWidth="1"/>
    <col min="4381" max="4381" width="11.42578125" style="461" customWidth="1"/>
    <col min="4382" max="4608" width="11.42578125" style="461"/>
    <col min="4609" max="4609" width="19.42578125" style="461" customWidth="1"/>
    <col min="4610" max="4616" width="21" style="461" customWidth="1"/>
    <col min="4617" max="4617" width="13.42578125" style="461" customWidth="1"/>
    <col min="4618" max="4618" width="13.85546875" style="461" customWidth="1"/>
    <col min="4619" max="4619" width="11.7109375" style="461" customWidth="1"/>
    <col min="4620" max="4620" width="13.28515625" style="461" customWidth="1"/>
    <col min="4621" max="4621" width="11.710937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32" width="20.85546875" style="461" customWidth="1"/>
    <col min="4633" max="4635" width="20.28515625" style="461" customWidth="1"/>
    <col min="4636" max="4636" width="14.85546875" style="461" customWidth="1"/>
    <col min="4637" max="4637" width="11.42578125" style="461" customWidth="1"/>
    <col min="4638" max="4864" width="11.42578125" style="461"/>
    <col min="4865" max="4865" width="19.42578125" style="461" customWidth="1"/>
    <col min="4866" max="4872" width="21" style="461" customWidth="1"/>
    <col min="4873" max="4873" width="13.42578125" style="461" customWidth="1"/>
    <col min="4874" max="4874" width="13.85546875" style="461" customWidth="1"/>
    <col min="4875" max="4875" width="11.7109375" style="461" customWidth="1"/>
    <col min="4876" max="4876" width="13.28515625" style="461" customWidth="1"/>
    <col min="4877" max="4877" width="11.710937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8" width="20.85546875" style="461" customWidth="1"/>
    <col min="4889" max="4891" width="20.28515625" style="461" customWidth="1"/>
    <col min="4892" max="4892" width="14.85546875" style="461" customWidth="1"/>
    <col min="4893" max="4893" width="11.42578125" style="461" customWidth="1"/>
    <col min="4894" max="5120" width="11.42578125" style="461"/>
    <col min="5121" max="5121" width="19.42578125" style="461" customWidth="1"/>
    <col min="5122" max="5128" width="21" style="461" customWidth="1"/>
    <col min="5129" max="5129" width="13.42578125" style="461" customWidth="1"/>
    <col min="5130" max="5130" width="13.85546875" style="461" customWidth="1"/>
    <col min="5131" max="5131" width="11.7109375" style="461" customWidth="1"/>
    <col min="5132" max="5132" width="13.28515625" style="461" customWidth="1"/>
    <col min="5133" max="5133" width="11.710937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44" width="20.85546875" style="461" customWidth="1"/>
    <col min="5145" max="5147" width="20.28515625" style="461" customWidth="1"/>
    <col min="5148" max="5148" width="14.85546875" style="461" customWidth="1"/>
    <col min="5149" max="5149" width="11.42578125" style="461" customWidth="1"/>
    <col min="5150" max="5376" width="11.42578125" style="461"/>
    <col min="5377" max="5377" width="19.42578125" style="461" customWidth="1"/>
    <col min="5378" max="5384" width="21" style="461" customWidth="1"/>
    <col min="5385" max="5385" width="13.42578125" style="461" customWidth="1"/>
    <col min="5386" max="5386" width="13.85546875" style="461" customWidth="1"/>
    <col min="5387" max="5387" width="11.7109375" style="461" customWidth="1"/>
    <col min="5388" max="5388" width="13.28515625" style="461" customWidth="1"/>
    <col min="5389" max="5389" width="11.710937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400" width="20.85546875" style="461" customWidth="1"/>
    <col min="5401" max="5403" width="20.28515625" style="461" customWidth="1"/>
    <col min="5404" max="5404" width="14.85546875" style="461" customWidth="1"/>
    <col min="5405" max="5405" width="11.42578125" style="461" customWidth="1"/>
    <col min="5406" max="5632" width="11.42578125" style="461"/>
    <col min="5633" max="5633" width="19.42578125" style="461" customWidth="1"/>
    <col min="5634" max="5640" width="21" style="461" customWidth="1"/>
    <col min="5641" max="5641" width="13.42578125" style="461" customWidth="1"/>
    <col min="5642" max="5642" width="13.85546875" style="461" customWidth="1"/>
    <col min="5643" max="5643" width="11.7109375" style="461" customWidth="1"/>
    <col min="5644" max="5644" width="13.28515625" style="461" customWidth="1"/>
    <col min="5645" max="5645" width="11.710937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6" width="20.85546875" style="461" customWidth="1"/>
    <col min="5657" max="5659" width="20.28515625" style="461" customWidth="1"/>
    <col min="5660" max="5660" width="14.85546875" style="461" customWidth="1"/>
    <col min="5661" max="5661" width="11.42578125" style="461" customWidth="1"/>
    <col min="5662" max="5888" width="11.42578125" style="461"/>
    <col min="5889" max="5889" width="19.42578125" style="461" customWidth="1"/>
    <col min="5890" max="5896" width="21" style="461" customWidth="1"/>
    <col min="5897" max="5897" width="13.42578125" style="461" customWidth="1"/>
    <col min="5898" max="5898" width="13.85546875" style="461" customWidth="1"/>
    <col min="5899" max="5899" width="11.7109375" style="461" customWidth="1"/>
    <col min="5900" max="5900" width="13.28515625" style="461" customWidth="1"/>
    <col min="5901" max="5901" width="11.710937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12" width="20.85546875" style="461" customWidth="1"/>
    <col min="5913" max="5915" width="20.28515625" style="461" customWidth="1"/>
    <col min="5916" max="5916" width="14.85546875" style="461" customWidth="1"/>
    <col min="5917" max="5917" width="11.42578125" style="461" customWidth="1"/>
    <col min="5918" max="6144" width="11.42578125" style="461"/>
    <col min="6145" max="6145" width="19.42578125" style="461" customWidth="1"/>
    <col min="6146" max="6152" width="21" style="461" customWidth="1"/>
    <col min="6153" max="6153" width="13.42578125" style="461" customWidth="1"/>
    <col min="6154" max="6154" width="13.85546875" style="461" customWidth="1"/>
    <col min="6155" max="6155" width="11.7109375" style="461" customWidth="1"/>
    <col min="6156" max="6156" width="13.28515625" style="461" customWidth="1"/>
    <col min="6157" max="6157" width="11.710937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8" width="20.85546875" style="461" customWidth="1"/>
    <col min="6169" max="6171" width="20.28515625" style="461" customWidth="1"/>
    <col min="6172" max="6172" width="14.85546875" style="461" customWidth="1"/>
    <col min="6173" max="6173" width="11.42578125" style="461" customWidth="1"/>
    <col min="6174" max="6400" width="11.42578125" style="461"/>
    <col min="6401" max="6401" width="19.42578125" style="461" customWidth="1"/>
    <col min="6402" max="6408" width="21" style="461" customWidth="1"/>
    <col min="6409" max="6409" width="13.42578125" style="461" customWidth="1"/>
    <col min="6410" max="6410" width="13.85546875" style="461" customWidth="1"/>
    <col min="6411" max="6411" width="11.7109375" style="461" customWidth="1"/>
    <col min="6412" max="6412" width="13.28515625" style="461" customWidth="1"/>
    <col min="6413" max="6413" width="11.710937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24" width="20.85546875" style="461" customWidth="1"/>
    <col min="6425" max="6427" width="20.28515625" style="461" customWidth="1"/>
    <col min="6428" max="6428" width="14.85546875" style="461" customWidth="1"/>
    <col min="6429" max="6429" width="11.42578125" style="461" customWidth="1"/>
    <col min="6430" max="6656" width="11.42578125" style="461"/>
    <col min="6657" max="6657" width="19.42578125" style="461" customWidth="1"/>
    <col min="6658" max="6664" width="21" style="461" customWidth="1"/>
    <col min="6665" max="6665" width="13.42578125" style="461" customWidth="1"/>
    <col min="6666" max="6666" width="13.85546875" style="461" customWidth="1"/>
    <col min="6667" max="6667" width="11.7109375" style="461" customWidth="1"/>
    <col min="6668" max="6668" width="13.28515625" style="461" customWidth="1"/>
    <col min="6669" max="6669" width="11.710937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80" width="20.85546875" style="461" customWidth="1"/>
    <col min="6681" max="6683" width="20.28515625" style="461" customWidth="1"/>
    <col min="6684" max="6684" width="14.85546875" style="461" customWidth="1"/>
    <col min="6685" max="6685" width="11.42578125" style="461" customWidth="1"/>
    <col min="6686" max="6912" width="11.42578125" style="461"/>
    <col min="6913" max="6913" width="19.42578125" style="461" customWidth="1"/>
    <col min="6914" max="6920" width="21" style="461" customWidth="1"/>
    <col min="6921" max="6921" width="13.42578125" style="461" customWidth="1"/>
    <col min="6922" max="6922" width="13.85546875" style="461" customWidth="1"/>
    <col min="6923" max="6923" width="11.7109375" style="461" customWidth="1"/>
    <col min="6924" max="6924" width="13.28515625" style="461" customWidth="1"/>
    <col min="6925" max="6925" width="11.710937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6" width="20.85546875" style="461" customWidth="1"/>
    <col min="6937" max="6939" width="20.28515625" style="461" customWidth="1"/>
    <col min="6940" max="6940" width="14.85546875" style="461" customWidth="1"/>
    <col min="6941" max="6941" width="11.42578125" style="461" customWidth="1"/>
    <col min="6942" max="7168" width="11.42578125" style="461"/>
    <col min="7169" max="7169" width="19.42578125" style="461" customWidth="1"/>
    <col min="7170" max="7176" width="21" style="461" customWidth="1"/>
    <col min="7177" max="7177" width="13.42578125" style="461" customWidth="1"/>
    <col min="7178" max="7178" width="13.85546875" style="461" customWidth="1"/>
    <col min="7179" max="7179" width="11.7109375" style="461" customWidth="1"/>
    <col min="7180" max="7180" width="13.28515625" style="461" customWidth="1"/>
    <col min="7181" max="7181" width="11.710937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92" width="20.85546875" style="461" customWidth="1"/>
    <col min="7193" max="7195" width="20.28515625" style="461" customWidth="1"/>
    <col min="7196" max="7196" width="14.85546875" style="461" customWidth="1"/>
    <col min="7197" max="7197" width="11.42578125" style="461" customWidth="1"/>
    <col min="7198" max="7424" width="11.42578125" style="461"/>
    <col min="7425" max="7425" width="19.42578125" style="461" customWidth="1"/>
    <col min="7426" max="7432" width="21" style="461" customWidth="1"/>
    <col min="7433" max="7433" width="13.42578125" style="461" customWidth="1"/>
    <col min="7434" max="7434" width="13.85546875" style="461" customWidth="1"/>
    <col min="7435" max="7435" width="11.7109375" style="461" customWidth="1"/>
    <col min="7436" max="7436" width="13.28515625" style="461" customWidth="1"/>
    <col min="7437" max="7437" width="11.710937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8" width="20.85546875" style="461" customWidth="1"/>
    <col min="7449" max="7451" width="20.28515625" style="461" customWidth="1"/>
    <col min="7452" max="7452" width="14.85546875" style="461" customWidth="1"/>
    <col min="7453" max="7453" width="11.42578125" style="461" customWidth="1"/>
    <col min="7454" max="7680" width="11.42578125" style="461"/>
    <col min="7681" max="7681" width="19.42578125" style="461" customWidth="1"/>
    <col min="7682" max="7688" width="21" style="461" customWidth="1"/>
    <col min="7689" max="7689" width="13.42578125" style="461" customWidth="1"/>
    <col min="7690" max="7690" width="13.85546875" style="461" customWidth="1"/>
    <col min="7691" max="7691" width="11.7109375" style="461" customWidth="1"/>
    <col min="7692" max="7692" width="13.28515625" style="461" customWidth="1"/>
    <col min="7693" max="7693" width="11.710937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704" width="20.85546875" style="461" customWidth="1"/>
    <col min="7705" max="7707" width="20.28515625" style="461" customWidth="1"/>
    <col min="7708" max="7708" width="14.85546875" style="461" customWidth="1"/>
    <col min="7709" max="7709" width="11.42578125" style="461" customWidth="1"/>
    <col min="7710" max="7936" width="11.42578125" style="461"/>
    <col min="7937" max="7937" width="19.42578125" style="461" customWidth="1"/>
    <col min="7938" max="7944" width="21" style="461" customWidth="1"/>
    <col min="7945" max="7945" width="13.42578125" style="461" customWidth="1"/>
    <col min="7946" max="7946" width="13.85546875" style="461" customWidth="1"/>
    <col min="7947" max="7947" width="11.7109375" style="461" customWidth="1"/>
    <col min="7948" max="7948" width="13.28515625" style="461" customWidth="1"/>
    <col min="7949" max="7949" width="11.710937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60" width="20.85546875" style="461" customWidth="1"/>
    <col min="7961" max="7963" width="20.28515625" style="461" customWidth="1"/>
    <col min="7964" max="7964" width="14.85546875" style="461" customWidth="1"/>
    <col min="7965" max="7965" width="11.42578125" style="461" customWidth="1"/>
    <col min="7966" max="8192" width="11.42578125" style="461"/>
    <col min="8193" max="8193" width="19.42578125" style="461" customWidth="1"/>
    <col min="8194" max="8200" width="21" style="461" customWidth="1"/>
    <col min="8201" max="8201" width="13.42578125" style="461" customWidth="1"/>
    <col min="8202" max="8202" width="13.85546875" style="461" customWidth="1"/>
    <col min="8203" max="8203" width="11.7109375" style="461" customWidth="1"/>
    <col min="8204" max="8204" width="13.28515625" style="461" customWidth="1"/>
    <col min="8205" max="8205" width="11.710937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6" width="20.85546875" style="461" customWidth="1"/>
    <col min="8217" max="8219" width="20.28515625" style="461" customWidth="1"/>
    <col min="8220" max="8220" width="14.85546875" style="461" customWidth="1"/>
    <col min="8221" max="8221" width="11.42578125" style="461" customWidth="1"/>
    <col min="8222" max="8448" width="11.42578125" style="461"/>
    <col min="8449" max="8449" width="19.42578125" style="461" customWidth="1"/>
    <col min="8450" max="8456" width="21" style="461" customWidth="1"/>
    <col min="8457" max="8457" width="13.42578125" style="461" customWidth="1"/>
    <col min="8458" max="8458" width="13.85546875" style="461" customWidth="1"/>
    <col min="8459" max="8459" width="11.7109375" style="461" customWidth="1"/>
    <col min="8460" max="8460" width="13.28515625" style="461" customWidth="1"/>
    <col min="8461" max="8461" width="11.710937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72" width="20.85546875" style="461" customWidth="1"/>
    <col min="8473" max="8475" width="20.28515625" style="461" customWidth="1"/>
    <col min="8476" max="8476" width="14.85546875" style="461" customWidth="1"/>
    <col min="8477" max="8477" width="11.42578125" style="461" customWidth="1"/>
    <col min="8478" max="8704" width="11.42578125" style="461"/>
    <col min="8705" max="8705" width="19.42578125" style="461" customWidth="1"/>
    <col min="8706" max="8712" width="21" style="461" customWidth="1"/>
    <col min="8713" max="8713" width="13.42578125" style="461" customWidth="1"/>
    <col min="8714" max="8714" width="13.85546875" style="461" customWidth="1"/>
    <col min="8715" max="8715" width="11.7109375" style="461" customWidth="1"/>
    <col min="8716" max="8716" width="13.28515625" style="461" customWidth="1"/>
    <col min="8717" max="8717" width="11.710937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8" width="20.85546875" style="461" customWidth="1"/>
    <col min="8729" max="8731" width="20.28515625" style="461" customWidth="1"/>
    <col min="8732" max="8732" width="14.85546875" style="461" customWidth="1"/>
    <col min="8733" max="8733" width="11.42578125" style="461" customWidth="1"/>
    <col min="8734" max="8960" width="11.42578125" style="461"/>
    <col min="8961" max="8961" width="19.42578125" style="461" customWidth="1"/>
    <col min="8962" max="8968" width="21" style="461" customWidth="1"/>
    <col min="8969" max="8969" width="13.42578125" style="461" customWidth="1"/>
    <col min="8970" max="8970" width="13.85546875" style="461" customWidth="1"/>
    <col min="8971" max="8971" width="11.7109375" style="461" customWidth="1"/>
    <col min="8972" max="8972" width="13.28515625" style="461" customWidth="1"/>
    <col min="8973" max="8973" width="11.710937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84" width="20.85546875" style="461" customWidth="1"/>
    <col min="8985" max="8987" width="20.28515625" style="461" customWidth="1"/>
    <col min="8988" max="8988" width="14.85546875" style="461" customWidth="1"/>
    <col min="8989" max="8989" width="11.42578125" style="461" customWidth="1"/>
    <col min="8990" max="9216" width="11.42578125" style="461"/>
    <col min="9217" max="9217" width="19.42578125" style="461" customWidth="1"/>
    <col min="9218" max="9224" width="21" style="461" customWidth="1"/>
    <col min="9225" max="9225" width="13.42578125" style="461" customWidth="1"/>
    <col min="9226" max="9226" width="13.85546875" style="461" customWidth="1"/>
    <col min="9227" max="9227" width="11.7109375" style="461" customWidth="1"/>
    <col min="9228" max="9228" width="13.28515625" style="461" customWidth="1"/>
    <col min="9229" max="9229" width="11.710937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40" width="20.85546875" style="461" customWidth="1"/>
    <col min="9241" max="9243" width="20.28515625" style="461" customWidth="1"/>
    <col min="9244" max="9244" width="14.85546875" style="461" customWidth="1"/>
    <col min="9245" max="9245" width="11.42578125" style="461" customWidth="1"/>
    <col min="9246" max="9472" width="11.42578125" style="461"/>
    <col min="9473" max="9473" width="19.42578125" style="461" customWidth="1"/>
    <col min="9474" max="9480" width="21" style="461" customWidth="1"/>
    <col min="9481" max="9481" width="13.42578125" style="461" customWidth="1"/>
    <col min="9482" max="9482" width="13.85546875" style="461" customWidth="1"/>
    <col min="9483" max="9483" width="11.7109375" style="461" customWidth="1"/>
    <col min="9484" max="9484" width="13.28515625" style="461" customWidth="1"/>
    <col min="9485" max="9485" width="11.710937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6" width="20.85546875" style="461" customWidth="1"/>
    <col min="9497" max="9499" width="20.28515625" style="461" customWidth="1"/>
    <col min="9500" max="9500" width="14.85546875" style="461" customWidth="1"/>
    <col min="9501" max="9501" width="11.42578125" style="461" customWidth="1"/>
    <col min="9502" max="9728" width="11.42578125" style="461"/>
    <col min="9729" max="9729" width="19.42578125" style="461" customWidth="1"/>
    <col min="9730" max="9736" width="21" style="461" customWidth="1"/>
    <col min="9737" max="9737" width="13.42578125" style="461" customWidth="1"/>
    <col min="9738" max="9738" width="13.85546875" style="461" customWidth="1"/>
    <col min="9739" max="9739" width="11.7109375" style="461" customWidth="1"/>
    <col min="9740" max="9740" width="13.28515625" style="461" customWidth="1"/>
    <col min="9741" max="9741" width="11.710937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52" width="20.85546875" style="461" customWidth="1"/>
    <col min="9753" max="9755" width="20.28515625" style="461" customWidth="1"/>
    <col min="9756" max="9756" width="14.85546875" style="461" customWidth="1"/>
    <col min="9757" max="9757" width="11.42578125" style="461" customWidth="1"/>
    <col min="9758" max="9984" width="11.42578125" style="461"/>
    <col min="9985" max="9985" width="19.42578125" style="461" customWidth="1"/>
    <col min="9986" max="9992" width="21" style="461" customWidth="1"/>
    <col min="9993" max="9993" width="13.42578125" style="461" customWidth="1"/>
    <col min="9994" max="9994" width="13.85546875" style="461" customWidth="1"/>
    <col min="9995" max="9995" width="11.7109375" style="461" customWidth="1"/>
    <col min="9996" max="9996" width="13.28515625" style="461" customWidth="1"/>
    <col min="9997" max="9997" width="11.710937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8" width="20.85546875" style="461" customWidth="1"/>
    <col min="10009" max="10011" width="20.28515625" style="461" customWidth="1"/>
    <col min="10012" max="10012" width="14.85546875" style="461" customWidth="1"/>
    <col min="10013" max="10013" width="11.42578125" style="461" customWidth="1"/>
    <col min="10014" max="10240" width="11.42578125" style="461"/>
    <col min="10241" max="10241" width="19.42578125" style="461" customWidth="1"/>
    <col min="10242" max="10248" width="21" style="461" customWidth="1"/>
    <col min="10249" max="10249" width="13.42578125" style="461" customWidth="1"/>
    <col min="10250" max="10250" width="13.85546875" style="461" customWidth="1"/>
    <col min="10251" max="10251" width="11.7109375" style="461" customWidth="1"/>
    <col min="10252" max="10252" width="13.28515625" style="461" customWidth="1"/>
    <col min="10253" max="10253" width="11.710937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64" width="20.85546875" style="461" customWidth="1"/>
    <col min="10265" max="10267" width="20.28515625" style="461" customWidth="1"/>
    <col min="10268" max="10268" width="14.85546875" style="461" customWidth="1"/>
    <col min="10269" max="10269" width="11.42578125" style="461" customWidth="1"/>
    <col min="10270" max="10496" width="11.42578125" style="461"/>
    <col min="10497" max="10497" width="19.42578125" style="461" customWidth="1"/>
    <col min="10498" max="10504" width="21" style="461" customWidth="1"/>
    <col min="10505" max="10505" width="13.42578125" style="461" customWidth="1"/>
    <col min="10506" max="10506" width="13.85546875" style="461" customWidth="1"/>
    <col min="10507" max="10507" width="11.7109375" style="461" customWidth="1"/>
    <col min="10508" max="10508" width="13.28515625" style="461" customWidth="1"/>
    <col min="10509" max="10509" width="11.710937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20" width="20.85546875" style="461" customWidth="1"/>
    <col min="10521" max="10523" width="20.28515625" style="461" customWidth="1"/>
    <col min="10524" max="10524" width="14.85546875" style="461" customWidth="1"/>
    <col min="10525" max="10525" width="11.42578125" style="461" customWidth="1"/>
    <col min="10526" max="10752" width="11.42578125" style="461"/>
    <col min="10753" max="10753" width="19.42578125" style="461" customWidth="1"/>
    <col min="10754" max="10760" width="21" style="461" customWidth="1"/>
    <col min="10761" max="10761" width="13.42578125" style="461" customWidth="1"/>
    <col min="10762" max="10762" width="13.85546875" style="461" customWidth="1"/>
    <col min="10763" max="10763" width="11.7109375" style="461" customWidth="1"/>
    <col min="10764" max="10764" width="13.28515625" style="461" customWidth="1"/>
    <col min="10765" max="10765" width="11.710937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6" width="20.85546875" style="461" customWidth="1"/>
    <col min="10777" max="10779" width="20.28515625" style="461" customWidth="1"/>
    <col min="10780" max="10780" width="14.85546875" style="461" customWidth="1"/>
    <col min="10781" max="10781" width="11.42578125" style="461" customWidth="1"/>
    <col min="10782" max="11008" width="11.42578125" style="461"/>
    <col min="11009" max="11009" width="19.42578125" style="461" customWidth="1"/>
    <col min="11010" max="11016" width="21" style="461" customWidth="1"/>
    <col min="11017" max="11017" width="13.42578125" style="461" customWidth="1"/>
    <col min="11018" max="11018" width="13.85546875" style="461" customWidth="1"/>
    <col min="11019" max="11019" width="11.7109375" style="461" customWidth="1"/>
    <col min="11020" max="11020" width="13.28515625" style="461" customWidth="1"/>
    <col min="11021" max="11021" width="11.710937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32" width="20.85546875" style="461" customWidth="1"/>
    <col min="11033" max="11035" width="20.28515625" style="461" customWidth="1"/>
    <col min="11036" max="11036" width="14.85546875" style="461" customWidth="1"/>
    <col min="11037" max="11037" width="11.42578125" style="461" customWidth="1"/>
    <col min="11038" max="11264" width="11.42578125" style="461"/>
    <col min="11265" max="11265" width="19.42578125" style="461" customWidth="1"/>
    <col min="11266" max="11272" width="21" style="461" customWidth="1"/>
    <col min="11273" max="11273" width="13.42578125" style="461" customWidth="1"/>
    <col min="11274" max="11274" width="13.85546875" style="461" customWidth="1"/>
    <col min="11275" max="11275" width="11.7109375" style="461" customWidth="1"/>
    <col min="11276" max="11276" width="13.28515625" style="461" customWidth="1"/>
    <col min="11277" max="11277" width="11.710937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8" width="20.85546875" style="461" customWidth="1"/>
    <col min="11289" max="11291" width="20.28515625" style="461" customWidth="1"/>
    <col min="11292" max="11292" width="14.85546875" style="461" customWidth="1"/>
    <col min="11293" max="11293" width="11.42578125" style="461" customWidth="1"/>
    <col min="11294" max="11520" width="11.42578125" style="461"/>
    <col min="11521" max="11521" width="19.42578125" style="461" customWidth="1"/>
    <col min="11522" max="11528" width="21" style="461" customWidth="1"/>
    <col min="11529" max="11529" width="13.42578125" style="461" customWidth="1"/>
    <col min="11530" max="11530" width="13.85546875" style="461" customWidth="1"/>
    <col min="11531" max="11531" width="11.7109375" style="461" customWidth="1"/>
    <col min="11532" max="11532" width="13.28515625" style="461" customWidth="1"/>
    <col min="11533" max="11533" width="11.710937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44" width="20.85546875" style="461" customWidth="1"/>
    <col min="11545" max="11547" width="20.28515625" style="461" customWidth="1"/>
    <col min="11548" max="11548" width="14.85546875" style="461" customWidth="1"/>
    <col min="11549" max="11549" width="11.42578125" style="461" customWidth="1"/>
    <col min="11550" max="11776" width="11.42578125" style="461"/>
    <col min="11777" max="11777" width="19.42578125" style="461" customWidth="1"/>
    <col min="11778" max="11784" width="21" style="461" customWidth="1"/>
    <col min="11785" max="11785" width="13.42578125" style="461" customWidth="1"/>
    <col min="11786" max="11786" width="13.85546875" style="461" customWidth="1"/>
    <col min="11787" max="11787" width="11.7109375" style="461" customWidth="1"/>
    <col min="11788" max="11788" width="13.28515625" style="461" customWidth="1"/>
    <col min="11789" max="11789" width="11.710937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800" width="20.85546875" style="461" customWidth="1"/>
    <col min="11801" max="11803" width="20.28515625" style="461" customWidth="1"/>
    <col min="11804" max="11804" width="14.85546875" style="461" customWidth="1"/>
    <col min="11805" max="11805" width="11.42578125" style="461" customWidth="1"/>
    <col min="11806" max="12032" width="11.42578125" style="461"/>
    <col min="12033" max="12033" width="19.42578125" style="461" customWidth="1"/>
    <col min="12034" max="12040" width="21" style="461" customWidth="1"/>
    <col min="12041" max="12041" width="13.42578125" style="461" customWidth="1"/>
    <col min="12042" max="12042" width="13.85546875" style="461" customWidth="1"/>
    <col min="12043" max="12043" width="11.7109375" style="461" customWidth="1"/>
    <col min="12044" max="12044" width="13.28515625" style="461" customWidth="1"/>
    <col min="12045" max="12045" width="11.710937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6" width="20.85546875" style="461" customWidth="1"/>
    <col min="12057" max="12059" width="20.28515625" style="461" customWidth="1"/>
    <col min="12060" max="12060" width="14.85546875" style="461" customWidth="1"/>
    <col min="12061" max="12061" width="11.42578125" style="461" customWidth="1"/>
    <col min="12062" max="12288" width="11.42578125" style="461"/>
    <col min="12289" max="12289" width="19.42578125" style="461" customWidth="1"/>
    <col min="12290" max="12296" width="21" style="461" customWidth="1"/>
    <col min="12297" max="12297" width="13.42578125" style="461" customWidth="1"/>
    <col min="12298" max="12298" width="13.85546875" style="461" customWidth="1"/>
    <col min="12299" max="12299" width="11.7109375" style="461" customWidth="1"/>
    <col min="12300" max="12300" width="13.28515625" style="461" customWidth="1"/>
    <col min="12301" max="12301" width="11.710937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12" width="20.85546875" style="461" customWidth="1"/>
    <col min="12313" max="12315" width="20.28515625" style="461" customWidth="1"/>
    <col min="12316" max="12316" width="14.85546875" style="461" customWidth="1"/>
    <col min="12317" max="12317" width="11.42578125" style="461" customWidth="1"/>
    <col min="12318" max="12544" width="11.42578125" style="461"/>
    <col min="12545" max="12545" width="19.42578125" style="461" customWidth="1"/>
    <col min="12546" max="12552" width="21" style="461" customWidth="1"/>
    <col min="12553" max="12553" width="13.42578125" style="461" customWidth="1"/>
    <col min="12554" max="12554" width="13.85546875" style="461" customWidth="1"/>
    <col min="12555" max="12555" width="11.7109375" style="461" customWidth="1"/>
    <col min="12556" max="12556" width="13.28515625" style="461" customWidth="1"/>
    <col min="12557" max="12557" width="11.710937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8" width="20.85546875" style="461" customWidth="1"/>
    <col min="12569" max="12571" width="20.28515625" style="461" customWidth="1"/>
    <col min="12572" max="12572" width="14.85546875" style="461" customWidth="1"/>
    <col min="12573" max="12573" width="11.42578125" style="461" customWidth="1"/>
    <col min="12574" max="12800" width="11.42578125" style="461"/>
    <col min="12801" max="12801" width="19.42578125" style="461" customWidth="1"/>
    <col min="12802" max="12808" width="21" style="461" customWidth="1"/>
    <col min="12809" max="12809" width="13.42578125" style="461" customWidth="1"/>
    <col min="12810" max="12810" width="13.85546875" style="461" customWidth="1"/>
    <col min="12811" max="12811" width="11.7109375" style="461" customWidth="1"/>
    <col min="12812" max="12812" width="13.28515625" style="461" customWidth="1"/>
    <col min="12813" max="12813" width="11.710937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24" width="20.85546875" style="461" customWidth="1"/>
    <col min="12825" max="12827" width="20.28515625" style="461" customWidth="1"/>
    <col min="12828" max="12828" width="14.85546875" style="461" customWidth="1"/>
    <col min="12829" max="12829" width="11.42578125" style="461" customWidth="1"/>
    <col min="12830" max="13056" width="11.42578125" style="461"/>
    <col min="13057" max="13057" width="19.42578125" style="461" customWidth="1"/>
    <col min="13058" max="13064" width="21" style="461" customWidth="1"/>
    <col min="13065" max="13065" width="13.42578125" style="461" customWidth="1"/>
    <col min="13066" max="13066" width="13.85546875" style="461" customWidth="1"/>
    <col min="13067" max="13067" width="11.7109375" style="461" customWidth="1"/>
    <col min="13068" max="13068" width="13.28515625" style="461" customWidth="1"/>
    <col min="13069" max="13069" width="11.710937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80" width="20.85546875" style="461" customWidth="1"/>
    <col min="13081" max="13083" width="20.28515625" style="461" customWidth="1"/>
    <col min="13084" max="13084" width="14.85546875" style="461" customWidth="1"/>
    <col min="13085" max="13085" width="11.42578125" style="461" customWidth="1"/>
    <col min="13086" max="13312" width="11.42578125" style="461"/>
    <col min="13313" max="13313" width="19.42578125" style="461" customWidth="1"/>
    <col min="13314" max="13320" width="21" style="461" customWidth="1"/>
    <col min="13321" max="13321" width="13.42578125" style="461" customWidth="1"/>
    <col min="13322" max="13322" width="13.85546875" style="461" customWidth="1"/>
    <col min="13323" max="13323" width="11.7109375" style="461" customWidth="1"/>
    <col min="13324" max="13324" width="13.28515625" style="461" customWidth="1"/>
    <col min="13325" max="13325" width="11.710937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6" width="20.85546875" style="461" customWidth="1"/>
    <col min="13337" max="13339" width="20.28515625" style="461" customWidth="1"/>
    <col min="13340" max="13340" width="14.85546875" style="461" customWidth="1"/>
    <col min="13341" max="13341" width="11.42578125" style="461" customWidth="1"/>
    <col min="13342" max="13568" width="11.42578125" style="461"/>
    <col min="13569" max="13569" width="19.42578125" style="461" customWidth="1"/>
    <col min="13570" max="13576" width="21" style="461" customWidth="1"/>
    <col min="13577" max="13577" width="13.42578125" style="461" customWidth="1"/>
    <col min="13578" max="13578" width="13.85546875" style="461" customWidth="1"/>
    <col min="13579" max="13579" width="11.7109375" style="461" customWidth="1"/>
    <col min="13580" max="13580" width="13.28515625" style="461" customWidth="1"/>
    <col min="13581" max="13581" width="11.710937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92" width="20.85546875" style="461" customWidth="1"/>
    <col min="13593" max="13595" width="20.28515625" style="461" customWidth="1"/>
    <col min="13596" max="13596" width="14.85546875" style="461" customWidth="1"/>
    <col min="13597" max="13597" width="11.42578125" style="461" customWidth="1"/>
    <col min="13598" max="13824" width="11.42578125" style="461"/>
    <col min="13825" max="13825" width="19.42578125" style="461" customWidth="1"/>
    <col min="13826" max="13832" width="21" style="461" customWidth="1"/>
    <col min="13833" max="13833" width="13.42578125" style="461" customWidth="1"/>
    <col min="13834" max="13834" width="13.85546875" style="461" customWidth="1"/>
    <col min="13835" max="13835" width="11.7109375" style="461" customWidth="1"/>
    <col min="13836" max="13836" width="13.28515625" style="461" customWidth="1"/>
    <col min="13837" max="13837" width="11.710937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8" width="20.85546875" style="461" customWidth="1"/>
    <col min="13849" max="13851" width="20.28515625" style="461" customWidth="1"/>
    <col min="13852" max="13852" width="14.85546875" style="461" customWidth="1"/>
    <col min="13853" max="13853" width="11.42578125" style="461" customWidth="1"/>
    <col min="13854" max="14080" width="11.42578125" style="461"/>
    <col min="14081" max="14081" width="19.42578125" style="461" customWidth="1"/>
    <col min="14082" max="14088" width="21" style="461" customWidth="1"/>
    <col min="14089" max="14089" width="13.42578125" style="461" customWidth="1"/>
    <col min="14090" max="14090" width="13.85546875" style="461" customWidth="1"/>
    <col min="14091" max="14091" width="11.7109375" style="461" customWidth="1"/>
    <col min="14092" max="14092" width="13.28515625" style="461" customWidth="1"/>
    <col min="14093" max="14093" width="11.710937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104" width="20.85546875" style="461" customWidth="1"/>
    <col min="14105" max="14107" width="20.28515625" style="461" customWidth="1"/>
    <col min="14108" max="14108" width="14.85546875" style="461" customWidth="1"/>
    <col min="14109" max="14109" width="11.42578125" style="461" customWidth="1"/>
    <col min="14110" max="14336" width="11.42578125" style="461"/>
    <col min="14337" max="14337" width="19.42578125" style="461" customWidth="1"/>
    <col min="14338" max="14344" width="21" style="461" customWidth="1"/>
    <col min="14345" max="14345" width="13.42578125" style="461" customWidth="1"/>
    <col min="14346" max="14346" width="13.85546875" style="461" customWidth="1"/>
    <col min="14347" max="14347" width="11.7109375" style="461" customWidth="1"/>
    <col min="14348" max="14348" width="13.28515625" style="461" customWidth="1"/>
    <col min="14349" max="14349" width="11.710937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60" width="20.85546875" style="461" customWidth="1"/>
    <col min="14361" max="14363" width="20.28515625" style="461" customWidth="1"/>
    <col min="14364" max="14364" width="14.85546875" style="461" customWidth="1"/>
    <col min="14365" max="14365" width="11.42578125" style="461" customWidth="1"/>
    <col min="14366" max="14592" width="11.42578125" style="461"/>
    <col min="14593" max="14593" width="19.42578125" style="461" customWidth="1"/>
    <col min="14594" max="14600" width="21" style="461" customWidth="1"/>
    <col min="14601" max="14601" width="13.42578125" style="461" customWidth="1"/>
    <col min="14602" max="14602" width="13.85546875" style="461" customWidth="1"/>
    <col min="14603" max="14603" width="11.7109375" style="461" customWidth="1"/>
    <col min="14604" max="14604" width="13.28515625" style="461" customWidth="1"/>
    <col min="14605" max="14605" width="11.710937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6" width="20.85546875" style="461" customWidth="1"/>
    <col min="14617" max="14619" width="20.28515625" style="461" customWidth="1"/>
    <col min="14620" max="14620" width="14.85546875" style="461" customWidth="1"/>
    <col min="14621" max="14621" width="11.42578125" style="461" customWidth="1"/>
    <col min="14622" max="14848" width="11.42578125" style="461"/>
    <col min="14849" max="14849" width="19.42578125" style="461" customWidth="1"/>
    <col min="14850" max="14856" width="21" style="461" customWidth="1"/>
    <col min="14857" max="14857" width="13.42578125" style="461" customWidth="1"/>
    <col min="14858" max="14858" width="13.85546875" style="461" customWidth="1"/>
    <col min="14859" max="14859" width="11.7109375" style="461" customWidth="1"/>
    <col min="14860" max="14860" width="13.28515625" style="461" customWidth="1"/>
    <col min="14861" max="14861" width="11.710937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72" width="20.85546875" style="461" customWidth="1"/>
    <col min="14873" max="14875" width="20.28515625" style="461" customWidth="1"/>
    <col min="14876" max="14876" width="14.85546875" style="461" customWidth="1"/>
    <col min="14877" max="14877" width="11.42578125" style="461" customWidth="1"/>
    <col min="14878" max="15104" width="11.42578125" style="461"/>
    <col min="15105" max="15105" width="19.42578125" style="461" customWidth="1"/>
    <col min="15106" max="15112" width="21" style="461" customWidth="1"/>
    <col min="15113" max="15113" width="13.42578125" style="461" customWidth="1"/>
    <col min="15114" max="15114" width="13.85546875" style="461" customWidth="1"/>
    <col min="15115" max="15115" width="11.7109375" style="461" customWidth="1"/>
    <col min="15116" max="15116" width="13.28515625" style="461" customWidth="1"/>
    <col min="15117" max="15117" width="11.710937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8" width="20.85546875" style="461" customWidth="1"/>
    <col min="15129" max="15131" width="20.28515625" style="461" customWidth="1"/>
    <col min="15132" max="15132" width="14.85546875" style="461" customWidth="1"/>
    <col min="15133" max="15133" width="11.42578125" style="461" customWidth="1"/>
    <col min="15134" max="15360" width="11.42578125" style="461"/>
    <col min="15361" max="15361" width="19.42578125" style="461" customWidth="1"/>
    <col min="15362" max="15368" width="21" style="461" customWidth="1"/>
    <col min="15369" max="15369" width="13.42578125" style="461" customWidth="1"/>
    <col min="15370" max="15370" width="13.85546875" style="461" customWidth="1"/>
    <col min="15371" max="15371" width="11.7109375" style="461" customWidth="1"/>
    <col min="15372" max="15372" width="13.28515625" style="461" customWidth="1"/>
    <col min="15373" max="15373" width="11.710937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84" width="20.85546875" style="461" customWidth="1"/>
    <col min="15385" max="15387" width="20.28515625" style="461" customWidth="1"/>
    <col min="15388" max="15388" width="14.85546875" style="461" customWidth="1"/>
    <col min="15389" max="15389" width="11.42578125" style="461" customWidth="1"/>
    <col min="15390" max="15616" width="11.42578125" style="461"/>
    <col min="15617" max="15617" width="19.42578125" style="461" customWidth="1"/>
    <col min="15618" max="15624" width="21" style="461" customWidth="1"/>
    <col min="15625" max="15625" width="13.42578125" style="461" customWidth="1"/>
    <col min="15626" max="15626" width="13.85546875" style="461" customWidth="1"/>
    <col min="15627" max="15627" width="11.7109375" style="461" customWidth="1"/>
    <col min="15628" max="15628" width="13.28515625" style="461" customWidth="1"/>
    <col min="15629" max="15629" width="11.710937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40" width="20.85546875" style="461" customWidth="1"/>
    <col min="15641" max="15643" width="20.28515625" style="461" customWidth="1"/>
    <col min="15644" max="15644" width="14.85546875" style="461" customWidth="1"/>
    <col min="15645" max="15645" width="11.42578125" style="461" customWidth="1"/>
    <col min="15646" max="15872" width="11.42578125" style="461"/>
    <col min="15873" max="15873" width="19.42578125" style="461" customWidth="1"/>
    <col min="15874" max="15880" width="21" style="461" customWidth="1"/>
    <col min="15881" max="15881" width="13.42578125" style="461" customWidth="1"/>
    <col min="15882" max="15882" width="13.85546875" style="461" customWidth="1"/>
    <col min="15883" max="15883" width="11.7109375" style="461" customWidth="1"/>
    <col min="15884" max="15884" width="13.28515625" style="461" customWidth="1"/>
    <col min="15885" max="15885" width="11.710937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6" width="20.85546875" style="461" customWidth="1"/>
    <col min="15897" max="15899" width="20.28515625" style="461" customWidth="1"/>
    <col min="15900" max="15900" width="14.85546875" style="461" customWidth="1"/>
    <col min="15901" max="15901" width="11.42578125" style="461" customWidth="1"/>
    <col min="15902" max="16128" width="11.42578125" style="461"/>
    <col min="16129" max="16129" width="19.42578125" style="461" customWidth="1"/>
    <col min="16130" max="16136" width="21" style="461" customWidth="1"/>
    <col min="16137" max="16137" width="13.42578125" style="461" customWidth="1"/>
    <col min="16138" max="16138" width="13.85546875" style="461" customWidth="1"/>
    <col min="16139" max="16139" width="11.7109375" style="461" customWidth="1"/>
    <col min="16140" max="16140" width="13.28515625" style="461" customWidth="1"/>
    <col min="16141" max="16141" width="11.710937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52" width="20.85546875" style="461" customWidth="1"/>
    <col min="16153" max="16155" width="20.28515625" style="461" customWidth="1"/>
    <col min="16156" max="16156" width="14.85546875" style="461" customWidth="1"/>
    <col min="16157" max="16157" width="11.42578125" style="461" customWidth="1"/>
    <col min="16158" max="16384" width="11.42578125" style="461"/>
  </cols>
  <sheetData>
    <row r="1" spans="1:26" s="460" customFormat="1" x14ac:dyDescent="0.15">
      <c r="A1" s="459" t="s">
        <v>0</v>
      </c>
      <c r="Z1" s="444"/>
    </row>
    <row r="2" spans="1:26" s="460" customFormat="1" x14ac:dyDescent="0.15">
      <c r="A2" s="459" t="str">
        <f>CONCATENATE("COMUNA: ",[3]NOMBRE!B2," - ","( ",[3]NOMBRE!C2,[3]NOMBRE!D2,[3]NOMBRE!E2,[3]NOMBRE!F2,[3]NOMBRE!G2," )")</f>
        <v>COMUNA: Linares - ( 07401 )</v>
      </c>
      <c r="Z2" s="444"/>
    </row>
    <row r="3" spans="1:26" x14ac:dyDescent="0.15">
      <c r="A3" s="459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6" x14ac:dyDescent="0.15">
      <c r="A4" s="459" t="str">
        <f>CONCATENATE("MES: ",[3]NOMBRE!B6," - ","( ",[3]NOMBRE!C6,[3]NOMBRE!D6," )")</f>
        <v>MES: FEBRERO - ( 02 )</v>
      </c>
    </row>
    <row r="5" spans="1:26" s="460" customFormat="1" x14ac:dyDescent="0.15">
      <c r="A5" s="459" t="str">
        <f>CONCATENATE("AÑO: ",[3]NOMBRE!B7)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6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6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6" s="460" customFormat="1" x14ac:dyDescent="0.15">
      <c r="A8" s="462"/>
      <c r="C8" s="462"/>
      <c r="D8" s="462"/>
      <c r="E8" s="462"/>
      <c r="F8" s="462"/>
      <c r="G8" s="462"/>
      <c r="Z8" s="444"/>
    </row>
    <row r="9" spans="1:26" ht="12.75" x14ac:dyDescent="0.2">
      <c r="A9" s="464" t="s">
        <v>3</v>
      </c>
    </row>
    <row r="10" spans="1:26" ht="21" customHeight="1" x14ac:dyDescent="0.15">
      <c r="A10" s="789" t="s">
        <v>4</v>
      </c>
      <c r="B10" s="790"/>
      <c r="C10" s="793" t="s">
        <v>5</v>
      </c>
      <c r="D10" s="794"/>
      <c r="E10" s="799" t="s">
        <v>267</v>
      </c>
      <c r="F10" s="799" t="s">
        <v>6</v>
      </c>
      <c r="G10" s="799" t="s">
        <v>268</v>
      </c>
      <c r="H10" s="799" t="s">
        <v>8</v>
      </c>
      <c r="X10" s="445"/>
      <c r="Z10" s="461"/>
    </row>
    <row r="11" spans="1:26" ht="30" customHeight="1" x14ac:dyDescent="0.15">
      <c r="A11" s="797"/>
      <c r="B11" s="798"/>
      <c r="C11" s="677" t="s">
        <v>9</v>
      </c>
      <c r="D11" s="677" t="s">
        <v>10</v>
      </c>
      <c r="E11" s="785"/>
      <c r="F11" s="800"/>
      <c r="G11" s="785"/>
      <c r="H11" s="785"/>
      <c r="I11" s="471"/>
      <c r="X11" s="445"/>
      <c r="Z11" s="461"/>
    </row>
    <row r="12" spans="1:26" ht="15" customHeight="1" x14ac:dyDescent="0.15">
      <c r="A12" s="472" t="s">
        <v>11</v>
      </c>
      <c r="B12" s="473"/>
      <c r="C12" s="217">
        <f t="shared" ref="C12:H12" si="0">+C13+C14+C15+C16+C17+C18+C22+C23+C24</f>
        <v>62192</v>
      </c>
      <c r="D12" s="218">
        <f t="shared" si="0"/>
        <v>60825</v>
      </c>
      <c r="E12" s="221">
        <f t="shared" si="0"/>
        <v>0</v>
      </c>
      <c r="F12" s="221">
        <f t="shared" si="0"/>
        <v>0</v>
      </c>
      <c r="G12" s="221">
        <f t="shared" si="0"/>
        <v>126</v>
      </c>
      <c r="H12" s="221">
        <f t="shared" si="0"/>
        <v>0</v>
      </c>
      <c r="I12" s="649"/>
      <c r="J12" s="475"/>
      <c r="K12" s="475"/>
      <c r="V12" s="443">
        <f t="shared" ref="V12:V34" si="1">IF(D12&gt;C12,1,0)</f>
        <v>0</v>
      </c>
      <c r="X12" s="445"/>
      <c r="Z12" s="461"/>
    </row>
    <row r="13" spans="1:26" ht="15" customHeight="1" x14ac:dyDescent="0.15">
      <c r="A13" s="673" t="s">
        <v>12</v>
      </c>
      <c r="B13" s="476" t="s">
        <v>13</v>
      </c>
      <c r="C13" s="222">
        <f>+[3]BS17A!C83</f>
        <v>24877</v>
      </c>
      <c r="D13" s="223">
        <f>+[3]BS17A!D83</f>
        <v>24145</v>
      </c>
      <c r="E13" s="226">
        <f>+[3]BS17A!N83+[3]BS17A!O83</f>
        <v>0</v>
      </c>
      <c r="F13" s="226">
        <f>+[3]BS17D!D83</f>
        <v>0</v>
      </c>
      <c r="G13" s="226">
        <f>+[3]BS17D!E83</f>
        <v>22</v>
      </c>
      <c r="H13" s="226">
        <f>+[3]BS17A!Q83</f>
        <v>0</v>
      </c>
      <c r="I13" s="649"/>
      <c r="J13" s="477"/>
      <c r="K13" s="477"/>
      <c r="V13" s="443">
        <f t="shared" si="1"/>
        <v>0</v>
      </c>
      <c r="X13" s="445"/>
      <c r="Z13" s="461"/>
    </row>
    <row r="14" spans="1:26" ht="15" customHeight="1" x14ac:dyDescent="0.15">
      <c r="A14" s="478" t="s">
        <v>14</v>
      </c>
      <c r="B14" s="479" t="s">
        <v>15</v>
      </c>
      <c r="C14" s="156">
        <f>+[3]BS17A!C174</f>
        <v>27600</v>
      </c>
      <c r="D14" s="227">
        <f>+[3]BS17A!D174</f>
        <v>27090</v>
      </c>
      <c r="E14" s="230">
        <f>+[3]BS17A!N174+[3]BS17A!O174</f>
        <v>0</v>
      </c>
      <c r="F14" s="230">
        <f>+[3]BS17D!D174</f>
        <v>0</v>
      </c>
      <c r="G14" s="230">
        <f>+[3]BS17D!E174</f>
        <v>1</v>
      </c>
      <c r="H14" s="230">
        <f>+[3]BS17A!Q174</f>
        <v>0</v>
      </c>
      <c r="I14" s="649"/>
      <c r="J14" s="477"/>
      <c r="K14" s="477"/>
      <c r="V14" s="443">
        <f t="shared" si="1"/>
        <v>0</v>
      </c>
      <c r="X14" s="445"/>
      <c r="Z14" s="461"/>
    </row>
    <row r="15" spans="1:26" ht="15" customHeight="1" x14ac:dyDescent="0.15">
      <c r="A15" s="478" t="s">
        <v>16</v>
      </c>
      <c r="B15" s="479" t="s">
        <v>17</v>
      </c>
      <c r="C15" s="156">
        <f>+[3]BS17A!C243</f>
        <v>1222</v>
      </c>
      <c r="D15" s="227">
        <f>+[3]BS17A!D243</f>
        <v>1210</v>
      </c>
      <c r="E15" s="230">
        <f>+[3]BS17A!N243+[3]BS17A!O243</f>
        <v>0</v>
      </c>
      <c r="F15" s="230">
        <f>+[3]BS17D!D243</f>
        <v>0</v>
      </c>
      <c r="G15" s="230">
        <f>+[3]BS17D!E243</f>
        <v>36</v>
      </c>
      <c r="H15" s="230">
        <f>+[3]BS17A!Q243</f>
        <v>0</v>
      </c>
      <c r="I15" s="649"/>
      <c r="J15" s="477"/>
      <c r="K15" s="477"/>
      <c r="V15" s="443">
        <f t="shared" si="1"/>
        <v>0</v>
      </c>
      <c r="X15" s="445"/>
      <c r="Z15" s="461"/>
    </row>
    <row r="16" spans="1:26" ht="15" customHeight="1" x14ac:dyDescent="0.15">
      <c r="A16" s="478" t="s">
        <v>18</v>
      </c>
      <c r="B16" s="479" t="s">
        <v>19</v>
      </c>
      <c r="C16" s="156">
        <f>+[3]BS17A!C289</f>
        <v>0</v>
      </c>
      <c r="D16" s="227">
        <f>+[3]BS17A!D289</f>
        <v>0</v>
      </c>
      <c r="E16" s="230">
        <f>+[3]BS17A!N289+[3]BS17A!O289</f>
        <v>0</v>
      </c>
      <c r="F16" s="230">
        <f>+[3]BS17D!D289</f>
        <v>0</v>
      </c>
      <c r="G16" s="230">
        <f>+[3]BS17D!E289</f>
        <v>0</v>
      </c>
      <c r="H16" s="230">
        <f>+[3]BS17A!Q289</f>
        <v>0</v>
      </c>
      <c r="I16" s="649"/>
      <c r="J16" s="477"/>
      <c r="K16" s="477"/>
      <c r="V16" s="443">
        <f t="shared" si="1"/>
        <v>0</v>
      </c>
      <c r="X16" s="445"/>
      <c r="Z16" s="461"/>
    </row>
    <row r="17" spans="1:26" ht="15" customHeight="1" x14ac:dyDescent="0.15">
      <c r="A17" s="480" t="s">
        <v>20</v>
      </c>
      <c r="B17" s="481" t="s">
        <v>21</v>
      </c>
      <c r="C17" s="231">
        <f>+[3]BS17A!C295</f>
        <v>1522</v>
      </c>
      <c r="D17" s="232">
        <f>+[3]BS17A!D295</f>
        <v>1472</v>
      </c>
      <c r="E17" s="233">
        <f>+[3]BS17A!N295+[3]BS17A!O295</f>
        <v>0</v>
      </c>
      <c r="F17" s="233">
        <f>+[3]BS17D!D295</f>
        <v>0</v>
      </c>
      <c r="G17" s="233">
        <f>+[3]BS17D!E295</f>
        <v>60</v>
      </c>
      <c r="H17" s="233">
        <f>+[3]BS17A!Q295</f>
        <v>0</v>
      </c>
      <c r="I17" s="649"/>
      <c r="J17" s="477"/>
      <c r="K17" s="477"/>
      <c r="V17" s="443">
        <f t="shared" si="1"/>
        <v>0</v>
      </c>
      <c r="X17" s="445"/>
      <c r="Z17" s="461"/>
    </row>
    <row r="18" spans="1:26" ht="15" customHeight="1" x14ac:dyDescent="0.15">
      <c r="A18" s="782" t="s">
        <v>22</v>
      </c>
      <c r="B18" s="476" t="s">
        <v>23</v>
      </c>
      <c r="C18" s="222">
        <f t="shared" ref="C18:H18" si="2">SUM(C19:C21)</f>
        <v>4199</v>
      </c>
      <c r="D18" s="223">
        <f t="shared" si="2"/>
        <v>4154</v>
      </c>
      <c r="E18" s="226">
        <f t="shared" si="2"/>
        <v>0</v>
      </c>
      <c r="F18" s="226">
        <f>SUM(F19:F21)</f>
        <v>0</v>
      </c>
      <c r="G18" s="226">
        <f>SUM(G19:G21)</f>
        <v>7</v>
      </c>
      <c r="H18" s="226">
        <f t="shared" si="2"/>
        <v>0</v>
      </c>
      <c r="I18" s="649"/>
      <c r="J18" s="477"/>
      <c r="K18" s="477"/>
      <c r="V18" s="443">
        <f t="shared" si="1"/>
        <v>0</v>
      </c>
      <c r="X18" s="445"/>
      <c r="Z18" s="461"/>
    </row>
    <row r="19" spans="1:26" ht="15" customHeight="1" x14ac:dyDescent="0.15">
      <c r="A19" s="782"/>
      <c r="B19" s="482" t="s">
        <v>24</v>
      </c>
      <c r="C19" s="234">
        <f>+[3]BS17A!C362</f>
        <v>3655</v>
      </c>
      <c r="D19" s="235">
        <f>+[3]BS17A!D362</f>
        <v>3615</v>
      </c>
      <c r="E19" s="238">
        <f>+[3]BS17A!N362+[3]BS17A!O362</f>
        <v>0</v>
      </c>
      <c r="F19" s="238">
        <f>+[3]BS17D!D362</f>
        <v>0</v>
      </c>
      <c r="G19" s="238">
        <f>+[3]BS17D!E362</f>
        <v>1</v>
      </c>
      <c r="H19" s="238">
        <f>+[3]BS17A!Q362</f>
        <v>0</v>
      </c>
      <c r="I19" s="649"/>
      <c r="J19" s="477"/>
      <c r="K19" s="477"/>
      <c r="V19" s="443">
        <f t="shared" si="1"/>
        <v>0</v>
      </c>
      <c r="X19" s="445"/>
      <c r="Z19" s="461"/>
    </row>
    <row r="20" spans="1:26" ht="15" customHeight="1" x14ac:dyDescent="0.15">
      <c r="A20" s="782"/>
      <c r="B20" s="483" t="s">
        <v>25</v>
      </c>
      <c r="C20" s="156">
        <f>+[3]BS17A!C405</f>
        <v>45</v>
      </c>
      <c r="D20" s="227">
        <f>+[3]BS17A!D405</f>
        <v>44</v>
      </c>
      <c r="E20" s="230">
        <f>+[3]BS17A!N405+[3]BS17A!O405</f>
        <v>0</v>
      </c>
      <c r="F20" s="230">
        <f>+[3]BS17D!D405</f>
        <v>0</v>
      </c>
      <c r="G20" s="230">
        <f>+[3]BS17D!E405</f>
        <v>0</v>
      </c>
      <c r="H20" s="230">
        <f>+[3]BS17A!Q405</f>
        <v>0</v>
      </c>
      <c r="I20" s="649"/>
      <c r="J20" s="477"/>
      <c r="K20" s="477"/>
      <c r="V20" s="443">
        <f t="shared" si="1"/>
        <v>0</v>
      </c>
      <c r="X20" s="445"/>
      <c r="Z20" s="461"/>
    </row>
    <row r="21" spans="1:26" ht="15" customHeight="1" x14ac:dyDescent="0.15">
      <c r="A21" s="783"/>
      <c r="B21" s="484" t="s">
        <v>26</v>
      </c>
      <c r="C21" s="231">
        <f>+[3]BS17A!C428</f>
        <v>499</v>
      </c>
      <c r="D21" s="232">
        <f>+[3]BS17A!D428</f>
        <v>495</v>
      </c>
      <c r="E21" s="233">
        <f>+[3]BS17A!N428+[3]BS17A!O428</f>
        <v>0</v>
      </c>
      <c r="F21" s="233">
        <f>+[3]BS17D!D428</f>
        <v>0</v>
      </c>
      <c r="G21" s="233">
        <f>+[3]BS17D!E428</f>
        <v>6</v>
      </c>
      <c r="H21" s="233">
        <f>+[3]BS17A!Q428</f>
        <v>0</v>
      </c>
      <c r="I21" s="649"/>
      <c r="J21" s="477"/>
      <c r="K21" s="477"/>
      <c r="V21" s="443">
        <f t="shared" si="1"/>
        <v>0</v>
      </c>
      <c r="X21" s="445"/>
      <c r="Z21" s="461"/>
    </row>
    <row r="22" spans="1:26" ht="31.5" x14ac:dyDescent="0.15">
      <c r="A22" s="678" t="s">
        <v>27</v>
      </c>
      <c r="B22" s="629" t="s">
        <v>28</v>
      </c>
      <c r="C22" s="222">
        <f>+[3]BS17A!C446</f>
        <v>0</v>
      </c>
      <c r="D22" s="223">
        <f>+[3]BS17A!D446</f>
        <v>0</v>
      </c>
      <c r="E22" s="226">
        <f>+[3]BS17A!N446+[3]BS17A!O446</f>
        <v>0</v>
      </c>
      <c r="F22" s="226">
        <f>+[3]BS17D!D446</f>
        <v>0</v>
      </c>
      <c r="G22" s="226">
        <f>+[3]BS17D!E446</f>
        <v>0</v>
      </c>
      <c r="H22" s="226">
        <f>+[3]BS17A!Q446</f>
        <v>0</v>
      </c>
      <c r="I22" s="649"/>
      <c r="J22" s="477"/>
      <c r="K22" s="477"/>
      <c r="V22" s="443">
        <f t="shared" si="1"/>
        <v>0</v>
      </c>
      <c r="X22" s="445"/>
      <c r="Z22" s="461"/>
    </row>
    <row r="23" spans="1:26" s="486" customFormat="1" ht="31.5" x14ac:dyDescent="0.15">
      <c r="A23" s="678" t="s">
        <v>29</v>
      </c>
      <c r="B23" s="630" t="s">
        <v>30</v>
      </c>
      <c r="C23" s="239">
        <f>+[3]BS17A!C456</f>
        <v>64</v>
      </c>
      <c r="D23" s="240">
        <f>+[3]BS17A!D456</f>
        <v>63</v>
      </c>
      <c r="E23" s="221">
        <f>+[3]BS17A!N456+[3]BS17A!O456</f>
        <v>0</v>
      </c>
      <c r="F23" s="221">
        <f>+[3]BS17D!D456</f>
        <v>0</v>
      </c>
      <c r="G23" s="221">
        <f>+[3]BS17D!E456</f>
        <v>0</v>
      </c>
      <c r="H23" s="221">
        <f>+[3]BS17A!Q456</f>
        <v>0</v>
      </c>
      <c r="I23" s="649"/>
      <c r="J23" s="477"/>
      <c r="K23" s="477"/>
      <c r="V23" s="443">
        <f t="shared" si="1"/>
        <v>0</v>
      </c>
      <c r="W23" s="461"/>
      <c r="X23" s="446"/>
    </row>
    <row r="24" spans="1:26" ht="15" customHeight="1" x14ac:dyDescent="0.15">
      <c r="A24" s="678" t="s">
        <v>31</v>
      </c>
      <c r="B24" s="487" t="s">
        <v>32</v>
      </c>
      <c r="C24" s="161">
        <f>+[3]BS17A!C500</f>
        <v>2708</v>
      </c>
      <c r="D24" s="241">
        <f>+[3]BS17A!D500</f>
        <v>2691</v>
      </c>
      <c r="E24" s="242">
        <f>+[3]BS17A!N500+[3]BS17A!O500</f>
        <v>0</v>
      </c>
      <c r="F24" s="242">
        <f>+[3]BS17D!D500</f>
        <v>0</v>
      </c>
      <c r="G24" s="242">
        <f>+[3]BS17D!E500</f>
        <v>0</v>
      </c>
      <c r="H24" s="242">
        <f>+[3]BS17A!Q500</f>
        <v>0</v>
      </c>
      <c r="I24" s="649"/>
      <c r="J24" s="477"/>
      <c r="K24" s="477"/>
      <c r="V24" s="443">
        <f t="shared" si="1"/>
        <v>0</v>
      </c>
      <c r="X24" s="445"/>
      <c r="Z24" s="461"/>
    </row>
    <row r="25" spans="1:26" ht="15" customHeight="1" x14ac:dyDescent="0.15">
      <c r="A25" s="488" t="s">
        <v>33</v>
      </c>
      <c r="B25" s="489"/>
      <c r="C25" s="222">
        <f t="shared" ref="C25:H25" si="3">+C26+C27+C28+C29+C33</f>
        <v>4378</v>
      </c>
      <c r="D25" s="223">
        <f t="shared" si="3"/>
        <v>4314</v>
      </c>
      <c r="E25" s="226">
        <f t="shared" si="3"/>
        <v>6</v>
      </c>
      <c r="F25" s="226">
        <f>+F26+F27+F28+F29+F33</f>
        <v>0</v>
      </c>
      <c r="G25" s="226">
        <f>+G26+G27+G28+G29+G33</f>
        <v>0</v>
      </c>
      <c r="H25" s="226">
        <f t="shared" si="3"/>
        <v>0</v>
      </c>
      <c r="I25" s="649"/>
      <c r="J25" s="477"/>
      <c r="K25" s="477"/>
      <c r="V25" s="443">
        <f t="shared" si="1"/>
        <v>0</v>
      </c>
      <c r="X25" s="445"/>
      <c r="Z25" s="461"/>
    </row>
    <row r="26" spans="1:26" ht="15" customHeight="1" x14ac:dyDescent="0.15">
      <c r="A26" s="490" t="s">
        <v>34</v>
      </c>
      <c r="B26" s="491" t="s">
        <v>35</v>
      </c>
      <c r="C26" s="234">
        <f>+[3]BS17A!C535</f>
        <v>2670</v>
      </c>
      <c r="D26" s="235">
        <f>+[3]BS17A!D535</f>
        <v>2627</v>
      </c>
      <c r="E26" s="238">
        <f>+[3]BS17A!N535+[3]BS17A!O535</f>
        <v>6</v>
      </c>
      <c r="F26" s="238">
        <f>+[3]BS17D!D535</f>
        <v>0</v>
      </c>
      <c r="G26" s="238">
        <f>+[3]BS17D!E535</f>
        <v>0</v>
      </c>
      <c r="H26" s="238">
        <f>+[3]BS17A!Q535</f>
        <v>0</v>
      </c>
      <c r="I26" s="649"/>
      <c r="J26" s="477"/>
      <c r="K26" s="477"/>
      <c r="V26" s="443">
        <f t="shared" si="1"/>
        <v>0</v>
      </c>
      <c r="X26" s="445"/>
      <c r="Z26" s="461"/>
    </row>
    <row r="27" spans="1:26" ht="15" customHeight="1" x14ac:dyDescent="0.15">
      <c r="A27" s="478" t="s">
        <v>36</v>
      </c>
      <c r="B27" s="492" t="s">
        <v>37</v>
      </c>
      <c r="C27" s="156">
        <f>+[3]BS17A!C590</f>
        <v>0</v>
      </c>
      <c r="D27" s="243">
        <f>+[3]BS17A!D590</f>
        <v>0</v>
      </c>
      <c r="E27" s="230">
        <f>+[3]BS17A!N590+[3]BS17A!O590</f>
        <v>0</v>
      </c>
      <c r="F27" s="230">
        <f>+[3]BS17D!D590</f>
        <v>0</v>
      </c>
      <c r="G27" s="230">
        <f>+[3]BS17D!E590</f>
        <v>0</v>
      </c>
      <c r="H27" s="230">
        <f>+[3]BS17A!Q590</f>
        <v>0</v>
      </c>
      <c r="I27" s="649"/>
      <c r="J27" s="477"/>
      <c r="K27" s="477"/>
      <c r="V27" s="443">
        <f t="shared" si="1"/>
        <v>0</v>
      </c>
      <c r="X27" s="445"/>
      <c r="Z27" s="461"/>
    </row>
    <row r="28" spans="1:26" ht="15" customHeight="1" x14ac:dyDescent="0.15">
      <c r="A28" s="478" t="s">
        <v>38</v>
      </c>
      <c r="B28" s="492" t="s">
        <v>39</v>
      </c>
      <c r="C28" s="156">
        <f>+[3]BS17A!C615</f>
        <v>1032</v>
      </c>
      <c r="D28" s="243">
        <f>+[3]BS17A!D615</f>
        <v>1028</v>
      </c>
      <c r="E28" s="230">
        <f>+[3]BS17A!N615+[3]BS17A!O615</f>
        <v>0</v>
      </c>
      <c r="F28" s="230">
        <f>+[3]BS17D!D615</f>
        <v>0</v>
      </c>
      <c r="G28" s="230">
        <f>+[3]BS17D!E615</f>
        <v>0</v>
      </c>
      <c r="H28" s="230">
        <f>+[3]BS17A!Q615</f>
        <v>0</v>
      </c>
      <c r="I28" s="649"/>
      <c r="J28" s="477"/>
      <c r="K28" s="477"/>
      <c r="V28" s="443">
        <f t="shared" si="1"/>
        <v>0</v>
      </c>
      <c r="X28" s="445"/>
      <c r="Z28" s="461"/>
    </row>
    <row r="29" spans="1:26" ht="15" customHeight="1" x14ac:dyDescent="0.15">
      <c r="A29" s="784" t="s">
        <v>16</v>
      </c>
      <c r="B29" s="484" t="s">
        <v>40</v>
      </c>
      <c r="C29" s="231">
        <f>+[3]BS17A!C633</f>
        <v>676</v>
      </c>
      <c r="D29" s="232">
        <f>+[3]BS17A!D633</f>
        <v>659</v>
      </c>
      <c r="E29" s="233">
        <f>+[3]BS17A!N633+[3]BS17A!O633</f>
        <v>0</v>
      </c>
      <c r="F29" s="233">
        <f>+[3]BS17D!D633</f>
        <v>0</v>
      </c>
      <c r="G29" s="233">
        <f>+[3]BS17D!E633</f>
        <v>0</v>
      </c>
      <c r="H29" s="233">
        <f>+[3]BS17A!Q633</f>
        <v>0</v>
      </c>
      <c r="I29" s="649"/>
      <c r="J29" s="477"/>
      <c r="K29" s="477"/>
      <c r="V29" s="443">
        <f t="shared" si="1"/>
        <v>0</v>
      </c>
      <c r="X29" s="445"/>
      <c r="Z29" s="461"/>
    </row>
    <row r="30" spans="1:26" ht="15" customHeight="1" x14ac:dyDescent="0.15">
      <c r="A30" s="785"/>
      <c r="B30" s="493" t="s">
        <v>41</v>
      </c>
      <c r="C30" s="244">
        <f>SUM([3]BS17A!C636:C653)</f>
        <v>313</v>
      </c>
      <c r="D30" s="245">
        <f>SUM([3]BS17A!D636:D653)</f>
        <v>296</v>
      </c>
      <c r="E30" s="249">
        <f>SUM([3]BS17A!N636:N653)+SUM([3]BS17A!O636:O653)</f>
        <v>0</v>
      </c>
      <c r="F30" s="249">
        <f>SUM([3]BS17D!D636:D653)</f>
        <v>0</v>
      </c>
      <c r="G30" s="249">
        <f>SUM([3]BS17D!E636:E653)</f>
        <v>0</v>
      </c>
      <c r="H30" s="249">
        <f>SUM([3]BS17A!Q636:Q653)</f>
        <v>0</v>
      </c>
      <c r="I30" s="649"/>
      <c r="J30" s="477"/>
      <c r="K30" s="477"/>
      <c r="V30" s="443">
        <f t="shared" si="1"/>
        <v>0</v>
      </c>
      <c r="X30" s="445"/>
      <c r="Z30" s="461"/>
    </row>
    <row r="31" spans="1:26" ht="15" customHeight="1" x14ac:dyDescent="0.15">
      <c r="A31" s="785"/>
      <c r="B31" s="494" t="s">
        <v>42</v>
      </c>
      <c r="C31" s="250">
        <f>+[3]BS17A!C634</f>
        <v>149</v>
      </c>
      <c r="D31" s="251">
        <f>+[3]BS17A!D634</f>
        <v>149</v>
      </c>
      <c r="E31" s="254">
        <f>+[3]BS17A!N634+[3]BS17A!O634</f>
        <v>0</v>
      </c>
      <c r="F31" s="254">
        <f>+[3]BS17D!D634</f>
        <v>0</v>
      </c>
      <c r="G31" s="254">
        <f>+[3]BS17D!E634</f>
        <v>0</v>
      </c>
      <c r="H31" s="254">
        <f>+[3]BS17A!Q634</f>
        <v>0</v>
      </c>
      <c r="I31" s="649"/>
      <c r="J31" s="477"/>
      <c r="K31" s="477"/>
      <c r="V31" s="443">
        <f t="shared" si="1"/>
        <v>0</v>
      </c>
      <c r="X31" s="445"/>
      <c r="Z31" s="461"/>
    </row>
    <row r="32" spans="1:26" ht="15" customHeight="1" x14ac:dyDescent="0.15">
      <c r="A32" s="786"/>
      <c r="B32" s="494" t="s">
        <v>43</v>
      </c>
      <c r="C32" s="250">
        <f>+[3]BS17A!C635</f>
        <v>214</v>
      </c>
      <c r="D32" s="251">
        <f>+[3]BS17A!D635</f>
        <v>214</v>
      </c>
      <c r="E32" s="254">
        <f>+[3]BS17A!N635+[3]BS17A!O635</f>
        <v>0</v>
      </c>
      <c r="F32" s="254">
        <f>+[3]BS17D!D635</f>
        <v>0</v>
      </c>
      <c r="G32" s="254">
        <f>+[3]BS17D!E635</f>
        <v>0</v>
      </c>
      <c r="H32" s="254">
        <f>+[3]BS17A!Q635</f>
        <v>0</v>
      </c>
      <c r="I32" s="649"/>
      <c r="J32" s="477"/>
      <c r="K32" s="477"/>
      <c r="V32" s="443">
        <f t="shared" si="1"/>
        <v>0</v>
      </c>
      <c r="X32" s="445"/>
      <c r="Z32" s="461"/>
    </row>
    <row r="33" spans="1:26" ht="15" customHeight="1" x14ac:dyDescent="0.15">
      <c r="A33" s="478" t="s">
        <v>18</v>
      </c>
      <c r="B33" s="492" t="s">
        <v>44</v>
      </c>
      <c r="C33" s="156">
        <f>+[3]BS17A!C654</f>
        <v>0</v>
      </c>
      <c r="D33" s="243">
        <f>+[3]BS17A!D654</f>
        <v>0</v>
      </c>
      <c r="E33" s="230">
        <f>+[3]BS17A!N654+[3]BS17A!O654</f>
        <v>0</v>
      </c>
      <c r="F33" s="230">
        <f>+[3]BS17D!D654</f>
        <v>0</v>
      </c>
      <c r="G33" s="230">
        <f>+[3]BS17D!E654</f>
        <v>0</v>
      </c>
      <c r="H33" s="230">
        <f>+[3]BS17A!Q654</f>
        <v>0</v>
      </c>
      <c r="I33" s="649"/>
      <c r="J33" s="477"/>
      <c r="K33" s="477"/>
      <c r="V33" s="443">
        <f t="shared" si="1"/>
        <v>0</v>
      </c>
      <c r="X33" s="445"/>
      <c r="Z33" s="461"/>
    </row>
    <row r="34" spans="1:26" ht="15" customHeight="1" x14ac:dyDescent="0.15">
      <c r="A34" s="787" t="s">
        <v>45</v>
      </c>
      <c r="B34" s="788"/>
      <c r="C34" s="239">
        <f>+[3]BS17A!C783</f>
        <v>0</v>
      </c>
      <c r="D34" s="240">
        <f>+[3]BS17A!D783</f>
        <v>0</v>
      </c>
      <c r="E34" s="221">
        <f>+[3]BS17A!N783+[3]BS17A!O783</f>
        <v>0</v>
      </c>
      <c r="F34" s="221">
        <f>+[3]BS17D!D783</f>
        <v>0</v>
      </c>
      <c r="G34" s="221">
        <f>+[3]BS17D!E783</f>
        <v>0</v>
      </c>
      <c r="H34" s="221">
        <f>+[3]BS17A!Q783</f>
        <v>0</v>
      </c>
      <c r="I34" s="649"/>
      <c r="J34" s="477"/>
      <c r="K34" s="477"/>
      <c r="V34" s="443">
        <f t="shared" si="1"/>
        <v>0</v>
      </c>
      <c r="X34" s="445"/>
      <c r="Z34" s="461"/>
    </row>
    <row r="35" spans="1:26" ht="33.75" customHeight="1" x14ac:dyDescent="0.2">
      <c r="A35" s="464" t="s">
        <v>46</v>
      </c>
      <c r="K35" s="471"/>
      <c r="L35" s="471"/>
      <c r="M35" s="471"/>
    </row>
    <row r="36" spans="1:26" ht="24.75" customHeight="1" x14ac:dyDescent="0.15">
      <c r="A36" s="789" t="s">
        <v>47</v>
      </c>
      <c r="B36" s="790"/>
      <c r="C36" s="793" t="s">
        <v>48</v>
      </c>
      <c r="D36" s="794"/>
      <c r="E36" s="799" t="s">
        <v>267</v>
      </c>
      <c r="F36" s="799" t="s">
        <v>6</v>
      </c>
      <c r="G36" s="799" t="s">
        <v>268</v>
      </c>
      <c r="H36" s="799" t="s">
        <v>8</v>
      </c>
      <c r="I36" s="651"/>
      <c r="X36" s="445"/>
      <c r="Z36" s="461"/>
    </row>
    <row r="37" spans="1:26" ht="28.5" customHeight="1" x14ac:dyDescent="0.15">
      <c r="A37" s="791"/>
      <c r="B37" s="792"/>
      <c r="C37" s="679" t="s">
        <v>9</v>
      </c>
      <c r="D37" s="678" t="s">
        <v>10</v>
      </c>
      <c r="E37" s="800"/>
      <c r="F37" s="785"/>
      <c r="G37" s="785"/>
      <c r="H37" s="800"/>
      <c r="I37" s="651"/>
      <c r="L37" s="477"/>
      <c r="M37" s="477"/>
      <c r="X37" s="445"/>
      <c r="Z37" s="461"/>
    </row>
    <row r="38" spans="1:26" ht="14.25" customHeight="1" x14ac:dyDescent="0.15">
      <c r="A38" s="496" t="s">
        <v>49</v>
      </c>
      <c r="B38" s="497"/>
      <c r="C38" s="498"/>
      <c r="D38" s="499"/>
      <c r="E38" s="502"/>
      <c r="F38" s="650"/>
      <c r="G38" s="650"/>
      <c r="H38" s="502"/>
      <c r="I38" s="653"/>
      <c r="L38" s="477"/>
      <c r="V38" s="443">
        <f t="shared" ref="V38:V49" si="4">IF(D38&gt;C38,1,0)</f>
        <v>0</v>
      </c>
      <c r="X38" s="445"/>
      <c r="Z38" s="461"/>
    </row>
    <row r="39" spans="1:26" ht="15" customHeight="1" x14ac:dyDescent="0.15">
      <c r="A39" s="503" t="s">
        <v>50</v>
      </c>
      <c r="B39" s="504"/>
      <c r="C39" s="255">
        <f t="shared" ref="C39:H39" si="5">SUM(C40:C41)</f>
        <v>0</v>
      </c>
      <c r="D39" s="256">
        <f t="shared" si="5"/>
        <v>0</v>
      </c>
      <c r="E39" s="257">
        <f t="shared" si="5"/>
        <v>0</v>
      </c>
      <c r="F39" s="257">
        <f t="shared" si="5"/>
        <v>0</v>
      </c>
      <c r="G39" s="257">
        <f t="shared" si="5"/>
        <v>0</v>
      </c>
      <c r="H39" s="257">
        <f t="shared" si="5"/>
        <v>0</v>
      </c>
      <c r="I39" s="649"/>
      <c r="L39" s="477"/>
      <c r="V39" s="443">
        <f t="shared" si="4"/>
        <v>0</v>
      </c>
      <c r="X39" s="445"/>
      <c r="Z39" s="461"/>
    </row>
    <row r="40" spans="1:26" ht="15" customHeight="1" x14ac:dyDescent="0.15">
      <c r="A40" s="801" t="s">
        <v>51</v>
      </c>
      <c r="B40" s="802"/>
      <c r="C40" s="234">
        <f>+[3]BS17A!C674+[3]BS17A!C678+[3]BS17A!C681+[3]BS17A!C687+[3]BS17A!C695</f>
        <v>0</v>
      </c>
      <c r="D40" s="234">
        <f>+[3]BS17A!D674+[3]BS17A!D678+[3]BS17A!D681+[3]BS17A!D687+[3]BS17A!D695</f>
        <v>0</v>
      </c>
      <c r="E40" s="259">
        <f>+[3]BS17A!N674+[3]BS17A!O674+[3]BS17A!N678+[3]BS17A!O678+[3]BS17A!N681+[3]BS17A!O681+[3]BS17A!N687+[3]BS17A!O687+[3]BS17A!N695+[3]BS17A!O695</f>
        <v>0</v>
      </c>
      <c r="F40" s="259">
        <f>+[3]BS17D!D674+[3]BS17D!D678+[3]BS17D!D681+[3]BS17D!D687+[3]BS17D!D695</f>
        <v>0</v>
      </c>
      <c r="G40" s="259">
        <f>+[3]BS17D!E674+[3]BS17D!E678+[3]BS17D!E681+[3]BS17D!E687+[3]BS17D!E695</f>
        <v>0</v>
      </c>
      <c r="H40" s="259">
        <f>+[3]BS17A!Q674+[3]BS17A!Q678+[3]BS17A!Q681+[3]BS17A!Q687+[3]BS17A!Q695</f>
        <v>0</v>
      </c>
      <c r="I40" s="649"/>
      <c r="L40" s="477"/>
      <c r="V40" s="443">
        <f t="shared" si="4"/>
        <v>0</v>
      </c>
      <c r="X40" s="445"/>
      <c r="Z40" s="461"/>
    </row>
    <row r="41" spans="1:26" ht="15" customHeight="1" x14ac:dyDescent="0.15">
      <c r="A41" s="807" t="s">
        <v>52</v>
      </c>
      <c r="B41" s="808"/>
      <c r="C41" s="231">
        <f>+[3]BS17A!C701+[3]BS17A!C704+[3]BS17A!C707+[3]BS17A!C710+[3]BS17A!C717</f>
        <v>0</v>
      </c>
      <c r="D41" s="260">
        <f>+[3]BS17A!D701+[3]BS17A!D704+[3]BS17A!D707+[3]BS17A!D710+[3]BS17A!D717</f>
        <v>0</v>
      </c>
      <c r="E41" s="261">
        <f>+[3]BS17A!N701+[3]BS17A!O701+[3]BS17A!N704+[3]BS17A!O704+[3]BS17A!N707+[3]BS17A!O707+[3]BS17A!N710+[3]BS17A!O710+[3]BS17A!N717+[3]BS17A!O717</f>
        <v>0</v>
      </c>
      <c r="F41" s="261">
        <f>+[3]BS17D!D701+[3]BS17D!D704+[3]BS17D!D707+[3]BS17D!D710+[3]BS17D!D717</f>
        <v>0</v>
      </c>
      <c r="G41" s="261">
        <f>+[3]BS17D!E701+[3]BS17D!E704+[3]BS17D!E707+[3]BS17D!E710+[3]BS17D!E717</f>
        <v>0</v>
      </c>
      <c r="H41" s="261">
        <f>+[3]BS17A!Q701+[3]BS17A!Q704+[3]BS17A!Q707+[3]BS17A!Q710+[3]BS17A!Q717</f>
        <v>0</v>
      </c>
      <c r="I41" s="649"/>
      <c r="L41" s="477"/>
      <c r="V41" s="443">
        <f t="shared" si="4"/>
        <v>0</v>
      </c>
      <c r="X41" s="445"/>
      <c r="Z41" s="461"/>
    </row>
    <row r="42" spans="1:26" ht="15" customHeight="1" x14ac:dyDescent="0.15">
      <c r="A42" s="505" t="s">
        <v>53</v>
      </c>
      <c r="B42" s="506"/>
      <c r="C42" s="262"/>
      <c r="D42" s="263"/>
      <c r="E42" s="264"/>
      <c r="F42" s="264"/>
      <c r="G42" s="264"/>
      <c r="H42" s="264"/>
      <c r="I42" s="653"/>
      <c r="L42" s="477"/>
      <c r="V42" s="443">
        <f t="shared" si="4"/>
        <v>0</v>
      </c>
      <c r="X42" s="445"/>
      <c r="Z42" s="461"/>
    </row>
    <row r="43" spans="1:26" ht="15" customHeight="1" x14ac:dyDescent="0.15">
      <c r="A43" s="809" t="s">
        <v>54</v>
      </c>
      <c r="B43" s="810"/>
      <c r="C43" s="217">
        <f>+[3]BS17A!C720</f>
        <v>0</v>
      </c>
      <c r="D43" s="265">
        <f>+[3]BS17A!D720</f>
        <v>0</v>
      </c>
      <c r="E43" s="266">
        <f>+[3]BS17A!N720+[3]BS17A!O720</f>
        <v>0</v>
      </c>
      <c r="F43" s="266">
        <f>+[3]BS17D!D720</f>
        <v>0</v>
      </c>
      <c r="G43" s="266">
        <f>+[3]BS17D!E720</f>
        <v>0</v>
      </c>
      <c r="H43" s="266">
        <f>+[3]BS17A!Q720</f>
        <v>0</v>
      </c>
      <c r="I43" s="649"/>
      <c r="L43" s="477"/>
      <c r="V43" s="443">
        <f t="shared" si="4"/>
        <v>0</v>
      </c>
      <c r="X43" s="445"/>
      <c r="Z43" s="461"/>
    </row>
    <row r="44" spans="1:26" ht="15" customHeight="1" x14ac:dyDescent="0.15">
      <c r="A44" s="659" t="s">
        <v>55</v>
      </c>
      <c r="B44" s="660"/>
      <c r="C44" s="267">
        <f t="shared" ref="C44:H44" si="6">SUM(C45:C48)</f>
        <v>0</v>
      </c>
      <c r="D44" s="268">
        <f t="shared" si="6"/>
        <v>0</v>
      </c>
      <c r="E44" s="269">
        <f t="shared" si="6"/>
        <v>0</v>
      </c>
      <c r="F44" s="269">
        <f t="shared" si="6"/>
        <v>0</v>
      </c>
      <c r="G44" s="269">
        <f t="shared" si="6"/>
        <v>0</v>
      </c>
      <c r="H44" s="269">
        <f t="shared" si="6"/>
        <v>0</v>
      </c>
      <c r="I44" s="653"/>
      <c r="L44" s="477"/>
      <c r="V44" s="443">
        <f t="shared" si="4"/>
        <v>0</v>
      </c>
      <c r="X44" s="445"/>
      <c r="Z44" s="461"/>
    </row>
    <row r="45" spans="1:26" ht="15" customHeight="1" x14ac:dyDescent="0.15">
      <c r="A45" s="801" t="s">
        <v>56</v>
      </c>
      <c r="B45" s="802"/>
      <c r="C45" s="234">
        <f>+[3]BS17A!C727</f>
        <v>0</v>
      </c>
      <c r="D45" s="258">
        <f>+[3]BS17A!D727</f>
        <v>0</v>
      </c>
      <c r="E45" s="259">
        <f>+[3]BS17A!N727+[3]BS17A!O727</f>
        <v>0</v>
      </c>
      <c r="F45" s="259">
        <f>+[3]BS17D!D727</f>
        <v>0</v>
      </c>
      <c r="G45" s="259">
        <f>+[3]BS17D!E727</f>
        <v>0</v>
      </c>
      <c r="H45" s="259">
        <f>+[3]BS17A!Q727</f>
        <v>0</v>
      </c>
      <c r="I45" s="649"/>
      <c r="L45" s="477"/>
      <c r="V45" s="443">
        <f t="shared" si="4"/>
        <v>0</v>
      </c>
      <c r="X45" s="445"/>
      <c r="Z45" s="461"/>
    </row>
    <row r="46" spans="1:26" ht="15" customHeight="1" x14ac:dyDescent="0.15">
      <c r="A46" s="803" t="s">
        <v>57</v>
      </c>
      <c r="B46" s="804"/>
      <c r="C46" s="156">
        <f>+[3]BS17A!C730</f>
        <v>0</v>
      </c>
      <c r="D46" s="270">
        <f>+[3]BS17A!D730</f>
        <v>0</v>
      </c>
      <c r="E46" s="271">
        <f>+[3]BS17A!N730+[3]BS17A!O730</f>
        <v>0</v>
      </c>
      <c r="F46" s="271">
        <f>+[3]BS17D!D730</f>
        <v>0</v>
      </c>
      <c r="G46" s="271">
        <f>+[3]BS17D!E730</f>
        <v>0</v>
      </c>
      <c r="H46" s="271">
        <f>+[3]BS17A!Q730</f>
        <v>0</v>
      </c>
      <c r="I46" s="649"/>
      <c r="L46" s="477"/>
      <c r="V46" s="443">
        <f t="shared" si="4"/>
        <v>0</v>
      </c>
      <c r="X46" s="445"/>
      <c r="Z46" s="461"/>
    </row>
    <row r="47" spans="1:26" ht="15" customHeight="1" x14ac:dyDescent="0.15">
      <c r="A47" s="803" t="s">
        <v>58</v>
      </c>
      <c r="B47" s="804"/>
      <c r="C47" s="156">
        <f>+[3]BS17A!C747</f>
        <v>0</v>
      </c>
      <c r="D47" s="270">
        <f>+[3]BS17A!D747</f>
        <v>0</v>
      </c>
      <c r="E47" s="271">
        <f>+[3]BS17A!N747+[3]BS17A!O747</f>
        <v>0</v>
      </c>
      <c r="F47" s="271">
        <f>+[3]BS17D!D747</f>
        <v>0</v>
      </c>
      <c r="G47" s="271">
        <f>+[3]BS17D!E747</f>
        <v>0</v>
      </c>
      <c r="H47" s="271">
        <f>+[3]BS17A!Q747</f>
        <v>0</v>
      </c>
      <c r="I47" s="649"/>
      <c r="L47" s="477"/>
      <c r="V47" s="443">
        <f t="shared" si="4"/>
        <v>0</v>
      </c>
      <c r="X47" s="445"/>
      <c r="Z47" s="461"/>
    </row>
    <row r="48" spans="1:26" ht="15" customHeight="1" x14ac:dyDescent="0.15">
      <c r="A48" s="803" t="s">
        <v>59</v>
      </c>
      <c r="B48" s="804"/>
      <c r="C48" s="250">
        <f>+[3]BS17A!C764</f>
        <v>0</v>
      </c>
      <c r="D48" s="272">
        <f>+[3]BS17A!D764</f>
        <v>0</v>
      </c>
      <c r="E48" s="273">
        <f>+[3]BS17A!N764+[3]BS17A!O764</f>
        <v>0</v>
      </c>
      <c r="F48" s="273">
        <f>+[3]BS17D!D764</f>
        <v>0</v>
      </c>
      <c r="G48" s="273">
        <f>+[3]BS17D!E764</f>
        <v>0</v>
      </c>
      <c r="H48" s="273">
        <f>+[3]BS17A!Q764</f>
        <v>0</v>
      </c>
      <c r="I48" s="649"/>
      <c r="L48" s="477"/>
      <c r="V48" s="443">
        <f t="shared" si="4"/>
        <v>0</v>
      </c>
      <c r="X48" s="445"/>
      <c r="Z48" s="461"/>
    </row>
    <row r="49" spans="1:26" ht="15" customHeight="1" x14ac:dyDescent="0.15">
      <c r="A49" s="805" t="s">
        <v>60</v>
      </c>
      <c r="B49" s="806"/>
      <c r="C49" s="274">
        <f t="shared" ref="C49:H49" si="7">+C39+C43+C44</f>
        <v>0</v>
      </c>
      <c r="D49" s="275">
        <f t="shared" si="7"/>
        <v>0</v>
      </c>
      <c r="E49" s="276">
        <f t="shared" si="7"/>
        <v>0</v>
      </c>
      <c r="F49" s="276">
        <f t="shared" si="7"/>
        <v>0</v>
      </c>
      <c r="G49" s="276">
        <f t="shared" si="7"/>
        <v>0</v>
      </c>
      <c r="H49" s="276">
        <f t="shared" si="7"/>
        <v>0</v>
      </c>
      <c r="I49" s="649"/>
      <c r="L49" s="477"/>
      <c r="V49" s="443">
        <f t="shared" si="4"/>
        <v>0</v>
      </c>
      <c r="X49" s="445"/>
      <c r="Z49" s="461"/>
    </row>
    <row r="50" spans="1:26" ht="30" customHeight="1" x14ac:dyDescent="0.2">
      <c r="A50" s="507" t="s">
        <v>61</v>
      </c>
      <c r="K50" s="651"/>
    </row>
    <row r="51" spans="1:26" ht="24.75" customHeight="1" x14ac:dyDescent="0.15">
      <c r="A51" s="789" t="s">
        <v>47</v>
      </c>
      <c r="B51" s="790"/>
      <c r="C51" s="793" t="s">
        <v>48</v>
      </c>
      <c r="D51" s="794"/>
      <c r="E51" s="811" t="s">
        <v>267</v>
      </c>
      <c r="F51" s="799" t="s">
        <v>6</v>
      </c>
      <c r="G51" s="799" t="s">
        <v>268</v>
      </c>
      <c r="H51" s="811" t="s">
        <v>8</v>
      </c>
      <c r="I51" s="651"/>
      <c r="X51" s="445"/>
      <c r="Z51" s="461"/>
    </row>
    <row r="52" spans="1:26" ht="33" customHeight="1" x14ac:dyDescent="0.15">
      <c r="A52" s="791"/>
      <c r="B52" s="792"/>
      <c r="C52" s="679" t="s">
        <v>9</v>
      </c>
      <c r="D52" s="678" t="s">
        <v>10</v>
      </c>
      <c r="E52" s="811"/>
      <c r="F52" s="785"/>
      <c r="G52" s="785"/>
      <c r="H52" s="811"/>
      <c r="I52" s="651"/>
      <c r="X52" s="445"/>
      <c r="Z52" s="461"/>
    </row>
    <row r="53" spans="1:26" ht="15" customHeight="1" x14ac:dyDescent="0.15">
      <c r="A53" s="791" t="s">
        <v>62</v>
      </c>
      <c r="B53" s="792"/>
      <c r="C53" s="277">
        <f>+[3]BS17A!C1849</f>
        <v>21</v>
      </c>
      <c r="D53" s="278">
        <f>+[3]BS17A!D1849</f>
        <v>21</v>
      </c>
      <c r="E53" s="279">
        <f>+[3]BS17A!N1849+[3]BS17A!O1849</f>
        <v>0</v>
      </c>
      <c r="F53" s="280">
        <f>+[3]BS17D!D1849</f>
        <v>0</v>
      </c>
      <c r="G53" s="280">
        <f>+[3]BS17D!E1849</f>
        <v>0</v>
      </c>
      <c r="H53" s="279">
        <f>+[3]BS17A!Q1849</f>
        <v>0</v>
      </c>
      <c r="I53" s="649"/>
      <c r="V53" s="443">
        <f>IF(D53&gt;C53,1,0)</f>
        <v>0</v>
      </c>
      <c r="X53" s="445"/>
      <c r="Z53" s="461"/>
    </row>
    <row r="54" spans="1:26" ht="33" customHeight="1" x14ac:dyDescent="0.2">
      <c r="A54" s="464" t="s">
        <v>63</v>
      </c>
      <c r="K54" s="651"/>
    </row>
    <row r="55" spans="1:26" ht="27.75" customHeight="1" x14ac:dyDescent="0.15">
      <c r="A55" s="789" t="s">
        <v>64</v>
      </c>
      <c r="B55" s="790"/>
      <c r="C55" s="793" t="s">
        <v>48</v>
      </c>
      <c r="D55" s="794"/>
      <c r="E55" s="799" t="s">
        <v>267</v>
      </c>
      <c r="F55" s="799" t="s">
        <v>7</v>
      </c>
      <c r="G55" s="799" t="s">
        <v>6</v>
      </c>
      <c r="H55" s="811" t="s">
        <v>8</v>
      </c>
      <c r="I55" s="651"/>
      <c r="X55" s="445"/>
      <c r="Z55" s="461"/>
    </row>
    <row r="56" spans="1:26" ht="30.75" customHeight="1" x14ac:dyDescent="0.15">
      <c r="A56" s="791"/>
      <c r="B56" s="792"/>
      <c r="C56" s="679" t="s">
        <v>9</v>
      </c>
      <c r="D56" s="678" t="s">
        <v>10</v>
      </c>
      <c r="E56" s="800"/>
      <c r="F56" s="785"/>
      <c r="G56" s="785"/>
      <c r="H56" s="811"/>
      <c r="I56" s="651"/>
      <c r="X56" s="445"/>
      <c r="Z56" s="461"/>
    </row>
    <row r="57" spans="1:26" ht="15" customHeight="1" x14ac:dyDescent="0.15">
      <c r="A57" s="508" t="s">
        <v>65</v>
      </c>
      <c r="B57" s="509"/>
      <c r="C57" s="222">
        <f>+[3]BS17A!C1481+[3]BS17A!C1482</f>
        <v>0</v>
      </c>
      <c r="D57" s="223">
        <f>+[3]BS17A!D1481+[3]BS17A!D1482</f>
        <v>0</v>
      </c>
      <c r="E57" s="380">
        <f>+[3]BS17A!N1481+[3]BS17A!N1482+[3]BS17A!O1481+[3]BS17A!O1482</f>
        <v>0</v>
      </c>
      <c r="F57" s="283">
        <f>+[3]BS17D!D1481+[3]BS17D!D1482</f>
        <v>0</v>
      </c>
      <c r="G57" s="283">
        <f>+[3]BS17D!E1481+[3]BS17D!E1482</f>
        <v>0</v>
      </c>
      <c r="H57" s="284">
        <f>+[3]BS17A!Q1481+[3]BS17A!Q1482</f>
        <v>0</v>
      </c>
      <c r="I57" s="649" t="str">
        <f>IF((D57)&gt;C57,"ERROR EN PREVISION","")</f>
        <v/>
      </c>
      <c r="V57" s="443">
        <f>IF(D57&gt;C57,1,0)</f>
        <v>0</v>
      </c>
      <c r="X57" s="445"/>
      <c r="Z57" s="461"/>
    </row>
    <row r="58" spans="1:26" ht="15" customHeight="1" x14ac:dyDescent="0.15">
      <c r="A58" s="510" t="s">
        <v>66</v>
      </c>
      <c r="B58" s="511"/>
      <c r="C58" s="156">
        <f>+[3]BS17A!C1483+[3]BS17A!C1484</f>
        <v>0</v>
      </c>
      <c r="D58" s="227">
        <f>+[3]BS17A!D1483+[3]BS17A!D1484</f>
        <v>0</v>
      </c>
      <c r="E58" s="285">
        <f>+[3]BS17A!N1483+[3]BS17A!N1484+[3]BS17A!O1483+[3]BS17A!O1484</f>
        <v>0</v>
      </c>
      <c r="F58" s="285">
        <f>+[3]BS17D!D1483+[3]BS17D!D1484</f>
        <v>0</v>
      </c>
      <c r="G58" s="285">
        <f>+[3]BS17D!E1483+[3]BS17D!E1484</f>
        <v>0</v>
      </c>
      <c r="H58" s="285">
        <f>+[3]BS17A!Q1483+[3]BS17A!Q1484</f>
        <v>0</v>
      </c>
      <c r="I58" s="649" t="str">
        <f>IF((D58)&gt;C58,"ERROR EN PREVISION","")</f>
        <v/>
      </c>
      <c r="V58" s="443">
        <f>IF(D58&gt;C58,1,0)</f>
        <v>0</v>
      </c>
      <c r="X58" s="445"/>
      <c r="Z58" s="461"/>
    </row>
    <row r="59" spans="1:26" ht="15" customHeight="1" x14ac:dyDescent="0.15">
      <c r="A59" s="657" t="s">
        <v>67</v>
      </c>
      <c r="B59" s="658"/>
      <c r="C59" s="222">
        <f>+[3]BS17A!C1485</f>
        <v>0</v>
      </c>
      <c r="D59" s="223">
        <f>+[3]BS17A!D1485</f>
        <v>0</v>
      </c>
      <c r="E59" s="286">
        <f>+[3]BS17A!N1485+[3]BS17A!O1485</f>
        <v>0</v>
      </c>
      <c r="F59" s="286">
        <f>+[3]BS17D!D1485</f>
        <v>0</v>
      </c>
      <c r="G59" s="286">
        <f>+[3]BS17D!E1485</f>
        <v>0</v>
      </c>
      <c r="H59" s="286">
        <f>+[3]BS17A!Q1485</f>
        <v>0</v>
      </c>
      <c r="I59" s="649"/>
      <c r="V59" s="443"/>
      <c r="X59" s="445"/>
      <c r="Z59" s="461"/>
    </row>
    <row r="60" spans="1:26" ht="15" customHeight="1" x14ac:dyDescent="0.15">
      <c r="A60" s="512" t="s">
        <v>68</v>
      </c>
      <c r="B60" s="513"/>
      <c r="C60" s="156">
        <f>+[3]BS17A!C1488</f>
        <v>0</v>
      </c>
      <c r="D60" s="227">
        <f>+[3]BS17A!D1488</f>
        <v>0</v>
      </c>
      <c r="E60" s="286">
        <f>+[3]BS17A!N1488+[3]BS17A!O1488</f>
        <v>0</v>
      </c>
      <c r="F60" s="286">
        <f>+[3]BS17D!D1488</f>
        <v>0</v>
      </c>
      <c r="G60" s="286">
        <f>+[3]BS17D!E1488</f>
        <v>0</v>
      </c>
      <c r="H60" s="286">
        <f>+[3]BS17A!Q1488</f>
        <v>0</v>
      </c>
      <c r="I60" s="649" t="str">
        <f>IF((D60)&gt;C60,"ERROR EN PREVISION","")</f>
        <v/>
      </c>
      <c r="V60" s="443">
        <f>IF(D60&gt;C60,1,0)</f>
        <v>0</v>
      </c>
      <c r="X60" s="445"/>
      <c r="Z60" s="461"/>
    </row>
    <row r="61" spans="1:26" ht="15" customHeight="1" x14ac:dyDescent="0.15">
      <c r="A61" s="514" t="s">
        <v>69</v>
      </c>
      <c r="B61" s="515"/>
      <c r="C61" s="156">
        <f>+[3]BS17A!C1486</f>
        <v>0</v>
      </c>
      <c r="D61" s="227">
        <f>+[3]BS17A!D1486</f>
        <v>0</v>
      </c>
      <c r="E61" s="285">
        <f>+[3]BS17A!N1486+[3]BS17A!O1486</f>
        <v>0</v>
      </c>
      <c r="F61" s="285">
        <f>+[3]BS17D!D1486</f>
        <v>0</v>
      </c>
      <c r="G61" s="285">
        <f>+[3]BS17D!E1486</f>
        <v>0</v>
      </c>
      <c r="H61" s="285">
        <f>+[3]BS17A!Q1486</f>
        <v>0</v>
      </c>
      <c r="I61" s="649" t="str">
        <f>IF((D61)&gt;C61,"ERROR EN PREVISION","")</f>
        <v/>
      </c>
      <c r="V61" s="443">
        <f>IF(D61&gt;C61,1,0)</f>
        <v>0</v>
      </c>
      <c r="X61" s="445"/>
      <c r="Z61" s="461"/>
    </row>
    <row r="62" spans="1:26" ht="15" customHeight="1" x14ac:dyDescent="0.2">
      <c r="A62" s="516" t="s">
        <v>70</v>
      </c>
      <c r="B62" s="517"/>
      <c r="C62" s="231">
        <f>+[3]BS17A!C1487</f>
        <v>0</v>
      </c>
      <c r="D62" s="232">
        <f>+[3]BS17A!D1487</f>
        <v>0</v>
      </c>
      <c r="E62" s="287">
        <f>+[3]BS17A!N1487+[3]BS17A!O1487</f>
        <v>0</v>
      </c>
      <c r="F62" s="287">
        <f>+[3]BS17D!D1487</f>
        <v>0</v>
      </c>
      <c r="G62" s="287">
        <f>+[3]BS17D!E1487</f>
        <v>0</v>
      </c>
      <c r="H62" s="287">
        <f>+[3]BS17A!Q1487</f>
        <v>0</v>
      </c>
      <c r="I62" s="649" t="str">
        <f>IF((D62)&gt;C62,"ERROR EN PREVISION","")</f>
        <v/>
      </c>
      <c r="J62" s="288"/>
      <c r="K62" s="288"/>
      <c r="V62" s="443">
        <f>IF(D62&gt;C62,1,0)</f>
        <v>0</v>
      </c>
      <c r="X62" s="445"/>
      <c r="Z62" s="461"/>
    </row>
    <row r="63" spans="1:26" ht="34.5" customHeight="1" x14ac:dyDescent="0.2">
      <c r="A63" s="518" t="s">
        <v>263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6" ht="34.5" customHeight="1" x14ac:dyDescent="0.2">
      <c r="A64" s="518" t="s">
        <v>264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799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267</v>
      </c>
      <c r="N65" s="790" t="s">
        <v>6</v>
      </c>
      <c r="O65" s="790" t="s">
        <v>7</v>
      </c>
      <c r="P65" s="811" t="s">
        <v>74</v>
      </c>
      <c r="Q65" s="811" t="s">
        <v>8</v>
      </c>
      <c r="R65"/>
      <c r="Z65" s="461"/>
      <c r="AA65" s="445"/>
    </row>
    <row r="66" spans="1:27" ht="13.5" customHeight="1" x14ac:dyDescent="0.25">
      <c r="A66" s="814"/>
      <c r="B66" s="815"/>
      <c r="C66" s="785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98"/>
      <c r="O66" s="798"/>
      <c r="P66" s="811"/>
      <c r="Q66" s="811"/>
      <c r="R66"/>
      <c r="Z66" s="461"/>
      <c r="AA66" s="445"/>
    </row>
    <row r="67" spans="1:27" ht="28.5" customHeight="1" x14ac:dyDescent="0.25">
      <c r="A67" s="816"/>
      <c r="B67" s="817"/>
      <c r="C67" s="800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792"/>
      <c r="O67" s="792"/>
      <c r="P67" s="811"/>
      <c r="Q67" s="811"/>
      <c r="R67"/>
      <c r="Z67" s="461"/>
      <c r="AA67" s="445"/>
    </row>
    <row r="68" spans="1:27" ht="15" customHeight="1" x14ac:dyDescent="0.2">
      <c r="A68" s="522" t="s">
        <v>80</v>
      </c>
      <c r="B68" s="431" t="s">
        <v>81</v>
      </c>
      <c r="C68" s="432">
        <f>+[3]BS17A!C$811</f>
        <v>1</v>
      </c>
      <c r="D68" s="246">
        <f>SUM(E68:G68)</f>
        <v>0</v>
      </c>
      <c r="E68" s="247">
        <f>+[3]BS17A!D$811</f>
        <v>0</v>
      </c>
      <c r="F68" s="247">
        <f>+[3]BS17A!F$811</f>
        <v>0</v>
      </c>
      <c r="G68" s="247">
        <f>+[3]BS17A!G$811</f>
        <v>0</v>
      </c>
      <c r="H68" s="291">
        <f>SUM(I68:K68)</f>
        <v>1</v>
      </c>
      <c r="I68" s="292">
        <f>+[3]BS17A!E$811</f>
        <v>1</v>
      </c>
      <c r="J68" s="292">
        <f>+[3]BS17A!H$811</f>
        <v>0</v>
      </c>
      <c r="K68" s="292">
        <f>+[3]BS17A!I$811</f>
        <v>0</v>
      </c>
      <c r="L68" s="244">
        <f>+[3]BS17A!Y$811</f>
        <v>0</v>
      </c>
      <c r="M68" s="244">
        <f>+[3]BS17A!N$811+[3]BS17A!O$811</f>
        <v>0</v>
      </c>
      <c r="N68" s="244">
        <f>+[3]BS17D!D$811</f>
        <v>0</v>
      </c>
      <c r="O68" s="244">
        <f>+[3]BS17D!E$811</f>
        <v>0</v>
      </c>
      <c r="P68" s="244">
        <f>+[3]BS17A!P$811</f>
        <v>0</v>
      </c>
      <c r="Q68" s="244">
        <f>+[3]BS17A!Q$811</f>
        <v>0</v>
      </c>
      <c r="R68" s="70"/>
      <c r="S68" s="474"/>
      <c r="Y68" s="456"/>
      <c r="Z68" s="461"/>
      <c r="AA68" s="445"/>
    </row>
    <row r="69" spans="1:27" ht="15" customHeight="1" x14ac:dyDescent="0.2">
      <c r="A69" s="524" t="s">
        <v>82</v>
      </c>
      <c r="B69" s="551" t="s">
        <v>83</v>
      </c>
      <c r="C69" s="433">
        <f>+[3]BS17A!C$882</f>
        <v>115</v>
      </c>
      <c r="D69" s="228">
        <f t="shared" ref="D69:D84" si="8">SUM(E69:G69)</f>
        <v>114</v>
      </c>
      <c r="E69" s="229">
        <f>+[3]BS17A!D$882</f>
        <v>114</v>
      </c>
      <c r="F69" s="229">
        <f>+[3]BS17A!F$882</f>
        <v>0</v>
      </c>
      <c r="G69" s="229">
        <f>+[3]BS17A!G$882</f>
        <v>0</v>
      </c>
      <c r="H69" s="291">
        <f>SUM(I69:K69)</f>
        <v>1</v>
      </c>
      <c r="I69" s="292">
        <f>+[3]BS17A!E$882</f>
        <v>1</v>
      </c>
      <c r="J69" s="294">
        <f>+[3]BS17A!H$882</f>
        <v>0</v>
      </c>
      <c r="K69" s="294">
        <f>+[3]BS17A!I$882</f>
        <v>0</v>
      </c>
      <c r="L69" s="156">
        <f>+[3]BS17A!Y$882</f>
        <v>86</v>
      </c>
      <c r="M69" s="156">
        <f>+[3]BS17A!N$882+[3]BS17A!O$882</f>
        <v>0</v>
      </c>
      <c r="N69" s="156">
        <f>+[3]BS17D!D$882</f>
        <v>0</v>
      </c>
      <c r="O69" s="156">
        <f>+[3]BS17D!E$882</f>
        <v>0</v>
      </c>
      <c r="P69" s="156">
        <f>+[3]BS17A!P$882</f>
        <v>0</v>
      </c>
      <c r="Q69" s="156">
        <f>+[3]BS17A!Q$882</f>
        <v>2</v>
      </c>
      <c r="R69" s="70"/>
      <c r="Y69" s="456"/>
      <c r="Z69" s="461"/>
      <c r="AA69" s="445"/>
    </row>
    <row r="70" spans="1:27" ht="15" customHeight="1" x14ac:dyDescent="0.2">
      <c r="A70" s="524" t="s">
        <v>16</v>
      </c>
      <c r="B70" s="551" t="s">
        <v>84</v>
      </c>
      <c r="C70" s="433">
        <f>+[3]BS17A!C$961</f>
        <v>26</v>
      </c>
      <c r="D70" s="228">
        <f t="shared" si="8"/>
        <v>25</v>
      </c>
      <c r="E70" s="229">
        <f>+[3]BS17A!D$961</f>
        <v>23</v>
      </c>
      <c r="F70" s="229">
        <f>+[3]BS17A!F$961</f>
        <v>0</v>
      </c>
      <c r="G70" s="229">
        <f>+[3]BS17A!G$961</f>
        <v>2</v>
      </c>
      <c r="H70" s="291">
        <f>SUM(I70:K70)</f>
        <v>4</v>
      </c>
      <c r="I70" s="292">
        <f>+[3]BS17A!E$961</f>
        <v>3</v>
      </c>
      <c r="J70" s="294">
        <f>+[3]BS17A!H$961</f>
        <v>0</v>
      </c>
      <c r="K70" s="294">
        <f>+[3]BS17A!I$961</f>
        <v>1</v>
      </c>
      <c r="L70" s="156">
        <f>+[3]BS17A!Y$961</f>
        <v>10</v>
      </c>
      <c r="M70" s="156">
        <f>+[3]BS17A!N$961+[3]BS17A!O$961</f>
        <v>0</v>
      </c>
      <c r="N70" s="156">
        <f>+[3]BS17D!D$961</f>
        <v>0</v>
      </c>
      <c r="O70" s="156">
        <f>+[3]BS17D!E$961</f>
        <v>0</v>
      </c>
      <c r="P70" s="156">
        <f>+[3]BS17A!P$961</f>
        <v>0</v>
      </c>
      <c r="Q70" s="156">
        <f>+[3]BS17A!Q$961</f>
        <v>3</v>
      </c>
      <c r="R70" s="70"/>
      <c r="Y70" s="456"/>
      <c r="Z70" s="461"/>
      <c r="AA70" s="445"/>
    </row>
    <row r="71" spans="1:27" ht="15" customHeight="1" x14ac:dyDescent="0.2">
      <c r="A71" s="524" t="s">
        <v>18</v>
      </c>
      <c r="B71" s="551" t="s">
        <v>85</v>
      </c>
      <c r="C71" s="433">
        <f>+[3]BS17A!C$1037</f>
        <v>7</v>
      </c>
      <c r="D71" s="228">
        <f t="shared" si="8"/>
        <v>6</v>
      </c>
      <c r="E71" s="229">
        <f>+[3]BS17A!D$1037</f>
        <v>6</v>
      </c>
      <c r="F71" s="229">
        <f>+[3]BS17A!F$1037</f>
        <v>0</v>
      </c>
      <c r="G71" s="229">
        <f>+[3]BS17A!G$1037</f>
        <v>0</v>
      </c>
      <c r="H71" s="295">
        <f t="shared" ref="H71:H84" si="9">SUM(I71:K71)</f>
        <v>1</v>
      </c>
      <c r="I71" s="294">
        <f>+[3]BS17A!E$1037</f>
        <v>1</v>
      </c>
      <c r="J71" s="294">
        <f>+[3]BS17A!H$1037</f>
        <v>0</v>
      </c>
      <c r="K71" s="294">
        <f>+[3]BS17A!I$1037</f>
        <v>0</v>
      </c>
      <c r="L71" s="156">
        <f>+[3]BS17A!Y$1037</f>
        <v>2</v>
      </c>
      <c r="M71" s="156">
        <f>+[3]BS17A!N$1037+[3]BS17A!O$1037</f>
        <v>0</v>
      </c>
      <c r="N71" s="156">
        <f>+[3]BS17D!D$1037</f>
        <v>0</v>
      </c>
      <c r="O71" s="156">
        <f>+[3]BS17D!E$1037</f>
        <v>0</v>
      </c>
      <c r="P71" s="156">
        <f>+[3]BS17A!P$1037</f>
        <v>0</v>
      </c>
      <c r="Q71" s="156">
        <f>+[3]BS17A!Q$1037</f>
        <v>2</v>
      </c>
      <c r="R71" s="70"/>
      <c r="Y71" s="456"/>
      <c r="Z71" s="461"/>
      <c r="AA71" s="445"/>
    </row>
    <row r="72" spans="1:27" ht="15" customHeight="1" x14ac:dyDescent="0.2">
      <c r="A72" s="524" t="s">
        <v>20</v>
      </c>
      <c r="B72" s="551" t="s">
        <v>86</v>
      </c>
      <c r="C72" s="433">
        <f>+[3]BS17A!C$1098</f>
        <v>52</v>
      </c>
      <c r="D72" s="228">
        <f t="shared" si="8"/>
        <v>57</v>
      </c>
      <c r="E72" s="229">
        <f>+[3]BS17A!D$1098</f>
        <v>51</v>
      </c>
      <c r="F72" s="229">
        <f>+[3]BS17A!F$1098</f>
        <v>5</v>
      </c>
      <c r="G72" s="229">
        <f>+[3]BS17A!G$1098</f>
        <v>1</v>
      </c>
      <c r="H72" s="295">
        <f t="shared" si="9"/>
        <v>1</v>
      </c>
      <c r="I72" s="294">
        <f>+[3]BS17A!E$1098</f>
        <v>1</v>
      </c>
      <c r="J72" s="294">
        <f>+[3]BS17A!H$1098</f>
        <v>0</v>
      </c>
      <c r="K72" s="294">
        <f>+[3]BS17A!I$1098</f>
        <v>0</v>
      </c>
      <c r="L72" s="156">
        <f>+[3]BS17A!Y$1098</f>
        <v>43</v>
      </c>
      <c r="M72" s="156">
        <f>+[3]BS17A!N$1098+[3]BS17A!O$1098</f>
        <v>0</v>
      </c>
      <c r="N72" s="156">
        <f>+[3]BS17D!D$1098</f>
        <v>0</v>
      </c>
      <c r="O72" s="156">
        <f>+[3]BS17D!E$1098</f>
        <v>0</v>
      </c>
      <c r="P72" s="156">
        <f>+[3]BS17A!P$1098</f>
        <v>0</v>
      </c>
      <c r="Q72" s="156">
        <f>+[3]BS17A!Q$1098</f>
        <v>0</v>
      </c>
      <c r="R72" s="70"/>
      <c r="Y72" s="456"/>
      <c r="Z72" s="461"/>
      <c r="AA72" s="445"/>
    </row>
    <row r="73" spans="1:27" ht="15" customHeight="1" x14ac:dyDescent="0.2">
      <c r="A73" s="524" t="s">
        <v>87</v>
      </c>
      <c r="B73" s="551" t="s">
        <v>88</v>
      </c>
      <c r="C73" s="433">
        <f>+[3]BS17A!C$1166</f>
        <v>136</v>
      </c>
      <c r="D73" s="228">
        <f t="shared" si="8"/>
        <v>127</v>
      </c>
      <c r="E73" s="229">
        <f>+[3]BS17A!D$1166</f>
        <v>125</v>
      </c>
      <c r="F73" s="229">
        <f>+[3]BS17A!F$1166</f>
        <v>0</v>
      </c>
      <c r="G73" s="229">
        <f>+[3]BS17A!G$1166</f>
        <v>2</v>
      </c>
      <c r="H73" s="295">
        <f t="shared" si="9"/>
        <v>11</v>
      </c>
      <c r="I73" s="294">
        <f>+[3]BS17A!E$1166</f>
        <v>11</v>
      </c>
      <c r="J73" s="294">
        <f>+[3]BS17A!H$1166</f>
        <v>0</v>
      </c>
      <c r="K73" s="294">
        <f>+[3]BS17A!I$1166</f>
        <v>0</v>
      </c>
      <c r="L73" s="156">
        <f>+[3]BS17A!Y$1166</f>
        <v>136</v>
      </c>
      <c r="M73" s="156">
        <f>+[3]BS17A!N$1166+[3]BS17A!O$1166</f>
        <v>0</v>
      </c>
      <c r="N73" s="156">
        <f>+[3]BS17D!D$1166</f>
        <v>0</v>
      </c>
      <c r="O73" s="156">
        <f>+[3]BS17D!E$1166</f>
        <v>0</v>
      </c>
      <c r="P73" s="156">
        <f>+[3]BS17A!P$1166</f>
        <v>0</v>
      </c>
      <c r="Q73" s="156">
        <f>+[3]BS17A!Q$1166</f>
        <v>0</v>
      </c>
      <c r="R73" s="70"/>
      <c r="Y73" s="456"/>
      <c r="Z73" s="461"/>
      <c r="AA73" s="445"/>
    </row>
    <row r="74" spans="1:27" ht="15" customHeight="1" x14ac:dyDescent="0.2">
      <c r="A74" s="524" t="s">
        <v>27</v>
      </c>
      <c r="B74" s="551" t="s">
        <v>89</v>
      </c>
      <c r="C74" s="433">
        <f>+[3]BS17A!C$1221</f>
        <v>0</v>
      </c>
      <c r="D74" s="228">
        <f t="shared" si="8"/>
        <v>0</v>
      </c>
      <c r="E74" s="229">
        <f>+[3]BS17A!D$1221</f>
        <v>0</v>
      </c>
      <c r="F74" s="229">
        <f>+[3]BS17A!F$1221</f>
        <v>0</v>
      </c>
      <c r="G74" s="229">
        <f>+[3]BS17A!G$1221</f>
        <v>0</v>
      </c>
      <c r="H74" s="295">
        <f t="shared" si="9"/>
        <v>0</v>
      </c>
      <c r="I74" s="294">
        <f>+[3]BS17A!E$1221</f>
        <v>0</v>
      </c>
      <c r="J74" s="294">
        <f>+[3]BS17A!H$1221</f>
        <v>0</v>
      </c>
      <c r="K74" s="294">
        <f>+[3]BS17A!I$1221</f>
        <v>0</v>
      </c>
      <c r="L74" s="156">
        <f>+[3]BS17A!Y$1221</f>
        <v>0</v>
      </c>
      <c r="M74" s="156">
        <f>+[3]BS17A!N$1221+[3]BS17A!O$1221</f>
        <v>0</v>
      </c>
      <c r="N74" s="156">
        <f>+[3]BS17D!D$1221</f>
        <v>0</v>
      </c>
      <c r="O74" s="156">
        <f>+[3]BS17D!E$1221</f>
        <v>0</v>
      </c>
      <c r="P74" s="156">
        <f>+[3]BS17A!P$1221</f>
        <v>0</v>
      </c>
      <c r="Q74" s="156">
        <f>+[3]BS17A!Q$1221</f>
        <v>0</v>
      </c>
      <c r="R74" s="70"/>
      <c r="Y74" s="456"/>
      <c r="Z74" s="461"/>
      <c r="AA74" s="445"/>
    </row>
    <row r="75" spans="1:27" ht="15" customHeight="1" x14ac:dyDescent="0.2">
      <c r="A75" s="524" t="s">
        <v>90</v>
      </c>
      <c r="B75" s="551" t="s">
        <v>91</v>
      </c>
      <c r="C75" s="433">
        <f>+[3]BS17A!C$1287</f>
        <v>3</v>
      </c>
      <c r="D75" s="228">
        <f t="shared" si="8"/>
        <v>3</v>
      </c>
      <c r="E75" s="229">
        <f>+[3]BS17A!D$1287</f>
        <v>1</v>
      </c>
      <c r="F75" s="229">
        <f>+[3]BS17A!F$1287</f>
        <v>0</v>
      </c>
      <c r="G75" s="229">
        <f>+[3]BS17A!G$1287</f>
        <v>2</v>
      </c>
      <c r="H75" s="295">
        <f t="shared" si="9"/>
        <v>2</v>
      </c>
      <c r="I75" s="294">
        <f>+[3]BS17A!E$1287</f>
        <v>2</v>
      </c>
      <c r="J75" s="294">
        <f>+[3]BS17A!H$1287</f>
        <v>0</v>
      </c>
      <c r="K75" s="294">
        <f>+[3]BS17A!I$1287</f>
        <v>0</v>
      </c>
      <c r="L75" s="156">
        <f>+[3]BS17A!Y$1287</f>
        <v>3</v>
      </c>
      <c r="M75" s="156">
        <f>+[3]BS17A!N$1287+[3]BS17A!O$1287</f>
        <v>0</v>
      </c>
      <c r="N75" s="156">
        <f>+[3]BS17D!D$1287</f>
        <v>0</v>
      </c>
      <c r="O75" s="156">
        <f>+[3]BS17D!E$1287</f>
        <v>0</v>
      </c>
      <c r="P75" s="156">
        <f>+[3]BS17A!P$1287</f>
        <v>0</v>
      </c>
      <c r="Q75" s="156">
        <f>+[3]BS17A!Q$1287</f>
        <v>0</v>
      </c>
      <c r="R75" s="70"/>
      <c r="Y75" s="456"/>
      <c r="Z75" s="461"/>
      <c r="AA75" s="445"/>
    </row>
    <row r="76" spans="1:27" ht="15" customHeight="1" x14ac:dyDescent="0.2">
      <c r="A76" s="524" t="s">
        <v>92</v>
      </c>
      <c r="B76" s="551" t="s">
        <v>93</v>
      </c>
      <c r="C76" s="433">
        <f>+[3]BS17A!C$1357</f>
        <v>210</v>
      </c>
      <c r="D76" s="228">
        <f t="shared" si="8"/>
        <v>225</v>
      </c>
      <c r="E76" s="229">
        <f>+[3]BS17A!D$1357</f>
        <v>199</v>
      </c>
      <c r="F76" s="229">
        <f>+[3]BS17A!F$1357</f>
        <v>3</v>
      </c>
      <c r="G76" s="229">
        <f>+[3]BS17A!G$1357</f>
        <v>23</v>
      </c>
      <c r="H76" s="295">
        <f t="shared" si="9"/>
        <v>14</v>
      </c>
      <c r="I76" s="294">
        <f>+[3]BS17A!E$1357</f>
        <v>11</v>
      </c>
      <c r="J76" s="294">
        <f>+[3]BS17A!H$1357</f>
        <v>0</v>
      </c>
      <c r="K76" s="294">
        <f>+[3]BS17A!I$1357</f>
        <v>3</v>
      </c>
      <c r="L76" s="156">
        <f>+[3]BS17A!Y$1357</f>
        <v>0</v>
      </c>
      <c r="M76" s="156">
        <f>+[3]BS17A!N$1357+[3]BS17A!O$1357</f>
        <v>0</v>
      </c>
      <c r="N76" s="156">
        <f>+[3]BS17D!D$1357</f>
        <v>0</v>
      </c>
      <c r="O76" s="156">
        <f>+[3]BS17D!E$1357</f>
        <v>0</v>
      </c>
      <c r="P76" s="156">
        <f>+[3]BS17A!P$1357</f>
        <v>0</v>
      </c>
      <c r="Q76" s="156">
        <f>+[3]BS17A!Q$1357</f>
        <v>19</v>
      </c>
      <c r="R76" s="70"/>
      <c r="Y76" s="456"/>
      <c r="Z76" s="461"/>
      <c r="AA76" s="445"/>
    </row>
    <row r="77" spans="1:27" ht="15" customHeight="1" x14ac:dyDescent="0.2">
      <c r="A77" s="524" t="s">
        <v>94</v>
      </c>
      <c r="B77" s="551" t="s">
        <v>95</v>
      </c>
      <c r="C77" s="433">
        <f>+[3]BS17A!C$1441</f>
        <v>19</v>
      </c>
      <c r="D77" s="228">
        <f t="shared" si="8"/>
        <v>15</v>
      </c>
      <c r="E77" s="229">
        <f>+[3]BS17A!D$1441</f>
        <v>14</v>
      </c>
      <c r="F77" s="229">
        <f>+[3]BS17A!F$1441</f>
        <v>0</v>
      </c>
      <c r="G77" s="229">
        <f>+[3]BS17A!G$1441</f>
        <v>1</v>
      </c>
      <c r="H77" s="295">
        <f t="shared" si="9"/>
        <v>5</v>
      </c>
      <c r="I77" s="294">
        <f>+[3]BS17A!E$1441</f>
        <v>5</v>
      </c>
      <c r="J77" s="294">
        <f>+[3]BS17A!H$1441</f>
        <v>0</v>
      </c>
      <c r="K77" s="294">
        <f>+[3]BS17A!I$1441</f>
        <v>0</v>
      </c>
      <c r="L77" s="156">
        <f>+[3]BS17A!Y$1441</f>
        <v>4</v>
      </c>
      <c r="M77" s="156">
        <f>+[3]BS17A!N$1441+[3]BS17A!O$1441</f>
        <v>0</v>
      </c>
      <c r="N77" s="156">
        <f>+[3]BS17D!D$1441</f>
        <v>0</v>
      </c>
      <c r="O77" s="156">
        <f>+[3]BS17D!E$1441</f>
        <v>0</v>
      </c>
      <c r="P77" s="156">
        <f>+[3]BS17A!P$1441</f>
        <v>0</v>
      </c>
      <c r="Q77" s="156">
        <f>+[3]BS17A!Q$1441</f>
        <v>2</v>
      </c>
      <c r="R77" s="70"/>
      <c r="Y77" s="456"/>
      <c r="Z77" s="461"/>
      <c r="AA77" s="445"/>
    </row>
    <row r="78" spans="1:27" ht="15" customHeight="1" x14ac:dyDescent="0.2">
      <c r="A78" s="524" t="s">
        <v>96</v>
      </c>
      <c r="B78" s="551" t="s">
        <v>97</v>
      </c>
      <c r="C78" s="433">
        <f>+[3]BS17A!C$1489</f>
        <v>71</v>
      </c>
      <c r="D78" s="228">
        <f t="shared" si="8"/>
        <v>60</v>
      </c>
      <c r="E78" s="229">
        <f>+[3]BS17A!D$1489</f>
        <v>57</v>
      </c>
      <c r="F78" s="229">
        <f>+[3]BS17A!F$1489</f>
        <v>1</v>
      </c>
      <c r="G78" s="229">
        <f>+[3]BS17A!G$1489</f>
        <v>2</v>
      </c>
      <c r="H78" s="295">
        <f t="shared" si="9"/>
        <v>14</v>
      </c>
      <c r="I78" s="294">
        <f>+[3]BS17A!E$1489</f>
        <v>14</v>
      </c>
      <c r="J78" s="294">
        <f>+[3]BS17A!H$1489</f>
        <v>0</v>
      </c>
      <c r="K78" s="294">
        <f>+[3]BS17A!I$1489</f>
        <v>0</v>
      </c>
      <c r="L78" s="156">
        <f>+[3]BS17A!Y$1489</f>
        <v>0</v>
      </c>
      <c r="M78" s="156">
        <f>+[3]BS17A!N$1489+[3]BS17A!O$1489</f>
        <v>0</v>
      </c>
      <c r="N78" s="156">
        <f>+[3]BS17D!D$1489</f>
        <v>0</v>
      </c>
      <c r="O78" s="156">
        <f>+[3]BS17D!E$1489</f>
        <v>0</v>
      </c>
      <c r="P78" s="156">
        <f>+[3]BS17A!P$1489</f>
        <v>0</v>
      </c>
      <c r="Q78" s="156">
        <f>+[3]BS17A!Q$1489</f>
        <v>10</v>
      </c>
      <c r="R78" s="70"/>
      <c r="Y78" s="456"/>
      <c r="Z78" s="461"/>
      <c r="AA78" s="445"/>
    </row>
    <row r="79" spans="1:27" ht="15" customHeight="1" x14ac:dyDescent="0.2">
      <c r="A79" s="524" t="s">
        <v>98</v>
      </c>
      <c r="B79" s="551" t="s">
        <v>99</v>
      </c>
      <c r="C79" s="433">
        <f>+[3]BS17A!C$1592</f>
        <v>3</v>
      </c>
      <c r="D79" s="228">
        <f t="shared" si="8"/>
        <v>3</v>
      </c>
      <c r="E79" s="229">
        <f>+[3]BS17A!D$1592</f>
        <v>3</v>
      </c>
      <c r="F79" s="229">
        <f>+[3]BS17A!F$1592</f>
        <v>0</v>
      </c>
      <c r="G79" s="229">
        <f>+[3]BS17A!G$1592</f>
        <v>0</v>
      </c>
      <c r="H79" s="295">
        <f t="shared" si="9"/>
        <v>0</v>
      </c>
      <c r="I79" s="294">
        <f>+[3]BS17A!E$1592</f>
        <v>0</v>
      </c>
      <c r="J79" s="294">
        <f>+[3]BS17A!H$1592</f>
        <v>0</v>
      </c>
      <c r="K79" s="294">
        <f>+[3]BS17A!I$1592</f>
        <v>0</v>
      </c>
      <c r="L79" s="156">
        <f>+[3]BS17A!Y$1592</f>
        <v>1</v>
      </c>
      <c r="M79" s="156">
        <f>+[3]BS17A!N$1592+[3]BS17A!O$1592</f>
        <v>0</v>
      </c>
      <c r="N79" s="156">
        <f>+[3]BS17D!D$1592</f>
        <v>0</v>
      </c>
      <c r="O79" s="156">
        <f>+[3]BS17D!E$1592</f>
        <v>0</v>
      </c>
      <c r="P79" s="156">
        <f>+[3]BS17A!P$1592</f>
        <v>0</v>
      </c>
      <c r="Q79" s="156">
        <f>+[3]BS17A!Q$1592</f>
        <v>0</v>
      </c>
      <c r="R79" s="70"/>
      <c r="Y79" s="456"/>
      <c r="Z79" s="461"/>
      <c r="AA79" s="445"/>
    </row>
    <row r="80" spans="1:27" ht="15" customHeight="1" x14ac:dyDescent="0.2">
      <c r="A80" s="524" t="s">
        <v>100</v>
      </c>
      <c r="B80" s="551" t="s">
        <v>101</v>
      </c>
      <c r="C80" s="433">
        <f>+[3]BS17A!C$1597</f>
        <v>42</v>
      </c>
      <c r="D80" s="228">
        <f t="shared" si="8"/>
        <v>42</v>
      </c>
      <c r="E80" s="229">
        <f>+[3]BS17A!D$1597</f>
        <v>34</v>
      </c>
      <c r="F80" s="229">
        <f>+[3]BS17A!F$1597</f>
        <v>0</v>
      </c>
      <c r="G80" s="229">
        <f>+[3]BS17A!G$1597</f>
        <v>8</v>
      </c>
      <c r="H80" s="295">
        <f t="shared" si="9"/>
        <v>8</v>
      </c>
      <c r="I80" s="294">
        <f>+[3]BS17A!E$1597</f>
        <v>8</v>
      </c>
      <c r="J80" s="294">
        <f>+[3]BS17A!H$1597</f>
        <v>0</v>
      </c>
      <c r="K80" s="294">
        <f>+[3]BS17A!I$1597</f>
        <v>0</v>
      </c>
      <c r="L80" s="156">
        <f>+[3]BS17A!Y$1597</f>
        <v>0</v>
      </c>
      <c r="M80" s="156">
        <f>+[3]BS17A!N$1597+[3]BS17A!O$1597</f>
        <v>0</v>
      </c>
      <c r="N80" s="156">
        <f>+[3]BS17D!D$1597</f>
        <v>0</v>
      </c>
      <c r="O80" s="156">
        <f>+[3]BS17D!E$1597</f>
        <v>0</v>
      </c>
      <c r="P80" s="156">
        <f>+[3]BS17A!P$1597</f>
        <v>0</v>
      </c>
      <c r="Q80" s="156">
        <f>+[3]BS17A!Q$1597</f>
        <v>4</v>
      </c>
      <c r="R80" s="70"/>
      <c r="Y80" s="456"/>
      <c r="Z80" s="461"/>
      <c r="AA80" s="445"/>
    </row>
    <row r="81" spans="1:27" ht="15" customHeight="1" x14ac:dyDescent="0.2">
      <c r="A81" s="524" t="s">
        <v>102</v>
      </c>
      <c r="B81" s="551" t="s">
        <v>103</v>
      </c>
      <c r="C81" s="433">
        <f>SUM([3]BS17A!C1632:C1635)</f>
        <v>115</v>
      </c>
      <c r="D81" s="228">
        <f t="shared" si="8"/>
        <v>104</v>
      </c>
      <c r="E81" s="229">
        <f>SUM([3]BS17A!D1632:D1635)</f>
        <v>103</v>
      </c>
      <c r="F81" s="229">
        <f>SUM([3]BS17A!F1632:F1635)</f>
        <v>0</v>
      </c>
      <c r="G81" s="229">
        <f>SUM([3]BS17A!G1632:G1635)</f>
        <v>1</v>
      </c>
      <c r="H81" s="295">
        <f t="shared" si="9"/>
        <v>12</v>
      </c>
      <c r="I81" s="294">
        <f>SUM([3]BS17A!E1632:E1635)</f>
        <v>12</v>
      </c>
      <c r="J81" s="294">
        <f>SUM([3]BS17A!H1632:H1635)</f>
        <v>0</v>
      </c>
      <c r="K81" s="294">
        <f>SUM([3]BS17A!I1632:I1635)</f>
        <v>0</v>
      </c>
      <c r="L81" s="156">
        <f>SUM([3]BS17A!Y1632:Y1635)</f>
        <v>0</v>
      </c>
      <c r="M81" s="156">
        <f>SUM([3]BS17A!N1632:N1635)+SUM([3]BS17A!O1632:O1635)</f>
        <v>0</v>
      </c>
      <c r="N81" s="156">
        <f>SUM([3]BS17D!D1632:D1635)</f>
        <v>0</v>
      </c>
      <c r="O81" s="156">
        <f>SUM([3]BS17D!E1632:E1635)</f>
        <v>0</v>
      </c>
      <c r="P81" s="156">
        <f>SUM([3]BS17A!P1632:P1635)</f>
        <v>0</v>
      </c>
      <c r="Q81" s="156">
        <f>SUM([3]BS17A!Q1632:Q1635)</f>
        <v>57</v>
      </c>
      <c r="R81" s="70"/>
      <c r="Y81" s="456"/>
      <c r="Z81" s="461"/>
      <c r="AA81" s="445"/>
    </row>
    <row r="82" spans="1:27" ht="15" customHeight="1" x14ac:dyDescent="0.2">
      <c r="A82" s="654" t="s">
        <v>104</v>
      </c>
      <c r="B82" s="551" t="s">
        <v>105</v>
      </c>
      <c r="C82" s="433">
        <f>+[3]BS17A!C1639</f>
        <v>81</v>
      </c>
      <c r="D82" s="228">
        <f t="shared" si="8"/>
        <v>88</v>
      </c>
      <c r="E82" s="229">
        <f>+[3]BS17A!D1639</f>
        <v>66</v>
      </c>
      <c r="F82" s="229">
        <f>+[3]BS17A!F1639</f>
        <v>10</v>
      </c>
      <c r="G82" s="229">
        <f>+[3]BS17A!G1639</f>
        <v>12</v>
      </c>
      <c r="H82" s="295">
        <f t="shared" si="9"/>
        <v>15</v>
      </c>
      <c r="I82" s="294">
        <f>+[3]BS17A!E1639</f>
        <v>15</v>
      </c>
      <c r="J82" s="294">
        <f>+[3]BS17A!H1639</f>
        <v>0</v>
      </c>
      <c r="K82" s="294">
        <f>+[3]BS17A!I1639</f>
        <v>0</v>
      </c>
      <c r="L82" s="156">
        <f>+[3]BS17A!Y$1639</f>
        <v>4</v>
      </c>
      <c r="M82" s="156">
        <f>+[3]BS17A!N$1639+[3]BS17A!O$1639</f>
        <v>0</v>
      </c>
      <c r="N82" s="156">
        <f>+[3]BS17D!D$1639</f>
        <v>0</v>
      </c>
      <c r="O82" s="156">
        <f>+[3]BS17D!E$1639</f>
        <v>0</v>
      </c>
      <c r="P82" s="156">
        <f>+[3]BS17A!P$1639</f>
        <v>0</v>
      </c>
      <c r="Q82" s="156">
        <f>+[3]BS17A!Q$1639</f>
        <v>0</v>
      </c>
      <c r="R82" s="70"/>
      <c r="Y82" s="456"/>
      <c r="Z82" s="461"/>
      <c r="AA82" s="445"/>
    </row>
    <row r="83" spans="1:27" ht="15" customHeight="1" x14ac:dyDescent="0.2">
      <c r="A83" s="526" t="s">
        <v>106</v>
      </c>
      <c r="B83" s="553" t="s">
        <v>107</v>
      </c>
      <c r="C83" s="434">
        <f>+[3]BS17A!C$1914+[3]BS17A!C$1890-[3]BS17A!C$1935-[3]BS17A!C$1936</f>
        <v>51</v>
      </c>
      <c r="D83" s="252">
        <f t="shared" si="8"/>
        <v>46</v>
      </c>
      <c r="E83" s="253">
        <f>+[3]BS17A!D$1914+[3]BS17A!D$1890-[3]BS17A!D$1935-[3]BS17A!D$1936</f>
        <v>46</v>
      </c>
      <c r="F83" s="253">
        <f>+[3]BS17A!F$1914+[3]BS17A!F$1890-[3]BS17A!F$1935-[3]BS17A!F$1936</f>
        <v>0</v>
      </c>
      <c r="G83" s="253">
        <f>+[3]BS17A!G$1914+[3]BS17A!G$1890-[3]BS17A!G$1935-[3]BS17A!G$1936</f>
        <v>0</v>
      </c>
      <c r="H83" s="297">
        <f t="shared" si="9"/>
        <v>5</v>
      </c>
      <c r="I83" s="298">
        <f>+[3]BS17A!E$1914+[3]BS17A!E$1890-[3]BS17A!E$1935-[3]BS17A!E$1936</f>
        <v>5</v>
      </c>
      <c r="J83" s="298">
        <f>+[3]BS17A!H$1914+[3]BS17A!H$1890-[3]BS17A!H$1935-[3]BS17A!H$1936</f>
        <v>0</v>
      </c>
      <c r="K83" s="298">
        <f>+[3]BS17A!I$1914+[3]BS17A!I$1890-[3]BS17A!I$1935-[3]BS17A!I$1936</f>
        <v>0</v>
      </c>
      <c r="L83" s="250">
        <f>+[3]BS17A!Y$1914+[3]BS17A!Y$1890-[3]BS17A!Y$1935-[3]BS17A!Y$1936</f>
        <v>48</v>
      </c>
      <c r="M83" s="250">
        <f>+[3]BS17A!N$1914+[3]BS17A!N$1890-[3]BS17A!N$1935-[3]BS17A!N$1936+[3]BS17A!O$1914+[3]BS17A!O$1890-[3]BS17A!O$1935-[3]BS17A!O$1936</f>
        <v>0</v>
      </c>
      <c r="N83" s="250">
        <f>+[3]BS17D!D$1914+[3]BS17D!D$1890-[3]BS17D!D$1937</f>
        <v>0</v>
      </c>
      <c r="O83" s="250">
        <f>+[3]BS17D!E$1914+[3]BS17D!E$1890-[3]BS17D!E$1937</f>
        <v>0</v>
      </c>
      <c r="P83" s="250">
        <f>+[3]BS17A!P$1914+[3]BS17A!P$1890-[3]BS17A!P$1935-[3]BS17A!P$1936</f>
        <v>0</v>
      </c>
      <c r="Q83" s="250">
        <f>+[3]BS17A!Q$1914+[3]BS17A!Q$1890-[3]BS17A!Q$1935-[3]BS17A!Q$1936</f>
        <v>0</v>
      </c>
      <c r="R83" s="70"/>
      <c r="Y83" s="456"/>
      <c r="Z83" s="461"/>
      <c r="AA83" s="445"/>
    </row>
    <row r="84" spans="1:27" ht="15" customHeight="1" x14ac:dyDescent="0.2">
      <c r="A84" s="526" t="s">
        <v>106</v>
      </c>
      <c r="B84" s="553" t="s">
        <v>108</v>
      </c>
      <c r="C84" s="434">
        <f>+[3]BS17A!C1845</f>
        <v>10</v>
      </c>
      <c r="D84" s="252">
        <f t="shared" si="8"/>
        <v>10</v>
      </c>
      <c r="E84" s="253">
        <f>+[3]BS17A!D$1845</f>
        <v>10</v>
      </c>
      <c r="F84" s="253">
        <f>+[3]BS17A!F$1845</f>
        <v>0</v>
      </c>
      <c r="G84" s="253">
        <f>+[3]BS17A!G$1845</f>
        <v>0</v>
      </c>
      <c r="H84" s="297">
        <f t="shared" si="9"/>
        <v>0</v>
      </c>
      <c r="I84" s="298">
        <f>+[3]BS17A!E$1845</f>
        <v>0</v>
      </c>
      <c r="J84" s="298">
        <f>+[3]BS17A!H$1845</f>
        <v>0</v>
      </c>
      <c r="K84" s="298">
        <f>+[3]BS17A!I$1845</f>
        <v>0</v>
      </c>
      <c r="L84" s="250">
        <f>+[3]BS17A!Y$1845</f>
        <v>0</v>
      </c>
      <c r="M84" s="250">
        <f>+[3]BS17A!N$1845+[3]BS17A!O$1845</f>
        <v>0</v>
      </c>
      <c r="N84" s="250">
        <f>+[3]BS17D!D1845</f>
        <v>0</v>
      </c>
      <c r="O84" s="250">
        <f>+[3]BS17D!E1845</f>
        <v>0</v>
      </c>
      <c r="P84" s="250">
        <f>+[3]BS17A!P$1845</f>
        <v>0</v>
      </c>
      <c r="Q84" s="250">
        <f>+[3]BS17A!Q$1845</f>
        <v>0</v>
      </c>
      <c r="R84" s="70"/>
      <c r="Y84" s="456"/>
      <c r="Z84" s="461"/>
      <c r="AA84" s="445"/>
    </row>
    <row r="85" spans="1:27" s="460" customFormat="1" ht="15" customHeight="1" x14ac:dyDescent="0.2">
      <c r="A85" s="787" t="s">
        <v>109</v>
      </c>
      <c r="B85" s="788"/>
      <c r="C85" s="678">
        <f>SUM(C68:C84)</f>
        <v>942</v>
      </c>
      <c r="D85" s="219">
        <f>SUM(D68:D84)</f>
        <v>925</v>
      </c>
      <c r="E85" s="300">
        <f>SUM(E68:E84)</f>
        <v>852</v>
      </c>
      <c r="F85" s="300">
        <f t="shared" ref="F85:Q85" si="10">SUM(F68:F84)</f>
        <v>19</v>
      </c>
      <c r="G85" s="300">
        <f t="shared" si="10"/>
        <v>54</v>
      </c>
      <c r="H85" s="301">
        <f t="shared" si="10"/>
        <v>94</v>
      </c>
      <c r="I85" s="302">
        <f t="shared" si="10"/>
        <v>90</v>
      </c>
      <c r="J85" s="302">
        <f t="shared" si="10"/>
        <v>0</v>
      </c>
      <c r="K85" s="302">
        <f t="shared" si="10"/>
        <v>4</v>
      </c>
      <c r="L85" s="303">
        <f t="shared" si="10"/>
        <v>337</v>
      </c>
      <c r="M85" s="303">
        <f t="shared" si="10"/>
        <v>0</v>
      </c>
      <c r="N85" s="303">
        <f t="shared" si="10"/>
        <v>0</v>
      </c>
      <c r="O85" s="303">
        <f>SUM(O68:O84)</f>
        <v>0</v>
      </c>
      <c r="P85" s="303">
        <f t="shared" si="10"/>
        <v>0</v>
      </c>
      <c r="Q85" s="303">
        <f t="shared" si="10"/>
        <v>99</v>
      </c>
      <c r="R85" s="70"/>
      <c r="Y85" s="456"/>
      <c r="AA85" s="444"/>
    </row>
    <row r="86" spans="1:27" s="562" customFormat="1" ht="31.5" customHeight="1" x14ac:dyDescent="0.2">
      <c r="A86" s="518" t="s">
        <v>265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267</v>
      </c>
      <c r="N88" s="790" t="s">
        <v>6</v>
      </c>
      <c r="O88" s="790" t="s">
        <v>7</v>
      </c>
      <c r="P88" s="811" t="s">
        <v>74</v>
      </c>
      <c r="Q88" s="811" t="s">
        <v>8</v>
      </c>
      <c r="R88"/>
      <c r="Z88" s="461"/>
      <c r="AA88" s="445"/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98"/>
      <c r="O89" s="798"/>
      <c r="P89" s="811"/>
      <c r="Q89" s="811"/>
      <c r="R89"/>
      <c r="Z89" s="461"/>
      <c r="AA89" s="445"/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792"/>
      <c r="O90" s="792"/>
      <c r="P90" s="811"/>
      <c r="Q90" s="811"/>
      <c r="R90"/>
      <c r="Z90" s="461"/>
      <c r="AA90" s="445"/>
    </row>
    <row r="91" spans="1:27" ht="15" customHeight="1" x14ac:dyDescent="0.2">
      <c r="A91" s="522" t="s">
        <v>110</v>
      </c>
      <c r="B91" s="431" t="s">
        <v>111</v>
      </c>
      <c r="C91" s="436">
        <f>+D91+H91</f>
        <v>61</v>
      </c>
      <c r="D91" s="246">
        <f>SUM(E91:G91)</f>
        <v>52</v>
      </c>
      <c r="E91" s="247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37</v>
      </c>
      <c r="F91" s="247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5</v>
      </c>
      <c r="G91" s="247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10</v>
      </c>
      <c r="H91" s="291">
        <f>SUM(I91:K91)</f>
        <v>9</v>
      </c>
      <c r="I91" s="292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9</v>
      </c>
      <c r="J91" s="292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K91" s="292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L91" s="244">
        <f>+[3]BS17A!Y1640+[3]BS17A!Y1643+[3]BS17A!Y1644+[3]BS17A!Y1645+[3]BS17A!Y1653+[3]BS17A!Y1654+[3]BS17A!Y1655+[3]BS17A!Y1663+[3]BS17A!Y1664+[3]BS17A!Y1665+[3]BS17A!Y1666+[3]BS17A!Y1667+[3]BS17A!Y1668+[3]BS17A!Y1669+[3]BS17A!Y1670+[3]BS17A!Y1671+[3]BS17A!Y1672+[3]BS17A!Y1673+[3]BS17A!Y1674+[3]BS17A!Y1675+[3]BS17A!Y1676+[3]BS17A!Y1678+[3]BS17A!Y1679+[3]BS17A!Y1680+[3]BS17A!Y1681+[3]BS17A!Y1682+[3]BS17A!Y1683+[3]BS17A!Y1684+[3]BS17A!Y1685+[3]BS17A!Y1687+[3]BS17A!Y1688+[3]BS17A!Y1689+[3]BS17A!Y1691+[3]BS17A!Y1692+[3]BS17A!Y1693+[3]BS17A!Y1694+[3]BS17A!Y1698+[3]BS17A!Y1699+[3]BS17A!Y1700+[3]BS17A!Y1702+[3]BS17A!Y1703+[3]BS17A!Y1704+[3]BS17A!Y1705+[3]BS17A!Y1708+[3]BS17A!Y1710+[3]BS17A!Y1711+[3]BS17A!Y1719+[3]BS17A!Y1720+[3]BS17A!Y1721+[3]BS17A!Y1722+[3]BS17A!Y1723+[3]BS17A!Y1725+[3]BS17A!Y1726+[3]BS17A!Y1727+[3]BS17A!Y1728+[3]BS17A!Y1730+[3]BS17A!Y1732+[3]BS17A!Y1733+[3]BS17A!Y1736+[3]BS17A!Y1737+[3]BS17A!Y1738+[3]BS17A!Y1740+[3]BS17A!Y1741+[3]BS17A!Y1742+[3]BS17A!Y1743+[3]BS17A!Y1744+[3]BS17A!Y1745+[3]BS17A!Y1746+[3]BS17A!Y1747+[3]BS17A!Y1748+[3]BS17A!Y1753+[3]BS17A!Y1754+[3]BS17A!Y1755+[3]BS17A!Y1761+[3]BS17A!Y1762+[3]BS17A!Y1766+[3]BS17A!Y1767+[3]BS17A!Y1768+[3]BS17A!Y1769+[3]BS17A!Y1770+[3]BS17A!Y1771+[3]BS17A!Y1772+[3]BS17A!Y1773+[3]BS17A!Y1774+[3]BS17A!Y1775+[3]BS17A!Y1776+[3]BS17A!Y1784+[3]BS17A!Y1793+[3]BS17A!Y1796+[3]BS17A!Y1797+[3]BS17A!Y1799+[3]BS17A!Y1804+[3]BS17A!Y1806+[3]BS17A!Y1807+[3]BS17A!Y1808+[3]BS17A!Y1809+[3]BS17A!Y1815+[3]BS17A!Y1817+[3]BS17A!Y1818+[3]BS17A!Y1820+[3]BS17A!Y1821+[3]BS17A!Y1823+[3]BS17A!Y1824+[3]BS17A!Y1825+[3]BS17A!Y1827+[3]BS17A!Y1833+[3]BS17A!Y1837+[3]BS17A!Y1843</f>
        <v>2</v>
      </c>
      <c r="M91" s="244" t="e">
        <f>#VALUE!</f>
        <v>#VALUE!</v>
      </c>
      <c r="N91" s="244">
        <f>+[3]BS17D!D1638+[3]BS17D!D1641+[3]BS17D!D1642+[3]BS17D!D1643+[3]BS17D!D1651+[3]BS17D!D1652+[3]BS17D!D1653+[3]BS17D!D1661+[3]BS17D!D1662+[3]BS17D!D1663+[3]BS17D!D1664+[3]BS17D!D1665+[3]BS17D!D1666+[3]BS17D!D1667+[3]BS17D!D1668+[3]BS17D!D1669+[3]BS17D!D1670+[3]BS17D!D1671+[3]BS17D!D1672+[3]BS17D!D1673+[3]BS17D!D1674+[3]BS17D!D1676+[3]BS17D!D1677+[3]BS17D!D1678+[3]BS17D!D1679+[3]BS17D!D1680+[3]BS17D!D1681+[3]BS17D!D1682+[3]BS17D!D1683+[3]BS17D!D1685+[3]BS17D!D1686+[3]BS17D!D1687+[3]BS17D!D1689+[3]BS17D!D1690+[3]BS17D!D1691+[3]BS17D!D1692+[3]BS17D!D1696+[3]BS17D!D1697+[3]BS17D!D1698+[3]BS17D!D1700+[3]BS17D!D1701+[3]BS17D!D1702+[3]BS17D!D1703+[3]BS17D!D1706+[3]BS17D!D1708+[3]BS17D!D1709+[3]BS17D!D1717+[3]BS17D!D1718+[3]BS17D!D1719+[3]BS17D!D1720+[3]BS17D!D1721+[3]BS17D!D1723+[3]BS17D!D1724+[3]BS17D!D1725+[3]BS17D!D1726+[3]BS17D!D1728+[3]BS17D!D1730+[3]BS17D!D1731+[3]BS17D!D1734+[3]BS17D!D1735+[3]BS17D!D1736+[3]BS17D!D1738+[3]BS17D!D1739+[3]BS17D!D1740+[3]BS17D!D1741+[3]BS17D!D1742+[3]BS17D!D1743+[3]BS17D!D1744+[3]BS17D!D1745+[3]BS17D!D1746+[3]BS17D!D1751+[3]BS17D!D1752+[3]BS17D!D1753+[3]BS17D!D1759+[3]BS17D!D1760+[3]BS17D!D1764+[3]BS17D!D1765+[3]BS17D!D1766+[3]BS17D!D1767+[3]BS17D!D1768+[3]BS17D!D1769+[3]BS17D!D1770+[3]BS17D!D1771+[3]BS17D!D1772+[3]BS17D!D1773+[3]BS17D!D1774+[3]BS17D!D1782+[3]BS17D!D1791+[3]BS17D!D1794+[3]BS17D!D1795+[3]BS17D!D1797+[3]BS17D!D1802+[3]BS17D!D1804+[3]BS17D!D1805+[3]BS17D!D1806+[3]BS17D!D1807+[3]BS17D!D1813+[3]BS17D!D1815+[3]BS17D!D1816+[3]BS17D!D1818+[3]BS17D!D1819+[3]BS17D!D1821+[3]BS17D!D1822+[3]BS17D!D1823+[3]BS17D!D1825+[3]BS17D!D1831+[3]BS17D!D1835+[3]BS17D!D1841</f>
        <v>0</v>
      </c>
      <c r="O91" s="244">
        <f>+[3]BS17D!E1638+[3]BS17D!E1641+[3]BS17D!E1642+[3]BS17D!E1643+[3]BS17D!E1651+[3]BS17D!E1652+[3]BS17D!E1653+[3]BS17D!E1661+[3]BS17D!E1662+[3]BS17D!E1663+[3]BS17D!E1664+[3]BS17D!E1665+[3]BS17D!E1666+[3]BS17D!E1667+[3]BS17D!E1668+[3]BS17D!E1669+[3]BS17D!E1670+[3]BS17D!E1671+[3]BS17D!E1672+[3]BS17D!E1673+[3]BS17D!E1674+[3]BS17D!E1676+[3]BS17D!E1677+[3]BS17D!E1678+[3]BS17D!E1679+[3]BS17D!E1680+[3]BS17D!E1681+[3]BS17D!E1682+[3]BS17D!E1683+[3]BS17D!E1685+[3]BS17D!E1686+[3]BS17D!E1687+[3]BS17D!E1689+[3]BS17D!E1690+[3]BS17D!E1691+[3]BS17D!E1692+[3]BS17D!E1696+[3]BS17D!E1697+[3]BS17D!E1698+[3]BS17D!E1700+[3]BS17D!E1701+[3]BS17D!E1702+[3]BS17D!E1703+[3]BS17D!E1706+[3]BS17D!E1708+[3]BS17D!E1709+[3]BS17D!E1717+[3]BS17D!E1718+[3]BS17D!E1719+[3]BS17D!E1720+[3]BS17D!E1721+[3]BS17D!E1723+[3]BS17D!E1724+[3]BS17D!E1725+[3]BS17D!E1726+[3]BS17D!E1728+[3]BS17D!E1730+[3]BS17D!E1731+[3]BS17D!E1734+[3]BS17D!E1735+[3]BS17D!E1736+[3]BS17D!E1738+[3]BS17D!E1739+[3]BS17D!E1740+[3]BS17D!E1741+[3]BS17D!E1742+[3]BS17D!E1743+[3]BS17D!E1744+[3]BS17D!E1745+[3]BS17D!E1746+[3]BS17D!E1751+[3]BS17D!E1752+[3]BS17D!E1753+[3]BS17D!E1759+[3]BS17D!E1760+[3]BS17D!E1764+[3]BS17D!E1765+[3]BS17D!E1766+[3]BS17D!E1767+[3]BS17D!E1768+[3]BS17D!E1769+[3]BS17D!E1770+[3]BS17D!E1771+[3]BS17D!E1772+[3]BS17D!E1773+[3]BS17D!E1774+[3]BS17D!E1782+[3]BS17D!E1791+[3]BS17D!E1794+[3]BS17D!E1795+[3]BS17D!E1797+[3]BS17D!E1802+[3]BS17D!E1804+[3]BS17D!E1805+[3]BS17D!E1806+[3]BS17D!E1807+[3]BS17D!E1813+[3]BS17D!E1815+[3]BS17D!E1816+[3]BS17D!E1818+[3]BS17D!E1819+[3]BS17D!E1821+[3]BS17D!E1822+[3]BS17D!E1823+[3]BS17D!E1825+[3]BS17D!E1831+[3]BS17D!E1835+[3]BS17D!E1841</f>
        <v>0</v>
      </c>
      <c r="P91" s="244">
        <f>+[3]BS17A!P1640+[3]BS17A!P1643+[3]BS17A!P1644+[3]BS17A!P1645+[3]BS17A!P1653+[3]BS17A!P1654+[3]BS17A!P1655+[3]BS17A!P1663+[3]BS17A!P1664+[3]BS17A!P1665+[3]BS17A!P1666+[3]BS17A!P1667+[3]BS17A!P1668+[3]BS17A!P1669+[3]BS17A!P1670+[3]BS17A!P1671+[3]BS17A!P1672+[3]BS17A!P1673+[3]BS17A!P1674+[3]BS17A!P1675+[3]BS17A!P1676+[3]BS17A!P1678+[3]BS17A!P1679+[3]BS17A!P1680+[3]BS17A!P1681+[3]BS17A!P1682+[3]BS17A!P1683+[3]BS17A!P1684+[3]BS17A!P1685+[3]BS17A!P1687+[3]BS17A!P1688+[3]BS17A!P1689+[3]BS17A!P1691+[3]BS17A!P1692+[3]BS17A!P1693+[3]BS17A!P1694+[3]BS17A!P1698+[3]BS17A!P1699+[3]BS17A!P1700+[3]BS17A!P1702+[3]BS17A!P1703+[3]BS17A!P1704+[3]BS17A!P1705+[3]BS17A!P1708+[3]BS17A!P1710+[3]BS17A!P1711+[3]BS17A!P1719+[3]BS17A!P1720+[3]BS17A!P1721+[3]BS17A!P1722+[3]BS17A!P1723+[3]BS17A!P1725+[3]BS17A!P1726+[3]BS17A!P1727+[3]BS17A!P1728+[3]BS17A!P1730+[3]BS17A!P1732+[3]BS17A!P1733+[3]BS17A!P1736+[3]BS17A!P1737+[3]BS17A!P1738+[3]BS17A!P1740+[3]BS17A!P1741+[3]BS17A!P1742+[3]BS17A!P1743+[3]BS17A!P1744+[3]BS17A!P1745+[3]BS17A!P1746+[3]BS17A!P1747+[3]BS17A!P1748+[3]BS17A!P1753+[3]BS17A!P1754+[3]BS17A!P1755+[3]BS17A!P1761+[3]BS17A!P1762+[3]BS17A!P1766+[3]BS17A!P1767+[3]BS17A!P1768+[3]BS17A!P1769+[3]BS17A!P1770+[3]BS17A!P1771+[3]BS17A!P1772+[3]BS17A!P1773+[3]BS17A!P1774+[3]BS17A!P1775+[3]BS17A!P1776+[3]BS17A!P1784+[3]BS17A!P1793+[3]BS17A!P1796+[3]BS17A!P1797+[3]BS17A!P1799+[3]BS17A!P1804+[3]BS17A!P1806+[3]BS17A!P1807+[3]BS17A!P1808+[3]BS17A!P1809+[3]BS17A!P1815+[3]BS17A!P1817+[3]BS17A!P1818+[3]BS17A!P1820+[3]BS17A!P1821+[3]BS17A!P1823+[3]BS17A!P1824+[3]BS17A!P1825+[3]BS17A!P1827+[3]BS17A!P1833+[3]BS17A!P1837+[3]BS17A!P1843</f>
        <v>0</v>
      </c>
      <c r="Q91" s="244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</f>
        <v>0</v>
      </c>
      <c r="R91" s="70"/>
      <c r="S91" s="474"/>
      <c r="Y91" s="456"/>
      <c r="Z91" s="461"/>
      <c r="AA91" s="445"/>
    </row>
    <row r="92" spans="1:27" ht="15" customHeight="1" x14ac:dyDescent="0.2">
      <c r="A92" s="524" t="s">
        <v>112</v>
      </c>
      <c r="B92" s="551" t="s">
        <v>113</v>
      </c>
      <c r="C92" s="437">
        <f>+D92+H92</f>
        <v>42</v>
      </c>
      <c r="D92" s="228">
        <f>SUM(E92:G92)</f>
        <v>36</v>
      </c>
      <c r="E92" s="229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29</v>
      </c>
      <c r="F92" s="229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5</v>
      </c>
      <c r="G92" s="229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2</v>
      </c>
      <c r="H92" s="291">
        <f>SUM(I92:K92)</f>
        <v>6</v>
      </c>
      <c r="I92" s="292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6</v>
      </c>
      <c r="J92" s="294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K92" s="294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L92" s="156">
        <f>+[3]BS17A!Y$1641+[3]BS17A!Y$1642+[3]BS17A!Y$1646+[3]BS17A!Y$1647+[3]BS17A!Y$1648+[3]BS17A!Y$1649+[3]BS17A!Y$1650+[3]BS17A!Y$1651+[3]BS17A!Y$1652+[3]BS17A!Y$1656+[3]BS17A!Y$1657+[3]BS17A!Y$1658+[3]BS17A!Y$1659+[3]BS17A!Y$1660+[3]BS17A!Y$1661+[3]BS17A!Y$1662+[3]BS17A!Y$1677+[3]BS17A!Y$1686+[3]BS17A!Y$1690+[3]BS17A!Y$1695+[3]BS17A!Y$1696+[3]BS17A!Y$1697+[3]BS17A!Y$1701+[3]BS17A!Y$1706+[3]BS17A!Y$1707+[3]BS17A!Y$1709+[3]BS17A!Y$1712+[3]BS17A!Y$1713+[3]BS17A!Y$1714+[3]BS17A!Y$1715+[3]BS17A!Y$1716+[3]BS17A!Y$1717+[3]BS17A!Y$1718+[3]BS17A!Y$1724+[3]BS17A!Y$1729+[3]BS17A!Y$1731+[3]BS17A!Y$1734+[3]BS17A!Y$1735+[3]BS17A!Y$1739+[3]BS17A!Y$1749+[3]BS17A!Y$1750+[3]BS17A!Y$1751+[3]BS17A!Y$1752+[3]BS17A!Y$1756+[3]BS17A!Y$1757+[3]BS17A!Y$1758+[3]BS17A!Y$1759+[3]BS17A!Y$1760+[3]BS17A!Y$1763+[3]BS17A!Y$1764+[3]BS17A!Y$1765+[3]BS17A!Y$1777+[3]BS17A!Y$1778+[3]BS17A!Y$1779+[3]BS17A!Y$1780+[3]BS17A!Y$1781+[3]BS17A!Y$1782+[3]BS17A!Y$1783+[3]BS17A!Y$1785+[3]BS17A!Y$1786+[3]BS17A!Y$1787+[3]BS17A!Y$1788+[3]BS17A!Y$1789+[3]BS17A!Y$1790+[3]BS17A!Y$1791+[3]BS17A!Y$1792+[3]BS17A!Y$1794+[3]BS17A!Y$1795+[3]BS17A!Y$1798+[3]BS17A!Y$1800+[3]BS17A!Y$1801+[3]BS17A!Y$1802+[3]BS17A!Y$1803+[3]BS17A!Y$1805+[3]BS17A!Y$1810+[3]BS17A!Y$1811+[3]BS17A!Y$1812+[3]BS17A!Y$1813+[3]BS17A!Y$1814+[3]BS17A!Y$1816+[3]BS17A!Y$1819+[3]BS17A!Y$1822+[3]BS17A!Y$1826+[3]BS17A!Y$1828+[3]BS17A!Y$1829+[3]BS17A!Y$1830+[3]BS17A!Y$1831+[3]BS17A!Y$1832+[3]BS17A!Y$1834+[3]BS17A!Y$1835+[3]BS17A!Y$1836+[3]BS17A!Y$1838+[3]BS17A!Y$1839+[3]BS17A!Y$1840+[3]BS17A!Y$1841+[3]BS17A!Y$1842+[3]BS17A!Y$1844</f>
        <v>2</v>
      </c>
      <c r="M92" s="156" t="e">
        <f>#VALUE!</f>
        <v>#VALUE!</v>
      </c>
      <c r="N92" s="156">
        <f>+[3]BS17D!D1640+[3]BS17D!D1644+[3]BS17D!D1645+[3]BS17D!D1646+[3]BS17D!D1647+[3]BS17D!D1648+[3]BS17D!D1649+[3]BS17D!D1650+[3]BS17D!D1654+[3]BS17D!D1655+[3]BS17D!D1656+[3]BS17D!D1657+[3]BS17D!D1658+[3]BS17D!D1659+[3]BS17D!D1660+[3]BS17D!D1675+[3]BS17D!D1684+[3]BS17D!D1688+[3]BS17D!D1693+[3]BS17D!D1694+[3]BS17D!D1695+[3]BS17D!D1699+[3]BS17D!D1704+[3]BS17D!D1705+[3]BS17D!D1707+[3]BS17D!D1710+[3]BS17D!D1711+[3]BS17D!D1712+[3]BS17D!D1713+[3]BS17D!D1714+[3]BS17D!D1715+[3]BS17D!D1716+[3]BS17D!D1722+[3]BS17D!D1727+[3]BS17D!D1729+[3]BS17D!D1732+[3]BS17D!D1733+[3]BS17D!D1737+[3]BS17D!D1747+[3]BS17D!D1748+[3]BS17D!D1749+[3]BS17D!D1750+[3]BS17D!D1754+[3]BS17D!D1755+[3]BS17D!D1756+[3]BS17D!D1757+[3]BS17D!D1758+[3]BS17D!D1761+[3]BS17D!D1762+[3]BS17D!D1763+[3]BS17D!D1775+[3]BS17D!D1776+[3]BS17D!D1777+[3]BS17D!D1778+[3]BS17D!D1779+[3]BS17D!D1780+[3]BS17D!D1781+[3]BS17D!D1783+[3]BS17D!D1784+[3]BS17D!D1785+[3]BS17D!D1786+[3]BS17D!D1787+[3]BS17D!D1788+[3]BS17D!D1789+[3]BS17D!D1790+[3]BS17D!D1792+[3]BS17D!D1793+[3]BS17D!D1796+[3]BS17D!D1798+[3]BS17D!D1799+[3]BS17D!D1800+[3]BS17D!D1801+[3]BS17D!D1803+[3]BS17D!D1808+[3]BS17D!D1809+[3]BS17D!D1810+[3]BS17D!D1811+[3]BS17D!D1812+[3]BS17D!D1814+[3]BS17D!D1817+[3]BS17D!D1820+[3]BS17D!D1824+[3]BS17D!D1826+[3]BS17D!D1827+[3]BS17D!D1828+[3]BS17D!D1829+[3]BS17D!D1830+[3]BS17D!D1832+[3]BS17D!D1833+[3]BS17D!D1834+[3]BS17D!D1836+[3]BS17D!D1837+[3]BS17D!D1838+[3]BS17D!D1839+[3]BS17D!D1840+[3]BS17D!D1842</f>
        <v>0</v>
      </c>
      <c r="O92" s="156">
        <f>+[3]BS17D!E1640+[3]BS17D!E1644+[3]BS17D!E1645+[3]BS17D!E1646+[3]BS17D!E1647+[3]BS17D!E1648+[3]BS17D!E1649+[3]BS17D!E1650+[3]BS17D!E1654+[3]BS17D!E1655+[3]BS17D!E1656+[3]BS17D!E1657+[3]BS17D!E1658+[3]BS17D!E1659+[3]BS17D!E1660+[3]BS17D!E1675+[3]BS17D!E1684+[3]BS17D!E1688+[3]BS17D!E1693+[3]BS17D!E1694+[3]BS17D!E1695+[3]BS17D!E1699+[3]BS17D!E1704+[3]BS17D!E1705+[3]BS17D!E1707+[3]BS17D!E1710+[3]BS17D!E1711+[3]BS17D!E1712+[3]BS17D!E1713+[3]BS17D!E1714+[3]BS17D!E1715+[3]BS17D!E1716+[3]BS17D!E1722+[3]BS17D!E1727+[3]BS17D!E1729+[3]BS17D!E1732+[3]BS17D!E1733+[3]BS17D!E1737+[3]BS17D!E1747+[3]BS17D!E1748+[3]BS17D!E1749+[3]BS17D!E1750+[3]BS17D!E1754+[3]BS17D!E1755+[3]BS17D!E1756+[3]BS17D!E1757+[3]BS17D!E1758+[3]BS17D!E1761+[3]BS17D!E1762+[3]BS17D!E1763+[3]BS17D!E1775+[3]BS17D!E1776+[3]BS17D!E1777+[3]BS17D!E1778+[3]BS17D!E1779+[3]BS17D!E1780+[3]BS17D!E1781+[3]BS17D!E1783+[3]BS17D!E1784+[3]BS17D!E1785+[3]BS17D!E1786+[3]BS17D!E1787+[3]BS17D!E1788+[3]BS17D!E1789+[3]BS17D!E1790+[3]BS17D!E1792+[3]BS17D!E1793+[3]BS17D!E1796+[3]BS17D!E1798+[3]BS17D!E1799+[3]BS17D!E1800+[3]BS17D!E1801+[3]BS17D!E1803+[3]BS17D!E1808+[3]BS17D!E1809+[3]BS17D!E1810+[3]BS17D!E1811+[3]BS17D!E1812+[3]BS17D!E1814+[3]BS17D!E1817+[3]BS17D!E1820+[3]BS17D!E1824+[3]BS17D!E1826+[3]BS17D!E1827+[3]BS17D!E1828+[3]BS17D!E1829+[3]BS17D!E1830+[3]BS17D!E1832+[3]BS17D!E1833+[3]BS17D!E1834+[3]BS17D!E1836+[3]BS17D!E1837+[3]BS17D!E1838+[3]BS17D!E1839+[3]BS17D!E1840+[3]BS17D!E1842</f>
        <v>0</v>
      </c>
      <c r="P92" s="156">
        <f>+[3]BS17A!P$1641+[3]BS17A!P$1642+[3]BS17A!P$1646+[3]BS17A!P$1647+[3]BS17A!P$1648+[3]BS17A!P$1649+[3]BS17A!P$1650+[3]BS17A!P$1651+[3]BS17A!P$1652+[3]BS17A!P$1656+[3]BS17A!P$1657+[3]BS17A!P$1658+[3]BS17A!P$1659+[3]BS17A!P$1660+[3]BS17A!P$1661+[3]BS17A!P$1662+[3]BS17A!P$1677+[3]BS17A!P$1686+[3]BS17A!P$1690+[3]BS17A!P$1695+[3]BS17A!P$1696+[3]BS17A!P$1697+[3]BS17A!P$1701+[3]BS17A!P$1706+[3]BS17A!P$1707+[3]BS17A!P$1709+[3]BS17A!P$1712+[3]BS17A!P$1713+[3]BS17A!P$1714+[3]BS17A!P$1715+[3]BS17A!P$1716+[3]BS17A!P$1717+[3]BS17A!P$1718+[3]BS17A!P$1724+[3]BS17A!P$1729+[3]BS17A!P$1731+[3]BS17A!P$1734+[3]BS17A!P$1735+[3]BS17A!P$1739+[3]BS17A!P$1749+[3]BS17A!P$1750+[3]BS17A!P$1751+[3]BS17A!P$1752+[3]BS17A!P$1756+[3]BS17A!P$1757+[3]BS17A!P$1758+[3]BS17A!P$1759+[3]BS17A!P$1760+[3]BS17A!P$1763+[3]BS17A!P$1764+[3]BS17A!P$1765+[3]BS17A!P$1777+[3]BS17A!P$1778+[3]BS17A!P$1779+[3]BS17A!P$1780+[3]BS17A!P$1781+[3]BS17A!P$1782+[3]BS17A!P$1783+[3]BS17A!P$1785+[3]BS17A!P$1786+[3]BS17A!P$1787+[3]BS17A!P$1788+[3]BS17A!P$1789+[3]BS17A!P$1790+[3]BS17A!P$1791+[3]BS17A!P$1792+[3]BS17A!P$1794+[3]BS17A!P$1795+[3]BS17A!P$1798+[3]BS17A!P$1800+[3]BS17A!P$1801+[3]BS17A!P$1802+[3]BS17A!P$1803+[3]BS17A!P$1805+[3]BS17A!P$1810+[3]BS17A!P$1811+[3]BS17A!P$1812+[3]BS17A!P$1813+[3]BS17A!P$1814+[3]BS17A!P$1816+[3]BS17A!P$1819+[3]BS17A!P$1822+[3]BS17A!P$1826+[3]BS17A!P$1828+[3]BS17A!P$1829+[3]BS17A!P$1830+[3]BS17A!P$1831+[3]BS17A!P$1832+[3]BS17A!P$1834+[3]BS17A!P$1835+[3]BS17A!P$1836+[3]BS17A!P$1838+[3]BS17A!P$1839+[3]BS17A!P$1840+[3]BS17A!P$1841+[3]BS17A!P$1842+[3]BS17A!P$1844</f>
        <v>0</v>
      </c>
      <c r="Q92" s="156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</f>
        <v>0</v>
      </c>
      <c r="R92" s="70"/>
      <c r="Y92" s="456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674"/>
      <c r="D93" s="219">
        <f t="shared" ref="D93:Q93" si="11">SUM(D91:D92)</f>
        <v>88</v>
      </c>
      <c r="E93" s="300">
        <f t="shared" si="11"/>
        <v>66</v>
      </c>
      <c r="F93" s="300">
        <f t="shared" si="11"/>
        <v>10</v>
      </c>
      <c r="G93" s="300">
        <f t="shared" si="11"/>
        <v>12</v>
      </c>
      <c r="H93" s="301">
        <f t="shared" si="11"/>
        <v>15</v>
      </c>
      <c r="I93" s="302">
        <f t="shared" si="11"/>
        <v>15</v>
      </c>
      <c r="J93" s="302">
        <f t="shared" si="11"/>
        <v>0</v>
      </c>
      <c r="K93" s="302">
        <f t="shared" si="11"/>
        <v>0</v>
      </c>
      <c r="L93" s="303">
        <f t="shared" si="11"/>
        <v>4</v>
      </c>
      <c r="M93" s="303" t="e">
        <f>SUM(M91:M92)</f>
        <v>#VALUE!</v>
      </c>
      <c r="N93" s="303">
        <f t="shared" si="11"/>
        <v>0</v>
      </c>
      <c r="O93" s="303">
        <f>SUM(O91:O92)</f>
        <v>0</v>
      </c>
      <c r="P93" s="303">
        <f t="shared" si="11"/>
        <v>0</v>
      </c>
      <c r="Q93" s="303">
        <f t="shared" si="11"/>
        <v>0</v>
      </c>
      <c r="R93" s="70"/>
      <c r="Y93" s="456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678" t="s">
        <v>9</v>
      </c>
      <c r="D95" s="678" t="s">
        <v>116</v>
      </c>
      <c r="E95" s="631" t="s">
        <v>117</v>
      </c>
      <c r="F95" s="632" t="s">
        <v>118</v>
      </c>
      <c r="G95" s="672"/>
      <c r="H95" s="672"/>
      <c r="I95" s="382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2">SUM(E96:F96)</f>
        <v>345</v>
      </c>
      <c r="D96" s="305">
        <v>281</v>
      </c>
      <c r="E96" s="306">
        <v>53</v>
      </c>
      <c r="F96" s="307">
        <v>292</v>
      </c>
      <c r="G96" s="670" t="str">
        <f t="shared" ref="G96:G102" si="13">IF(D96&gt;C96,"Error: Las actividades totales son menores que las realizadas en beneficiarios","")</f>
        <v/>
      </c>
      <c r="H96" s="672"/>
      <c r="I96" s="382"/>
      <c r="X96" s="449">
        <f>IF(D96&gt;C96,1,0)</f>
        <v>0</v>
      </c>
      <c r="Y96" s="449"/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3"/>
        <v/>
      </c>
      <c r="H97" s="672"/>
      <c r="I97" s="382"/>
      <c r="X97" s="449">
        <f t="shared" ref="X97:X102" si="14">IF(D97&gt;C97,1,0)</f>
        <v>0</v>
      </c>
      <c r="Y97" s="449"/>
    </row>
    <row r="98" spans="1:26" ht="15" customHeight="1" x14ac:dyDescent="0.2">
      <c r="A98" s="823" t="s">
        <v>122</v>
      </c>
      <c r="B98" s="508" t="s">
        <v>120</v>
      </c>
      <c r="C98" s="312">
        <f t="shared" si="12"/>
        <v>102</v>
      </c>
      <c r="D98" s="313">
        <v>97</v>
      </c>
      <c r="E98" s="314">
        <v>37</v>
      </c>
      <c r="F98" s="315">
        <v>65</v>
      </c>
      <c r="G98" s="670" t="str">
        <f t="shared" si="13"/>
        <v/>
      </c>
      <c r="H98" s="672" t="str">
        <f>+X103</f>
        <v/>
      </c>
      <c r="I98" s="382"/>
      <c r="X98" s="449">
        <f t="shared" si="14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2"/>
        <v>0</v>
      </c>
      <c r="D99" s="309"/>
      <c r="E99" s="310"/>
      <c r="F99" s="311"/>
      <c r="G99" s="670" t="str">
        <f t="shared" si="13"/>
        <v/>
      </c>
      <c r="H99" s="672"/>
      <c r="I99" s="382"/>
      <c r="X99" s="449">
        <f t="shared" si="14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2"/>
        <v>225</v>
      </c>
      <c r="D100" s="313">
        <v>225</v>
      </c>
      <c r="E100" s="314">
        <v>26</v>
      </c>
      <c r="F100" s="315">
        <v>199</v>
      </c>
      <c r="G100" s="670" t="str">
        <f t="shared" si="13"/>
        <v/>
      </c>
      <c r="H100" s="672"/>
      <c r="I100" s="382"/>
      <c r="X100" s="449">
        <f t="shared" si="14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2"/>
        <v>1</v>
      </c>
      <c r="D101" s="309">
        <v>1</v>
      </c>
      <c r="E101" s="310"/>
      <c r="F101" s="311">
        <v>1</v>
      </c>
      <c r="G101" s="670" t="str">
        <f t="shared" si="13"/>
        <v/>
      </c>
      <c r="H101" s="672"/>
      <c r="I101" s="382"/>
      <c r="X101" s="449">
        <f t="shared" si="14"/>
        <v>0</v>
      </c>
      <c r="Y101" s="450"/>
    </row>
    <row r="102" spans="1:26" ht="15" customHeight="1" x14ac:dyDescent="0.2">
      <c r="A102" s="827" t="s">
        <v>126</v>
      </c>
      <c r="B102" s="828"/>
      <c r="C102" s="316">
        <v>346</v>
      </c>
      <c r="D102" s="317">
        <v>321</v>
      </c>
      <c r="E102" s="318"/>
      <c r="F102" s="319"/>
      <c r="G102" s="670" t="str">
        <f t="shared" si="13"/>
        <v/>
      </c>
      <c r="H102" s="672"/>
      <c r="I102" s="382"/>
      <c r="X102" s="449">
        <f t="shared" si="14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9" t="str">
        <f>IF([3]BS17A!J1988&lt;SUM(C98:C99),"No olvide desagregar las CMA en el REM 17 A, columnas L y M","")</f>
        <v/>
      </c>
    </row>
    <row r="104" spans="1:26" ht="32.25" customHeight="1" x14ac:dyDescent="0.2">
      <c r="A104" s="787" t="s">
        <v>115</v>
      </c>
      <c r="B104" s="822"/>
      <c r="C104" s="678" t="s">
        <v>9</v>
      </c>
      <c r="D104" s="631" t="s">
        <v>117</v>
      </c>
      <c r="E104" s="632" t="s">
        <v>118</v>
      </c>
      <c r="F104" s="676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IF(SUM(C105:C108)&lt;=+N85,"","Verificar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677" t="s">
        <v>9</v>
      </c>
      <c r="D110" s="677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5</v>
      </c>
      <c r="D111" s="326">
        <v>5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4</v>
      </c>
      <c r="D112" s="328">
        <v>4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6" ht="37.5" customHeight="1" x14ac:dyDescent="0.2">
      <c r="A113" s="528" t="s">
        <v>137</v>
      </c>
      <c r="B113" s="476"/>
      <c r="C113" s="476"/>
      <c r="D113" s="476"/>
      <c r="F113" s="476"/>
    </row>
    <row r="114" spans="1:26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99" t="s">
        <v>269</v>
      </c>
      <c r="G114" s="799" t="s">
        <v>6</v>
      </c>
      <c r="H114" s="799" t="s">
        <v>7</v>
      </c>
      <c r="I114" s="811" t="s">
        <v>8</v>
      </c>
      <c r="X114" s="445"/>
      <c r="Z114" s="461"/>
    </row>
    <row r="115" spans="1:26" ht="30" customHeight="1" x14ac:dyDescent="0.15">
      <c r="A115" s="791"/>
      <c r="B115" s="792"/>
      <c r="C115" s="678" t="s">
        <v>9</v>
      </c>
      <c r="D115" s="633" t="s">
        <v>139</v>
      </c>
      <c r="E115" s="634" t="s">
        <v>140</v>
      </c>
      <c r="F115" s="800"/>
      <c r="G115" s="785"/>
      <c r="H115" s="785"/>
      <c r="I115" s="811"/>
      <c r="X115" s="445"/>
      <c r="Z115" s="461"/>
    </row>
    <row r="116" spans="1:26" ht="15" customHeight="1" x14ac:dyDescent="0.15">
      <c r="A116" s="797" t="s">
        <v>141</v>
      </c>
      <c r="B116" s="531" t="s">
        <v>142</v>
      </c>
      <c r="C116" s="255">
        <f>+[3]BS17A!C804</f>
        <v>17</v>
      </c>
      <c r="D116" s="329">
        <f>+C116-E116</f>
        <v>0</v>
      </c>
      <c r="E116" s="330">
        <f>+[3]BS17A!D804</f>
        <v>17</v>
      </c>
      <c r="F116" s="256">
        <f>+[3]BS17A!N804+[3]BS17A!O804</f>
        <v>0</v>
      </c>
      <c r="G116" s="331">
        <f>+[3]BS17D!D804</f>
        <v>0</v>
      </c>
      <c r="H116" s="331">
        <f>+[3]BS17D!E804</f>
        <v>0</v>
      </c>
      <c r="I116" s="256">
        <f>+[3]BS17A!Q804</f>
        <v>0</v>
      </c>
      <c r="J116" s="649"/>
      <c r="K116" s="474"/>
      <c r="V116" s="451">
        <f>IF(E116&gt;C116,1,0)</f>
        <v>0</v>
      </c>
      <c r="X116" s="445"/>
      <c r="Z116" s="461"/>
    </row>
    <row r="117" spans="1:26" ht="15" customHeight="1" x14ac:dyDescent="0.15">
      <c r="A117" s="829"/>
      <c r="B117" s="532" t="s">
        <v>143</v>
      </c>
      <c r="C117" s="231">
        <f>+[3]BS17C!C44</f>
        <v>0</v>
      </c>
      <c r="D117" s="332"/>
      <c r="E117" s="333"/>
      <c r="F117" s="260">
        <f>+[3]BS17C!D44</f>
        <v>0</v>
      </c>
      <c r="G117" s="231">
        <f>+[3]BS17D!D1988</f>
        <v>0</v>
      </c>
      <c r="H117" s="231">
        <f>+[3]BS17D!E1988</f>
        <v>0</v>
      </c>
      <c r="I117" s="260">
        <f>+[3]BS17C!F44</f>
        <v>0</v>
      </c>
      <c r="J117" s="649"/>
      <c r="K117" s="474"/>
      <c r="V117" s="451"/>
      <c r="X117" s="445"/>
      <c r="Z117" s="461"/>
    </row>
    <row r="118" spans="1:26" ht="15" customHeight="1" x14ac:dyDescent="0.15">
      <c r="A118" s="830"/>
      <c r="B118" s="533" t="s">
        <v>9</v>
      </c>
      <c r="C118" s="217">
        <f>+C117+C116</f>
        <v>17</v>
      </c>
      <c r="D118" s="318"/>
      <c r="E118" s="319"/>
      <c r="F118" s="265">
        <f>+F117+F116</f>
        <v>0</v>
      </c>
      <c r="G118" s="217">
        <f>+G117+G116</f>
        <v>0</v>
      </c>
      <c r="H118" s="217">
        <f>+H117+H116</f>
        <v>0</v>
      </c>
      <c r="I118" s="265">
        <f>+I117+I116</f>
        <v>0</v>
      </c>
      <c r="J118" s="649"/>
      <c r="K118" s="474"/>
      <c r="V118" s="451"/>
      <c r="X118" s="445"/>
      <c r="Z118" s="461"/>
    </row>
    <row r="119" spans="1:26" ht="15" customHeight="1" x14ac:dyDescent="0.15">
      <c r="A119" s="534" t="s">
        <v>144</v>
      </c>
      <c r="B119" s="535"/>
      <c r="C119" s="334">
        <f>+[3]BS17C!C80</f>
        <v>739</v>
      </c>
      <c r="D119" s="318"/>
      <c r="E119" s="319"/>
      <c r="F119" s="335">
        <f>+[3]BS17C!D80</f>
        <v>0</v>
      </c>
      <c r="G119" s="244">
        <f>+[3]BS17D!D2023</f>
        <v>0</v>
      </c>
      <c r="H119" s="244">
        <f>+[3]BS17D!E2023</f>
        <v>0</v>
      </c>
      <c r="I119" s="335">
        <f>+[3]BS17A!Q882</f>
        <v>2</v>
      </c>
      <c r="J119" s="649"/>
      <c r="K119" s="474"/>
      <c r="V119" s="451"/>
      <c r="X119" s="445"/>
      <c r="Z119" s="461"/>
    </row>
    <row r="120" spans="1:26" ht="15" customHeight="1" x14ac:dyDescent="0.15">
      <c r="A120" s="536" t="s">
        <v>145</v>
      </c>
      <c r="B120" s="537"/>
      <c r="C120" s="151">
        <f>+[3]BS17C!C122</f>
        <v>348</v>
      </c>
      <c r="D120" s="336"/>
      <c r="E120" s="337"/>
      <c r="F120" s="272">
        <f>+[3]BS17C!D122</f>
        <v>0</v>
      </c>
      <c r="G120" s="250">
        <f>+[3]BS17D!D2062</f>
        <v>0</v>
      </c>
      <c r="H120" s="250">
        <f>+[3]BS17D!E2062</f>
        <v>0</v>
      </c>
      <c r="I120" s="272">
        <f>+[3]BS17C!D122</f>
        <v>0</v>
      </c>
      <c r="J120" s="649"/>
      <c r="K120" s="474"/>
      <c r="V120" s="451"/>
      <c r="X120" s="445"/>
      <c r="Z120" s="461"/>
    </row>
    <row r="121" spans="1:26" ht="15" customHeight="1" x14ac:dyDescent="0.15">
      <c r="A121" s="831" t="s">
        <v>146</v>
      </c>
      <c r="B121" s="832"/>
      <c r="C121" s="299">
        <f>+[3]BS17A!C1036</f>
        <v>2</v>
      </c>
      <c r="D121" s="219">
        <f>+C121-E121</f>
        <v>0</v>
      </c>
      <c r="E121" s="220">
        <f>+[3]BS17A!D1036</f>
        <v>2</v>
      </c>
      <c r="F121" s="265">
        <f>+[3]BS17A!N1036+[3]BS17A!O1036</f>
        <v>0</v>
      </c>
      <c r="G121" s="217">
        <f>+[3]BS17D!D1036</f>
        <v>0</v>
      </c>
      <c r="H121" s="217">
        <f>+[3]BS17D!E1036</f>
        <v>0</v>
      </c>
      <c r="I121" s="265">
        <f>+[3]BS17A!Q1036</f>
        <v>0</v>
      </c>
      <c r="J121" s="649"/>
      <c r="K121" s="474"/>
      <c r="V121" s="451">
        <f>IF(E121&gt;C121,1,0)</f>
        <v>0</v>
      </c>
      <c r="X121" s="445"/>
      <c r="Z121" s="461"/>
    </row>
    <row r="122" spans="1:26" ht="15" customHeight="1" x14ac:dyDescent="0.15">
      <c r="A122" s="538" t="s">
        <v>147</v>
      </c>
      <c r="B122" s="539"/>
      <c r="C122" s="338">
        <f>+[3]BS17C!C164</f>
        <v>38</v>
      </c>
      <c r="D122" s="339"/>
      <c r="E122" s="337"/>
      <c r="F122" s="340">
        <f>+[3]BS17C!D164</f>
        <v>0</v>
      </c>
      <c r="G122" s="222">
        <f>+[3]BS17D!B2103</f>
        <v>0</v>
      </c>
      <c r="H122" s="222">
        <f>+[3]BS17D!D2103</f>
        <v>0</v>
      </c>
      <c r="I122" s="340">
        <f>+[3]BS17C!E164</f>
        <v>0</v>
      </c>
      <c r="J122" s="649"/>
      <c r="K122" s="474"/>
      <c r="V122" s="451"/>
      <c r="X122" s="445"/>
      <c r="Z122" s="461"/>
    </row>
    <row r="123" spans="1:26" ht="15" customHeight="1" x14ac:dyDescent="0.15">
      <c r="A123" s="799" t="s">
        <v>148</v>
      </c>
      <c r="B123" s="540" t="s">
        <v>142</v>
      </c>
      <c r="C123" s="151">
        <f>+[3]BS17A!C1196</f>
        <v>616</v>
      </c>
      <c r="D123" s="236">
        <f>+C123-E123</f>
        <v>0</v>
      </c>
      <c r="E123" s="237">
        <f>+[3]BS17A!D1196</f>
        <v>616</v>
      </c>
      <c r="F123" s="258">
        <f>+[3]BS17A!N1196+[3]BS17A!O1196</f>
        <v>0</v>
      </c>
      <c r="G123" s="234">
        <f>+[3]BS17D!D1196</f>
        <v>0</v>
      </c>
      <c r="H123" s="234">
        <f>+[3]BS17D!E1196</f>
        <v>0</v>
      </c>
      <c r="I123" s="258">
        <f>+[3]BS17A!Q1196</f>
        <v>0</v>
      </c>
      <c r="J123" s="649"/>
      <c r="K123" s="474"/>
      <c r="V123" s="451">
        <f>IF(E123&gt;C123,1,0)</f>
        <v>0</v>
      </c>
      <c r="X123" s="445"/>
      <c r="Z123" s="461"/>
    </row>
    <row r="124" spans="1:26" ht="15" customHeight="1" x14ac:dyDescent="0.15">
      <c r="A124" s="785"/>
      <c r="B124" s="532" t="s">
        <v>143</v>
      </c>
      <c r="C124" s="341">
        <f>+[3]BS17C!C181</f>
        <v>16138</v>
      </c>
      <c r="D124" s="332"/>
      <c r="E124" s="333"/>
      <c r="F124" s="260">
        <f>+[3]BS17C!D181</f>
        <v>0</v>
      </c>
      <c r="G124" s="231">
        <f>+[3]BS17D!D2119</f>
        <v>0</v>
      </c>
      <c r="H124" s="231">
        <f>+[3]BS17D!E2119</f>
        <v>0</v>
      </c>
      <c r="I124" s="260">
        <f>+[3]BS17C!E181</f>
        <v>0</v>
      </c>
      <c r="J124" s="649"/>
      <c r="K124" s="474"/>
      <c r="V124" s="451"/>
      <c r="X124" s="445"/>
      <c r="Z124" s="461"/>
    </row>
    <row r="125" spans="1:26" ht="15" customHeight="1" x14ac:dyDescent="0.15">
      <c r="A125" s="800"/>
      <c r="B125" s="533" t="s">
        <v>9</v>
      </c>
      <c r="C125" s="299">
        <f>+C124+C123</f>
        <v>16754</v>
      </c>
      <c r="D125" s="318"/>
      <c r="E125" s="319"/>
      <c r="F125" s="265">
        <f>+F124+F123</f>
        <v>0</v>
      </c>
      <c r="G125" s="217">
        <f>+G124+G123</f>
        <v>0</v>
      </c>
      <c r="H125" s="217">
        <f>+H124+H123</f>
        <v>0</v>
      </c>
      <c r="I125" s="265">
        <f>+I124+I123</f>
        <v>0</v>
      </c>
      <c r="J125" s="649"/>
      <c r="K125" s="474"/>
      <c r="V125" s="451"/>
      <c r="X125" s="445"/>
      <c r="Z125" s="461"/>
    </row>
    <row r="126" spans="1:26" ht="15" customHeight="1" x14ac:dyDescent="0.15">
      <c r="A126" s="785" t="s">
        <v>149</v>
      </c>
      <c r="B126" s="541" t="s">
        <v>142</v>
      </c>
      <c r="C126" s="338">
        <f>+[3]BS17A!C1353</f>
        <v>76</v>
      </c>
      <c r="D126" s="246">
        <f>+C126-E126</f>
        <v>4</v>
      </c>
      <c r="E126" s="248">
        <f>+[3]BS17A!D1353</f>
        <v>72</v>
      </c>
      <c r="F126" s="335">
        <f>+[3]BS17A!N1353+[3]BS17A!O1353</f>
        <v>0</v>
      </c>
      <c r="G126" s="222">
        <f>+[3]BS17D!D1353</f>
        <v>0</v>
      </c>
      <c r="H126" s="222">
        <f>+[3]BS17D!E1353</f>
        <v>0</v>
      </c>
      <c r="I126" s="335">
        <f>+[3]BS17A!R1353</f>
        <v>0</v>
      </c>
      <c r="J126" s="649"/>
      <c r="K126" s="474"/>
      <c r="V126" s="451">
        <f>IF(E126&gt;C126,1,0)</f>
        <v>0</v>
      </c>
      <c r="X126" s="445"/>
      <c r="Z126" s="461"/>
    </row>
    <row r="127" spans="1:26" ht="15" customHeight="1" x14ac:dyDescent="0.15">
      <c r="A127" s="785"/>
      <c r="B127" s="532" t="s">
        <v>143</v>
      </c>
      <c r="C127" s="341">
        <f>+[3]BS17C!C252</f>
        <v>246</v>
      </c>
      <c r="D127" s="332"/>
      <c r="E127" s="333"/>
      <c r="F127" s="260">
        <f>+[3]BS17C!D252</f>
        <v>0</v>
      </c>
      <c r="G127" s="231">
        <f>+[3]BS17D!D2189</f>
        <v>0</v>
      </c>
      <c r="H127" s="231">
        <f>+[3]BS17D!E2189</f>
        <v>0</v>
      </c>
      <c r="I127" s="260">
        <f>+[3]BS17C!F252</f>
        <v>0</v>
      </c>
      <c r="J127" s="649"/>
      <c r="K127" s="474"/>
      <c r="V127" s="451"/>
      <c r="X127" s="445"/>
      <c r="Z127" s="461"/>
    </row>
    <row r="128" spans="1:26" ht="15" customHeight="1" x14ac:dyDescent="0.15">
      <c r="A128" s="785"/>
      <c r="B128" s="533" t="s">
        <v>9</v>
      </c>
      <c r="C128" s="299">
        <f>+C127+C126</f>
        <v>322</v>
      </c>
      <c r="D128" s="318"/>
      <c r="E128" s="319"/>
      <c r="F128" s="265">
        <f>+F127+F126</f>
        <v>0</v>
      </c>
      <c r="G128" s="217">
        <f>+G127+G126</f>
        <v>0</v>
      </c>
      <c r="H128" s="217">
        <f>+H127+H126</f>
        <v>0</v>
      </c>
      <c r="I128" s="265">
        <f>+I127+I126</f>
        <v>0</v>
      </c>
      <c r="J128" s="649"/>
      <c r="K128" s="474"/>
      <c r="V128" s="451"/>
      <c r="X128" s="445"/>
      <c r="Z128" s="461"/>
    </row>
    <row r="129" spans="1:26" ht="15" customHeight="1" x14ac:dyDescent="0.15">
      <c r="A129" s="536" t="s">
        <v>150</v>
      </c>
      <c r="B129" s="539"/>
      <c r="C129" s="338">
        <f>+[3]BS17C!C292</f>
        <v>178</v>
      </c>
      <c r="D129" s="336"/>
      <c r="E129" s="337"/>
      <c r="F129" s="340">
        <f>+[3]BS17C!D292</f>
        <v>0</v>
      </c>
      <c r="G129" s="222">
        <f>+[3]BS17D!D2228</f>
        <v>0</v>
      </c>
      <c r="H129" s="222">
        <f>+[3]BS17D!E2228</f>
        <v>0</v>
      </c>
      <c r="I129" s="340">
        <f>+[3]BS17C!E292</f>
        <v>0</v>
      </c>
      <c r="J129" s="649"/>
      <c r="K129" s="474"/>
      <c r="V129" s="451"/>
      <c r="X129" s="445"/>
      <c r="Z129" s="461"/>
    </row>
    <row r="130" spans="1:26" ht="15" customHeight="1" x14ac:dyDescent="0.15">
      <c r="A130" s="534" t="s">
        <v>151</v>
      </c>
      <c r="B130" s="542"/>
      <c r="C130" s="299">
        <f>+[3]BS17A!C1574</f>
        <v>1423</v>
      </c>
      <c r="D130" s="219">
        <f>+C130-E130</f>
        <v>2</v>
      </c>
      <c r="E130" s="220">
        <f>+[3]BS17A!D1574</f>
        <v>1421</v>
      </c>
      <c r="F130" s="265">
        <f>+[3]BS17A!N1574+[3]BS17A!O1574</f>
        <v>0</v>
      </c>
      <c r="G130" s="217">
        <f>+[3]BS17D!D1574</f>
        <v>0</v>
      </c>
      <c r="H130" s="217">
        <f>+[3]BS17D!E1574</f>
        <v>0</v>
      </c>
      <c r="I130" s="265">
        <f>+[3]BS17A!Q1574</f>
        <v>0</v>
      </c>
      <c r="J130" s="649"/>
      <c r="K130" s="474"/>
      <c r="V130" s="451">
        <f>IF(E130&gt;C130,1,0)</f>
        <v>0</v>
      </c>
      <c r="X130" s="445"/>
      <c r="Z130" s="461"/>
    </row>
    <row r="131" spans="1:26" ht="15" customHeight="1" x14ac:dyDescent="0.15">
      <c r="A131" s="843" t="s">
        <v>152</v>
      </c>
      <c r="B131" s="540" t="s">
        <v>142</v>
      </c>
      <c r="C131" s="338">
        <f>+[3]BS17A!C1849</f>
        <v>21</v>
      </c>
      <c r="D131" s="224">
        <f>+C131-E131</f>
        <v>0</v>
      </c>
      <c r="E131" s="225">
        <f>+[3]BS17A!D1849</f>
        <v>21</v>
      </c>
      <c r="F131" s="340">
        <f>+[3]BS17A!N1849+[3]BS17A!O1849</f>
        <v>0</v>
      </c>
      <c r="G131" s="222">
        <f>+[3]BS17D!D1849</f>
        <v>0</v>
      </c>
      <c r="H131" s="222">
        <f>+[3]BS17D!E1849</f>
        <v>0</v>
      </c>
      <c r="I131" s="340">
        <f>+[3]BS17A!Q1849</f>
        <v>0</v>
      </c>
      <c r="J131" s="649"/>
      <c r="K131" s="474"/>
      <c r="V131" s="451">
        <f>IF(E131&gt;C131,1,0)</f>
        <v>0</v>
      </c>
      <c r="X131" s="445"/>
      <c r="Z131" s="461"/>
    </row>
    <row r="132" spans="1:26" ht="15" customHeight="1" x14ac:dyDescent="0.15">
      <c r="A132" s="844"/>
      <c r="B132" s="532" t="s">
        <v>143</v>
      </c>
      <c r="C132" s="341">
        <f>+[3]BS17C!C315</f>
        <v>108</v>
      </c>
      <c r="D132" s="332"/>
      <c r="E132" s="333"/>
      <c r="F132" s="260">
        <f>+[3]BS17C!D315</f>
        <v>0</v>
      </c>
      <c r="G132" s="231">
        <f>+[3]BS17D!D2250</f>
        <v>0</v>
      </c>
      <c r="H132" s="231">
        <f>+[3]BS17D!E2250</f>
        <v>0</v>
      </c>
      <c r="I132" s="260">
        <f>+[3]BS17C!E315</f>
        <v>0</v>
      </c>
      <c r="J132" s="649"/>
      <c r="K132" s="474"/>
      <c r="V132" s="451"/>
      <c r="X132" s="445"/>
      <c r="Z132" s="461"/>
    </row>
    <row r="133" spans="1:26" ht="15" customHeight="1" x14ac:dyDescent="0.15">
      <c r="A133" s="845"/>
      <c r="B133" s="533" t="s">
        <v>9</v>
      </c>
      <c r="C133" s="299">
        <f>+C132+C131</f>
        <v>129</v>
      </c>
      <c r="D133" s="318"/>
      <c r="E133" s="319"/>
      <c r="F133" s="265">
        <f>+F132+F131</f>
        <v>0</v>
      </c>
      <c r="G133" s="217">
        <f>+G132+G131</f>
        <v>0</v>
      </c>
      <c r="H133" s="217">
        <f>+H132+H131</f>
        <v>0</v>
      </c>
      <c r="I133" s="265">
        <f>+I132+I131</f>
        <v>0</v>
      </c>
      <c r="J133" s="649"/>
      <c r="K133" s="474"/>
      <c r="V133" s="451"/>
      <c r="X133" s="445"/>
      <c r="Z133" s="461"/>
    </row>
    <row r="134" spans="1:26" ht="15" customHeight="1" x14ac:dyDescent="0.15">
      <c r="A134" s="534" t="s">
        <v>153</v>
      </c>
      <c r="B134" s="542"/>
      <c r="C134" s="299">
        <f>+[3]BS17C!C341</f>
        <v>11039</v>
      </c>
      <c r="D134" s="318"/>
      <c r="E134" s="319"/>
      <c r="F134" s="265">
        <f>+[3]BS17C!D341</f>
        <v>0</v>
      </c>
      <c r="G134" s="217">
        <f>+[3]BS17D!D2267</f>
        <v>0</v>
      </c>
      <c r="H134" s="217">
        <f>+[3]BS17D!E2267</f>
        <v>0</v>
      </c>
      <c r="I134" s="265">
        <f>+[3]BS17C!E341</f>
        <v>0</v>
      </c>
      <c r="J134" s="649"/>
      <c r="K134" s="474"/>
      <c r="V134" s="451"/>
      <c r="X134" s="445"/>
      <c r="Z134" s="461"/>
    </row>
    <row r="135" spans="1:26" ht="15" customHeight="1" x14ac:dyDescent="0.15">
      <c r="A135" s="846" t="s">
        <v>154</v>
      </c>
      <c r="B135" s="543" t="s">
        <v>142</v>
      </c>
      <c r="C135" s="342">
        <f>+C116+C121+C123+C126+C130+C131</f>
        <v>2155</v>
      </c>
      <c r="D135" s="281"/>
      <c r="E135" s="282"/>
      <c r="F135" s="342">
        <f>+F116+F121+F123+F126+F130+F131</f>
        <v>0</v>
      </c>
      <c r="G135" s="234">
        <f>+G116+G121+G123+G126+G130+G131</f>
        <v>0</v>
      </c>
      <c r="H135" s="234">
        <f>+H116+H121+H123+H126+H130+H131</f>
        <v>0</v>
      </c>
      <c r="I135" s="258">
        <f>+I116+I121+I123+I126+I130+I131</f>
        <v>0</v>
      </c>
      <c r="J135" s="649"/>
      <c r="K135" s="474"/>
      <c r="V135" s="451"/>
      <c r="X135" s="445"/>
      <c r="Z135" s="461"/>
    </row>
    <row r="136" spans="1:26" ht="15" customHeight="1" x14ac:dyDescent="0.15">
      <c r="A136" s="847"/>
      <c r="B136" s="544" t="s">
        <v>143</v>
      </c>
      <c r="C136" s="293">
        <f>+C117+C119+C120+C122+C124+C127+C129+C132+C134</f>
        <v>28834</v>
      </c>
      <c r="D136" s="318"/>
      <c r="E136" s="319"/>
      <c r="F136" s="270">
        <f>+F117+F119+F120+F122+F124+F127+F129+F132+F134</f>
        <v>0</v>
      </c>
      <c r="G136" s="156">
        <f>+G117+G119+G120+G122+G124+G127+G129+G132+G134</f>
        <v>0</v>
      </c>
      <c r="H136" s="156">
        <f>+H117+H119+H120+H122+H124+H127+H129+H132+H134</f>
        <v>0</v>
      </c>
      <c r="I136" s="270">
        <f>+I117+I119+I120+I122+I124+I127+I129+I132+I134</f>
        <v>2</v>
      </c>
      <c r="J136" s="649"/>
      <c r="K136" s="474"/>
      <c r="V136" s="451"/>
      <c r="X136" s="445"/>
      <c r="Z136" s="461"/>
    </row>
    <row r="137" spans="1:26" ht="15" customHeight="1" x14ac:dyDescent="0.15">
      <c r="A137" s="848"/>
      <c r="B137" s="545" t="s">
        <v>9</v>
      </c>
      <c r="C137" s="341">
        <f>+C135+C136</f>
        <v>30989</v>
      </c>
      <c r="D137" s="336"/>
      <c r="E137" s="337"/>
      <c r="F137" s="260">
        <f>+F135+F136</f>
        <v>0</v>
      </c>
      <c r="G137" s="231">
        <f>+G135+G136</f>
        <v>0</v>
      </c>
      <c r="H137" s="231">
        <f>+H135+H136</f>
        <v>0</v>
      </c>
      <c r="I137" s="260">
        <f>+I135+I136</f>
        <v>2</v>
      </c>
      <c r="J137" s="649"/>
      <c r="K137" s="474"/>
      <c r="V137" s="451"/>
      <c r="X137" s="445"/>
      <c r="Z137" s="461"/>
    </row>
    <row r="138" spans="1:26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6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6" ht="15" customHeight="1" x14ac:dyDescent="0.2">
      <c r="A140" s="595" t="s">
        <v>158</v>
      </c>
      <c r="B140" s="550"/>
      <c r="C140" s="343">
        <f>+[3]BS17C!C533</f>
        <v>0</v>
      </c>
      <c r="D140" s="255">
        <f>+[3]BS17C!E533</f>
        <v>0</v>
      </c>
      <c r="E140" s="649" t="str">
        <f t="shared" ref="E140:E146" si="15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6" ht="15" customHeight="1" x14ac:dyDescent="0.2">
      <c r="A141" s="514" t="s">
        <v>159</v>
      </c>
      <c r="B141" s="551"/>
      <c r="C141" s="293">
        <f>+[3]BS17A!C1861</f>
        <v>43</v>
      </c>
      <c r="D141" s="156">
        <f>+[3]BS17A!D1861</f>
        <v>35</v>
      </c>
      <c r="E141" s="649" t="str">
        <f t="shared" si="15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16">IF(D141&gt;C141,1,0)</f>
        <v>0</v>
      </c>
      <c r="Z141" s="461"/>
    </row>
    <row r="142" spans="1:26" ht="15" customHeight="1" x14ac:dyDescent="0.2">
      <c r="A142" s="514" t="s">
        <v>160</v>
      </c>
      <c r="B142" s="551"/>
      <c r="C142" s="293">
        <f>+[3]BS17A!C48</f>
        <v>412</v>
      </c>
      <c r="D142" s="156">
        <f>+[3]BS17A!D48</f>
        <v>383</v>
      </c>
      <c r="E142" s="649" t="str">
        <f t="shared" si="15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16"/>
        <v>0</v>
      </c>
      <c r="Z142" s="461"/>
    </row>
    <row r="143" spans="1:26" ht="15" customHeight="1" x14ac:dyDescent="0.2">
      <c r="A143" s="514" t="s">
        <v>161</v>
      </c>
      <c r="B143" s="551"/>
      <c r="C143" s="345"/>
      <c r="D143" s="346"/>
      <c r="E143" s="649" t="str">
        <f t="shared" si="15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16"/>
        <v>0</v>
      </c>
      <c r="Z143" s="461"/>
    </row>
    <row r="144" spans="1:26" ht="15" customHeight="1" x14ac:dyDescent="0.2">
      <c r="A144" s="514" t="s">
        <v>162</v>
      </c>
      <c r="B144" s="551"/>
      <c r="C144" s="293">
        <f>+[3]BS17A!C50</f>
        <v>76</v>
      </c>
      <c r="D144" s="347">
        <f>+[3]BS17A!D50</f>
        <v>76</v>
      </c>
      <c r="E144" s="649" t="str">
        <f t="shared" si="15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16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+[3]BS17A!C51</f>
        <v>137</v>
      </c>
      <c r="D145" s="250">
        <f>+[3]BS17A!D51</f>
        <v>131</v>
      </c>
      <c r="E145" s="649" t="str">
        <f t="shared" si="15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16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668</v>
      </c>
      <c r="D146" s="217">
        <f>SUM(D140:D145)</f>
        <v>625</v>
      </c>
      <c r="E146" s="649" t="str">
        <f t="shared" si="15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16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384"/>
      <c r="I150" s="85"/>
      <c r="J150" s="85"/>
      <c r="K150" s="85"/>
      <c r="L150" s="85"/>
      <c r="N150" s="85"/>
      <c r="O150" s="127"/>
      <c r="W150" s="644"/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4607</v>
      </c>
      <c r="D151" s="154">
        <v>129</v>
      </c>
      <c r="E151" s="152">
        <v>10286</v>
      </c>
      <c r="F151" s="154"/>
      <c r="G151" s="154">
        <v>4478</v>
      </c>
      <c r="H151" s="435" t="s">
        <v>129</v>
      </c>
      <c r="I151" s="669"/>
      <c r="J151" s="669"/>
      <c r="K151" s="669"/>
      <c r="N151" s="85"/>
      <c r="O151" s="127"/>
      <c r="W151" s="644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2043</v>
      </c>
      <c r="D152" s="159">
        <v>60</v>
      </c>
      <c r="E152" s="157">
        <v>4621</v>
      </c>
      <c r="F152" s="159"/>
      <c r="G152" s="159">
        <v>1983</v>
      </c>
      <c r="H152" s="435" t="s">
        <v>129</v>
      </c>
      <c r="I152" s="471"/>
      <c r="N152" s="85"/>
      <c r="O152" s="127"/>
      <c r="W152" s="644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6650</v>
      </c>
      <c r="D153" s="220">
        <f>SUM(D151:D152)</f>
        <v>189</v>
      </c>
      <c r="E153" s="219">
        <f>SUM(E151:E152)</f>
        <v>14907</v>
      </c>
      <c r="F153" s="220">
        <f>SUM(F151:F152)</f>
        <v>0</v>
      </c>
      <c r="G153" s="220">
        <f>SUM(G151:G152)</f>
        <v>6461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11744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3260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4235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675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678" t="s">
        <v>9</v>
      </c>
      <c r="D176" s="678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161</v>
      </c>
      <c r="D177" s="607">
        <v>154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680" t="s">
        <v>186</v>
      </c>
      <c r="D181" s="680" t="s">
        <v>223</v>
      </c>
      <c r="E181" s="678" t="s">
        <v>224</v>
      </c>
      <c r="F181" s="680" t="s">
        <v>225</v>
      </c>
      <c r="G181" s="680" t="s">
        <v>226</v>
      </c>
      <c r="H181" s="680" t="s">
        <v>227</v>
      </c>
      <c r="I181" s="680" t="s">
        <v>228</v>
      </c>
      <c r="J181" s="680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682" t="s">
        <v>231</v>
      </c>
      <c r="C182" s="612">
        <f t="shared" ref="C182:C194" si="17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681" t="s">
        <v>232</v>
      </c>
      <c r="C183" s="614">
        <f t="shared" si="17"/>
        <v>0</v>
      </c>
      <c r="D183" s="614">
        <f t="shared" ref="D183:J183" si="18">SUM(D184:D188)</f>
        <v>0</v>
      </c>
      <c r="E183" s="614">
        <f t="shared" si="18"/>
        <v>0</v>
      </c>
      <c r="F183" s="614">
        <f t="shared" si="18"/>
        <v>0</v>
      </c>
      <c r="G183" s="661">
        <f t="shared" si="18"/>
        <v>0</v>
      </c>
      <c r="H183" s="614">
        <f t="shared" si="18"/>
        <v>0</v>
      </c>
      <c r="I183" s="614">
        <f t="shared" si="18"/>
        <v>0</v>
      </c>
      <c r="J183" s="614">
        <f t="shared" si="18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17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17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17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17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17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17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682" t="s">
        <v>232</v>
      </c>
      <c r="C190" s="612">
        <f t="shared" si="17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681" t="s">
        <v>239</v>
      </c>
      <c r="C191" s="614">
        <f t="shared" si="17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682" t="s">
        <v>231</v>
      </c>
      <c r="C192" s="612">
        <f t="shared" si="17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17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17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682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681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386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677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386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386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386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386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266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Y204" s="440"/>
    </row>
    <row r="205" spans="1:55" ht="26.25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X477" s="440"/>
      <c r="Y477" s="440"/>
    </row>
    <row r="478" spans="24:25" x14ac:dyDescent="0.15">
      <c r="X478" s="440"/>
      <c r="Y478" s="440"/>
    </row>
    <row r="479" spans="24:25" x14ac:dyDescent="0.15">
      <c r="X479" s="440"/>
      <c r="Y479" s="440"/>
    </row>
  </sheetData>
  <mergeCells count="138">
    <mergeCell ref="F55:F56"/>
    <mergeCell ref="A53:B53"/>
    <mergeCell ref="C55:D55"/>
    <mergeCell ref="A55:B56"/>
    <mergeCell ref="H51:H52"/>
    <mergeCell ref="F51:F52"/>
    <mergeCell ref="A45:B45"/>
    <mergeCell ref="A41:B41"/>
    <mergeCell ref="A43:B43"/>
    <mergeCell ref="G55:G56"/>
    <mergeCell ref="H55:H56"/>
    <mergeCell ref="E55:E56"/>
    <mergeCell ref="A49:B49"/>
    <mergeCell ref="A48:B48"/>
    <mergeCell ref="A65:B67"/>
    <mergeCell ref="A85:B85"/>
    <mergeCell ref="Q65:Q67"/>
    <mergeCell ref="M65:M67"/>
    <mergeCell ref="P65:P67"/>
    <mergeCell ref="O65:O67"/>
    <mergeCell ref="P88:P90"/>
    <mergeCell ref="O88:O90"/>
    <mergeCell ref="N65:N67"/>
    <mergeCell ref="L65:L67"/>
    <mergeCell ref="D65:K65"/>
    <mergeCell ref="D66:G66"/>
    <mergeCell ref="M88:M90"/>
    <mergeCell ref="C65:C67"/>
    <mergeCell ref="H66:K66"/>
    <mergeCell ref="A93:B93"/>
    <mergeCell ref="A88:B90"/>
    <mergeCell ref="Q88:Q90"/>
    <mergeCell ref="H89:K89"/>
    <mergeCell ref="L88:L90"/>
    <mergeCell ref="N88:N90"/>
    <mergeCell ref="D88:K88"/>
    <mergeCell ref="D89:G89"/>
    <mergeCell ref="J164:J165"/>
    <mergeCell ref="A164:B165"/>
    <mergeCell ref="C164:C165"/>
    <mergeCell ref="D164:I164"/>
    <mergeCell ref="A96:A97"/>
    <mergeCell ref="C88:C90"/>
    <mergeCell ref="A98:A99"/>
    <mergeCell ref="A94:D94"/>
    <mergeCell ref="A95:B95"/>
    <mergeCell ref="A104:B104"/>
    <mergeCell ref="A105:B105"/>
    <mergeCell ref="A116:A118"/>
    <mergeCell ref="F108:M108"/>
    <mergeCell ref="A103:D103"/>
    <mergeCell ref="A102:B102"/>
    <mergeCell ref="A100:A101"/>
    <mergeCell ref="A214:B215"/>
    <mergeCell ref="C214:C215"/>
    <mergeCell ref="A189:A191"/>
    <mergeCell ref="A200:B200"/>
    <mergeCell ref="A199:B199"/>
    <mergeCell ref="A216:B216"/>
    <mergeCell ref="A217:B217"/>
    <mergeCell ref="A170:B171"/>
    <mergeCell ref="A177:A179"/>
    <mergeCell ref="A182:A188"/>
    <mergeCell ref="A174:B174"/>
    <mergeCell ref="A176:B176"/>
    <mergeCell ref="A167:B167"/>
    <mergeCell ref="A151:B151"/>
    <mergeCell ref="C155:C156"/>
    <mergeCell ref="A152:B152"/>
    <mergeCell ref="A153:B153"/>
    <mergeCell ref="A173:B173"/>
    <mergeCell ref="A135:A137"/>
    <mergeCell ref="A139:B139"/>
    <mergeCell ref="A147:F147"/>
    <mergeCell ref="C170:C171"/>
    <mergeCell ref="A160:A161"/>
    <mergeCell ref="C148:D149"/>
    <mergeCell ref="E148:F149"/>
    <mergeCell ref="A149:B149"/>
    <mergeCell ref="A157:B157"/>
    <mergeCell ref="L170:L171"/>
    <mergeCell ref="D170:K170"/>
    <mergeCell ref="A111:B111"/>
    <mergeCell ref="A110:B110"/>
    <mergeCell ref="A106:B106"/>
    <mergeCell ref="C114:E114"/>
    <mergeCell ref="A114:B115"/>
    <mergeCell ref="I114:I115"/>
    <mergeCell ref="A112:B112"/>
    <mergeCell ref="F114:F115"/>
    <mergeCell ref="G114:G115"/>
    <mergeCell ref="H114:H115"/>
    <mergeCell ref="A107:A108"/>
    <mergeCell ref="A121:B121"/>
    <mergeCell ref="A123:A125"/>
    <mergeCell ref="A131:A133"/>
    <mergeCell ref="A126:A128"/>
    <mergeCell ref="A109:B109"/>
    <mergeCell ref="C109:D109"/>
    <mergeCell ref="G148:G150"/>
    <mergeCell ref="A168:B168"/>
    <mergeCell ref="A166:B166"/>
    <mergeCell ref="A162:B162"/>
    <mergeCell ref="A155:B156"/>
    <mergeCell ref="A6:J6"/>
    <mergeCell ref="A7:J7"/>
    <mergeCell ref="A10:B11"/>
    <mergeCell ref="C10:D10"/>
    <mergeCell ref="A40:B40"/>
    <mergeCell ref="E36:E37"/>
    <mergeCell ref="F36:F37"/>
    <mergeCell ref="C51:D51"/>
    <mergeCell ref="A36:B37"/>
    <mergeCell ref="A51:B52"/>
    <mergeCell ref="A46:B46"/>
    <mergeCell ref="A47:B47"/>
    <mergeCell ref="G51:G52"/>
    <mergeCell ref="C36:D36"/>
    <mergeCell ref="F10:F11"/>
    <mergeCell ref="E51:E52"/>
    <mergeCell ref="G36:G37"/>
    <mergeCell ref="H36:H37"/>
    <mergeCell ref="A18:A21"/>
    <mergeCell ref="A34:B34"/>
    <mergeCell ref="H10:H11"/>
    <mergeCell ref="G10:G11"/>
    <mergeCell ref="A29:A32"/>
    <mergeCell ref="E10:E11"/>
    <mergeCell ref="D204:D205"/>
    <mergeCell ref="A197:B197"/>
    <mergeCell ref="A204:B205"/>
    <mergeCell ref="A172:B172"/>
    <mergeCell ref="C204:C205"/>
    <mergeCell ref="A181:B181"/>
    <mergeCell ref="A202:B202"/>
    <mergeCell ref="A192:A194"/>
    <mergeCell ref="A195:A196"/>
    <mergeCell ref="A201:B201"/>
  </mergeCells>
  <dataValidations count="2">
    <dataValidation allowBlank="1" showInputMessage="1" showErrorMessage="1" errorTitle="Error" error="Por favor ingrese números enteros" sqref="A157:B157 IW157:IX157 SS157:ST157 ACO157:ACP157 AMK157:AML157 AWG157:AWH157 BGC157:BGD157 BPY157:BPZ157 BZU157:BZV157 CJQ157:CJR157 CTM157:CTN157 DDI157:DDJ157 DNE157:DNF157 DXA157:DXB157 EGW157:EGX157 EQS157:EQT157 FAO157:FAP157 FKK157:FKL157 FUG157:FUH157 GEC157:GED157 GNY157:GNZ157 GXU157:GXV157 HHQ157:HHR157 HRM157:HRN157 IBI157:IBJ157 ILE157:ILF157 IVA157:IVB157 JEW157:JEX157 JOS157:JOT157 JYO157:JYP157 KIK157:KIL157 KSG157:KSH157 LCC157:LCD157 LLY157:LLZ157 LVU157:LVV157 MFQ157:MFR157 MPM157:MPN157 MZI157:MZJ157 NJE157:NJF157 NTA157:NTB157 OCW157:OCX157 OMS157:OMT157 OWO157:OWP157 PGK157:PGL157 PQG157:PQH157 QAC157:QAD157 QJY157:QJZ157 QTU157:QTV157 RDQ157:RDR157 RNM157:RNN157 RXI157:RXJ157 SHE157:SHF157 SRA157:SRB157 TAW157:TAX157 TKS157:TKT157 TUO157:TUP157 UEK157:UEL157 UOG157:UOH157 UYC157:UYD157 VHY157:VHZ157 VRU157:VRV157 WBQ157:WBR157 WLM157:WLN157 WVI157:WVJ157 A65693:B65693 IW65693:IX65693 SS65693:ST65693 ACO65693:ACP65693 AMK65693:AML65693 AWG65693:AWH65693 BGC65693:BGD65693 BPY65693:BPZ65693 BZU65693:BZV65693 CJQ65693:CJR65693 CTM65693:CTN65693 DDI65693:DDJ65693 DNE65693:DNF65693 DXA65693:DXB65693 EGW65693:EGX65693 EQS65693:EQT65693 FAO65693:FAP65693 FKK65693:FKL65693 FUG65693:FUH65693 GEC65693:GED65693 GNY65693:GNZ65693 GXU65693:GXV65693 HHQ65693:HHR65693 HRM65693:HRN65693 IBI65693:IBJ65693 ILE65693:ILF65693 IVA65693:IVB65693 JEW65693:JEX65693 JOS65693:JOT65693 JYO65693:JYP65693 KIK65693:KIL65693 KSG65693:KSH65693 LCC65693:LCD65693 LLY65693:LLZ65693 LVU65693:LVV65693 MFQ65693:MFR65693 MPM65693:MPN65693 MZI65693:MZJ65693 NJE65693:NJF65693 NTA65693:NTB65693 OCW65693:OCX65693 OMS65693:OMT65693 OWO65693:OWP65693 PGK65693:PGL65693 PQG65693:PQH65693 QAC65693:QAD65693 QJY65693:QJZ65693 QTU65693:QTV65693 RDQ65693:RDR65693 RNM65693:RNN65693 RXI65693:RXJ65693 SHE65693:SHF65693 SRA65693:SRB65693 TAW65693:TAX65693 TKS65693:TKT65693 TUO65693:TUP65693 UEK65693:UEL65693 UOG65693:UOH65693 UYC65693:UYD65693 VHY65693:VHZ65693 VRU65693:VRV65693 WBQ65693:WBR65693 WLM65693:WLN65693 WVI65693:WVJ65693 A131229:B131229 IW131229:IX131229 SS131229:ST131229 ACO131229:ACP131229 AMK131229:AML131229 AWG131229:AWH131229 BGC131229:BGD131229 BPY131229:BPZ131229 BZU131229:BZV131229 CJQ131229:CJR131229 CTM131229:CTN131229 DDI131229:DDJ131229 DNE131229:DNF131229 DXA131229:DXB131229 EGW131229:EGX131229 EQS131229:EQT131229 FAO131229:FAP131229 FKK131229:FKL131229 FUG131229:FUH131229 GEC131229:GED131229 GNY131229:GNZ131229 GXU131229:GXV131229 HHQ131229:HHR131229 HRM131229:HRN131229 IBI131229:IBJ131229 ILE131229:ILF131229 IVA131229:IVB131229 JEW131229:JEX131229 JOS131229:JOT131229 JYO131229:JYP131229 KIK131229:KIL131229 KSG131229:KSH131229 LCC131229:LCD131229 LLY131229:LLZ131229 LVU131229:LVV131229 MFQ131229:MFR131229 MPM131229:MPN131229 MZI131229:MZJ131229 NJE131229:NJF131229 NTA131229:NTB131229 OCW131229:OCX131229 OMS131229:OMT131229 OWO131229:OWP131229 PGK131229:PGL131229 PQG131229:PQH131229 QAC131229:QAD131229 QJY131229:QJZ131229 QTU131229:QTV131229 RDQ131229:RDR131229 RNM131229:RNN131229 RXI131229:RXJ131229 SHE131229:SHF131229 SRA131229:SRB131229 TAW131229:TAX131229 TKS131229:TKT131229 TUO131229:TUP131229 UEK131229:UEL131229 UOG131229:UOH131229 UYC131229:UYD131229 VHY131229:VHZ131229 VRU131229:VRV131229 WBQ131229:WBR131229 WLM131229:WLN131229 WVI131229:WVJ131229 A196765:B196765 IW196765:IX196765 SS196765:ST196765 ACO196765:ACP196765 AMK196765:AML196765 AWG196765:AWH196765 BGC196765:BGD196765 BPY196765:BPZ196765 BZU196765:BZV196765 CJQ196765:CJR196765 CTM196765:CTN196765 DDI196765:DDJ196765 DNE196765:DNF196765 DXA196765:DXB196765 EGW196765:EGX196765 EQS196765:EQT196765 FAO196765:FAP196765 FKK196765:FKL196765 FUG196765:FUH196765 GEC196765:GED196765 GNY196765:GNZ196765 GXU196765:GXV196765 HHQ196765:HHR196765 HRM196765:HRN196765 IBI196765:IBJ196765 ILE196765:ILF196765 IVA196765:IVB196765 JEW196765:JEX196765 JOS196765:JOT196765 JYO196765:JYP196765 KIK196765:KIL196765 KSG196765:KSH196765 LCC196765:LCD196765 LLY196765:LLZ196765 LVU196765:LVV196765 MFQ196765:MFR196765 MPM196765:MPN196765 MZI196765:MZJ196765 NJE196765:NJF196765 NTA196765:NTB196765 OCW196765:OCX196765 OMS196765:OMT196765 OWO196765:OWP196765 PGK196765:PGL196765 PQG196765:PQH196765 QAC196765:QAD196765 QJY196765:QJZ196765 QTU196765:QTV196765 RDQ196765:RDR196765 RNM196765:RNN196765 RXI196765:RXJ196765 SHE196765:SHF196765 SRA196765:SRB196765 TAW196765:TAX196765 TKS196765:TKT196765 TUO196765:TUP196765 UEK196765:UEL196765 UOG196765:UOH196765 UYC196765:UYD196765 VHY196765:VHZ196765 VRU196765:VRV196765 WBQ196765:WBR196765 WLM196765:WLN196765 WVI196765:WVJ196765 A262301:B262301 IW262301:IX262301 SS262301:ST262301 ACO262301:ACP262301 AMK262301:AML262301 AWG262301:AWH262301 BGC262301:BGD262301 BPY262301:BPZ262301 BZU262301:BZV262301 CJQ262301:CJR262301 CTM262301:CTN262301 DDI262301:DDJ262301 DNE262301:DNF262301 DXA262301:DXB262301 EGW262301:EGX262301 EQS262301:EQT262301 FAO262301:FAP262301 FKK262301:FKL262301 FUG262301:FUH262301 GEC262301:GED262301 GNY262301:GNZ262301 GXU262301:GXV262301 HHQ262301:HHR262301 HRM262301:HRN262301 IBI262301:IBJ262301 ILE262301:ILF262301 IVA262301:IVB262301 JEW262301:JEX262301 JOS262301:JOT262301 JYO262301:JYP262301 KIK262301:KIL262301 KSG262301:KSH262301 LCC262301:LCD262301 LLY262301:LLZ262301 LVU262301:LVV262301 MFQ262301:MFR262301 MPM262301:MPN262301 MZI262301:MZJ262301 NJE262301:NJF262301 NTA262301:NTB262301 OCW262301:OCX262301 OMS262301:OMT262301 OWO262301:OWP262301 PGK262301:PGL262301 PQG262301:PQH262301 QAC262301:QAD262301 QJY262301:QJZ262301 QTU262301:QTV262301 RDQ262301:RDR262301 RNM262301:RNN262301 RXI262301:RXJ262301 SHE262301:SHF262301 SRA262301:SRB262301 TAW262301:TAX262301 TKS262301:TKT262301 TUO262301:TUP262301 UEK262301:UEL262301 UOG262301:UOH262301 UYC262301:UYD262301 VHY262301:VHZ262301 VRU262301:VRV262301 WBQ262301:WBR262301 WLM262301:WLN262301 WVI262301:WVJ262301 A327837:B327837 IW327837:IX327837 SS327837:ST327837 ACO327837:ACP327837 AMK327837:AML327837 AWG327837:AWH327837 BGC327837:BGD327837 BPY327837:BPZ327837 BZU327837:BZV327837 CJQ327837:CJR327837 CTM327837:CTN327837 DDI327837:DDJ327837 DNE327837:DNF327837 DXA327837:DXB327837 EGW327837:EGX327837 EQS327837:EQT327837 FAO327837:FAP327837 FKK327837:FKL327837 FUG327837:FUH327837 GEC327837:GED327837 GNY327837:GNZ327837 GXU327837:GXV327837 HHQ327837:HHR327837 HRM327837:HRN327837 IBI327837:IBJ327837 ILE327837:ILF327837 IVA327837:IVB327837 JEW327837:JEX327837 JOS327837:JOT327837 JYO327837:JYP327837 KIK327837:KIL327837 KSG327837:KSH327837 LCC327837:LCD327837 LLY327837:LLZ327837 LVU327837:LVV327837 MFQ327837:MFR327837 MPM327837:MPN327837 MZI327837:MZJ327837 NJE327837:NJF327837 NTA327837:NTB327837 OCW327837:OCX327837 OMS327837:OMT327837 OWO327837:OWP327837 PGK327837:PGL327837 PQG327837:PQH327837 QAC327837:QAD327837 QJY327837:QJZ327837 QTU327837:QTV327837 RDQ327837:RDR327837 RNM327837:RNN327837 RXI327837:RXJ327837 SHE327837:SHF327837 SRA327837:SRB327837 TAW327837:TAX327837 TKS327837:TKT327837 TUO327837:TUP327837 UEK327837:UEL327837 UOG327837:UOH327837 UYC327837:UYD327837 VHY327837:VHZ327837 VRU327837:VRV327837 WBQ327837:WBR327837 WLM327837:WLN327837 WVI327837:WVJ327837 A393373:B393373 IW393373:IX393373 SS393373:ST393373 ACO393373:ACP393373 AMK393373:AML393373 AWG393373:AWH393373 BGC393373:BGD393373 BPY393373:BPZ393373 BZU393373:BZV393373 CJQ393373:CJR393373 CTM393373:CTN393373 DDI393373:DDJ393373 DNE393373:DNF393373 DXA393373:DXB393373 EGW393373:EGX393373 EQS393373:EQT393373 FAO393373:FAP393373 FKK393373:FKL393373 FUG393373:FUH393373 GEC393373:GED393373 GNY393373:GNZ393373 GXU393373:GXV393373 HHQ393373:HHR393373 HRM393373:HRN393373 IBI393373:IBJ393373 ILE393373:ILF393373 IVA393373:IVB393373 JEW393373:JEX393373 JOS393373:JOT393373 JYO393373:JYP393373 KIK393373:KIL393373 KSG393373:KSH393373 LCC393373:LCD393373 LLY393373:LLZ393373 LVU393373:LVV393373 MFQ393373:MFR393373 MPM393373:MPN393373 MZI393373:MZJ393373 NJE393373:NJF393373 NTA393373:NTB393373 OCW393373:OCX393373 OMS393373:OMT393373 OWO393373:OWP393373 PGK393373:PGL393373 PQG393373:PQH393373 QAC393373:QAD393373 QJY393373:QJZ393373 QTU393373:QTV393373 RDQ393373:RDR393373 RNM393373:RNN393373 RXI393373:RXJ393373 SHE393373:SHF393373 SRA393373:SRB393373 TAW393373:TAX393373 TKS393373:TKT393373 TUO393373:TUP393373 UEK393373:UEL393373 UOG393373:UOH393373 UYC393373:UYD393373 VHY393373:VHZ393373 VRU393373:VRV393373 WBQ393373:WBR393373 WLM393373:WLN393373 WVI393373:WVJ393373 A458909:B458909 IW458909:IX458909 SS458909:ST458909 ACO458909:ACP458909 AMK458909:AML458909 AWG458909:AWH458909 BGC458909:BGD458909 BPY458909:BPZ458909 BZU458909:BZV458909 CJQ458909:CJR458909 CTM458909:CTN458909 DDI458909:DDJ458909 DNE458909:DNF458909 DXA458909:DXB458909 EGW458909:EGX458909 EQS458909:EQT458909 FAO458909:FAP458909 FKK458909:FKL458909 FUG458909:FUH458909 GEC458909:GED458909 GNY458909:GNZ458909 GXU458909:GXV458909 HHQ458909:HHR458909 HRM458909:HRN458909 IBI458909:IBJ458909 ILE458909:ILF458909 IVA458909:IVB458909 JEW458909:JEX458909 JOS458909:JOT458909 JYO458909:JYP458909 KIK458909:KIL458909 KSG458909:KSH458909 LCC458909:LCD458909 LLY458909:LLZ458909 LVU458909:LVV458909 MFQ458909:MFR458909 MPM458909:MPN458909 MZI458909:MZJ458909 NJE458909:NJF458909 NTA458909:NTB458909 OCW458909:OCX458909 OMS458909:OMT458909 OWO458909:OWP458909 PGK458909:PGL458909 PQG458909:PQH458909 QAC458909:QAD458909 QJY458909:QJZ458909 QTU458909:QTV458909 RDQ458909:RDR458909 RNM458909:RNN458909 RXI458909:RXJ458909 SHE458909:SHF458909 SRA458909:SRB458909 TAW458909:TAX458909 TKS458909:TKT458909 TUO458909:TUP458909 UEK458909:UEL458909 UOG458909:UOH458909 UYC458909:UYD458909 VHY458909:VHZ458909 VRU458909:VRV458909 WBQ458909:WBR458909 WLM458909:WLN458909 WVI458909:WVJ458909 A524445:B524445 IW524445:IX524445 SS524445:ST524445 ACO524445:ACP524445 AMK524445:AML524445 AWG524445:AWH524445 BGC524445:BGD524445 BPY524445:BPZ524445 BZU524445:BZV524445 CJQ524445:CJR524445 CTM524445:CTN524445 DDI524445:DDJ524445 DNE524445:DNF524445 DXA524445:DXB524445 EGW524445:EGX524445 EQS524445:EQT524445 FAO524445:FAP524445 FKK524445:FKL524445 FUG524445:FUH524445 GEC524445:GED524445 GNY524445:GNZ524445 GXU524445:GXV524445 HHQ524445:HHR524445 HRM524445:HRN524445 IBI524445:IBJ524445 ILE524445:ILF524445 IVA524445:IVB524445 JEW524445:JEX524445 JOS524445:JOT524445 JYO524445:JYP524445 KIK524445:KIL524445 KSG524445:KSH524445 LCC524445:LCD524445 LLY524445:LLZ524445 LVU524445:LVV524445 MFQ524445:MFR524445 MPM524445:MPN524445 MZI524445:MZJ524445 NJE524445:NJF524445 NTA524445:NTB524445 OCW524445:OCX524445 OMS524445:OMT524445 OWO524445:OWP524445 PGK524445:PGL524445 PQG524445:PQH524445 QAC524445:QAD524445 QJY524445:QJZ524445 QTU524445:QTV524445 RDQ524445:RDR524445 RNM524445:RNN524445 RXI524445:RXJ524445 SHE524445:SHF524445 SRA524445:SRB524445 TAW524445:TAX524445 TKS524445:TKT524445 TUO524445:TUP524445 UEK524445:UEL524445 UOG524445:UOH524445 UYC524445:UYD524445 VHY524445:VHZ524445 VRU524445:VRV524445 WBQ524445:WBR524445 WLM524445:WLN524445 WVI524445:WVJ524445 A589981:B589981 IW589981:IX589981 SS589981:ST589981 ACO589981:ACP589981 AMK589981:AML589981 AWG589981:AWH589981 BGC589981:BGD589981 BPY589981:BPZ589981 BZU589981:BZV589981 CJQ589981:CJR589981 CTM589981:CTN589981 DDI589981:DDJ589981 DNE589981:DNF589981 DXA589981:DXB589981 EGW589981:EGX589981 EQS589981:EQT589981 FAO589981:FAP589981 FKK589981:FKL589981 FUG589981:FUH589981 GEC589981:GED589981 GNY589981:GNZ589981 GXU589981:GXV589981 HHQ589981:HHR589981 HRM589981:HRN589981 IBI589981:IBJ589981 ILE589981:ILF589981 IVA589981:IVB589981 JEW589981:JEX589981 JOS589981:JOT589981 JYO589981:JYP589981 KIK589981:KIL589981 KSG589981:KSH589981 LCC589981:LCD589981 LLY589981:LLZ589981 LVU589981:LVV589981 MFQ589981:MFR589981 MPM589981:MPN589981 MZI589981:MZJ589981 NJE589981:NJF589981 NTA589981:NTB589981 OCW589981:OCX589981 OMS589981:OMT589981 OWO589981:OWP589981 PGK589981:PGL589981 PQG589981:PQH589981 QAC589981:QAD589981 QJY589981:QJZ589981 QTU589981:QTV589981 RDQ589981:RDR589981 RNM589981:RNN589981 RXI589981:RXJ589981 SHE589981:SHF589981 SRA589981:SRB589981 TAW589981:TAX589981 TKS589981:TKT589981 TUO589981:TUP589981 UEK589981:UEL589981 UOG589981:UOH589981 UYC589981:UYD589981 VHY589981:VHZ589981 VRU589981:VRV589981 WBQ589981:WBR589981 WLM589981:WLN589981 WVI589981:WVJ589981 A655517:B655517 IW655517:IX655517 SS655517:ST655517 ACO655517:ACP655517 AMK655517:AML655517 AWG655517:AWH655517 BGC655517:BGD655517 BPY655517:BPZ655517 BZU655517:BZV655517 CJQ655517:CJR655517 CTM655517:CTN655517 DDI655517:DDJ655517 DNE655517:DNF655517 DXA655517:DXB655517 EGW655517:EGX655517 EQS655517:EQT655517 FAO655517:FAP655517 FKK655517:FKL655517 FUG655517:FUH655517 GEC655517:GED655517 GNY655517:GNZ655517 GXU655517:GXV655517 HHQ655517:HHR655517 HRM655517:HRN655517 IBI655517:IBJ655517 ILE655517:ILF655517 IVA655517:IVB655517 JEW655517:JEX655517 JOS655517:JOT655517 JYO655517:JYP655517 KIK655517:KIL655517 KSG655517:KSH655517 LCC655517:LCD655517 LLY655517:LLZ655517 LVU655517:LVV655517 MFQ655517:MFR655517 MPM655517:MPN655517 MZI655517:MZJ655517 NJE655517:NJF655517 NTA655517:NTB655517 OCW655517:OCX655517 OMS655517:OMT655517 OWO655517:OWP655517 PGK655517:PGL655517 PQG655517:PQH655517 QAC655517:QAD655517 QJY655517:QJZ655517 QTU655517:QTV655517 RDQ655517:RDR655517 RNM655517:RNN655517 RXI655517:RXJ655517 SHE655517:SHF655517 SRA655517:SRB655517 TAW655517:TAX655517 TKS655517:TKT655517 TUO655517:TUP655517 UEK655517:UEL655517 UOG655517:UOH655517 UYC655517:UYD655517 VHY655517:VHZ655517 VRU655517:VRV655517 WBQ655517:WBR655517 WLM655517:WLN655517 WVI655517:WVJ655517 A721053:B721053 IW721053:IX721053 SS721053:ST721053 ACO721053:ACP721053 AMK721053:AML721053 AWG721053:AWH721053 BGC721053:BGD721053 BPY721053:BPZ721053 BZU721053:BZV721053 CJQ721053:CJR721053 CTM721053:CTN721053 DDI721053:DDJ721053 DNE721053:DNF721053 DXA721053:DXB721053 EGW721053:EGX721053 EQS721053:EQT721053 FAO721053:FAP721053 FKK721053:FKL721053 FUG721053:FUH721053 GEC721053:GED721053 GNY721053:GNZ721053 GXU721053:GXV721053 HHQ721053:HHR721053 HRM721053:HRN721053 IBI721053:IBJ721053 ILE721053:ILF721053 IVA721053:IVB721053 JEW721053:JEX721053 JOS721053:JOT721053 JYO721053:JYP721053 KIK721053:KIL721053 KSG721053:KSH721053 LCC721053:LCD721053 LLY721053:LLZ721053 LVU721053:LVV721053 MFQ721053:MFR721053 MPM721053:MPN721053 MZI721053:MZJ721053 NJE721053:NJF721053 NTA721053:NTB721053 OCW721053:OCX721053 OMS721053:OMT721053 OWO721053:OWP721053 PGK721053:PGL721053 PQG721053:PQH721053 QAC721053:QAD721053 QJY721053:QJZ721053 QTU721053:QTV721053 RDQ721053:RDR721053 RNM721053:RNN721053 RXI721053:RXJ721053 SHE721053:SHF721053 SRA721053:SRB721053 TAW721053:TAX721053 TKS721053:TKT721053 TUO721053:TUP721053 UEK721053:UEL721053 UOG721053:UOH721053 UYC721053:UYD721053 VHY721053:VHZ721053 VRU721053:VRV721053 WBQ721053:WBR721053 WLM721053:WLN721053 WVI721053:WVJ721053 A786589:B786589 IW786589:IX786589 SS786589:ST786589 ACO786589:ACP786589 AMK786589:AML786589 AWG786589:AWH786589 BGC786589:BGD786589 BPY786589:BPZ786589 BZU786589:BZV786589 CJQ786589:CJR786589 CTM786589:CTN786589 DDI786589:DDJ786589 DNE786589:DNF786589 DXA786589:DXB786589 EGW786589:EGX786589 EQS786589:EQT786589 FAO786589:FAP786589 FKK786589:FKL786589 FUG786589:FUH786589 GEC786589:GED786589 GNY786589:GNZ786589 GXU786589:GXV786589 HHQ786589:HHR786589 HRM786589:HRN786589 IBI786589:IBJ786589 ILE786589:ILF786589 IVA786589:IVB786589 JEW786589:JEX786589 JOS786589:JOT786589 JYO786589:JYP786589 KIK786589:KIL786589 KSG786589:KSH786589 LCC786589:LCD786589 LLY786589:LLZ786589 LVU786589:LVV786589 MFQ786589:MFR786589 MPM786589:MPN786589 MZI786589:MZJ786589 NJE786589:NJF786589 NTA786589:NTB786589 OCW786589:OCX786589 OMS786589:OMT786589 OWO786589:OWP786589 PGK786589:PGL786589 PQG786589:PQH786589 QAC786589:QAD786589 QJY786589:QJZ786589 QTU786589:QTV786589 RDQ786589:RDR786589 RNM786589:RNN786589 RXI786589:RXJ786589 SHE786589:SHF786589 SRA786589:SRB786589 TAW786589:TAX786589 TKS786589:TKT786589 TUO786589:TUP786589 UEK786589:UEL786589 UOG786589:UOH786589 UYC786589:UYD786589 VHY786589:VHZ786589 VRU786589:VRV786589 WBQ786589:WBR786589 WLM786589:WLN786589 WVI786589:WVJ786589 A852125:B852125 IW852125:IX852125 SS852125:ST852125 ACO852125:ACP852125 AMK852125:AML852125 AWG852125:AWH852125 BGC852125:BGD852125 BPY852125:BPZ852125 BZU852125:BZV852125 CJQ852125:CJR852125 CTM852125:CTN852125 DDI852125:DDJ852125 DNE852125:DNF852125 DXA852125:DXB852125 EGW852125:EGX852125 EQS852125:EQT852125 FAO852125:FAP852125 FKK852125:FKL852125 FUG852125:FUH852125 GEC852125:GED852125 GNY852125:GNZ852125 GXU852125:GXV852125 HHQ852125:HHR852125 HRM852125:HRN852125 IBI852125:IBJ852125 ILE852125:ILF852125 IVA852125:IVB852125 JEW852125:JEX852125 JOS852125:JOT852125 JYO852125:JYP852125 KIK852125:KIL852125 KSG852125:KSH852125 LCC852125:LCD852125 LLY852125:LLZ852125 LVU852125:LVV852125 MFQ852125:MFR852125 MPM852125:MPN852125 MZI852125:MZJ852125 NJE852125:NJF852125 NTA852125:NTB852125 OCW852125:OCX852125 OMS852125:OMT852125 OWO852125:OWP852125 PGK852125:PGL852125 PQG852125:PQH852125 QAC852125:QAD852125 QJY852125:QJZ852125 QTU852125:QTV852125 RDQ852125:RDR852125 RNM852125:RNN852125 RXI852125:RXJ852125 SHE852125:SHF852125 SRA852125:SRB852125 TAW852125:TAX852125 TKS852125:TKT852125 TUO852125:TUP852125 UEK852125:UEL852125 UOG852125:UOH852125 UYC852125:UYD852125 VHY852125:VHZ852125 VRU852125:VRV852125 WBQ852125:WBR852125 WLM852125:WLN852125 WVI852125:WVJ852125 A917661:B917661 IW917661:IX917661 SS917661:ST917661 ACO917661:ACP917661 AMK917661:AML917661 AWG917661:AWH917661 BGC917661:BGD917661 BPY917661:BPZ917661 BZU917661:BZV917661 CJQ917661:CJR917661 CTM917661:CTN917661 DDI917661:DDJ917661 DNE917661:DNF917661 DXA917661:DXB917661 EGW917661:EGX917661 EQS917661:EQT917661 FAO917661:FAP917661 FKK917661:FKL917661 FUG917661:FUH917661 GEC917661:GED917661 GNY917661:GNZ917661 GXU917661:GXV917661 HHQ917661:HHR917661 HRM917661:HRN917661 IBI917661:IBJ917661 ILE917661:ILF917661 IVA917661:IVB917661 JEW917661:JEX917661 JOS917661:JOT917661 JYO917661:JYP917661 KIK917661:KIL917661 KSG917661:KSH917661 LCC917661:LCD917661 LLY917661:LLZ917661 LVU917661:LVV917661 MFQ917661:MFR917661 MPM917661:MPN917661 MZI917661:MZJ917661 NJE917661:NJF917661 NTA917661:NTB917661 OCW917661:OCX917661 OMS917661:OMT917661 OWO917661:OWP917661 PGK917661:PGL917661 PQG917661:PQH917661 QAC917661:QAD917661 QJY917661:QJZ917661 QTU917661:QTV917661 RDQ917661:RDR917661 RNM917661:RNN917661 RXI917661:RXJ917661 SHE917661:SHF917661 SRA917661:SRB917661 TAW917661:TAX917661 TKS917661:TKT917661 TUO917661:TUP917661 UEK917661:UEL917661 UOG917661:UOH917661 UYC917661:UYD917661 VHY917661:VHZ917661 VRU917661:VRV917661 WBQ917661:WBR917661 WLM917661:WLN917661 WVI917661:WVJ917661 A983197:B983197 IW983197:IX983197 SS983197:ST983197 ACO983197:ACP983197 AMK983197:AML983197 AWG983197:AWH983197 BGC983197:BGD983197 BPY983197:BPZ983197 BZU983197:BZV983197 CJQ983197:CJR983197 CTM983197:CTN983197 DDI983197:DDJ983197 DNE983197:DNF983197 DXA983197:DXB983197 EGW983197:EGX983197 EQS983197:EQT983197 FAO983197:FAP983197 FKK983197:FKL983197 FUG983197:FUH983197 GEC983197:GED983197 GNY983197:GNZ983197 GXU983197:GXV983197 HHQ983197:HHR983197 HRM983197:HRN983197 IBI983197:IBJ983197 ILE983197:ILF983197 IVA983197:IVB983197 JEW983197:JEX983197 JOS983197:JOT983197 JYO983197:JYP983197 KIK983197:KIL983197 KSG983197:KSH983197 LCC983197:LCD983197 LLY983197:LLZ983197 LVU983197:LVV983197 MFQ983197:MFR983197 MPM983197:MPN983197 MZI983197:MZJ983197 NJE983197:NJF983197 NTA983197:NTB983197 OCW983197:OCX983197 OMS983197:OMT983197 OWO983197:OWP983197 PGK983197:PGL983197 PQG983197:PQH983197 QAC983197:QAD983197 QJY983197:QJZ983197 QTU983197:QTV983197 RDQ983197:RDR983197 RNM983197:RNN983197 RXI983197:RXJ983197 SHE983197:SHF983197 SRA983197:SRB983197 TAW983197:TAX983197 TKS983197:TKT983197 TUO983197:TUP983197 UEK983197:UEL983197 UOG983197:UOH983197 UYC983197:UYD983197 VHY983197:VHZ983197 VRU983197:VRV983197 WBQ983197:WBR983197 WLM983197:WLN983197 WVI983197:WVJ983197"/>
    <dataValidation type="whole" allowBlank="1" showInputMessage="1" showErrorMessage="1" errorTitle="Error" error="Por favor ingrese números enteros" sqref="WVI983198:WVJ1048576 IY1:SR1048576 SU1:ACN1048576 ACQ1:AMJ1048576 AMM1:AWF1048576 AWI1:BGB1048576 BGE1:BPX1048576 BQA1:BZT1048576 BZW1:CJP1048576 CJS1:CTL1048576 CTO1:DDH1048576 DDK1:DND1048576 DNG1:DWZ1048576 DXC1:EGV1048576 EGY1:EQR1048576 EQU1:FAN1048576 FAQ1:FKJ1048576 FKM1:FUF1048576 FUI1:GEB1048576 GEE1:GNX1048576 GOA1:GXT1048576 GXW1:HHP1048576 HHS1:HRL1048576 HRO1:IBH1048576 IBK1:ILD1048576 ILG1:IUZ1048576 IVC1:JEV1048576 JEY1:JOR1048576 JOU1:JYN1048576 JYQ1:KIJ1048576 KIM1:KSF1048576 KSI1:LCB1048576 LCE1:LLX1048576 LMA1:LVT1048576 LVW1:MFP1048576 MFS1:MPL1048576 MPO1:MZH1048576 MZK1:NJD1048576 NJG1:NSZ1048576 NTC1:OCV1048576 OCY1:OMR1048576 OMU1:OWN1048576 OWQ1:PGJ1048576 PGM1:PQF1048576 PQI1:QAB1048576 QAE1:QJX1048576 QKA1:QTT1048576 QTW1:RDP1048576 RDS1:RNL1048576 RNO1:RXH1048576 RXK1:SHD1048576 SHG1:SQZ1048576 SRC1:TAV1048576 TAY1:TKR1048576 TKU1:TUN1048576 TUQ1:UEJ1048576 UEM1:UOF1048576 UOI1:UYB1048576 UYE1:VHX1048576 VIA1:VRT1048576 VRW1:WBP1048576 WBS1:WLL1048576 WLO1:WVH1048576 WVK1:XFD1048576 A1:B156 IW1:IX156 SS1:ST156 ACO1:ACP156 AMK1:AML156 AWG1:AWH156 BGC1:BGD156 BPY1:BPZ156 BZU1:BZV156 CJQ1:CJR156 CTM1:CTN156 DDI1:DDJ156 DNE1:DNF156 DXA1:DXB156 EGW1:EGX156 EQS1:EQT156 FAO1:FAP156 FKK1:FKL156 FUG1:FUH156 GEC1:GED156 GNY1:GNZ156 GXU1:GXV156 HHQ1:HHR156 HRM1:HRN156 IBI1:IBJ156 ILE1:ILF156 IVA1:IVB156 JEW1:JEX156 JOS1:JOT156 JYO1:JYP156 KIK1:KIL156 KSG1:KSH156 LCC1:LCD156 LLY1:LLZ156 LVU1:LVV156 MFQ1:MFR156 MPM1:MPN156 MZI1:MZJ156 NJE1:NJF156 NTA1:NTB156 OCW1:OCX156 OMS1:OMT156 OWO1:OWP156 PGK1:PGL156 PQG1:PQH156 QAC1:QAD156 QJY1:QJZ156 QTU1:QTV156 RDQ1:RDR156 RNM1:RNN156 RXI1:RXJ156 SHE1:SHF156 SRA1:SRB156 TAW1:TAX156 TKS1:TKT156 TUO1:TUP156 UEK1:UEL156 UOG1:UOH156 UYC1:UYD156 VHY1:VHZ156 VRU1:VRV156 WBQ1:WBR156 WLM1:WLN156 WVI1:WVJ156 A158:B65692 IW158:IX65692 SS158:ST65692 ACO158:ACP65692 AMK158:AML65692 AWG158:AWH65692 BGC158:BGD65692 BPY158:BPZ65692 BZU158:BZV65692 CJQ158:CJR65692 CTM158:CTN65692 DDI158:DDJ65692 DNE158:DNF65692 DXA158:DXB65692 EGW158:EGX65692 EQS158:EQT65692 FAO158:FAP65692 FKK158:FKL65692 FUG158:FUH65692 GEC158:GED65692 GNY158:GNZ65692 GXU158:GXV65692 HHQ158:HHR65692 HRM158:HRN65692 IBI158:IBJ65692 ILE158:ILF65692 IVA158:IVB65692 JEW158:JEX65692 JOS158:JOT65692 JYO158:JYP65692 KIK158:KIL65692 KSG158:KSH65692 LCC158:LCD65692 LLY158:LLZ65692 LVU158:LVV65692 MFQ158:MFR65692 MPM158:MPN65692 MZI158:MZJ65692 NJE158:NJF65692 NTA158:NTB65692 OCW158:OCX65692 OMS158:OMT65692 OWO158:OWP65692 PGK158:PGL65692 PQG158:PQH65692 QAC158:QAD65692 QJY158:QJZ65692 QTU158:QTV65692 RDQ158:RDR65692 RNM158:RNN65692 RXI158:RXJ65692 SHE158:SHF65692 SRA158:SRB65692 TAW158:TAX65692 TKS158:TKT65692 TUO158:TUP65692 UEK158:UEL65692 UOG158:UOH65692 UYC158:UYD65692 VHY158:VHZ65692 VRU158:VRV65692 WBQ158:WBR65692 WLM158:WLN65692 WVI158:WVJ65692 A65694:B131228 IW65694:IX131228 SS65694:ST131228 ACO65694:ACP131228 AMK65694:AML131228 AWG65694:AWH131228 BGC65694:BGD131228 BPY65694:BPZ131228 BZU65694:BZV131228 CJQ65694:CJR131228 CTM65694:CTN131228 DDI65694:DDJ131228 DNE65694:DNF131228 DXA65694:DXB131228 EGW65694:EGX131228 EQS65694:EQT131228 FAO65694:FAP131228 FKK65694:FKL131228 FUG65694:FUH131228 GEC65694:GED131228 GNY65694:GNZ131228 GXU65694:GXV131228 HHQ65694:HHR131228 HRM65694:HRN131228 IBI65694:IBJ131228 ILE65694:ILF131228 IVA65694:IVB131228 JEW65694:JEX131228 JOS65694:JOT131228 JYO65694:JYP131228 KIK65694:KIL131228 KSG65694:KSH131228 LCC65694:LCD131228 LLY65694:LLZ131228 LVU65694:LVV131228 MFQ65694:MFR131228 MPM65694:MPN131228 MZI65694:MZJ131228 NJE65694:NJF131228 NTA65694:NTB131228 OCW65694:OCX131228 OMS65694:OMT131228 OWO65694:OWP131228 PGK65694:PGL131228 PQG65694:PQH131228 QAC65694:QAD131228 QJY65694:QJZ131228 QTU65694:QTV131228 RDQ65694:RDR131228 RNM65694:RNN131228 RXI65694:RXJ131228 SHE65694:SHF131228 SRA65694:SRB131228 TAW65694:TAX131228 TKS65694:TKT131228 TUO65694:TUP131228 UEK65694:UEL131228 UOG65694:UOH131228 UYC65694:UYD131228 VHY65694:VHZ131228 VRU65694:VRV131228 WBQ65694:WBR131228 WLM65694:WLN131228 WVI65694:WVJ131228 A131230:B196764 IW131230:IX196764 SS131230:ST196764 ACO131230:ACP196764 AMK131230:AML196764 AWG131230:AWH196764 BGC131230:BGD196764 BPY131230:BPZ196764 BZU131230:BZV196764 CJQ131230:CJR196764 CTM131230:CTN196764 DDI131230:DDJ196764 DNE131230:DNF196764 DXA131230:DXB196764 EGW131230:EGX196764 EQS131230:EQT196764 FAO131230:FAP196764 FKK131230:FKL196764 FUG131230:FUH196764 GEC131230:GED196764 GNY131230:GNZ196764 GXU131230:GXV196764 HHQ131230:HHR196764 HRM131230:HRN196764 IBI131230:IBJ196764 ILE131230:ILF196764 IVA131230:IVB196764 JEW131230:JEX196764 JOS131230:JOT196764 JYO131230:JYP196764 KIK131230:KIL196764 KSG131230:KSH196764 LCC131230:LCD196764 LLY131230:LLZ196764 LVU131230:LVV196764 MFQ131230:MFR196764 MPM131230:MPN196764 MZI131230:MZJ196764 NJE131230:NJF196764 NTA131230:NTB196764 OCW131230:OCX196764 OMS131230:OMT196764 OWO131230:OWP196764 PGK131230:PGL196764 PQG131230:PQH196764 QAC131230:QAD196764 QJY131230:QJZ196764 QTU131230:QTV196764 RDQ131230:RDR196764 RNM131230:RNN196764 RXI131230:RXJ196764 SHE131230:SHF196764 SRA131230:SRB196764 TAW131230:TAX196764 TKS131230:TKT196764 TUO131230:TUP196764 UEK131230:UEL196764 UOG131230:UOH196764 UYC131230:UYD196764 VHY131230:VHZ196764 VRU131230:VRV196764 WBQ131230:WBR196764 WLM131230:WLN196764 WVI131230:WVJ196764 A196766:B262300 IW196766:IX262300 SS196766:ST262300 ACO196766:ACP262300 AMK196766:AML262300 AWG196766:AWH262300 BGC196766:BGD262300 BPY196766:BPZ262300 BZU196766:BZV262300 CJQ196766:CJR262300 CTM196766:CTN262300 DDI196766:DDJ262300 DNE196766:DNF262300 DXA196766:DXB262300 EGW196766:EGX262300 EQS196766:EQT262300 FAO196766:FAP262300 FKK196766:FKL262300 FUG196766:FUH262300 GEC196766:GED262300 GNY196766:GNZ262300 GXU196766:GXV262300 HHQ196766:HHR262300 HRM196766:HRN262300 IBI196766:IBJ262300 ILE196766:ILF262300 IVA196766:IVB262300 JEW196766:JEX262300 JOS196766:JOT262300 JYO196766:JYP262300 KIK196766:KIL262300 KSG196766:KSH262300 LCC196766:LCD262300 LLY196766:LLZ262300 LVU196766:LVV262300 MFQ196766:MFR262300 MPM196766:MPN262300 MZI196766:MZJ262300 NJE196766:NJF262300 NTA196766:NTB262300 OCW196766:OCX262300 OMS196766:OMT262300 OWO196766:OWP262300 PGK196766:PGL262300 PQG196766:PQH262300 QAC196766:QAD262300 QJY196766:QJZ262300 QTU196766:QTV262300 RDQ196766:RDR262300 RNM196766:RNN262300 RXI196766:RXJ262300 SHE196766:SHF262300 SRA196766:SRB262300 TAW196766:TAX262300 TKS196766:TKT262300 TUO196766:TUP262300 UEK196766:UEL262300 UOG196766:UOH262300 UYC196766:UYD262300 VHY196766:VHZ262300 VRU196766:VRV262300 WBQ196766:WBR262300 WLM196766:WLN262300 WVI196766:WVJ262300 A262302:B327836 IW262302:IX327836 SS262302:ST327836 ACO262302:ACP327836 AMK262302:AML327836 AWG262302:AWH327836 BGC262302:BGD327836 BPY262302:BPZ327836 BZU262302:BZV327836 CJQ262302:CJR327836 CTM262302:CTN327836 DDI262302:DDJ327836 DNE262302:DNF327836 DXA262302:DXB327836 EGW262302:EGX327836 EQS262302:EQT327836 FAO262302:FAP327836 FKK262302:FKL327836 FUG262302:FUH327836 GEC262302:GED327836 GNY262302:GNZ327836 GXU262302:GXV327836 HHQ262302:HHR327836 HRM262302:HRN327836 IBI262302:IBJ327836 ILE262302:ILF327836 IVA262302:IVB327836 JEW262302:JEX327836 JOS262302:JOT327836 JYO262302:JYP327836 KIK262302:KIL327836 KSG262302:KSH327836 LCC262302:LCD327836 LLY262302:LLZ327836 LVU262302:LVV327836 MFQ262302:MFR327836 MPM262302:MPN327836 MZI262302:MZJ327836 NJE262302:NJF327836 NTA262302:NTB327836 OCW262302:OCX327836 OMS262302:OMT327836 OWO262302:OWP327836 PGK262302:PGL327836 PQG262302:PQH327836 QAC262302:QAD327836 QJY262302:QJZ327836 QTU262302:QTV327836 RDQ262302:RDR327836 RNM262302:RNN327836 RXI262302:RXJ327836 SHE262302:SHF327836 SRA262302:SRB327836 TAW262302:TAX327836 TKS262302:TKT327836 TUO262302:TUP327836 UEK262302:UEL327836 UOG262302:UOH327836 UYC262302:UYD327836 VHY262302:VHZ327836 VRU262302:VRV327836 WBQ262302:WBR327836 WLM262302:WLN327836 WVI262302:WVJ327836 A327838:B393372 IW327838:IX393372 SS327838:ST393372 ACO327838:ACP393372 AMK327838:AML393372 AWG327838:AWH393372 BGC327838:BGD393372 BPY327838:BPZ393372 BZU327838:BZV393372 CJQ327838:CJR393372 CTM327838:CTN393372 DDI327838:DDJ393372 DNE327838:DNF393372 DXA327838:DXB393372 EGW327838:EGX393372 EQS327838:EQT393372 FAO327838:FAP393372 FKK327838:FKL393372 FUG327838:FUH393372 GEC327838:GED393372 GNY327838:GNZ393372 GXU327838:GXV393372 HHQ327838:HHR393372 HRM327838:HRN393372 IBI327838:IBJ393372 ILE327838:ILF393372 IVA327838:IVB393372 JEW327838:JEX393372 JOS327838:JOT393372 JYO327838:JYP393372 KIK327838:KIL393372 KSG327838:KSH393372 LCC327838:LCD393372 LLY327838:LLZ393372 LVU327838:LVV393372 MFQ327838:MFR393372 MPM327838:MPN393372 MZI327838:MZJ393372 NJE327838:NJF393372 NTA327838:NTB393372 OCW327838:OCX393372 OMS327838:OMT393372 OWO327838:OWP393372 PGK327838:PGL393372 PQG327838:PQH393372 QAC327838:QAD393372 QJY327838:QJZ393372 QTU327838:QTV393372 RDQ327838:RDR393372 RNM327838:RNN393372 RXI327838:RXJ393372 SHE327838:SHF393372 SRA327838:SRB393372 TAW327838:TAX393372 TKS327838:TKT393372 TUO327838:TUP393372 UEK327838:UEL393372 UOG327838:UOH393372 UYC327838:UYD393372 VHY327838:VHZ393372 VRU327838:VRV393372 WBQ327838:WBR393372 WLM327838:WLN393372 WVI327838:WVJ393372 A393374:B458908 IW393374:IX458908 SS393374:ST458908 ACO393374:ACP458908 AMK393374:AML458908 AWG393374:AWH458908 BGC393374:BGD458908 BPY393374:BPZ458908 BZU393374:BZV458908 CJQ393374:CJR458908 CTM393374:CTN458908 DDI393374:DDJ458908 DNE393374:DNF458908 DXA393374:DXB458908 EGW393374:EGX458908 EQS393374:EQT458908 FAO393374:FAP458908 FKK393374:FKL458908 FUG393374:FUH458908 GEC393374:GED458908 GNY393374:GNZ458908 GXU393374:GXV458908 HHQ393374:HHR458908 HRM393374:HRN458908 IBI393374:IBJ458908 ILE393374:ILF458908 IVA393374:IVB458908 JEW393374:JEX458908 JOS393374:JOT458908 JYO393374:JYP458908 KIK393374:KIL458908 KSG393374:KSH458908 LCC393374:LCD458908 LLY393374:LLZ458908 LVU393374:LVV458908 MFQ393374:MFR458908 MPM393374:MPN458908 MZI393374:MZJ458908 NJE393374:NJF458908 NTA393374:NTB458908 OCW393374:OCX458908 OMS393374:OMT458908 OWO393374:OWP458908 PGK393374:PGL458908 PQG393374:PQH458908 QAC393374:QAD458908 QJY393374:QJZ458908 QTU393374:QTV458908 RDQ393374:RDR458908 RNM393374:RNN458908 RXI393374:RXJ458908 SHE393374:SHF458908 SRA393374:SRB458908 TAW393374:TAX458908 TKS393374:TKT458908 TUO393374:TUP458908 UEK393374:UEL458908 UOG393374:UOH458908 UYC393374:UYD458908 VHY393374:VHZ458908 VRU393374:VRV458908 WBQ393374:WBR458908 WLM393374:WLN458908 WVI393374:WVJ458908 A458910:B524444 IW458910:IX524444 SS458910:ST524444 ACO458910:ACP524444 AMK458910:AML524444 AWG458910:AWH524444 BGC458910:BGD524444 BPY458910:BPZ524444 BZU458910:BZV524444 CJQ458910:CJR524444 CTM458910:CTN524444 DDI458910:DDJ524444 DNE458910:DNF524444 DXA458910:DXB524444 EGW458910:EGX524444 EQS458910:EQT524444 FAO458910:FAP524444 FKK458910:FKL524444 FUG458910:FUH524444 GEC458910:GED524444 GNY458910:GNZ524444 GXU458910:GXV524444 HHQ458910:HHR524444 HRM458910:HRN524444 IBI458910:IBJ524444 ILE458910:ILF524444 IVA458910:IVB524444 JEW458910:JEX524444 JOS458910:JOT524444 JYO458910:JYP524444 KIK458910:KIL524444 KSG458910:KSH524444 LCC458910:LCD524444 LLY458910:LLZ524444 LVU458910:LVV524444 MFQ458910:MFR524444 MPM458910:MPN524444 MZI458910:MZJ524444 NJE458910:NJF524444 NTA458910:NTB524444 OCW458910:OCX524444 OMS458910:OMT524444 OWO458910:OWP524444 PGK458910:PGL524444 PQG458910:PQH524444 QAC458910:QAD524444 QJY458910:QJZ524444 QTU458910:QTV524444 RDQ458910:RDR524444 RNM458910:RNN524444 RXI458910:RXJ524444 SHE458910:SHF524444 SRA458910:SRB524444 TAW458910:TAX524444 TKS458910:TKT524444 TUO458910:TUP524444 UEK458910:UEL524444 UOG458910:UOH524444 UYC458910:UYD524444 VHY458910:VHZ524444 VRU458910:VRV524444 WBQ458910:WBR524444 WLM458910:WLN524444 WVI458910:WVJ524444 A524446:B589980 IW524446:IX589980 SS524446:ST589980 ACO524446:ACP589980 AMK524446:AML589980 AWG524446:AWH589980 BGC524446:BGD589980 BPY524446:BPZ589980 BZU524446:BZV589980 CJQ524446:CJR589980 CTM524446:CTN589980 DDI524446:DDJ589980 DNE524446:DNF589980 DXA524446:DXB589980 EGW524446:EGX589980 EQS524446:EQT589980 FAO524446:FAP589980 FKK524446:FKL589980 FUG524446:FUH589980 GEC524446:GED589980 GNY524446:GNZ589980 GXU524446:GXV589980 HHQ524446:HHR589980 HRM524446:HRN589980 IBI524446:IBJ589980 ILE524446:ILF589980 IVA524446:IVB589980 JEW524446:JEX589980 JOS524446:JOT589980 JYO524446:JYP589980 KIK524446:KIL589980 KSG524446:KSH589980 LCC524446:LCD589980 LLY524446:LLZ589980 LVU524446:LVV589980 MFQ524446:MFR589980 MPM524446:MPN589980 MZI524446:MZJ589980 NJE524446:NJF589980 NTA524446:NTB589980 OCW524446:OCX589980 OMS524446:OMT589980 OWO524446:OWP589980 PGK524446:PGL589980 PQG524446:PQH589980 QAC524446:QAD589980 QJY524446:QJZ589980 QTU524446:QTV589980 RDQ524446:RDR589980 RNM524446:RNN589980 RXI524446:RXJ589980 SHE524446:SHF589980 SRA524446:SRB589980 TAW524446:TAX589980 TKS524446:TKT589980 TUO524446:TUP589980 UEK524446:UEL589980 UOG524446:UOH589980 UYC524446:UYD589980 VHY524446:VHZ589980 VRU524446:VRV589980 WBQ524446:WBR589980 WLM524446:WLN589980 WVI524446:WVJ589980 A589982:B655516 IW589982:IX655516 SS589982:ST655516 ACO589982:ACP655516 AMK589982:AML655516 AWG589982:AWH655516 BGC589982:BGD655516 BPY589982:BPZ655516 BZU589982:BZV655516 CJQ589982:CJR655516 CTM589982:CTN655516 DDI589982:DDJ655516 DNE589982:DNF655516 DXA589982:DXB655516 EGW589982:EGX655516 EQS589982:EQT655516 FAO589982:FAP655516 FKK589982:FKL655516 FUG589982:FUH655516 GEC589982:GED655516 GNY589982:GNZ655516 GXU589982:GXV655516 HHQ589982:HHR655516 HRM589982:HRN655516 IBI589982:IBJ655516 ILE589982:ILF655516 IVA589982:IVB655516 JEW589982:JEX655516 JOS589982:JOT655516 JYO589982:JYP655516 KIK589982:KIL655516 KSG589982:KSH655516 LCC589982:LCD655516 LLY589982:LLZ655516 LVU589982:LVV655516 MFQ589982:MFR655516 MPM589982:MPN655516 MZI589982:MZJ655516 NJE589982:NJF655516 NTA589982:NTB655516 OCW589982:OCX655516 OMS589982:OMT655516 OWO589982:OWP655516 PGK589982:PGL655516 PQG589982:PQH655516 QAC589982:QAD655516 QJY589982:QJZ655516 QTU589982:QTV655516 RDQ589982:RDR655516 RNM589982:RNN655516 RXI589982:RXJ655516 SHE589982:SHF655516 SRA589982:SRB655516 TAW589982:TAX655516 TKS589982:TKT655516 TUO589982:TUP655516 UEK589982:UEL655516 UOG589982:UOH655516 UYC589982:UYD655516 VHY589982:VHZ655516 VRU589982:VRV655516 WBQ589982:WBR655516 WLM589982:WLN655516 WVI589982:WVJ655516 A655518:B721052 IW655518:IX721052 SS655518:ST721052 ACO655518:ACP721052 AMK655518:AML721052 AWG655518:AWH721052 BGC655518:BGD721052 BPY655518:BPZ721052 BZU655518:BZV721052 CJQ655518:CJR721052 CTM655518:CTN721052 DDI655518:DDJ721052 DNE655518:DNF721052 DXA655518:DXB721052 EGW655518:EGX721052 EQS655518:EQT721052 FAO655518:FAP721052 FKK655518:FKL721052 FUG655518:FUH721052 GEC655518:GED721052 GNY655518:GNZ721052 GXU655518:GXV721052 HHQ655518:HHR721052 HRM655518:HRN721052 IBI655518:IBJ721052 ILE655518:ILF721052 IVA655518:IVB721052 JEW655518:JEX721052 JOS655518:JOT721052 JYO655518:JYP721052 KIK655518:KIL721052 KSG655518:KSH721052 LCC655518:LCD721052 LLY655518:LLZ721052 LVU655518:LVV721052 MFQ655518:MFR721052 MPM655518:MPN721052 MZI655518:MZJ721052 NJE655518:NJF721052 NTA655518:NTB721052 OCW655518:OCX721052 OMS655518:OMT721052 OWO655518:OWP721052 PGK655518:PGL721052 PQG655518:PQH721052 QAC655518:QAD721052 QJY655518:QJZ721052 QTU655518:QTV721052 RDQ655518:RDR721052 RNM655518:RNN721052 RXI655518:RXJ721052 SHE655518:SHF721052 SRA655518:SRB721052 TAW655518:TAX721052 TKS655518:TKT721052 TUO655518:TUP721052 UEK655518:UEL721052 UOG655518:UOH721052 UYC655518:UYD721052 VHY655518:VHZ721052 VRU655518:VRV721052 WBQ655518:WBR721052 WLM655518:WLN721052 WVI655518:WVJ721052 A721054:B786588 IW721054:IX786588 SS721054:ST786588 ACO721054:ACP786588 AMK721054:AML786588 AWG721054:AWH786588 BGC721054:BGD786588 BPY721054:BPZ786588 BZU721054:BZV786588 CJQ721054:CJR786588 CTM721054:CTN786588 DDI721054:DDJ786588 DNE721054:DNF786588 DXA721054:DXB786588 EGW721054:EGX786588 EQS721054:EQT786588 FAO721054:FAP786588 FKK721054:FKL786588 FUG721054:FUH786588 GEC721054:GED786588 GNY721054:GNZ786588 GXU721054:GXV786588 HHQ721054:HHR786588 HRM721054:HRN786588 IBI721054:IBJ786588 ILE721054:ILF786588 IVA721054:IVB786588 JEW721054:JEX786588 JOS721054:JOT786588 JYO721054:JYP786588 KIK721054:KIL786588 KSG721054:KSH786588 LCC721054:LCD786588 LLY721054:LLZ786588 LVU721054:LVV786588 MFQ721054:MFR786588 MPM721054:MPN786588 MZI721054:MZJ786588 NJE721054:NJF786588 NTA721054:NTB786588 OCW721054:OCX786588 OMS721054:OMT786588 OWO721054:OWP786588 PGK721054:PGL786588 PQG721054:PQH786588 QAC721054:QAD786588 QJY721054:QJZ786588 QTU721054:QTV786588 RDQ721054:RDR786588 RNM721054:RNN786588 RXI721054:RXJ786588 SHE721054:SHF786588 SRA721054:SRB786588 TAW721054:TAX786588 TKS721054:TKT786588 TUO721054:TUP786588 UEK721054:UEL786588 UOG721054:UOH786588 UYC721054:UYD786588 VHY721054:VHZ786588 VRU721054:VRV786588 WBQ721054:WBR786588 WLM721054:WLN786588 WVI721054:WVJ786588 A786590:B852124 IW786590:IX852124 SS786590:ST852124 ACO786590:ACP852124 AMK786590:AML852124 AWG786590:AWH852124 BGC786590:BGD852124 BPY786590:BPZ852124 BZU786590:BZV852124 CJQ786590:CJR852124 CTM786590:CTN852124 DDI786590:DDJ852124 DNE786590:DNF852124 DXA786590:DXB852124 EGW786590:EGX852124 EQS786590:EQT852124 FAO786590:FAP852124 FKK786590:FKL852124 FUG786590:FUH852124 GEC786590:GED852124 GNY786590:GNZ852124 GXU786590:GXV852124 HHQ786590:HHR852124 HRM786590:HRN852124 IBI786590:IBJ852124 ILE786590:ILF852124 IVA786590:IVB852124 JEW786590:JEX852124 JOS786590:JOT852124 JYO786590:JYP852124 KIK786590:KIL852124 KSG786590:KSH852124 LCC786590:LCD852124 LLY786590:LLZ852124 LVU786590:LVV852124 MFQ786590:MFR852124 MPM786590:MPN852124 MZI786590:MZJ852124 NJE786590:NJF852124 NTA786590:NTB852124 OCW786590:OCX852124 OMS786590:OMT852124 OWO786590:OWP852124 PGK786590:PGL852124 PQG786590:PQH852124 QAC786590:QAD852124 QJY786590:QJZ852124 QTU786590:QTV852124 RDQ786590:RDR852124 RNM786590:RNN852124 RXI786590:RXJ852124 SHE786590:SHF852124 SRA786590:SRB852124 TAW786590:TAX852124 TKS786590:TKT852124 TUO786590:TUP852124 UEK786590:UEL852124 UOG786590:UOH852124 UYC786590:UYD852124 VHY786590:VHZ852124 VRU786590:VRV852124 WBQ786590:WBR852124 WLM786590:WLN852124 WVI786590:WVJ852124 A852126:B917660 IW852126:IX917660 SS852126:ST917660 ACO852126:ACP917660 AMK852126:AML917660 AWG852126:AWH917660 BGC852126:BGD917660 BPY852126:BPZ917660 BZU852126:BZV917660 CJQ852126:CJR917660 CTM852126:CTN917660 DDI852126:DDJ917660 DNE852126:DNF917660 DXA852126:DXB917660 EGW852126:EGX917660 EQS852126:EQT917660 FAO852126:FAP917660 FKK852126:FKL917660 FUG852126:FUH917660 GEC852126:GED917660 GNY852126:GNZ917660 GXU852126:GXV917660 HHQ852126:HHR917660 HRM852126:HRN917660 IBI852126:IBJ917660 ILE852126:ILF917660 IVA852126:IVB917660 JEW852126:JEX917660 JOS852126:JOT917660 JYO852126:JYP917660 KIK852126:KIL917660 KSG852126:KSH917660 LCC852126:LCD917660 LLY852126:LLZ917660 LVU852126:LVV917660 MFQ852126:MFR917660 MPM852126:MPN917660 MZI852126:MZJ917660 NJE852126:NJF917660 NTA852126:NTB917660 OCW852126:OCX917660 OMS852126:OMT917660 OWO852126:OWP917660 PGK852126:PGL917660 PQG852126:PQH917660 QAC852126:QAD917660 QJY852126:QJZ917660 QTU852126:QTV917660 RDQ852126:RDR917660 RNM852126:RNN917660 RXI852126:RXJ917660 SHE852126:SHF917660 SRA852126:SRB917660 TAW852126:TAX917660 TKS852126:TKT917660 TUO852126:TUP917660 UEK852126:UEL917660 UOG852126:UOH917660 UYC852126:UYD917660 VHY852126:VHZ917660 VRU852126:VRV917660 WBQ852126:WBR917660 WLM852126:WLN917660 WVI852126:WVJ917660 A917662:B983196 IW917662:IX983196 SS917662:ST983196 ACO917662:ACP983196 AMK917662:AML983196 AWG917662:AWH983196 BGC917662:BGD983196 BPY917662:BPZ983196 BZU917662:BZV983196 CJQ917662:CJR983196 CTM917662:CTN983196 DDI917662:DDJ983196 DNE917662:DNF983196 DXA917662:DXB983196 EGW917662:EGX983196 EQS917662:EQT983196 FAO917662:FAP983196 FKK917662:FKL983196 FUG917662:FUH983196 GEC917662:GED983196 GNY917662:GNZ983196 GXU917662:GXV983196 HHQ917662:HHR983196 HRM917662:HRN983196 IBI917662:IBJ983196 ILE917662:ILF983196 IVA917662:IVB983196 JEW917662:JEX983196 JOS917662:JOT983196 JYO917662:JYP983196 KIK917662:KIL983196 KSG917662:KSH983196 LCC917662:LCD983196 LLY917662:LLZ983196 LVU917662:LVV983196 MFQ917662:MFR983196 MPM917662:MPN983196 MZI917662:MZJ983196 NJE917662:NJF983196 NTA917662:NTB983196 OCW917662:OCX983196 OMS917662:OMT983196 OWO917662:OWP983196 PGK917662:PGL983196 PQG917662:PQH983196 QAC917662:QAD983196 QJY917662:QJZ983196 QTU917662:QTV983196 RDQ917662:RDR983196 RNM917662:RNN983196 RXI917662:RXJ983196 SHE917662:SHF983196 SRA917662:SRB983196 TAW917662:TAX983196 TKS917662:TKT983196 TUO917662:TUP983196 UEK917662:UEL983196 UOG917662:UOH983196 UYC917662:UYD983196 VHY917662:VHZ983196 VRU917662:VRV983196 WBQ917662:WBR983196 WLM917662:WLN983196 WVI917662:WVJ983196 A983198:B1048576 IW983198:IX1048576 SS983198:ST1048576 ACO983198:ACP1048576 AMK983198:AML1048576 AWG983198:AWH1048576 BGC983198:BGD1048576 BPY983198:BPZ1048576 BZU983198:BZV1048576 CJQ983198:CJR1048576 CTM983198:CTN1048576 DDI983198:DDJ1048576 DNE983198:DNF1048576 DXA983198:DXB1048576 EGW983198:EGX1048576 EQS983198:EQT1048576 FAO983198:FAP1048576 FKK983198:FKL1048576 FUG983198:FUH1048576 GEC983198:GED1048576 GNY983198:GNZ1048576 GXU983198:GXV1048576 HHQ983198:HHR1048576 HRM983198:HRN1048576 IBI983198:IBJ1048576 ILE983198:ILF1048576 IVA983198:IVB1048576 JEW983198:JEX1048576 JOS983198:JOT1048576 JYO983198:JYP1048576 KIK983198:KIL1048576 KSG983198:KSH1048576 LCC983198:LCD1048576 LLY983198:LLZ1048576 LVU983198:LVV1048576 MFQ983198:MFR1048576 MPM983198:MPN1048576 MZI983198:MZJ1048576 NJE983198:NJF1048576 NTA983198:NTB1048576 OCW983198:OCX1048576 OMS983198:OMT1048576 OWO983198:OWP1048576 PGK983198:PGL1048576 PQG983198:PQH1048576 QAC983198:QAD1048576 QJY983198:QJZ1048576 QTU983198:QTV1048576 RDQ983198:RDR1048576 RNM983198:RNN1048576 RXI983198:RXJ1048576 SHE983198:SHF1048576 SRA983198:SRB1048576 TAW983198:TAX1048576 TKS983198:TKT1048576 TUO983198:TUP1048576 UEK983198:UEL1048576 UOG983198:UOH1048576 UYC983198:UYD1048576 VHY983198:VHZ1048576 VRU983198:VRV1048576 WBQ983198:WBR1048576 WLM983198:WLN1048576 C1:IV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24" sqref="B24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",[4]NOMBRE!B2," - ","( ",[4]NOMBRE!C2,[4]NOMBRE!D2,[4]NOMBRE!E2,[4]NOMBRE!F2,[4]NOMBRE!G2," )")</f>
        <v>COMUNA: Linares - ( 07401 )</v>
      </c>
      <c r="Z2" s="444"/>
    </row>
    <row r="3" spans="1:27" x14ac:dyDescent="0.15">
      <c r="A3" s="459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15">
      <c r="A4" s="459" t="str">
        <f>CONCATENATE("MES: ",[4]NOMBRE!B6," - ","( ",[4]NOMBRE!C6,[4]NOMBRE!D6," )")</f>
        <v>MES: MARZO - ( 03 )</v>
      </c>
    </row>
    <row r="5" spans="1:27" s="460" customFormat="1" x14ac:dyDescent="0.15">
      <c r="A5" s="459" t="str">
        <f>CONCATENATE("AÑO: ",[4]NOMBRE!B7)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683" t="s">
        <v>9</v>
      </c>
      <c r="D11" s="683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72406</v>
      </c>
      <c r="D12" s="218">
        <f t="shared" ref="D12:K12" si="0">+D13+D14+D15+D16+D17+D18+D22+D23+D24</f>
        <v>70966</v>
      </c>
      <c r="E12" s="219">
        <f t="shared" si="0"/>
        <v>30685</v>
      </c>
      <c r="F12" s="387">
        <f t="shared" si="0"/>
        <v>24517</v>
      </c>
      <c r="G12" s="220">
        <f t="shared" si="0"/>
        <v>17204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207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684" t="s">
        <v>12</v>
      </c>
      <c r="B13" s="476" t="s">
        <v>13</v>
      </c>
      <c r="C13" s="222">
        <f>+[4]BS17A!C83</f>
        <v>27680</v>
      </c>
      <c r="D13" s="223">
        <f>+[4]BS17A!D83</f>
        <v>26948</v>
      </c>
      <c r="E13" s="224">
        <f>+[4]BS17A!N83</f>
        <v>12865</v>
      </c>
      <c r="F13" s="388">
        <f>+[4]BS17A!O83</f>
        <v>6168</v>
      </c>
      <c r="G13" s="225">
        <f>+[4]BS17A!P83</f>
        <v>8647</v>
      </c>
      <c r="H13" s="226">
        <f>+[4]BS17A!Q83+[4]BS17A!R83</f>
        <v>0</v>
      </c>
      <c r="I13" s="226">
        <f>+[4]BS17D!D83</f>
        <v>0</v>
      </c>
      <c r="J13" s="226">
        <f>+[4]BS17D!E83</f>
        <v>69</v>
      </c>
      <c r="K13" s="226">
        <f>+[4]BS17A!T83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+[4]BS17A!C174</f>
        <v>32162</v>
      </c>
      <c r="D14" s="227">
        <f>+[4]BS17A!D174</f>
        <v>31553</v>
      </c>
      <c r="E14" s="228">
        <f>+[4]BS17A!N174</f>
        <v>14229</v>
      </c>
      <c r="F14" s="229">
        <f>+[4]BS17A!O174</f>
        <v>10372</v>
      </c>
      <c r="G14" s="389">
        <f>+[4]BS17A!P174</f>
        <v>7561</v>
      </c>
      <c r="H14" s="230">
        <f>+[4]BS17A!Q174+[4]BS17A!R174</f>
        <v>0</v>
      </c>
      <c r="I14" s="230">
        <f>+[4]BS17D!D174</f>
        <v>0</v>
      </c>
      <c r="J14" s="230">
        <f>+[4]BS17D!E174</f>
        <v>4</v>
      </c>
      <c r="K14" s="230">
        <f>+[4]BS17A!T174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+[4]BS17A!C243</f>
        <v>1433</v>
      </c>
      <c r="D15" s="227">
        <f>+[4]BS17A!D243</f>
        <v>1419</v>
      </c>
      <c r="E15" s="228">
        <f>+[4]BS17A!N243</f>
        <v>156</v>
      </c>
      <c r="F15" s="229">
        <f>+[4]BS17A!O243</f>
        <v>1271</v>
      </c>
      <c r="G15" s="389">
        <f>+[4]BS17A!P243</f>
        <v>6</v>
      </c>
      <c r="H15" s="230">
        <f>+[4]BS17A!Q243+[4]BS17A!R243</f>
        <v>0</v>
      </c>
      <c r="I15" s="230">
        <f>+[4]BS17D!D243</f>
        <v>0</v>
      </c>
      <c r="J15" s="230">
        <f>+[4]BS17D!E243</f>
        <v>41</v>
      </c>
      <c r="K15" s="230">
        <f>+[4]BS17A!T243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+[4]BS17A!C289</f>
        <v>0</v>
      </c>
      <c r="D16" s="227">
        <f>+[4]BS17A!D289</f>
        <v>0</v>
      </c>
      <c r="E16" s="228">
        <f>+[4]BS17A!N289</f>
        <v>0</v>
      </c>
      <c r="F16" s="229">
        <f>+[4]BS17A!O289</f>
        <v>0</v>
      </c>
      <c r="G16" s="389">
        <f>+[4]BS17A!P289</f>
        <v>0</v>
      </c>
      <c r="H16" s="230">
        <f>+[4]BS17A!Q289+[4]BS17A!R289</f>
        <v>0</v>
      </c>
      <c r="I16" s="230">
        <f>+[4]BS17D!D289</f>
        <v>0</v>
      </c>
      <c r="J16" s="230">
        <f>+[4]BS17D!E289</f>
        <v>0</v>
      </c>
      <c r="K16" s="230">
        <f>+[4]BS17A!T289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+[4]BS17A!C295</f>
        <v>1647</v>
      </c>
      <c r="D17" s="232">
        <f>+[4]BS17A!D295</f>
        <v>1609</v>
      </c>
      <c r="E17" s="390">
        <f>+[4]BS17A!N295</f>
        <v>1253</v>
      </c>
      <c r="F17" s="391">
        <f>+[4]BS17A!O295</f>
        <v>284</v>
      </c>
      <c r="G17" s="392">
        <f>+[4]BS17A!P295</f>
        <v>110</v>
      </c>
      <c r="H17" s="233">
        <f>+[4]BS17A!Q295+[4]BS17A!R295</f>
        <v>0</v>
      </c>
      <c r="I17" s="233">
        <f>+[4]BS17D!D295</f>
        <v>0</v>
      </c>
      <c r="J17" s="233">
        <f>+[4]BS17D!E295</f>
        <v>79</v>
      </c>
      <c r="K17" s="233">
        <f>+[4]BS17A!T295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5675</v>
      </c>
      <c r="D18" s="223">
        <f t="shared" ref="D18:K18" si="4">SUM(D19:D21)</f>
        <v>5651</v>
      </c>
      <c r="E18" s="224">
        <f t="shared" si="4"/>
        <v>1759</v>
      </c>
      <c r="F18" s="388">
        <f t="shared" si="4"/>
        <v>3791</v>
      </c>
      <c r="G18" s="225">
        <f t="shared" si="4"/>
        <v>125</v>
      </c>
      <c r="H18" s="226">
        <f t="shared" si="4"/>
        <v>0</v>
      </c>
      <c r="I18" s="226">
        <f>SUM(I19:I21)</f>
        <v>0</v>
      </c>
      <c r="J18" s="226">
        <f>SUM(J19:J21)</f>
        <v>14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+[4]BS17A!C362</f>
        <v>4842</v>
      </c>
      <c r="D19" s="235">
        <f>+[4]BS17A!D362</f>
        <v>4819</v>
      </c>
      <c r="E19" s="236">
        <f>+[4]BS17A!N362</f>
        <v>1488</v>
      </c>
      <c r="F19" s="393">
        <f>+[4]BS17A!O362</f>
        <v>3233</v>
      </c>
      <c r="G19" s="237">
        <f>+[4]BS17A!P362</f>
        <v>121</v>
      </c>
      <c r="H19" s="238">
        <f>+[4]BS17A!Q362+[4]BS17A!R362</f>
        <v>0</v>
      </c>
      <c r="I19" s="238">
        <f>+[4]BS17D!D362</f>
        <v>0</v>
      </c>
      <c r="J19" s="238">
        <f>+[4]BS17D!E362</f>
        <v>5</v>
      </c>
      <c r="K19" s="238">
        <f>+[4]BS17A!T362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+[4]BS17A!C405</f>
        <v>65</v>
      </c>
      <c r="D20" s="227">
        <f>+[4]BS17A!D405</f>
        <v>65</v>
      </c>
      <c r="E20" s="228">
        <f>+[4]BS17A!N405</f>
        <v>6</v>
      </c>
      <c r="F20" s="229">
        <f>+[4]BS17A!O405</f>
        <v>59</v>
      </c>
      <c r="G20" s="389">
        <f>+[4]BS17A!P405</f>
        <v>0</v>
      </c>
      <c r="H20" s="230">
        <f>+[4]BS17A!Q405+[4]BS17A!R405</f>
        <v>0</v>
      </c>
      <c r="I20" s="230">
        <f>+[4]BS17D!D405</f>
        <v>0</v>
      </c>
      <c r="J20" s="230">
        <f>+[4]BS17D!E405</f>
        <v>0</v>
      </c>
      <c r="K20" s="230">
        <f>+[4]BS17A!T405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+[4]BS17A!C428</f>
        <v>768</v>
      </c>
      <c r="D21" s="232">
        <f>+[4]BS17A!D428</f>
        <v>767</v>
      </c>
      <c r="E21" s="390">
        <f>+[4]BS17A!N428</f>
        <v>265</v>
      </c>
      <c r="F21" s="391">
        <f>+[4]BS17A!O428</f>
        <v>499</v>
      </c>
      <c r="G21" s="392">
        <f>+[4]BS17A!P428</f>
        <v>4</v>
      </c>
      <c r="H21" s="233">
        <f>+[4]BS17A!Q428+[4]BS17A!R428</f>
        <v>0</v>
      </c>
      <c r="I21" s="233">
        <f>+[4]BS17D!D428</f>
        <v>0</v>
      </c>
      <c r="J21" s="233">
        <f>+[4]BS17D!E428</f>
        <v>9</v>
      </c>
      <c r="K21" s="233">
        <f>+[4]BS17A!T428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687" t="s">
        <v>27</v>
      </c>
      <c r="B22" s="629" t="s">
        <v>28</v>
      </c>
      <c r="C22" s="222">
        <f>+[4]BS17A!C446</f>
        <v>0</v>
      </c>
      <c r="D22" s="223">
        <f>+[4]BS17A!D446</f>
        <v>0</v>
      </c>
      <c r="E22" s="224">
        <f>+[4]BS17A!N446</f>
        <v>0</v>
      </c>
      <c r="F22" s="388">
        <f>+[4]BS17A!O446</f>
        <v>0</v>
      </c>
      <c r="G22" s="225">
        <f>+[4]BS17A!P446</f>
        <v>0</v>
      </c>
      <c r="H22" s="226">
        <f>+[4]BS17A!Q446+[4]BS17A!R446</f>
        <v>0</v>
      </c>
      <c r="I22" s="226">
        <f>+[4]BS17D!D446</f>
        <v>0</v>
      </c>
      <c r="J22" s="226">
        <f>+[4]BS17D!E446</f>
        <v>0</v>
      </c>
      <c r="K22" s="226">
        <f>+[4]BS17A!T446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687" t="s">
        <v>29</v>
      </c>
      <c r="B23" s="630" t="s">
        <v>30</v>
      </c>
      <c r="C23" s="239">
        <f>+[4]BS17A!C456</f>
        <v>94</v>
      </c>
      <c r="D23" s="240">
        <f>+[4]BS17A!D456</f>
        <v>93</v>
      </c>
      <c r="E23" s="394">
        <f>+[4]BS17A!N456</f>
        <v>49</v>
      </c>
      <c r="F23" s="395">
        <f>+[4]BS17A!O456</f>
        <v>45</v>
      </c>
      <c r="G23" s="396">
        <f>+[4]BS17A!P456</f>
        <v>0</v>
      </c>
      <c r="H23" s="221">
        <f>+[4]BS17A!Q456+[4]BS17A!R456</f>
        <v>0</v>
      </c>
      <c r="I23" s="221">
        <f>+[4]BS17D!D456</f>
        <v>0</v>
      </c>
      <c r="J23" s="221">
        <f>+[4]BS17D!E456</f>
        <v>0</v>
      </c>
      <c r="K23" s="221">
        <f>+[4]BS17A!T456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687" t="s">
        <v>31</v>
      </c>
      <c r="B24" s="487" t="s">
        <v>32</v>
      </c>
      <c r="C24" s="161">
        <f>+[4]BS17A!C500</f>
        <v>3715</v>
      </c>
      <c r="D24" s="241">
        <f>+[4]BS17A!D500</f>
        <v>3693</v>
      </c>
      <c r="E24" s="397">
        <f>+[4]BS17A!N500</f>
        <v>374</v>
      </c>
      <c r="F24" s="398">
        <f>+[4]BS17A!O500</f>
        <v>2586</v>
      </c>
      <c r="G24" s="399">
        <f>+[4]BS17A!P500</f>
        <v>755</v>
      </c>
      <c r="H24" s="242">
        <f>+[4]BS17A!Q500+[4]BS17A!R500</f>
        <v>0</v>
      </c>
      <c r="I24" s="242">
        <f>+[4]BS17D!D500</f>
        <v>0</v>
      </c>
      <c r="J24" s="242">
        <f>+[4]BS17D!E500</f>
        <v>0</v>
      </c>
      <c r="K24" s="242">
        <f>+[4]BS17A!T500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5031</v>
      </c>
      <c r="D25" s="223">
        <f t="shared" ref="D25:K25" si="5">+D26+D27+D28+D29+D33</f>
        <v>4924</v>
      </c>
      <c r="E25" s="224">
        <f t="shared" si="5"/>
        <v>928</v>
      </c>
      <c r="F25" s="388">
        <f t="shared" si="5"/>
        <v>1902</v>
      </c>
      <c r="G25" s="225">
        <f t="shared" si="5"/>
        <v>2201</v>
      </c>
      <c r="H25" s="226">
        <f t="shared" si="5"/>
        <v>6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+[4]BS17A!C535</f>
        <v>3265</v>
      </c>
      <c r="D26" s="235">
        <f>+[4]BS17A!D535</f>
        <v>3230</v>
      </c>
      <c r="E26" s="236">
        <f>+[4]BS17A!N535</f>
        <v>322</v>
      </c>
      <c r="F26" s="393">
        <f>+[4]BS17A!O535</f>
        <v>1265</v>
      </c>
      <c r="G26" s="237">
        <f>+[4]BS17A!P535</f>
        <v>1678</v>
      </c>
      <c r="H26" s="238">
        <f>+[4]BS17A!Q535+[4]BS17A!R535</f>
        <v>6</v>
      </c>
      <c r="I26" s="238">
        <f>+[4]BS17D!D535</f>
        <v>0</v>
      </c>
      <c r="J26" s="238">
        <f>+[4]BS17D!E535</f>
        <v>0</v>
      </c>
      <c r="K26" s="238">
        <f>+[4]BS17A!T535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+[4]BS17A!C590</f>
        <v>4</v>
      </c>
      <c r="D27" s="243">
        <f>+[4]BS17A!D590</f>
        <v>4</v>
      </c>
      <c r="E27" s="400">
        <f>+[4]BS17A!N590</f>
        <v>0</v>
      </c>
      <c r="F27" s="401">
        <f>+[4]BS17A!O590</f>
        <v>4</v>
      </c>
      <c r="G27" s="402">
        <f>+[4]BS17A!P590</f>
        <v>0</v>
      </c>
      <c r="H27" s="230">
        <f>+[4]BS17A!Q590+[4]BS17A!R590</f>
        <v>0</v>
      </c>
      <c r="I27" s="230">
        <f>+[4]BS17D!D590</f>
        <v>0</v>
      </c>
      <c r="J27" s="230">
        <f>+[4]BS17D!E590</f>
        <v>0</v>
      </c>
      <c r="K27" s="230">
        <f>+[4]BS17A!T590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+[4]BS17A!C615</f>
        <v>1063</v>
      </c>
      <c r="D28" s="243">
        <f>+[4]BS17A!D615</f>
        <v>1057</v>
      </c>
      <c r="E28" s="400">
        <f>+[4]BS17A!N615</f>
        <v>247</v>
      </c>
      <c r="F28" s="401">
        <f>+[4]BS17A!O615</f>
        <v>369</v>
      </c>
      <c r="G28" s="402">
        <f>+[4]BS17A!P615</f>
        <v>447</v>
      </c>
      <c r="H28" s="230">
        <f>+[4]BS17A!Q615+[4]BS17A!R615</f>
        <v>0</v>
      </c>
      <c r="I28" s="230">
        <f>+[4]BS17D!D615</f>
        <v>0</v>
      </c>
      <c r="J28" s="230">
        <f>+[4]BS17D!E615</f>
        <v>0</v>
      </c>
      <c r="K28" s="230">
        <f>+[4]BS17A!T615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+[4]BS17A!C633</f>
        <v>699</v>
      </c>
      <c r="D29" s="232">
        <f>+[4]BS17A!D633</f>
        <v>633</v>
      </c>
      <c r="E29" s="390">
        <f>+[4]BS17A!N633</f>
        <v>359</v>
      </c>
      <c r="F29" s="391">
        <f>+[4]BS17A!O633</f>
        <v>264</v>
      </c>
      <c r="G29" s="392">
        <f>+[4]BS17A!P633</f>
        <v>76</v>
      </c>
      <c r="H29" s="233">
        <f>+[4]BS17A!Q633+[4]BS17A!R633</f>
        <v>0</v>
      </c>
      <c r="I29" s="233">
        <f>+[4]BS17D!D633</f>
        <v>0</v>
      </c>
      <c r="J29" s="233">
        <f>+[4]BS17D!E633</f>
        <v>0</v>
      </c>
      <c r="K29" s="233">
        <f>+[4]BS17A!T633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SUM([4]BS17A!C636:C653)</f>
        <v>416</v>
      </c>
      <c r="D30" s="245">
        <f>SUM([4]BS17A!D636:D653)</f>
        <v>350</v>
      </c>
      <c r="E30" s="246">
        <f>SUM([4]BS17A!N636:N653)</f>
        <v>259</v>
      </c>
      <c r="F30" s="247">
        <f>SUM([4]BS17A!O636:O653)</f>
        <v>140</v>
      </c>
      <c r="G30" s="248">
        <f>SUM([4]BS17A!P636:P653)</f>
        <v>17</v>
      </c>
      <c r="H30" s="249">
        <f>SUM([4]BS17A!Q636:Q653)+SUM([4]BS17A!R636:R653)</f>
        <v>0</v>
      </c>
      <c r="I30" s="249">
        <f>SUM([4]BS17D!D635:D653)</f>
        <v>0</v>
      </c>
      <c r="J30" s="249">
        <f>SUM([4]BS17D!E635:E653)</f>
        <v>0</v>
      </c>
      <c r="K30" s="249">
        <f>SUM([4]BS17A!T636:T653)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+[4]BS17A!C634</f>
        <v>63</v>
      </c>
      <c r="D31" s="251">
        <f>+[4]BS17A!D634</f>
        <v>63</v>
      </c>
      <c r="E31" s="252">
        <f>+[4]BS17A!N634</f>
        <v>0</v>
      </c>
      <c r="F31" s="253">
        <f>+[4]BS17A!O634</f>
        <v>63</v>
      </c>
      <c r="G31" s="403">
        <f>+[4]BS17A!P634</f>
        <v>0</v>
      </c>
      <c r="H31" s="254">
        <f>+[4]BS17A!Q634+[4]BS17A!R634</f>
        <v>0</v>
      </c>
      <c r="I31" s="254">
        <f>+[4]BS17D!D634</f>
        <v>0</v>
      </c>
      <c r="J31" s="254">
        <f>+[4]BS17D!E634</f>
        <v>0</v>
      </c>
      <c r="K31" s="254">
        <f>+[4]BS17A!T634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+[4]BS17A!C635</f>
        <v>220</v>
      </c>
      <c r="D32" s="251">
        <f>+[4]BS17A!D635</f>
        <v>220</v>
      </c>
      <c r="E32" s="252">
        <f>+[4]BS17A!N635</f>
        <v>100</v>
      </c>
      <c r="F32" s="253">
        <f>+[4]BS17A!O635</f>
        <v>61</v>
      </c>
      <c r="G32" s="403">
        <f>+[4]BS17A!P635</f>
        <v>59</v>
      </c>
      <c r="H32" s="254">
        <f>+[4]BS17A!Q635+[4]BS17A!R635</f>
        <v>0</v>
      </c>
      <c r="I32" s="254">
        <f>+[4]BS17D!D635</f>
        <v>0</v>
      </c>
      <c r="J32" s="254">
        <f>+[4]BS17D!E635</f>
        <v>0</v>
      </c>
      <c r="K32" s="254">
        <f>+[4]BS17A!T635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+[4]BS17A!C654</f>
        <v>0</v>
      </c>
      <c r="D33" s="243">
        <f>+[4]BS17A!D654</f>
        <v>0</v>
      </c>
      <c r="E33" s="400">
        <f>+[4]BS17A!N654</f>
        <v>0</v>
      </c>
      <c r="F33" s="401">
        <f>+[4]BS17A!O654</f>
        <v>0</v>
      </c>
      <c r="G33" s="402">
        <f>+[4]BS17A!P654</f>
        <v>0</v>
      </c>
      <c r="H33" s="230">
        <f>+[4]BS17A!Q654+[4]BS17A!R654</f>
        <v>0</v>
      </c>
      <c r="I33" s="230">
        <f>+[4]BS17D!D654</f>
        <v>0</v>
      </c>
      <c r="J33" s="230">
        <f>+[4]BS17D!E654</f>
        <v>0</v>
      </c>
      <c r="K33" s="230">
        <f>+[4]BS17A!T654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+[4]BS17A!C783</f>
        <v>0</v>
      </c>
      <c r="D34" s="240">
        <f>+[4]BS17A!D783</f>
        <v>0</v>
      </c>
      <c r="E34" s="394">
        <f>+[4]BS17A!N783</f>
        <v>0</v>
      </c>
      <c r="F34" s="395">
        <f>+[4]BS17A!O783</f>
        <v>0</v>
      </c>
      <c r="G34" s="396">
        <f>+[4]BS17A!P783</f>
        <v>0</v>
      </c>
      <c r="H34" s="221">
        <f>+[4]BS17A!Q783+[4]BS17A!R783</f>
        <v>0</v>
      </c>
      <c r="I34" s="221">
        <f>+[4]BS17D!D783</f>
        <v>0</v>
      </c>
      <c r="J34" s="221">
        <f>+[4]BS17D!E783</f>
        <v>0</v>
      </c>
      <c r="K34" s="221">
        <f>+[4]BS17A!T783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686" t="s">
        <v>9</v>
      </c>
      <c r="D37" s="687" t="s">
        <v>10</v>
      </c>
      <c r="E37" s="685" t="s">
        <v>273</v>
      </c>
      <c r="F37" s="495" t="s">
        <v>274</v>
      </c>
      <c r="G37" s="686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+[4]BS17A!C674+[4]BS17A!C678+[4]BS17A!C681+[4]BS17A!C687+[4]BS17A!C695</f>
        <v>0</v>
      </c>
      <c r="D40" s="234">
        <f>+[4]BS17A!D674+[4]BS17A!D678+[4]BS17A!D681+[4]BS17A!D687+[4]BS17A!D695</f>
        <v>0</v>
      </c>
      <c r="E40" s="235">
        <f>+[4]BS17A!N674+[4]BS17A!N678+[4]BS17A!N681+[4]BS17A!N687+[4]BS17A!N695</f>
        <v>0</v>
      </c>
      <c r="F40" s="393">
        <f>+[4]BS17A!O674+[4]BS17A!O678+[4]BS17A!O681+[4]BS17A!O687+[4]BS17A!O695</f>
        <v>0</v>
      </c>
      <c r="G40" s="258">
        <f>+[4]BS17A!P674+[4]BS17A!P678+[4]BS17A!P681+[4]BS17A!P687+[4]BS17A!P695</f>
        <v>0</v>
      </c>
      <c r="H40" s="259">
        <f>+[4]BS17A!Q674+[4]BS17A!R674+[4]BS17A!Q678+[4]BS17A!R678+[4]BS17A!Q681+[4]BS17A!R681+[4]BS17A!Q687+[4]BS17A!R687+[4]BS17A!Q695+[4]BS17A!R695</f>
        <v>0</v>
      </c>
      <c r="I40" s="259">
        <f>+[4]BS17D!D674+[4]BS17D!D678+[4]BS17D!D681+[4]BS17D!D687+[4]BS17D!D695</f>
        <v>0</v>
      </c>
      <c r="J40" s="259">
        <f>+[4]BS17D!E674+[4]BS17D!E678+[4]BS17D!E681+[4]BS17D!E687+[4]BS17D!E695</f>
        <v>0</v>
      </c>
      <c r="K40" s="259">
        <f>+[4]BS17A!T674+[4]BS17A!T678+[4]BS17A!T681+[4]BS17A!T687+[4]BS17A!T695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+[4]BS17A!C701+[4]BS17A!C704+[4]BS17A!C707+[4]BS17A!C710+[4]BS17A!C717</f>
        <v>0</v>
      </c>
      <c r="D41" s="260">
        <f>+[4]BS17A!D701+[4]BS17A!D704+[4]BS17A!D707+[4]BS17A!D710+[4]BS17A!D717</f>
        <v>0</v>
      </c>
      <c r="E41" s="232">
        <f>+[4]BS17A!N701+[4]BS17A!N704+[4]BS17A!N707+[4]BS17A!N710+[4]BS17A!N717</f>
        <v>0</v>
      </c>
      <c r="F41" s="391">
        <f>+[4]BS17A!O701+[4]BS17A!O704+[4]BS17A!O707+[4]BS17A!O710+[4]BS17A!O717</f>
        <v>0</v>
      </c>
      <c r="G41" s="260">
        <f>+[4]BS17A!P701+[4]BS17A!P704+[4]BS17A!P707+[4]BS17A!P710+[4]BS17A!P717</f>
        <v>0</v>
      </c>
      <c r="H41" s="261">
        <f>+[4]BS17A!Q701+[4]BS17A!R701+[4]BS17A!Q704+[4]BS17A!R704+[4]BS17A!Q707+[4]BS17A!R707+[4]BS17A!Q710+[4]BS17A!R710+[4]BS17A!Q717+[4]BS17A!R717</f>
        <v>0</v>
      </c>
      <c r="I41" s="261">
        <f>+[4]BS17D!D701+[4]BS17D!D704+[4]BS17D!D707+[4]BS17D!D710+[4]BS17D!D717</f>
        <v>0</v>
      </c>
      <c r="J41" s="261">
        <f>+[4]BS17D!E701+[4]BS17D!E704+[4]BS17D!E707+[4]BS17D!E710+[4]BS17D!E717</f>
        <v>0</v>
      </c>
      <c r="K41" s="261">
        <f>+[4]BS17A!T701+[4]BS17A!T704+[4]BS17A!T707+[4]BS17A!T710+[4]BS17A!T717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+[4]BS17A!C720</f>
        <v>0</v>
      </c>
      <c r="D43" s="265">
        <f>+[4]BS17A!D720</f>
        <v>0</v>
      </c>
      <c r="E43" s="218">
        <f>+[4]BS17A!N720</f>
        <v>0</v>
      </c>
      <c r="F43" s="387">
        <f>+[4]BS17A!O720</f>
        <v>0</v>
      </c>
      <c r="G43" s="265">
        <f>+[4]BS17A!P720</f>
        <v>0</v>
      </c>
      <c r="H43" s="266">
        <f>+[4]BS17A!Q720+[4]BS17A!R720</f>
        <v>0</v>
      </c>
      <c r="I43" s="266">
        <f>+[4]BS17D!D720</f>
        <v>0</v>
      </c>
      <c r="J43" s="266">
        <f>+[4]BS17D!E720</f>
        <v>0</v>
      </c>
      <c r="K43" s="266">
        <f>+[4]BS17A!T720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+[4]BS17A!C727</f>
        <v>0</v>
      </c>
      <c r="D45" s="258">
        <f>+[4]BS17A!D727</f>
        <v>0</v>
      </c>
      <c r="E45" s="235">
        <f>+[4]BS17A!N727</f>
        <v>0</v>
      </c>
      <c r="F45" s="393">
        <f>+[4]BS17A!O727</f>
        <v>0</v>
      </c>
      <c r="G45" s="258">
        <f>+[4]BS17A!P727</f>
        <v>0</v>
      </c>
      <c r="H45" s="259">
        <f>+[4]BS17A!Q727+[4]BS17A!R727</f>
        <v>0</v>
      </c>
      <c r="I45" s="259">
        <f>+[4]BS17D!D727</f>
        <v>0</v>
      </c>
      <c r="J45" s="259">
        <f>+[4]BS17D!E727</f>
        <v>0</v>
      </c>
      <c r="K45" s="259">
        <f>+[4]BS17A!T727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+[4]BS17A!C730</f>
        <v>0</v>
      </c>
      <c r="D46" s="270">
        <f>+[4]BS17A!D730</f>
        <v>0</v>
      </c>
      <c r="E46" s="227">
        <f>+[4]BS17A!N730</f>
        <v>0</v>
      </c>
      <c r="F46" s="229">
        <f>+[4]BS17A!O730</f>
        <v>0</v>
      </c>
      <c r="G46" s="270">
        <f>+[4]BS17A!P730</f>
        <v>0</v>
      </c>
      <c r="H46" s="271">
        <f>+[4]BS17A!Q730+[4]BS17A!R730</f>
        <v>0</v>
      </c>
      <c r="I46" s="271">
        <f>+[4]BS17D!D730</f>
        <v>0</v>
      </c>
      <c r="J46" s="271">
        <f>+[4]BS17D!E730</f>
        <v>0</v>
      </c>
      <c r="K46" s="271">
        <f>+[4]BS17A!T730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+[4]BS17A!C747</f>
        <v>0</v>
      </c>
      <c r="D47" s="270">
        <f>+[4]BS17A!D747</f>
        <v>0</v>
      </c>
      <c r="E47" s="227">
        <f>+[4]BS17A!N747</f>
        <v>0</v>
      </c>
      <c r="F47" s="229">
        <f>+[4]BS17A!O747</f>
        <v>0</v>
      </c>
      <c r="G47" s="270">
        <f>+[4]BS17A!P747</f>
        <v>0</v>
      </c>
      <c r="H47" s="271">
        <f>+[4]BS17A!Q747+[4]BS17A!R747</f>
        <v>0</v>
      </c>
      <c r="I47" s="271">
        <f>+[4]BS17D!D747</f>
        <v>0</v>
      </c>
      <c r="J47" s="271">
        <f>+[4]BS17D!E747</f>
        <v>0</v>
      </c>
      <c r="K47" s="271">
        <f>+[4]BS17A!T747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+[4]BS17A!C764</f>
        <v>0</v>
      </c>
      <c r="D48" s="272">
        <f>+[4]BS17A!D764</f>
        <v>0</v>
      </c>
      <c r="E48" s="251">
        <f>+[4]BS17A!N764</f>
        <v>0</v>
      </c>
      <c r="F48" s="253">
        <f>+[4]BS17A!O764</f>
        <v>0</v>
      </c>
      <c r="G48" s="272">
        <f>+[4]BS17A!P764</f>
        <v>0</v>
      </c>
      <c r="H48" s="273">
        <f>+[4]BS17A!Q764+[4]BS17A!R764</f>
        <v>0</v>
      </c>
      <c r="I48" s="273">
        <f>+[4]BS17D!D764</f>
        <v>0</v>
      </c>
      <c r="J48" s="273">
        <f>+[4]BS17D!E764</f>
        <v>0</v>
      </c>
      <c r="K48" s="273">
        <f>+[4]BS17A!T764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686" t="s">
        <v>9</v>
      </c>
      <c r="D52" s="687" t="s">
        <v>10</v>
      </c>
      <c r="E52" s="685" t="s">
        <v>273</v>
      </c>
      <c r="F52" s="495" t="s">
        <v>274</v>
      </c>
      <c r="G52" s="686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+[4]BS17A!C1849</f>
        <v>21</v>
      </c>
      <c r="D53" s="278">
        <f>+[4]BS17A!D1849</f>
        <v>20</v>
      </c>
      <c r="E53" s="412">
        <f>+[4]BS17A!N1849</f>
        <v>14</v>
      </c>
      <c r="F53" s="398">
        <f>+[4]BS17A!O1849</f>
        <v>0</v>
      </c>
      <c r="G53" s="278">
        <f>+[4]BS17A!P1849</f>
        <v>7</v>
      </c>
      <c r="H53" s="279">
        <f>+[4]BS17A!Q1849+[4]BS17A!R1849</f>
        <v>0</v>
      </c>
      <c r="I53" s="279">
        <f>+[4]BS17D!D1849</f>
        <v>0</v>
      </c>
      <c r="J53" s="280">
        <f>+[4]BS17D!E1849</f>
        <v>0</v>
      </c>
      <c r="K53" s="279">
        <f>+[4]BS17A!T1849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686" t="s">
        <v>9</v>
      </c>
      <c r="D56" s="687" t="s">
        <v>10</v>
      </c>
      <c r="E56" s="648" t="s">
        <v>273</v>
      </c>
      <c r="F56" s="468" t="s">
        <v>274</v>
      </c>
      <c r="G56" s="690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+[4]BS17A!C1481+[4]BS17A!C1482</f>
        <v>0</v>
      </c>
      <c r="D57" s="223">
        <f>+[4]BS17A!D1481+[4]BS17A!D1482</f>
        <v>0</v>
      </c>
      <c r="E57" s="281"/>
      <c r="F57" s="407"/>
      <c r="G57" s="282"/>
      <c r="H57" s="413">
        <f>+[4]BS17A!Q1481+[4]BS17A!Q1482+[4]BS17A!R1481+[4]BS17A!R1482</f>
        <v>0</v>
      </c>
      <c r="I57" s="283">
        <f>+[4]BS17D!D1481+[4]BS17D!D1482</f>
        <v>0</v>
      </c>
      <c r="J57" s="283">
        <f>+[4]BS17D!E1481+[4]BS17D!E1482</f>
        <v>0</v>
      </c>
      <c r="K57" s="284">
        <f>+[4]BS17A!T1481+[4]BS17A!T1482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+[4]BS17A!C1483+[4]BS17A!C1484</f>
        <v>0</v>
      </c>
      <c r="D58" s="227">
        <f>+[4]BS17A!D1483+[4]BS17A!D1484</f>
        <v>0</v>
      </c>
      <c r="E58" s="414"/>
      <c r="F58" s="415"/>
      <c r="G58" s="416"/>
      <c r="H58" s="417">
        <f>+[4]BS17A!Q1483+[4]BS17A!Q1484+[4]BS17A!R1483+[4]BS17A!R1484</f>
        <v>0</v>
      </c>
      <c r="I58" s="285">
        <f>+[4]BS17D!D1483+[4]BS17D!D1484</f>
        <v>0</v>
      </c>
      <c r="J58" s="285">
        <f>+[4]BS17D!E1483+[4]BS17D!E1484</f>
        <v>0</v>
      </c>
      <c r="K58" s="285">
        <f>+[4]BS17A!T1483+[4]BS17A!T1484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+[4]BS17A!C1485</f>
        <v>0</v>
      </c>
      <c r="D59" s="223">
        <f>+[4]BS17A!D1485</f>
        <v>0</v>
      </c>
      <c r="E59" s="414"/>
      <c r="F59" s="415"/>
      <c r="G59" s="416"/>
      <c r="H59" s="418">
        <f>+[4]BS17A!Q1485+[4]BS17A!R1485</f>
        <v>0</v>
      </c>
      <c r="I59" s="286">
        <f>+[4]BS17D!D1485</f>
        <v>0</v>
      </c>
      <c r="J59" s="286">
        <f>+[4]BS17D!E1485</f>
        <v>0</v>
      </c>
      <c r="K59" s="286">
        <f>+[4]BS17A!T1485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+[4]BS17A!C1488</f>
        <v>0</v>
      </c>
      <c r="D60" s="270">
        <f>+[4]BS17A!D1488</f>
        <v>0</v>
      </c>
      <c r="E60" s="419"/>
      <c r="F60" s="420"/>
      <c r="G60" s="421"/>
      <c r="H60" s="418">
        <f>+[4]BS17A!Q1488+[4]BS17A!R1488</f>
        <v>0</v>
      </c>
      <c r="I60" s="286">
        <f>+[4]BS17D!D1488</f>
        <v>0</v>
      </c>
      <c r="J60" s="286">
        <f>+[4]BS17D!E1488</f>
        <v>0</v>
      </c>
      <c r="K60" s="286">
        <f>+[4]BS17A!T1488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+[4]BS17A!C1486</f>
        <v>0</v>
      </c>
      <c r="D61" s="227">
        <f>+[4]BS17A!D1486</f>
        <v>0</v>
      </c>
      <c r="E61" s="414"/>
      <c r="F61" s="415"/>
      <c r="G61" s="416"/>
      <c r="H61" s="417">
        <f>+[4]BS17A!Q1486+[4]BS17A!R1486</f>
        <v>0</v>
      </c>
      <c r="I61" s="285">
        <f>+[4]BS17D!D1486</f>
        <v>0</v>
      </c>
      <c r="J61" s="285">
        <f>+[4]BS17D!E1486</f>
        <v>0</v>
      </c>
      <c r="K61" s="285">
        <f>+[4]BS17A!T1486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+[4]BS17A!C1487</f>
        <v>0</v>
      </c>
      <c r="D62" s="232">
        <f>+[4]BS17A!D1487</f>
        <v>0</v>
      </c>
      <c r="E62" s="422"/>
      <c r="F62" s="423"/>
      <c r="G62" s="424"/>
      <c r="H62" s="425">
        <f>+[4]BS17A!Q1487+[4]BS17A!R1487</f>
        <v>0</v>
      </c>
      <c r="I62" s="287">
        <f>+[4]BS17D!D1487</f>
        <v>0</v>
      </c>
      <c r="J62" s="287">
        <f>+[4]BS17D!E1487</f>
        <v>0</v>
      </c>
      <c r="K62" s="287">
        <f>+[4]BS17A!T1487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+[4]BS17A!C$811</f>
        <v>0</v>
      </c>
      <c r="D68" s="246">
        <f>SUM(E68:G68)</f>
        <v>0</v>
      </c>
      <c r="E68" s="247">
        <f>+[4]BS17A!D$811</f>
        <v>0</v>
      </c>
      <c r="F68" s="247">
        <f>+[4]BS17A!F$811</f>
        <v>0</v>
      </c>
      <c r="G68" s="247">
        <f>+[4]BS17A!G$811</f>
        <v>0</v>
      </c>
      <c r="H68" s="291">
        <f>SUM(I68:K68)</f>
        <v>0</v>
      </c>
      <c r="I68" s="292">
        <f>+[4]BS17A!E$811</f>
        <v>0</v>
      </c>
      <c r="J68" s="292">
        <f>+[4]BS17A!H$811</f>
        <v>0</v>
      </c>
      <c r="K68" s="292">
        <f>+[4]BS17A!I$811</f>
        <v>0</v>
      </c>
      <c r="L68" s="244">
        <f>+[4]BS17A!AB$811</f>
        <v>0</v>
      </c>
      <c r="M68" s="244">
        <f>+[4]BS17A!Q$811+[4]BS17A!R$811</f>
        <v>0</v>
      </c>
      <c r="N68" s="244">
        <f>+[4]BS17D!D$811</f>
        <v>0</v>
      </c>
      <c r="O68" s="244">
        <f>+[4]BS17D!E$811</f>
        <v>0</v>
      </c>
      <c r="P68" s="244">
        <f>+[4]BS17A!S$811</f>
        <v>0</v>
      </c>
      <c r="Q68" s="244">
        <f>+[4]BS17A!T$811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+[4]BS17A!C$882</f>
        <v>115</v>
      </c>
      <c r="D69" s="228">
        <f t="shared" ref="D69:D84" si="11">SUM(E69:G69)</f>
        <v>109</v>
      </c>
      <c r="E69" s="229">
        <f>+[4]BS17A!D$882</f>
        <v>109</v>
      </c>
      <c r="F69" s="229">
        <f>+[4]BS17A!F$882</f>
        <v>0</v>
      </c>
      <c r="G69" s="229">
        <f>+[4]BS17A!G$882</f>
        <v>0</v>
      </c>
      <c r="H69" s="291">
        <f>SUM(I69:K69)</f>
        <v>6</v>
      </c>
      <c r="I69" s="292">
        <f>+[4]BS17A!E$882</f>
        <v>6</v>
      </c>
      <c r="J69" s="294">
        <f>+[4]BS17A!H$882</f>
        <v>0</v>
      </c>
      <c r="K69" s="294">
        <f>+[4]BS17A!I$882</f>
        <v>0</v>
      </c>
      <c r="L69" s="156">
        <f>+[4]BS17A!AB$882</f>
        <v>71</v>
      </c>
      <c r="M69" s="156">
        <f>+[4]BS17A!Q$882+[4]BS17A!R$882</f>
        <v>0</v>
      </c>
      <c r="N69" s="156">
        <f>+[4]BS17D!D$882</f>
        <v>0</v>
      </c>
      <c r="O69" s="156">
        <f>+[4]BS17D!E$882</f>
        <v>0</v>
      </c>
      <c r="P69" s="156">
        <f>+[4]BS17A!S$882</f>
        <v>0</v>
      </c>
      <c r="Q69" s="156">
        <f>+[4]BS17A!T$882</f>
        <v>4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+[4]BS17A!C$961</f>
        <v>32</v>
      </c>
      <c r="D70" s="228">
        <f t="shared" si="11"/>
        <v>33</v>
      </c>
      <c r="E70" s="229">
        <f>+[4]BS17A!D$961</f>
        <v>29</v>
      </c>
      <c r="F70" s="229">
        <f>+[4]BS17A!F$961</f>
        <v>0</v>
      </c>
      <c r="G70" s="229">
        <f>+[4]BS17A!G$961</f>
        <v>4</v>
      </c>
      <c r="H70" s="291">
        <f>SUM(I70:K70)</f>
        <v>4</v>
      </c>
      <c r="I70" s="292">
        <f>+[4]BS17A!E$961</f>
        <v>3</v>
      </c>
      <c r="J70" s="294">
        <f>+[4]BS17A!H$961</f>
        <v>0</v>
      </c>
      <c r="K70" s="294">
        <f>+[4]BS17A!I$961</f>
        <v>1</v>
      </c>
      <c r="L70" s="156">
        <f>+[4]BS17A!AB$961</f>
        <v>14</v>
      </c>
      <c r="M70" s="156">
        <f>+[4]BS17A!Q$961+[4]BS17A!R$961</f>
        <v>0</v>
      </c>
      <c r="N70" s="156">
        <f>+[4]BS17D!D$961</f>
        <v>0</v>
      </c>
      <c r="O70" s="156">
        <f>+[4]BS17D!E$961</f>
        <v>0</v>
      </c>
      <c r="P70" s="156">
        <f>+[4]BS17A!S$961</f>
        <v>0</v>
      </c>
      <c r="Q70" s="156">
        <f>+[4]BS17A!T$961</f>
        <v>1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+[4]BS17A!C$1037</f>
        <v>9</v>
      </c>
      <c r="D71" s="228">
        <f t="shared" si="11"/>
        <v>7</v>
      </c>
      <c r="E71" s="229">
        <f>+[4]BS17A!D$1037</f>
        <v>7</v>
      </c>
      <c r="F71" s="229">
        <f>+[4]BS17A!F$1037</f>
        <v>0</v>
      </c>
      <c r="G71" s="229">
        <f>+[4]BS17A!G$1037</f>
        <v>0</v>
      </c>
      <c r="H71" s="295">
        <f t="shared" ref="H71:H84" si="12">SUM(I71:K71)</f>
        <v>2</v>
      </c>
      <c r="I71" s="294">
        <f>+[4]BS17A!E$1037</f>
        <v>2</v>
      </c>
      <c r="J71" s="294">
        <f>+[4]BS17A!H$1037</f>
        <v>0</v>
      </c>
      <c r="K71" s="294">
        <f>+[4]BS17A!I$1037</f>
        <v>0</v>
      </c>
      <c r="L71" s="156">
        <f>+[4]BS17A!AB$1037</f>
        <v>4</v>
      </c>
      <c r="M71" s="156">
        <f>+[4]BS17A!Q$1037+[4]BS17A!R$1037</f>
        <v>0</v>
      </c>
      <c r="N71" s="156">
        <f>+[4]BS17D!D$1037</f>
        <v>0</v>
      </c>
      <c r="O71" s="156">
        <f>+[4]BS17D!E$1037</f>
        <v>0</v>
      </c>
      <c r="P71" s="156">
        <f>+[4]BS17A!S$1037</f>
        <v>0</v>
      </c>
      <c r="Q71" s="156">
        <f>+[4]BS17A!T$1037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+[4]BS17A!C$1098</f>
        <v>34</v>
      </c>
      <c r="D72" s="228">
        <f t="shared" si="11"/>
        <v>35</v>
      </c>
      <c r="E72" s="229">
        <f>+[4]BS17A!D$1098</f>
        <v>33</v>
      </c>
      <c r="F72" s="229">
        <f>+[4]BS17A!F$1098</f>
        <v>1</v>
      </c>
      <c r="G72" s="229">
        <f>+[4]BS17A!G$1098</f>
        <v>1</v>
      </c>
      <c r="H72" s="295">
        <f t="shared" si="12"/>
        <v>1</v>
      </c>
      <c r="I72" s="294">
        <f>+[4]BS17A!E$1098</f>
        <v>1</v>
      </c>
      <c r="J72" s="294">
        <f>+[4]BS17A!H$1098</f>
        <v>0</v>
      </c>
      <c r="K72" s="294">
        <f>+[4]BS17A!I$1098</f>
        <v>0</v>
      </c>
      <c r="L72" s="156">
        <f>+[4]BS17A!AB$1098</f>
        <v>26</v>
      </c>
      <c r="M72" s="156">
        <f>+[4]BS17A!Q$1098+[4]BS17A!R$1098</f>
        <v>0</v>
      </c>
      <c r="N72" s="156">
        <f>+[4]BS17D!D$1098</f>
        <v>0</v>
      </c>
      <c r="O72" s="156">
        <f>+[4]BS17D!E$1098</f>
        <v>0</v>
      </c>
      <c r="P72" s="156">
        <f>+[4]BS17A!S$1098</f>
        <v>0</v>
      </c>
      <c r="Q72" s="156">
        <f>+[4]BS17A!T$1098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+[4]BS17A!C$1166</f>
        <v>112</v>
      </c>
      <c r="D73" s="228">
        <f t="shared" si="11"/>
        <v>97</v>
      </c>
      <c r="E73" s="229">
        <f>+[4]BS17A!D$1166</f>
        <v>94</v>
      </c>
      <c r="F73" s="229">
        <f>+[4]BS17A!F$1166</f>
        <v>0</v>
      </c>
      <c r="G73" s="229">
        <f>+[4]BS17A!G$1166</f>
        <v>3</v>
      </c>
      <c r="H73" s="295">
        <f t="shared" si="12"/>
        <v>19</v>
      </c>
      <c r="I73" s="294">
        <f>+[4]BS17A!E$1166</f>
        <v>18</v>
      </c>
      <c r="J73" s="294">
        <f>+[4]BS17A!H$1166</f>
        <v>0</v>
      </c>
      <c r="K73" s="294">
        <f>+[4]BS17A!I$1166</f>
        <v>1</v>
      </c>
      <c r="L73" s="156">
        <f>+[4]BS17A!AB$1166</f>
        <v>112</v>
      </c>
      <c r="M73" s="156">
        <f>+[4]BS17A!Q$1166+[4]BS17A!R$1166</f>
        <v>0</v>
      </c>
      <c r="N73" s="156">
        <f>+[4]BS17D!D$1166</f>
        <v>0</v>
      </c>
      <c r="O73" s="156">
        <f>+[4]BS17D!E$1166</f>
        <v>0</v>
      </c>
      <c r="P73" s="156">
        <f>+[4]BS17A!S$1166</f>
        <v>0</v>
      </c>
      <c r="Q73" s="156">
        <f>+[4]BS17A!T$1166</f>
        <v>1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+[4]BS17A!C$1221</f>
        <v>1</v>
      </c>
      <c r="D74" s="228">
        <f t="shared" si="11"/>
        <v>2</v>
      </c>
      <c r="E74" s="229">
        <f>+[4]BS17A!D$1221</f>
        <v>1</v>
      </c>
      <c r="F74" s="229">
        <f>+[4]BS17A!F$1221</f>
        <v>0</v>
      </c>
      <c r="G74" s="229">
        <f>+[4]BS17A!G$1221</f>
        <v>1</v>
      </c>
      <c r="H74" s="295">
        <f t="shared" si="12"/>
        <v>0</v>
      </c>
      <c r="I74" s="294">
        <f>+[4]BS17A!E$1221</f>
        <v>0</v>
      </c>
      <c r="J74" s="294">
        <f>+[4]BS17A!H$1221</f>
        <v>0</v>
      </c>
      <c r="K74" s="294">
        <f>+[4]BS17A!I$1221</f>
        <v>0</v>
      </c>
      <c r="L74" s="156">
        <f>+[4]BS17A!AB$1221</f>
        <v>1</v>
      </c>
      <c r="M74" s="156">
        <f>+[4]BS17A!Q$1221+[4]BS17A!R$1221</f>
        <v>0</v>
      </c>
      <c r="N74" s="156">
        <f>+[4]BS17D!D$1221</f>
        <v>0</v>
      </c>
      <c r="O74" s="156">
        <f>+[4]BS17D!E$1221</f>
        <v>0</v>
      </c>
      <c r="P74" s="156">
        <f>+[4]BS17A!S$1221</f>
        <v>0</v>
      </c>
      <c r="Q74" s="156">
        <f>+[4]BS17A!T$1221</f>
        <v>0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+[4]BS17A!C$1287</f>
        <v>2</v>
      </c>
      <c r="D75" s="228">
        <f t="shared" si="11"/>
        <v>2</v>
      </c>
      <c r="E75" s="229">
        <f>+[4]BS17A!D$1287</f>
        <v>2</v>
      </c>
      <c r="F75" s="229">
        <f>+[4]BS17A!F$1287</f>
        <v>0</v>
      </c>
      <c r="G75" s="229">
        <f>+[4]BS17A!G$1287</f>
        <v>0</v>
      </c>
      <c r="H75" s="295">
        <f t="shared" si="12"/>
        <v>0</v>
      </c>
      <c r="I75" s="294">
        <f>+[4]BS17A!E$1287</f>
        <v>0</v>
      </c>
      <c r="J75" s="294">
        <f>+[4]BS17A!H$1287</f>
        <v>0</v>
      </c>
      <c r="K75" s="294">
        <f>+[4]BS17A!I$1287</f>
        <v>0</v>
      </c>
      <c r="L75" s="156">
        <f>+[4]BS17A!AB$1287</f>
        <v>2</v>
      </c>
      <c r="M75" s="156">
        <f>+[4]BS17A!Q$1287+[4]BS17A!R$1287</f>
        <v>0</v>
      </c>
      <c r="N75" s="156">
        <f>+[4]BS17D!D$1287</f>
        <v>0</v>
      </c>
      <c r="O75" s="156">
        <f>+[4]BS17D!E$1287</f>
        <v>0</v>
      </c>
      <c r="P75" s="156">
        <f>+[4]BS17A!S$1287</f>
        <v>0</v>
      </c>
      <c r="Q75" s="156">
        <f>+[4]BS17A!T$1287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+[4]BS17A!C$1357</f>
        <v>197</v>
      </c>
      <c r="D76" s="228">
        <f t="shared" si="11"/>
        <v>207</v>
      </c>
      <c r="E76" s="229">
        <f>+[4]BS17A!D$1357</f>
        <v>183</v>
      </c>
      <c r="F76" s="229">
        <f>+[4]BS17A!F$1357</f>
        <v>4</v>
      </c>
      <c r="G76" s="229">
        <f>+[4]BS17A!G$1357</f>
        <v>20</v>
      </c>
      <c r="H76" s="295">
        <f t="shared" si="12"/>
        <v>14</v>
      </c>
      <c r="I76" s="294">
        <f>+[4]BS17A!E$1357</f>
        <v>14</v>
      </c>
      <c r="J76" s="294">
        <f>+[4]BS17A!H$1357</f>
        <v>0</v>
      </c>
      <c r="K76" s="294">
        <f>+[4]BS17A!I$1357</f>
        <v>0</v>
      </c>
      <c r="L76" s="156">
        <f>+[4]BS17A!AB$1357</f>
        <v>0</v>
      </c>
      <c r="M76" s="156">
        <f>+[4]BS17A!Q$1357+[4]BS17A!R$1357</f>
        <v>0</v>
      </c>
      <c r="N76" s="156">
        <f>+[4]BS17D!D$1357</f>
        <v>0</v>
      </c>
      <c r="O76" s="156">
        <f>+[4]BS17D!E$1357</f>
        <v>0</v>
      </c>
      <c r="P76" s="156">
        <f>+[4]BS17A!S$1357</f>
        <v>0</v>
      </c>
      <c r="Q76" s="156">
        <f>+[4]BS17A!T$1357</f>
        <v>23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+[4]BS17A!C$1441</f>
        <v>14</v>
      </c>
      <c r="D77" s="228">
        <f t="shared" si="11"/>
        <v>11</v>
      </c>
      <c r="E77" s="229">
        <f>+[4]BS17A!D$1441</f>
        <v>11</v>
      </c>
      <c r="F77" s="229">
        <f>+[4]BS17A!F$1441</f>
        <v>0</v>
      </c>
      <c r="G77" s="229">
        <f>+[4]BS17A!G$1441</f>
        <v>0</v>
      </c>
      <c r="H77" s="295">
        <f t="shared" si="12"/>
        <v>4</v>
      </c>
      <c r="I77" s="294">
        <f>+[4]BS17A!E$1441</f>
        <v>3</v>
      </c>
      <c r="J77" s="294">
        <f>+[4]BS17A!H$1441</f>
        <v>0</v>
      </c>
      <c r="K77" s="294">
        <f>+[4]BS17A!I$1441</f>
        <v>1</v>
      </c>
      <c r="L77" s="156">
        <f>+[4]BS17A!AB$1441</f>
        <v>2</v>
      </c>
      <c r="M77" s="156">
        <f>+[4]BS17A!Q$1441+[4]BS17A!R$1441</f>
        <v>0</v>
      </c>
      <c r="N77" s="156">
        <f>+[4]BS17D!D$1441</f>
        <v>0</v>
      </c>
      <c r="O77" s="156">
        <f>+[4]BS17D!E$1441</f>
        <v>0</v>
      </c>
      <c r="P77" s="156">
        <f>+[4]BS17A!S$1441</f>
        <v>0</v>
      </c>
      <c r="Q77" s="156">
        <f>+[4]BS17A!T$1441</f>
        <v>0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+[4]BS17A!C$1489</f>
        <v>79</v>
      </c>
      <c r="D78" s="228">
        <f t="shared" si="11"/>
        <v>70</v>
      </c>
      <c r="E78" s="229">
        <f>+[4]BS17A!D$1489</f>
        <v>66</v>
      </c>
      <c r="F78" s="229">
        <f>+[4]BS17A!F$1489</f>
        <v>1</v>
      </c>
      <c r="G78" s="229">
        <f>+[4]BS17A!G$1489</f>
        <v>3</v>
      </c>
      <c r="H78" s="295">
        <f t="shared" si="12"/>
        <v>13</v>
      </c>
      <c r="I78" s="294">
        <f>+[4]BS17A!E$1489</f>
        <v>13</v>
      </c>
      <c r="J78" s="294">
        <f>+[4]BS17A!H$1489</f>
        <v>0</v>
      </c>
      <c r="K78" s="294">
        <f>+[4]BS17A!I$1489</f>
        <v>0</v>
      </c>
      <c r="L78" s="156">
        <f>+[4]BS17A!AB$1489</f>
        <v>0</v>
      </c>
      <c r="M78" s="156">
        <f>+[4]BS17A!Q$1489+[4]BS17A!R$1489</f>
        <v>0</v>
      </c>
      <c r="N78" s="156">
        <f>+[4]BS17D!D$1489</f>
        <v>0</v>
      </c>
      <c r="O78" s="156">
        <f>+[4]BS17D!E$1489</f>
        <v>0</v>
      </c>
      <c r="P78" s="156">
        <f>+[4]BS17A!S$1489</f>
        <v>0</v>
      </c>
      <c r="Q78" s="156">
        <f>+[4]BS17A!T$1489</f>
        <v>13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+[4]BS17A!C$1592</f>
        <v>12</v>
      </c>
      <c r="D79" s="228">
        <f t="shared" si="11"/>
        <v>12</v>
      </c>
      <c r="E79" s="229">
        <f>+[4]BS17A!D$1592</f>
        <v>12</v>
      </c>
      <c r="F79" s="229">
        <f>+[4]BS17A!F$1592</f>
        <v>0</v>
      </c>
      <c r="G79" s="229">
        <f>+[4]BS17A!G$1592</f>
        <v>0</v>
      </c>
      <c r="H79" s="295">
        <f t="shared" si="12"/>
        <v>0</v>
      </c>
      <c r="I79" s="294">
        <f>+[4]BS17A!E$1592</f>
        <v>0</v>
      </c>
      <c r="J79" s="294">
        <f>+[4]BS17A!H$1592</f>
        <v>0</v>
      </c>
      <c r="K79" s="294">
        <f>+[4]BS17A!I$1592</f>
        <v>0</v>
      </c>
      <c r="L79" s="156">
        <f>+[4]BS17A!AB$1592</f>
        <v>2</v>
      </c>
      <c r="M79" s="156">
        <f>+[4]BS17A!Q$1592+[4]BS17A!R$1592</f>
        <v>0</v>
      </c>
      <c r="N79" s="156">
        <f>+[4]BS17D!D$1592</f>
        <v>0</v>
      </c>
      <c r="O79" s="156">
        <f>+[4]BS17D!E$1592</f>
        <v>0</v>
      </c>
      <c r="P79" s="156">
        <f>+[4]BS17A!S$1592</f>
        <v>0</v>
      </c>
      <c r="Q79" s="156">
        <f>+[4]BS17A!T$1592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+[4]BS17A!C$1597</f>
        <v>60</v>
      </c>
      <c r="D80" s="228">
        <f t="shared" si="11"/>
        <v>60</v>
      </c>
      <c r="E80" s="229">
        <f>+[4]BS17A!D$1597</f>
        <v>56</v>
      </c>
      <c r="F80" s="229">
        <f>+[4]BS17A!F$1597</f>
        <v>0</v>
      </c>
      <c r="G80" s="229">
        <f>+[4]BS17A!G$1597</f>
        <v>4</v>
      </c>
      <c r="H80" s="295">
        <f t="shared" si="12"/>
        <v>4</v>
      </c>
      <c r="I80" s="294">
        <f>+[4]BS17A!E$1597</f>
        <v>4</v>
      </c>
      <c r="J80" s="294">
        <f>+[4]BS17A!H$1597</f>
        <v>0</v>
      </c>
      <c r="K80" s="294">
        <f>+[4]BS17A!I$1597</f>
        <v>0</v>
      </c>
      <c r="L80" s="156">
        <f>+[4]BS17A!AB$1597</f>
        <v>1</v>
      </c>
      <c r="M80" s="156">
        <f>+[4]BS17A!Q$1597+[4]BS17A!R$1597</f>
        <v>0</v>
      </c>
      <c r="N80" s="156">
        <f>+[4]BS17D!D$1597</f>
        <v>0</v>
      </c>
      <c r="O80" s="156">
        <f>+[4]BS17D!E$1597</f>
        <v>0</v>
      </c>
      <c r="P80" s="156">
        <f>+[4]BS17A!S$1597</f>
        <v>0</v>
      </c>
      <c r="Q80" s="156">
        <f>+[4]BS17A!T$1597</f>
        <v>12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SUM([4]BS17A!C1632:C1635)</f>
        <v>170</v>
      </c>
      <c r="D81" s="228">
        <f t="shared" si="11"/>
        <v>161</v>
      </c>
      <c r="E81" s="229">
        <f>SUM([4]BS17A!D1632:D1635)</f>
        <v>161</v>
      </c>
      <c r="F81" s="229">
        <f>SUM([4]BS17A!F1632:F1635)</f>
        <v>0</v>
      </c>
      <c r="G81" s="229">
        <f>SUM([4]BS17A!G1632:G1635)</f>
        <v>0</v>
      </c>
      <c r="H81" s="295">
        <f t="shared" si="12"/>
        <v>9</v>
      </c>
      <c r="I81" s="294">
        <f>SUM([4]BS17A!E1632:E1635)</f>
        <v>9</v>
      </c>
      <c r="J81" s="294">
        <f>SUM([4]BS17A!H1632:H1635)</f>
        <v>0</v>
      </c>
      <c r="K81" s="294">
        <f>SUM([4]BS17A!I1632:I1635)</f>
        <v>0</v>
      </c>
      <c r="L81" s="156">
        <f>SUM([4]BS17A!AB1632:AB1635)</f>
        <v>0</v>
      </c>
      <c r="M81" s="156">
        <f>SUM([4]BS17A!Q1632:Q1635)+SUM([4]BS17A!R1632:R1635)</f>
        <v>0</v>
      </c>
      <c r="N81" s="156">
        <f>SUM([4]BS17D!D1632:D1635)</f>
        <v>0</v>
      </c>
      <c r="O81" s="156">
        <f>SUM([4]BS17D!E1632:E1635)</f>
        <v>0</v>
      </c>
      <c r="P81" s="156">
        <f>SUM([4]BS17A!S1632:S1635)</f>
        <v>0</v>
      </c>
      <c r="Q81" s="156">
        <f>SUM([4]BS17A!T1632:T1635)</f>
        <v>88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+[4]BS17A!C1639</f>
        <v>88</v>
      </c>
      <c r="D82" s="228">
        <f t="shared" si="11"/>
        <v>80</v>
      </c>
      <c r="E82" s="229">
        <f>+[4]BS17A!D1639</f>
        <v>74</v>
      </c>
      <c r="F82" s="229">
        <f>+[4]BS17A!F1639</f>
        <v>1</v>
      </c>
      <c r="G82" s="229">
        <f>+[4]BS17A!G1639</f>
        <v>5</v>
      </c>
      <c r="H82" s="295">
        <f t="shared" si="12"/>
        <v>14</v>
      </c>
      <c r="I82" s="294">
        <f>+[4]BS17A!E1639</f>
        <v>14</v>
      </c>
      <c r="J82" s="294">
        <f>+[4]BS17A!H1639</f>
        <v>0</v>
      </c>
      <c r="K82" s="294">
        <f>+[4]BS17A!I1639</f>
        <v>0</v>
      </c>
      <c r="L82" s="156">
        <f>+[4]BS17A!AB$1639</f>
        <v>11</v>
      </c>
      <c r="M82" s="156">
        <f>+[4]BS17A!Q$1639+[4]BS17A!R$1639</f>
        <v>0</v>
      </c>
      <c r="N82" s="156">
        <f>+[4]BS17D!D$1639</f>
        <v>0</v>
      </c>
      <c r="O82" s="156">
        <f>+[4]BS17D!E$1639</f>
        <v>0</v>
      </c>
      <c r="P82" s="156">
        <f>+[4]BS17A!S$1639</f>
        <v>0</v>
      </c>
      <c r="Q82" s="156">
        <f>+[4]BS17A!T$1639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+[4]BS17A!C$1914+[4]BS17A!C$1890-[4]BS17A!C$1935-[4]BS17A!C$1936</f>
        <v>37</v>
      </c>
      <c r="D83" s="252">
        <f t="shared" si="11"/>
        <v>37</v>
      </c>
      <c r="E83" s="253">
        <f>+[4]BS17A!D$1914+[4]BS17A!D$1890-[4]BS17A!D$1935-[4]BS17A!D$1936</f>
        <v>37</v>
      </c>
      <c r="F83" s="253">
        <f>+[4]BS17A!F$1914+[4]BS17A!F$1890-[4]BS17A!F$1935-[4]BS17A!F$1936</f>
        <v>0</v>
      </c>
      <c r="G83" s="253">
        <f>+[4]BS17A!G$1914+[4]BS17A!G$1890-[4]BS17A!G$1935-[4]BS17A!G$1936</f>
        <v>0</v>
      </c>
      <c r="H83" s="297">
        <f t="shared" si="12"/>
        <v>0</v>
      </c>
      <c r="I83" s="298">
        <f>+[4]BS17A!E$1914+[4]BS17A!E$1890-[4]BS17A!E$1935-[4]BS17A!E$1936</f>
        <v>0</v>
      </c>
      <c r="J83" s="298">
        <f>+[4]BS17A!H$1914+[4]BS17A!H$1890-[4]BS17A!H$1935-[4]BS17A!H$1936</f>
        <v>0</v>
      </c>
      <c r="K83" s="298">
        <f>+[4]BS17A!I$1914+[4]BS17A!I$1890-[4]BS17A!I$1935-[4]BS17A!I$1936</f>
        <v>0</v>
      </c>
      <c r="L83" s="250">
        <f>+[4]BS17A!AB$1914+[4]BS17A!AB$1890-[4]BS17A!AB$1935-[4]BS17A!AB$1936</f>
        <v>34</v>
      </c>
      <c r="M83" s="250">
        <f>+[4]BS17A!Q$1914+[4]BS17A!Q$1890-[4]BS17A!Q$1935-[4]BS17A!Q$1936+[4]BS17A!R$1914+[4]BS17A!R$1890-[4]BS17A!R$1935-[4]BS17A!R$1936</f>
        <v>0</v>
      </c>
      <c r="N83" s="250">
        <f>+[4]BS17D!D$1914+[4]BS17D!D$1890-[4]BS17D!D$1937</f>
        <v>0</v>
      </c>
      <c r="O83" s="250">
        <f>+[4]BS17D!E$1914+[4]BS17D!E$1890-[4]BS17D!E$1937</f>
        <v>0</v>
      </c>
      <c r="P83" s="250">
        <f>+[4]BS17A!S$1914+[4]BS17A!S$1890-[4]BS17A!S$1935-[4]BS17A!S$1936</f>
        <v>0</v>
      </c>
      <c r="Q83" s="250">
        <f>+[4]BS17A!T$1914+[4]BS17A!T$1890-[4]BS17A!T$1935-[4]BS17A!T$1936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+[4]BS17A!C1845</f>
        <v>9</v>
      </c>
      <c r="D84" s="252">
        <f t="shared" si="11"/>
        <v>8</v>
      </c>
      <c r="E84" s="253">
        <f>+[4]BS17A!D$1845</f>
        <v>8</v>
      </c>
      <c r="F84" s="253">
        <f>+[4]BS17A!F$1845</f>
        <v>0</v>
      </c>
      <c r="G84" s="253">
        <f>+[4]BS17A!G$1845</f>
        <v>0</v>
      </c>
      <c r="H84" s="297">
        <f t="shared" si="12"/>
        <v>1</v>
      </c>
      <c r="I84" s="298">
        <f>+[4]BS17A!E$1845</f>
        <v>1</v>
      </c>
      <c r="J84" s="298">
        <f>+[4]BS17A!H$1845</f>
        <v>0</v>
      </c>
      <c r="K84" s="298">
        <f>+[4]BS17A!I$1845</f>
        <v>0</v>
      </c>
      <c r="L84" s="250">
        <f>+[4]BS17A!AB$1845</f>
        <v>0</v>
      </c>
      <c r="M84" s="250">
        <f>+[4]BS17A!Q$1845+[4]BS17A!R$1845</f>
        <v>0</v>
      </c>
      <c r="N84" s="250">
        <f>+[4]BS17D!D1845</f>
        <v>0</v>
      </c>
      <c r="O84" s="250">
        <f>+[4]BS17D!E1845</f>
        <v>0</v>
      </c>
      <c r="P84" s="250">
        <f>+[4]BS17A!S$1845</f>
        <v>0</v>
      </c>
      <c r="Q84" s="250">
        <f>+[4]BS17A!T$1845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971</v>
      </c>
      <c r="D85" s="219">
        <f>SUM(D68:D84)</f>
        <v>931</v>
      </c>
      <c r="E85" s="300">
        <f t="shared" ref="E85:Q85" si="13">SUM(E68:E84)</f>
        <v>883</v>
      </c>
      <c r="F85" s="300">
        <f t="shared" si="13"/>
        <v>7</v>
      </c>
      <c r="G85" s="300">
        <f t="shared" si="13"/>
        <v>41</v>
      </c>
      <c r="H85" s="301">
        <f t="shared" si="13"/>
        <v>91</v>
      </c>
      <c r="I85" s="302">
        <f t="shared" si="13"/>
        <v>88</v>
      </c>
      <c r="J85" s="302">
        <f t="shared" si="13"/>
        <v>0</v>
      </c>
      <c r="K85" s="302">
        <f t="shared" si="13"/>
        <v>3</v>
      </c>
      <c r="L85" s="303">
        <f t="shared" si="13"/>
        <v>280</v>
      </c>
      <c r="M85" s="303">
        <f t="shared" si="13"/>
        <v>0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142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54</v>
      </c>
      <c r="D91" s="246">
        <f>SUM(E91:G91)</f>
        <v>54</v>
      </c>
      <c r="E91" s="247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50</v>
      </c>
      <c r="F91" s="247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1</v>
      </c>
      <c r="G91" s="247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3</v>
      </c>
      <c r="H91" s="291">
        <f>SUM(I91:K91)</f>
        <v>4</v>
      </c>
      <c r="I91" s="292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4</v>
      </c>
      <c r="J91" s="292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K91" s="292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L91" s="244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7</v>
      </c>
      <c r="M91" s="427">
        <f>+AA88+AA89</f>
        <v>0</v>
      </c>
      <c r="N91" s="244">
        <f>+[4]BS17D!D1638+[4]BS17D!D1641+[4]BS17D!D1642+[4]BS17D!D1643+[4]BS17D!D1651+[4]BS17D!D1652+[4]BS17D!D1653+[4]BS17D!D1661+[4]BS17D!D1662+[4]BS17D!D1663+[4]BS17D!D1664+[4]BS17D!D1665+[4]BS17D!D1666+[4]BS17D!D1667+[4]BS17D!D1668+[4]BS17D!D1669+[4]BS17D!D1670+[4]BS17D!D1671+[4]BS17D!D1672+[4]BS17D!D1673+[4]BS17D!D1674+[4]BS17D!D1676+[4]BS17D!D1677+[4]BS17D!D1678+[4]BS17D!D1679+[4]BS17D!D1680+[4]BS17D!D1681+[4]BS17D!D1682+[4]BS17D!D1683+[4]BS17D!D1685+[4]BS17D!D1686+[4]BS17D!D1687+[4]BS17D!D1689+[4]BS17D!D1690+[4]BS17D!D1691+[4]BS17D!D1692+[4]BS17D!D1696+[4]BS17D!D1697+[4]BS17D!D1698+[4]BS17D!D1700+[4]BS17D!D1701+[4]BS17D!D1702+[4]BS17D!D1703+[4]BS17D!D1706+[4]BS17D!D1708+[4]BS17D!D1709+[4]BS17D!D1717+[4]BS17D!D1718+[4]BS17D!D1719+[4]BS17D!D1720+[4]BS17D!D1721+[4]BS17D!D1723+[4]BS17D!D1724+[4]BS17D!D1725+[4]BS17D!D1726+[4]BS17D!D1728+[4]BS17D!D1730+[4]BS17D!D1731+[4]BS17D!D1734+[4]BS17D!D1735+[4]BS17D!D1736+[4]BS17D!D1738+[4]BS17D!D1739+[4]BS17D!D1740+[4]BS17D!D1741+[4]BS17D!D1742+[4]BS17D!D1743+[4]BS17D!D1744+[4]BS17D!D1745+[4]BS17D!D1746+[4]BS17D!D1751+[4]BS17D!D1752+[4]BS17D!D1753+[4]BS17D!D1759+[4]BS17D!D1760+[4]BS17D!D1764+[4]BS17D!D1765+[4]BS17D!D1766+[4]BS17D!D1767+[4]BS17D!D1768+[4]BS17D!D1769+[4]BS17D!D1770+[4]BS17D!D1771+[4]BS17D!D1772+[4]BS17D!D1773+[4]BS17D!D1774+[4]BS17D!D1782+[4]BS17D!D1791+[4]BS17D!D1794+[4]BS17D!D1795+[4]BS17D!D1797+[4]BS17D!D1802+[4]BS17D!D1804+[4]BS17D!D1805+[4]BS17D!D1806+[4]BS17D!D1807+[4]BS17D!D1813+[4]BS17D!D1815+[4]BS17D!D1816+[4]BS17D!D1818+[4]BS17D!D1819+[4]BS17D!D1821+[4]BS17D!D1822+[4]BS17D!D1823+[4]BS17D!D1825+[4]BS17D!D1831+[4]BS17D!D1835+[4]BS17D!D1841</f>
        <v>0</v>
      </c>
      <c r="O91" s="244">
        <f>+[4]BS17D!E1638+[4]BS17D!E1641+[4]BS17D!E1642+[4]BS17D!E1643+[4]BS17D!E1651+[4]BS17D!E1652+[4]BS17D!E1653+[4]BS17D!E1661+[4]BS17D!E1662+[4]BS17D!E1663+[4]BS17D!E1664+[4]BS17D!E1665+[4]BS17D!E1666+[4]BS17D!E1667+[4]BS17D!E1668+[4]BS17D!E1669+[4]BS17D!E1670+[4]BS17D!E1671+[4]BS17D!E1672+[4]BS17D!E1673+[4]BS17D!E1674+[4]BS17D!E1676+[4]BS17D!E1677+[4]BS17D!E1678+[4]BS17D!E1679+[4]BS17D!E1680+[4]BS17D!E1681+[4]BS17D!E1682+[4]BS17D!E1683+[4]BS17D!E1685+[4]BS17D!E1686+[4]BS17D!E1687+[4]BS17D!E1689+[4]BS17D!E1690+[4]BS17D!E1691+[4]BS17D!E1692+[4]BS17D!E1696+[4]BS17D!E1697+[4]BS17D!E1698+[4]BS17D!E1700+[4]BS17D!E1701+[4]BS17D!E1702+[4]BS17D!E1703+[4]BS17D!E1706+[4]BS17D!E1708+[4]BS17D!E1709+[4]BS17D!E1717+[4]BS17D!E1718+[4]BS17D!E1719+[4]BS17D!E1720+[4]BS17D!E1721+[4]BS17D!E1723+[4]BS17D!E1724+[4]BS17D!E1725+[4]BS17D!E1726+[4]BS17D!E1728+[4]BS17D!E1730+[4]BS17D!E1731+[4]BS17D!E1734+[4]BS17D!E1735+[4]BS17D!E1736+[4]BS17D!E1738+[4]BS17D!E1739+[4]BS17D!E1740+[4]BS17D!E1741+[4]BS17D!E1742+[4]BS17D!E1743+[4]BS17D!E1744+[4]BS17D!E1745+[4]BS17D!E1746+[4]BS17D!E1751+[4]BS17D!E1752+[4]BS17D!E1753+[4]BS17D!E1759+[4]BS17D!E1760+[4]BS17D!E1764+[4]BS17D!E1765+[4]BS17D!E1766+[4]BS17D!E1767+[4]BS17D!E1768+[4]BS17D!E1769+[4]BS17D!E1770+[4]BS17D!E1771+[4]BS17D!E1772+[4]BS17D!E1773+[4]BS17D!E1774+[4]BS17D!E1782+[4]BS17D!E1791+[4]BS17D!E1794+[4]BS17D!E1795+[4]BS17D!E1797+[4]BS17D!E1802+[4]BS17D!E1804+[4]BS17D!E1805+[4]BS17D!E1806+[4]BS17D!E1807+[4]BS17D!E1813+[4]BS17D!E1815+[4]BS17D!E1816+[4]BS17D!E1818+[4]BS17D!E1819+[4]BS17D!E1821+[4]BS17D!E1822+[4]BS17D!E1823+[4]BS17D!E1825+[4]BS17D!E1831+[4]BS17D!E1835+[4]BS17D!E1841</f>
        <v>0</v>
      </c>
      <c r="P91" s="244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244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70"/>
      <c r="S91" s="474"/>
      <c r="Y91" s="443"/>
      <c r="Z91" s="445" t="s">
        <v>281</v>
      </c>
      <c r="AA91" s="445">
        <f>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34</v>
      </c>
      <c r="D92" s="228">
        <f>SUM(E92:G92)</f>
        <v>26</v>
      </c>
      <c r="E92" s="229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24</v>
      </c>
      <c r="F92" s="229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0</v>
      </c>
      <c r="G92" s="229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2</v>
      </c>
      <c r="H92" s="291">
        <f>SUM(I92:K92)</f>
        <v>10</v>
      </c>
      <c r="I92" s="292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10</v>
      </c>
      <c r="J92" s="294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K92" s="294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L92" s="156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4</v>
      </c>
      <c r="M92" s="156">
        <f>+AA90+AA91</f>
        <v>0</v>
      </c>
      <c r="N92" s="156">
        <f>+[4]BS17D!D1640+[4]BS17D!D1644+[4]BS17D!D1645+[4]BS17D!D1646+[4]BS17D!D1647+[4]BS17D!D1648+[4]BS17D!D1649+[4]BS17D!D1650+[4]BS17D!D1654+[4]BS17D!D1655+[4]BS17D!D1656+[4]BS17D!D1657+[4]BS17D!D1658+[4]BS17D!D1659+[4]BS17D!D1660+[4]BS17D!D1675+[4]BS17D!D1684+[4]BS17D!D1688+[4]BS17D!D1693+[4]BS17D!D1694+[4]BS17D!D1695+[4]BS17D!D1699+[4]BS17D!D1704+[4]BS17D!D1705+[4]BS17D!D1707+[4]BS17D!D1710+[4]BS17D!D1711+[4]BS17D!D1712+[4]BS17D!D1713+[4]BS17D!D1714+[4]BS17D!D1715+[4]BS17D!D1716+[4]BS17D!D1722+[4]BS17D!D1727+[4]BS17D!D1729+[4]BS17D!D1732+[4]BS17D!D1733+[4]BS17D!D1737+[4]BS17D!D1747+[4]BS17D!D1748+[4]BS17D!D1749+[4]BS17D!D1750+[4]BS17D!D1754+[4]BS17D!D1755+[4]BS17D!D1756+[4]BS17D!D1757+[4]BS17D!D1758+[4]BS17D!D1761+[4]BS17D!D1762+[4]BS17D!D1763+[4]BS17D!D1775+[4]BS17D!D1776+[4]BS17D!D1777+[4]BS17D!D1778+[4]BS17D!D1779+[4]BS17D!D1780+[4]BS17D!D1781+[4]BS17D!D1783+[4]BS17D!D1784+[4]BS17D!D1785+[4]BS17D!D1786+[4]BS17D!D1787+[4]BS17D!D1788+[4]BS17D!D1789+[4]BS17D!D1790+[4]BS17D!D1792+[4]BS17D!D1793+[4]BS17D!D1796+[4]BS17D!D1798+[4]BS17D!D1799+[4]BS17D!D1800+[4]BS17D!D1801+[4]BS17D!D1803+[4]BS17D!D1808+[4]BS17D!D1809+[4]BS17D!D1810+[4]BS17D!D1811+[4]BS17D!D1812+[4]BS17D!D1814+[4]BS17D!D1817+[4]BS17D!D1820+[4]BS17D!D1824+[4]BS17D!D1826+[4]BS17D!D1827+[4]BS17D!D1828+[4]BS17D!D1829+[4]BS17D!D1830+[4]BS17D!D1832+[4]BS17D!D1833+[4]BS17D!D1834+[4]BS17D!D1836+[4]BS17D!D1837+[4]BS17D!D1838+[4]BS17D!D1839+[4]BS17D!D1840+[4]BS17D!D1842</f>
        <v>0</v>
      </c>
      <c r="O92" s="156">
        <f>+[4]BS17D!E1640+[4]BS17D!E1644+[4]BS17D!E1645+[4]BS17D!E1646+[4]BS17D!E1647+[4]BS17D!E1648+[4]BS17D!E1649+[4]BS17D!E1650+[4]BS17D!E1654+[4]BS17D!E1655+[4]BS17D!E1656+[4]BS17D!E1657+[4]BS17D!E1658+[4]BS17D!E1659+[4]BS17D!E1660+[4]BS17D!E1675+[4]BS17D!E1684+[4]BS17D!E1688+[4]BS17D!E1693+[4]BS17D!E1694+[4]BS17D!E1695+[4]BS17D!E1699+[4]BS17D!E1704+[4]BS17D!E1705+[4]BS17D!E1707+[4]BS17D!E1710+[4]BS17D!E1711+[4]BS17D!E1712+[4]BS17D!E1713+[4]BS17D!E1714+[4]BS17D!E1715+[4]BS17D!E1716+[4]BS17D!E1722+[4]BS17D!E1727+[4]BS17D!E1729+[4]BS17D!E1732+[4]BS17D!E1733+[4]BS17D!E1737+[4]BS17D!E1747+[4]BS17D!E1748+[4]BS17D!E1749+[4]BS17D!E1750+[4]BS17D!E1754+[4]BS17D!E1755+[4]BS17D!E1756+[4]BS17D!E1757+[4]BS17D!E1758+[4]BS17D!E1761+[4]BS17D!E1762+[4]BS17D!E1763+[4]BS17D!E1775+[4]BS17D!E1776+[4]BS17D!E1777+[4]BS17D!E1778+[4]BS17D!E1779+[4]BS17D!E1780+[4]BS17D!E1781+[4]BS17D!E1783+[4]BS17D!E1784+[4]BS17D!E1785+[4]BS17D!E1786+[4]BS17D!E1787+[4]BS17D!E1788+[4]BS17D!E1789+[4]BS17D!E1790+[4]BS17D!E1792+[4]BS17D!E1793+[4]BS17D!E1796+[4]BS17D!E1798+[4]BS17D!E1799+[4]BS17D!E1800+[4]BS17D!E1801+[4]BS17D!E1803+[4]BS17D!E1808+[4]BS17D!E1809+[4]BS17D!E1810+[4]BS17D!E1811+[4]BS17D!E1812+[4]BS17D!E1814+[4]BS17D!E1817+[4]BS17D!E1820+[4]BS17D!E1824+[4]BS17D!E1826+[4]BS17D!E1827+[4]BS17D!E1828+[4]BS17D!E1829+[4]BS17D!E1830+[4]BS17D!E1832+[4]BS17D!E1833+[4]BS17D!E1834+[4]BS17D!E1836+[4]BS17D!E1837+[4]BS17D!E1838+[4]BS17D!E1839+[4]BS17D!E1840+[4]BS17D!E1842</f>
        <v>0</v>
      </c>
      <c r="P92" s="156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156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88</v>
      </c>
      <c r="D93" s="219">
        <f t="shared" ref="D93:Q93" si="14">SUM(D91:D92)</f>
        <v>80</v>
      </c>
      <c r="E93" s="300">
        <f t="shared" si="14"/>
        <v>74</v>
      </c>
      <c r="F93" s="300">
        <f t="shared" si="14"/>
        <v>1</v>
      </c>
      <c r="G93" s="300">
        <f t="shared" si="14"/>
        <v>5</v>
      </c>
      <c r="H93" s="301">
        <f t="shared" si="14"/>
        <v>14</v>
      </c>
      <c r="I93" s="302">
        <f t="shared" si="14"/>
        <v>14</v>
      </c>
      <c r="J93" s="302">
        <f t="shared" si="14"/>
        <v>0</v>
      </c>
      <c r="K93" s="302">
        <f t="shared" si="14"/>
        <v>0</v>
      </c>
      <c r="L93" s="303">
        <f t="shared" si="14"/>
        <v>11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687" t="s">
        <v>9</v>
      </c>
      <c r="D95" s="687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381</v>
      </c>
      <c r="D96" s="305">
        <v>336</v>
      </c>
      <c r="E96" s="306">
        <v>37</v>
      </c>
      <c r="F96" s="307">
        <v>344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IF([4]BS17A!$K$1988&lt;&gt;SUM([4]BS17!$D$98:$D$99),"El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IF([4]BS17A!$J$1988&lt;&gt;SUM([4]BS17!$C$98:$C$99),"El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135</v>
      </c>
      <c r="D98" s="313">
        <v>123</v>
      </c>
      <c r="E98" s="314">
        <v>42</v>
      </c>
      <c r="F98" s="315">
        <v>93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212</v>
      </c>
      <c r="D100" s="313">
        <v>212</v>
      </c>
      <c r="E100" s="314">
        <v>23</v>
      </c>
      <c r="F100" s="315">
        <v>189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1</v>
      </c>
      <c r="D101" s="309">
        <v>1</v>
      </c>
      <c r="E101" s="310"/>
      <c r="F101" s="311">
        <v>1</v>
      </c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293</v>
      </c>
      <c r="D102" s="317">
        <v>259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687" t="s">
        <v>9</v>
      </c>
      <c r="D104" s="631" t="s">
        <v>117</v>
      </c>
      <c r="E104" s="632" t="s">
        <v>118</v>
      </c>
      <c r="F104" s="691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683" t="s">
        <v>9</v>
      </c>
      <c r="D110" s="683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5</v>
      </c>
      <c r="D111" s="326">
        <v>5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4</v>
      </c>
      <c r="D112" s="328">
        <v>4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687" t="s">
        <v>9</v>
      </c>
      <c r="D115" s="633" t="s">
        <v>139</v>
      </c>
      <c r="E115" s="634" t="s">
        <v>140</v>
      </c>
      <c r="F115" s="685" t="s">
        <v>273</v>
      </c>
      <c r="G115" s="495" t="s">
        <v>274</v>
      </c>
      <c r="H115" s="686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+[4]BS17A!C804</f>
        <v>21</v>
      </c>
      <c r="D116" s="329">
        <f>+C116-E116</f>
        <v>0</v>
      </c>
      <c r="E116" s="330">
        <f>+[4]BS17A!D804</f>
        <v>21</v>
      </c>
      <c r="F116" s="404">
        <f>+[4]BS17A!N804</f>
        <v>0</v>
      </c>
      <c r="G116" s="430">
        <f>+[4]BS17A!O804</f>
        <v>21</v>
      </c>
      <c r="H116" s="256">
        <f>+[4]BS17A!P804</f>
        <v>0</v>
      </c>
      <c r="I116" s="256">
        <f>+[4]BS17A!Q804+[4]BS17A!R804</f>
        <v>0</v>
      </c>
      <c r="J116" s="256">
        <f>+[4]BS17D!D804</f>
        <v>0</v>
      </c>
      <c r="K116" s="331">
        <f>+[4]BS17D!E804</f>
        <v>0</v>
      </c>
      <c r="L116" s="256">
        <f>+[4]BS17A!T804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+[4]BS17C!C44</f>
        <v>0</v>
      </c>
      <c r="D117" s="332"/>
      <c r="E117" s="333"/>
      <c r="F117" s="232">
        <f>+[4]BS17C!D44</f>
        <v>0</v>
      </c>
      <c r="G117" s="391">
        <f>+[4]BS17C!E44</f>
        <v>0</v>
      </c>
      <c r="H117" s="260">
        <f>+[4]BS17C!F44</f>
        <v>0</v>
      </c>
      <c r="I117" s="260">
        <f>+[4]BS17C!G44</f>
        <v>0</v>
      </c>
      <c r="J117" s="260">
        <f>+[4]BS17D!D1988</f>
        <v>0</v>
      </c>
      <c r="K117" s="231">
        <f>+[4]BS17D!E1988</f>
        <v>0</v>
      </c>
      <c r="L117" s="260">
        <f>+[4]BS17C!H44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21</v>
      </c>
      <c r="D118" s="318"/>
      <c r="E118" s="319"/>
      <c r="F118" s="218">
        <f t="shared" ref="F118:L118" si="19">+F117+F116</f>
        <v>0</v>
      </c>
      <c r="G118" s="387">
        <f t="shared" si="19"/>
        <v>21</v>
      </c>
      <c r="H118" s="265">
        <f t="shared" si="19"/>
        <v>0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+[4]BS17C!C80</f>
        <v>943</v>
      </c>
      <c r="D119" s="318"/>
      <c r="E119" s="319"/>
      <c r="F119" s="245">
        <f>+[4]BS17C!D80</f>
        <v>1</v>
      </c>
      <c r="G119" s="247">
        <f>+[4]BS17C!E80</f>
        <v>925</v>
      </c>
      <c r="H119" s="335">
        <f>+[4]BS17C!F80</f>
        <v>17</v>
      </c>
      <c r="I119" s="335">
        <f>+[4]BS17C!G80</f>
        <v>0</v>
      </c>
      <c r="J119" s="335">
        <f>+[4]BS17D!D2023</f>
        <v>0</v>
      </c>
      <c r="K119" s="244">
        <f>+[4]BS17D!E2023</f>
        <v>0</v>
      </c>
      <c r="L119" s="335">
        <f>+[4]BS17C!H80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+[4]BS17C!C122</f>
        <v>438</v>
      </c>
      <c r="D120" s="336"/>
      <c r="E120" s="337"/>
      <c r="F120" s="251">
        <f>+[4]BS17C!D122</f>
        <v>1</v>
      </c>
      <c r="G120" s="253">
        <f>+[4]BS17C!E122</f>
        <v>419</v>
      </c>
      <c r="H120" s="272">
        <f>+[4]BS17C!F122</f>
        <v>18</v>
      </c>
      <c r="I120" s="272">
        <f>+[4]BS17C!G122</f>
        <v>0</v>
      </c>
      <c r="J120" s="272">
        <f>+[4]BS17D!D2062</f>
        <v>0</v>
      </c>
      <c r="K120" s="250">
        <f>+[4]BS17D!E2062</f>
        <v>0</v>
      </c>
      <c r="L120" s="272">
        <f>+[4]BS17C!H122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+[4]BS17A!C1036</f>
        <v>1</v>
      </c>
      <c r="D121" s="219">
        <f>+C121-E121</f>
        <v>0</v>
      </c>
      <c r="E121" s="220">
        <f>+[4]BS17A!D1036</f>
        <v>1</v>
      </c>
      <c r="F121" s="218">
        <f>+[4]BS17A!N1036</f>
        <v>0</v>
      </c>
      <c r="G121" s="387">
        <f>+[4]BS17A!O1036</f>
        <v>1</v>
      </c>
      <c r="H121" s="265">
        <f>+[4]BS17A!P1036</f>
        <v>0</v>
      </c>
      <c r="I121" s="265">
        <f>+[4]BS17A!Q1036+[4]BS17A!R1036</f>
        <v>0</v>
      </c>
      <c r="J121" s="265">
        <f>+[4]BS17D!D1036</f>
        <v>0</v>
      </c>
      <c r="K121" s="217">
        <f>+[4]BS17D!E1036</f>
        <v>0</v>
      </c>
      <c r="L121" s="265">
        <f>+[4]BS17A!T1036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+[4]BS17C!C164</f>
        <v>46</v>
      </c>
      <c r="D122" s="339"/>
      <c r="E122" s="337"/>
      <c r="F122" s="223">
        <f>+[4]BS17C!D164</f>
        <v>46</v>
      </c>
      <c r="G122" s="388">
        <f>+[4]BS17C!E164</f>
        <v>0</v>
      </c>
      <c r="H122" s="340">
        <f>+[4]BS17C!F164</f>
        <v>0</v>
      </c>
      <c r="I122" s="340">
        <f>+[4]BS17C!G164</f>
        <v>0</v>
      </c>
      <c r="J122" s="340">
        <f>+[4]BS17D!D2103</f>
        <v>0</v>
      </c>
      <c r="K122" s="222">
        <f>+[4]BS17D!B2103</f>
        <v>0</v>
      </c>
      <c r="L122" s="340">
        <f>+[4]BS17C!H164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+[4]BS17A!C1196</f>
        <v>818</v>
      </c>
      <c r="D123" s="236">
        <f>+C123-E123</f>
        <v>59</v>
      </c>
      <c r="E123" s="237">
        <f>+[4]BS17A!D1196</f>
        <v>759</v>
      </c>
      <c r="F123" s="235">
        <f>+[4]BS17A!N1196</f>
        <v>235</v>
      </c>
      <c r="G123" s="393">
        <f>+[4]BS17A!O1196</f>
        <v>365</v>
      </c>
      <c r="H123" s="258">
        <f>+[4]BS17A!P1196</f>
        <v>218</v>
      </c>
      <c r="I123" s="258">
        <f>+[4]BS17A!Q1196+[4]BS17A!R1196</f>
        <v>0</v>
      </c>
      <c r="J123" s="258">
        <f>+[4]BS17D!D1196</f>
        <v>0</v>
      </c>
      <c r="K123" s="234">
        <f>+[4]BS17D!E1196</f>
        <v>0</v>
      </c>
      <c r="L123" s="258">
        <f>+[4]BS17A!T1196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+[4]BS17C!C181</f>
        <v>16064</v>
      </c>
      <c r="D124" s="332"/>
      <c r="E124" s="333"/>
      <c r="F124" s="232">
        <f>+[4]BS17C!D181</f>
        <v>15413</v>
      </c>
      <c r="G124" s="391">
        <f>+[4]BS17C!E181</f>
        <v>306</v>
      </c>
      <c r="H124" s="260">
        <f>+[4]BS17C!F181</f>
        <v>345</v>
      </c>
      <c r="I124" s="260">
        <f>+[4]BS17C!G181</f>
        <v>0</v>
      </c>
      <c r="J124" s="260">
        <f>+[4]BS17D!D2119</f>
        <v>0</v>
      </c>
      <c r="K124" s="231">
        <f>+[4]BS17D!E2119</f>
        <v>0</v>
      </c>
      <c r="L124" s="260">
        <f>+[4]BS17C!H181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16882</v>
      </c>
      <c r="D125" s="318"/>
      <c r="E125" s="319"/>
      <c r="F125" s="218">
        <f t="shared" ref="F125:L125" si="20">+F124+F123</f>
        <v>15648</v>
      </c>
      <c r="G125" s="387">
        <f t="shared" si="20"/>
        <v>671</v>
      </c>
      <c r="H125" s="265">
        <f t="shared" si="20"/>
        <v>563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+[4]BS17A!C1353</f>
        <v>77</v>
      </c>
      <c r="D126" s="246">
        <f>+C126-E126</f>
        <v>9</v>
      </c>
      <c r="E126" s="248">
        <f>+[4]BS17A!D1353</f>
        <v>68</v>
      </c>
      <c r="F126" s="245">
        <f>+[4]BS17A!N1353</f>
        <v>2</v>
      </c>
      <c r="G126" s="247">
        <f>+[4]BS17A!O1353</f>
        <v>75</v>
      </c>
      <c r="H126" s="335">
        <f>+[4]BS17A!P1353</f>
        <v>0</v>
      </c>
      <c r="I126" s="335">
        <f>+[4]BS17A!Q1353+[4]BS17A!R1353</f>
        <v>0</v>
      </c>
      <c r="J126" s="340">
        <f>+[4]BS17D!D1353</f>
        <v>0</v>
      </c>
      <c r="K126" s="222">
        <f>+[4]BS17D!E1353</f>
        <v>0</v>
      </c>
      <c r="L126" s="335">
        <f>+[4]BS17A!T1353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+[4]BS17C!C252</f>
        <v>226</v>
      </c>
      <c r="D127" s="332"/>
      <c r="E127" s="333"/>
      <c r="F127" s="232">
        <f>+[4]BS17C!D252</f>
        <v>170</v>
      </c>
      <c r="G127" s="391">
        <f>+[4]BS17C!E252</f>
        <v>48</v>
      </c>
      <c r="H127" s="260">
        <f>+[4]BS17C!F252</f>
        <v>8</v>
      </c>
      <c r="I127" s="260">
        <f>+[4]BS17C!G252</f>
        <v>0</v>
      </c>
      <c r="J127" s="260">
        <f>+[4]BS17D!D2189</f>
        <v>0</v>
      </c>
      <c r="K127" s="231">
        <f>+[4]BS17D!E2189</f>
        <v>0</v>
      </c>
      <c r="L127" s="260">
        <f>+[4]BS17C!H252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303</v>
      </c>
      <c r="D128" s="318"/>
      <c r="E128" s="319"/>
      <c r="F128" s="218">
        <f t="shared" ref="F128:L128" si="21">+F127+F126</f>
        <v>172</v>
      </c>
      <c r="G128" s="387">
        <f t="shared" si="21"/>
        <v>123</v>
      </c>
      <c r="H128" s="265">
        <f t="shared" si="21"/>
        <v>8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+[4]BS17C!C292</f>
        <v>191</v>
      </c>
      <c r="D129" s="336"/>
      <c r="E129" s="337"/>
      <c r="F129" s="223">
        <f>+[4]BS17C!D292</f>
        <v>129</v>
      </c>
      <c r="G129" s="388">
        <f>+[4]BS17C!E292</f>
        <v>29</v>
      </c>
      <c r="H129" s="340">
        <f>+[4]BS17C!F292</f>
        <v>33</v>
      </c>
      <c r="I129" s="340">
        <f>+[4]BS17C!G292</f>
        <v>0</v>
      </c>
      <c r="J129" s="340">
        <f>+[4]BS17D!D2228</f>
        <v>0</v>
      </c>
      <c r="K129" s="222">
        <f>+[4]BS17D!E2228</f>
        <v>0</v>
      </c>
      <c r="L129" s="340">
        <f>+[4]BS17C!H292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+[4]BS17A!C1574</f>
        <v>1665</v>
      </c>
      <c r="D130" s="219">
        <f>+C130-E130</f>
        <v>51</v>
      </c>
      <c r="E130" s="220">
        <f>+[4]BS17A!D1574</f>
        <v>1614</v>
      </c>
      <c r="F130" s="218">
        <f>+[4]BS17A!N1574</f>
        <v>1507</v>
      </c>
      <c r="G130" s="387">
        <f>+[4]BS17A!O1574</f>
        <v>158</v>
      </c>
      <c r="H130" s="265">
        <f>+[4]BS17A!P1574</f>
        <v>0</v>
      </c>
      <c r="I130" s="265">
        <f>+[4]BS17A!Q1574+[4]BS17A!R1574</f>
        <v>0</v>
      </c>
      <c r="J130" s="265">
        <f>+[4]BS17D!D1574</f>
        <v>0</v>
      </c>
      <c r="K130" s="217">
        <f>+[4]BS17D!E1574</f>
        <v>0</v>
      </c>
      <c r="L130" s="265">
        <f>+[4]BS17A!T1574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+[4]BS17A!C1849</f>
        <v>21</v>
      </c>
      <c r="D131" s="224">
        <f>+C131-E131</f>
        <v>1</v>
      </c>
      <c r="E131" s="225">
        <f>+[4]BS17A!D1849</f>
        <v>20</v>
      </c>
      <c r="F131" s="223">
        <f>+[4]BS17A!N1849</f>
        <v>14</v>
      </c>
      <c r="G131" s="388">
        <f>+[4]BS17A!O1849</f>
        <v>0</v>
      </c>
      <c r="H131" s="340">
        <f>+[4]BS17A!P1849</f>
        <v>7</v>
      </c>
      <c r="I131" s="340">
        <f>+[4]BS17A!Q1849+[4]BS17A!R1849</f>
        <v>0</v>
      </c>
      <c r="J131" s="340">
        <f>+[4]BS17D!D1849</f>
        <v>0</v>
      </c>
      <c r="K131" s="222">
        <f>+[4]BS17D!E1849</f>
        <v>0</v>
      </c>
      <c r="L131" s="340">
        <f>+[4]BS17A!T1849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+[4]BS17C!C315</f>
        <v>126</v>
      </c>
      <c r="D132" s="332"/>
      <c r="E132" s="333"/>
      <c r="F132" s="232">
        <f>+[4]BS17C!D315</f>
        <v>0</v>
      </c>
      <c r="G132" s="391">
        <f>+[4]BS17C!E315</f>
        <v>126</v>
      </c>
      <c r="H132" s="260">
        <f>+[4]BS17C!F315</f>
        <v>0</v>
      </c>
      <c r="I132" s="260">
        <f>+[4]BS17C!G315</f>
        <v>0</v>
      </c>
      <c r="J132" s="260">
        <f>+[4]BS17D!D2250</f>
        <v>0</v>
      </c>
      <c r="K132" s="231">
        <f>+[4]BS17D!E2250</f>
        <v>0</v>
      </c>
      <c r="L132" s="260">
        <f>+[4]BS17C!H315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147</v>
      </c>
      <c r="D133" s="318"/>
      <c r="E133" s="319"/>
      <c r="F133" s="218">
        <f t="shared" ref="F133:L133" si="23">+F132+F131</f>
        <v>14</v>
      </c>
      <c r="G133" s="387">
        <f t="shared" si="23"/>
        <v>126</v>
      </c>
      <c r="H133" s="265">
        <f t="shared" si="23"/>
        <v>7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+[4]BS17C!C341</f>
        <v>11938</v>
      </c>
      <c r="D134" s="318"/>
      <c r="E134" s="319"/>
      <c r="F134" s="218">
        <f>+[4]BS17C!D341</f>
        <v>9222</v>
      </c>
      <c r="G134" s="387">
        <f>+[4]BS17C!E341</f>
        <v>2333</v>
      </c>
      <c r="H134" s="265">
        <f>+[4]BS17C!F341</f>
        <v>383</v>
      </c>
      <c r="I134" s="265">
        <f>+[4]BS17C!G341</f>
        <v>0</v>
      </c>
      <c r="J134" s="265">
        <f>+[4]BS17D!D2267</f>
        <v>0</v>
      </c>
      <c r="K134" s="217">
        <f>+[4]BS17D!E2267</f>
        <v>0</v>
      </c>
      <c r="L134" s="265">
        <f>+[4]BS17C!H341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2603</v>
      </c>
      <c r="D135" s="281"/>
      <c r="E135" s="282"/>
      <c r="F135" s="236">
        <f t="shared" ref="F135:L135" si="24">+F116+F121+F123+F126+F130+F131</f>
        <v>1758</v>
      </c>
      <c r="G135" s="393">
        <f t="shared" si="24"/>
        <v>620</v>
      </c>
      <c r="H135" s="237">
        <f t="shared" si="24"/>
        <v>225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29972</v>
      </c>
      <c r="D136" s="318"/>
      <c r="E136" s="319"/>
      <c r="F136" s="227">
        <f t="shared" ref="F136:L136" si="25">+F117+F119+F120+F122+F124+F127+F129+F132+F134</f>
        <v>24982</v>
      </c>
      <c r="G136" s="229">
        <f t="shared" si="25"/>
        <v>4186</v>
      </c>
      <c r="H136" s="270">
        <f t="shared" si="25"/>
        <v>804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32575</v>
      </c>
      <c r="D137" s="336"/>
      <c r="E137" s="337"/>
      <c r="F137" s="232">
        <f t="shared" ref="F137:L137" si="26">+F135+F136</f>
        <v>26740</v>
      </c>
      <c r="G137" s="391">
        <f t="shared" si="26"/>
        <v>4806</v>
      </c>
      <c r="H137" s="260">
        <f t="shared" si="26"/>
        <v>1029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+[4]BS17C!C533</f>
        <v>0</v>
      </c>
      <c r="D140" s="255">
        <f>+[4]BS17C!E533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+[4]BS17A!C1861</f>
        <v>60</v>
      </c>
      <c r="D141" s="156">
        <f>+[4]BS17A!D1861</f>
        <v>50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+[4]BS17A!C48</f>
        <v>511</v>
      </c>
      <c r="D142" s="156">
        <f>+[4]BS17A!D48</f>
        <v>397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+[4]BS17A!C50</f>
        <v>77</v>
      </c>
      <c r="D144" s="347">
        <f>+[4]BS17A!D50</f>
        <v>77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+[4]BS17A!C51</f>
        <v>144</v>
      </c>
      <c r="D145" s="250">
        <f>+[4]BS17A!D51</f>
        <v>138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792</v>
      </c>
      <c r="D146" s="217">
        <f>SUM(D140:D145)</f>
        <v>662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4631</v>
      </c>
      <c r="D151" s="154">
        <v>92</v>
      </c>
      <c r="E151" s="152">
        <v>11408</v>
      </c>
      <c r="F151" s="154"/>
      <c r="G151" s="154">
        <v>4539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2450</v>
      </c>
      <c r="D152" s="159">
        <v>50</v>
      </c>
      <c r="E152" s="157">
        <v>6036</v>
      </c>
      <c r="F152" s="159"/>
      <c r="G152" s="159">
        <v>2400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7081</v>
      </c>
      <c r="D153" s="220">
        <f>SUM(D151:D152)</f>
        <v>142</v>
      </c>
      <c r="E153" s="219">
        <f>SUM(E151:E152)</f>
        <v>17444</v>
      </c>
      <c r="F153" s="220">
        <f>SUM(F151:F152)</f>
        <v>0</v>
      </c>
      <c r="G153" s="220">
        <f>SUM(G151:G152)</f>
        <v>6939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11900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3375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29953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693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687" t="s">
        <v>9</v>
      </c>
      <c r="D176" s="687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242</v>
      </c>
      <c r="D177" s="607">
        <v>229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692" t="s">
        <v>186</v>
      </c>
      <c r="D181" s="692" t="s">
        <v>223</v>
      </c>
      <c r="E181" s="687" t="s">
        <v>224</v>
      </c>
      <c r="F181" s="692" t="s">
        <v>225</v>
      </c>
      <c r="G181" s="692" t="s">
        <v>226</v>
      </c>
      <c r="H181" s="692" t="s">
        <v>227</v>
      </c>
      <c r="I181" s="692" t="s">
        <v>228</v>
      </c>
      <c r="J181" s="692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689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688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689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688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689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689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688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683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A195:A196"/>
    <mergeCell ref="C170:C171"/>
    <mergeCell ref="C204:C205"/>
    <mergeCell ref="A202:B202"/>
    <mergeCell ref="A201:B201"/>
    <mergeCell ref="A182:A188"/>
    <mergeCell ref="A197:B197"/>
    <mergeCell ref="A85:B85"/>
    <mergeCell ref="D65:K65"/>
    <mergeCell ref="A177:A179"/>
    <mergeCell ref="A199:B199"/>
    <mergeCell ref="F108:M108"/>
    <mergeCell ref="L170:L171"/>
    <mergeCell ref="A160:A161"/>
    <mergeCell ref="L65:L67"/>
    <mergeCell ref="A149:B149"/>
    <mergeCell ref="A139:B139"/>
    <mergeCell ref="C148:D149"/>
    <mergeCell ref="A135:A137"/>
    <mergeCell ref="J114:J115"/>
    <mergeCell ref="K114:K115"/>
    <mergeCell ref="A104:B104"/>
    <mergeCell ref="A102:B102"/>
    <mergeCell ref="A103:D103"/>
    <mergeCell ref="A157:B157"/>
    <mergeCell ref="A116:A118"/>
    <mergeCell ref="A112:B112"/>
    <mergeCell ref="A109:B109"/>
    <mergeCell ref="A111:B111"/>
    <mergeCell ref="A110:B110"/>
    <mergeCell ref="C114:E114"/>
    <mergeCell ref="C109:D109"/>
    <mergeCell ref="A151:B151"/>
    <mergeCell ref="C155:C156"/>
    <mergeCell ref="A121:B121"/>
    <mergeCell ref="A123:A125"/>
    <mergeCell ref="A131:A133"/>
    <mergeCell ref="A126:A128"/>
    <mergeCell ref="A147:F147"/>
    <mergeCell ref="E148:F149"/>
    <mergeCell ref="A6:J6"/>
    <mergeCell ref="A7:J7"/>
    <mergeCell ref="A10:B11"/>
    <mergeCell ref="C10:D10"/>
    <mergeCell ref="E10:G10"/>
    <mergeCell ref="A40:B40"/>
    <mergeCell ref="E51:G51"/>
    <mergeCell ref="A51:B52"/>
    <mergeCell ref="A48:B48"/>
    <mergeCell ref="C36:D36"/>
    <mergeCell ref="A18:A21"/>
    <mergeCell ref="A34:B34"/>
    <mergeCell ref="A36:B37"/>
    <mergeCell ref="A29:A32"/>
    <mergeCell ref="A46:B46"/>
    <mergeCell ref="A43:B43"/>
    <mergeCell ref="A47:B47"/>
    <mergeCell ref="A45:B45"/>
    <mergeCell ref="A41:B41"/>
    <mergeCell ref="I51:I52"/>
    <mergeCell ref="A49:B49"/>
    <mergeCell ref="C51:D51"/>
    <mergeCell ref="Q88:Q90"/>
    <mergeCell ref="D89:G89"/>
    <mergeCell ref="H89:K89"/>
    <mergeCell ref="L88:L90"/>
    <mergeCell ref="O88:O90"/>
    <mergeCell ref="O65:O67"/>
    <mergeCell ref="N65:N67"/>
    <mergeCell ref="A98:A99"/>
    <mergeCell ref="H66:K66"/>
    <mergeCell ref="M88:M90"/>
    <mergeCell ref="P88:P90"/>
    <mergeCell ref="D88:K88"/>
    <mergeCell ref="N88:N90"/>
    <mergeCell ref="C88:C90"/>
    <mergeCell ref="C65:C67"/>
    <mergeCell ref="A95:B95"/>
    <mergeCell ref="A96:A97"/>
    <mergeCell ref="Q65:Q67"/>
    <mergeCell ref="P65:P67"/>
    <mergeCell ref="M65:M67"/>
    <mergeCell ref="D66:G66"/>
    <mergeCell ref="A94:D94"/>
    <mergeCell ref="A65:B67"/>
    <mergeCell ref="A93:B93"/>
    <mergeCell ref="A53:B53"/>
    <mergeCell ref="K55:K56"/>
    <mergeCell ref="H51:H52"/>
    <mergeCell ref="K51:K52"/>
    <mergeCell ref="J51:J52"/>
    <mergeCell ref="K10:K11"/>
    <mergeCell ref="K36:K37"/>
    <mergeCell ref="I10:I11"/>
    <mergeCell ref="I36:I37"/>
    <mergeCell ref="J36:J37"/>
    <mergeCell ref="H36:H37"/>
    <mergeCell ref="E36:G36"/>
    <mergeCell ref="J10:J11"/>
    <mergeCell ref="H10:H11"/>
    <mergeCell ref="H55:H56"/>
    <mergeCell ref="J55:J56"/>
    <mergeCell ref="I55:I56"/>
    <mergeCell ref="A55:B56"/>
    <mergeCell ref="C55:D55"/>
    <mergeCell ref="E55:G55"/>
    <mergeCell ref="L114:L115"/>
    <mergeCell ref="I114:I115"/>
    <mergeCell ref="A88:B90"/>
    <mergeCell ref="F114:H114"/>
    <mergeCell ref="A114:B115"/>
    <mergeCell ref="A153:B153"/>
    <mergeCell ref="A152:B152"/>
    <mergeCell ref="A155:B156"/>
    <mergeCell ref="G148:G150"/>
    <mergeCell ref="A100:A101"/>
    <mergeCell ref="A107:A108"/>
    <mergeCell ref="A105:B105"/>
    <mergeCell ref="A106:B106"/>
    <mergeCell ref="A162:B162"/>
    <mergeCell ref="A166:B166"/>
    <mergeCell ref="J164:J165"/>
    <mergeCell ref="A164:B165"/>
    <mergeCell ref="A168:B168"/>
    <mergeCell ref="C164:C165"/>
    <mergeCell ref="A167:B167"/>
    <mergeCell ref="D164:I164"/>
    <mergeCell ref="A217:B217"/>
    <mergeCell ref="A216:B216"/>
    <mergeCell ref="D204:D205"/>
    <mergeCell ref="A214:B215"/>
    <mergeCell ref="C214:C215"/>
    <mergeCell ref="D170:K170"/>
    <mergeCell ref="A174:B174"/>
    <mergeCell ref="A176:B176"/>
    <mergeCell ref="A173:B173"/>
    <mergeCell ref="A170:B171"/>
    <mergeCell ref="A172:B172"/>
    <mergeCell ref="A204:B205"/>
    <mergeCell ref="A189:A191"/>
    <mergeCell ref="A200:B200"/>
    <mergeCell ref="A181:B181"/>
    <mergeCell ref="A192:A194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50" sqref="B150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",[5]NOMBRE!B2," - ","( ",[5]NOMBRE!C2,[5]NOMBRE!D2,[5]NOMBRE!E2,[5]NOMBRE!F2,[5]NOMBRE!G2," )")</f>
        <v>COMUNA: LINARES  - ( 07401 )</v>
      </c>
      <c r="Z2" s="444"/>
    </row>
    <row r="3" spans="1:27" x14ac:dyDescent="0.15">
      <c r="A3" s="459" t="str">
        <f>CONCATENATE("ESTABLECIMIENTO/ESTRATEGIA: ",[5]NOMBRE!B3," - ","( ",[5]NOMBRE!C3,[5]NOMBRE!D3,[5]NOMBRE!E3,[5]NOMBRE!F3,[5]NOMBRE!G3,[5]NOMBRE!H3," )")</f>
        <v>ESTABLECIMIENTO/ESTRATEGIA: HOSPITAL DE LINARES  - ( 116108 )</v>
      </c>
    </row>
    <row r="4" spans="1:27" x14ac:dyDescent="0.15">
      <c r="A4" s="459" t="str">
        <f>CONCATENATE("MES: ",[5]NOMBRE!B6," - ","( ",[5]NOMBRE!C6,[5]NOMBRE!D6," )")</f>
        <v>MES: ABRIL - ( 04 )</v>
      </c>
    </row>
    <row r="5" spans="1:27" s="460" customFormat="1" x14ac:dyDescent="0.15">
      <c r="A5" s="459" t="str">
        <f>CONCATENATE("AÑO: ",[5]NOMBRE!B7)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699" t="s">
        <v>9</v>
      </c>
      <c r="D11" s="699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66989</v>
      </c>
      <c r="D12" s="218">
        <f t="shared" ref="D12:K12" si="0">+D13+D14+D15+D16+D17+D18+D22+D23+D24</f>
        <v>65762</v>
      </c>
      <c r="E12" s="219">
        <f t="shared" si="0"/>
        <v>26592</v>
      </c>
      <c r="F12" s="387">
        <f t="shared" si="0"/>
        <v>23715</v>
      </c>
      <c r="G12" s="220">
        <f t="shared" si="0"/>
        <v>16682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298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694" t="s">
        <v>12</v>
      </c>
      <c r="B13" s="476" t="s">
        <v>13</v>
      </c>
      <c r="C13" s="222">
        <f>+[5]BS17A!C83</f>
        <v>25029</v>
      </c>
      <c r="D13" s="223">
        <f>+[5]BS17A!D83</f>
        <v>24458</v>
      </c>
      <c r="E13" s="224">
        <f>+[5]BS17A!N83</f>
        <v>11057</v>
      </c>
      <c r="F13" s="388">
        <f>+[5]BS17A!O83</f>
        <v>5745</v>
      </c>
      <c r="G13" s="225">
        <f>+[5]BS17A!P83</f>
        <v>8227</v>
      </c>
      <c r="H13" s="226">
        <f>+[5]BS17A!Q83+[5]BS17A!R83</f>
        <v>0</v>
      </c>
      <c r="I13" s="226">
        <f>+[5]BS17D!D83</f>
        <v>0</v>
      </c>
      <c r="J13" s="226">
        <f>+[5]BS17D!E83</f>
        <v>103</v>
      </c>
      <c r="K13" s="226">
        <f>+[5]BS17A!T83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+[5]BS17A!C174</f>
        <v>29917</v>
      </c>
      <c r="D14" s="227">
        <f>+[5]BS17A!D174</f>
        <v>29379</v>
      </c>
      <c r="E14" s="228">
        <f>+[5]BS17A!N174</f>
        <v>12284</v>
      </c>
      <c r="F14" s="229">
        <f>+[5]BS17A!O174</f>
        <v>10038</v>
      </c>
      <c r="G14" s="389">
        <f>+[5]BS17A!P174</f>
        <v>7595</v>
      </c>
      <c r="H14" s="230">
        <f>+[5]BS17A!Q174+[5]BS17A!R174</f>
        <v>0</v>
      </c>
      <c r="I14" s="230">
        <f>+[5]BS17D!D174</f>
        <v>0</v>
      </c>
      <c r="J14" s="230">
        <f>+[5]BS17D!E174</f>
        <v>10</v>
      </c>
      <c r="K14" s="230">
        <f>+[5]BS17A!T174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+[5]BS17A!C243</f>
        <v>1285</v>
      </c>
      <c r="D15" s="227">
        <f>+[5]BS17A!D243</f>
        <v>1277</v>
      </c>
      <c r="E15" s="228">
        <f>+[5]BS17A!N243</f>
        <v>112</v>
      </c>
      <c r="F15" s="229">
        <f>+[5]BS17A!O243</f>
        <v>1169</v>
      </c>
      <c r="G15" s="389">
        <f>+[5]BS17A!P243</f>
        <v>4</v>
      </c>
      <c r="H15" s="230">
        <f>+[5]BS17A!Q243+[5]BS17A!R243</f>
        <v>0</v>
      </c>
      <c r="I15" s="230">
        <f>+[5]BS17D!D243</f>
        <v>0</v>
      </c>
      <c r="J15" s="230">
        <f>+[5]BS17D!E243</f>
        <v>48</v>
      </c>
      <c r="K15" s="230">
        <f>+[5]BS17A!T243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+[5]BS17A!C289</f>
        <v>0</v>
      </c>
      <c r="D16" s="227">
        <f>+[5]BS17A!D289</f>
        <v>0</v>
      </c>
      <c r="E16" s="228">
        <f>+[5]BS17A!N289</f>
        <v>0</v>
      </c>
      <c r="F16" s="229">
        <f>+[5]BS17A!O289</f>
        <v>0</v>
      </c>
      <c r="G16" s="389">
        <f>+[5]BS17A!P289</f>
        <v>0</v>
      </c>
      <c r="H16" s="230">
        <f>+[5]BS17A!Q289+[5]BS17A!R289</f>
        <v>0</v>
      </c>
      <c r="I16" s="230">
        <f>+[5]BS17D!D289</f>
        <v>0</v>
      </c>
      <c r="J16" s="230">
        <f>+[5]BS17D!E289</f>
        <v>0</v>
      </c>
      <c r="K16" s="230">
        <f>+[5]BS17A!T289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+[5]BS17A!C295</f>
        <v>1658</v>
      </c>
      <c r="D17" s="232">
        <f>+[5]BS17A!D295</f>
        <v>1609</v>
      </c>
      <c r="E17" s="390">
        <f>+[5]BS17A!N295</f>
        <v>1185</v>
      </c>
      <c r="F17" s="391">
        <f>+[5]BS17A!O295</f>
        <v>388</v>
      </c>
      <c r="G17" s="392">
        <f>+[5]BS17A!P295</f>
        <v>85</v>
      </c>
      <c r="H17" s="233">
        <f>+[5]BS17A!Q295+[5]BS17A!R295</f>
        <v>0</v>
      </c>
      <c r="I17" s="233">
        <f>+[5]BS17D!D295</f>
        <v>0</v>
      </c>
      <c r="J17" s="233">
        <f>+[5]BS17D!E295</f>
        <v>126</v>
      </c>
      <c r="K17" s="233">
        <f>+[5]BS17A!T295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5470</v>
      </c>
      <c r="D18" s="223">
        <f t="shared" ref="D18:K18" si="4">SUM(D19:D21)</f>
        <v>5429</v>
      </c>
      <c r="E18" s="224">
        <f t="shared" si="4"/>
        <v>1595</v>
      </c>
      <c r="F18" s="388">
        <f t="shared" si="4"/>
        <v>3761</v>
      </c>
      <c r="G18" s="225">
        <f t="shared" si="4"/>
        <v>114</v>
      </c>
      <c r="H18" s="226">
        <f t="shared" si="4"/>
        <v>0</v>
      </c>
      <c r="I18" s="226">
        <f>SUM(I19:I21)</f>
        <v>0</v>
      </c>
      <c r="J18" s="226">
        <f>SUM(J19:J21)</f>
        <v>11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+[5]BS17A!C362</f>
        <v>4636</v>
      </c>
      <c r="D19" s="235">
        <f>+[5]BS17A!D362</f>
        <v>4595</v>
      </c>
      <c r="E19" s="236">
        <f>+[5]BS17A!N362</f>
        <v>1310</v>
      </c>
      <c r="F19" s="393">
        <f>+[5]BS17A!O362</f>
        <v>3216</v>
      </c>
      <c r="G19" s="237">
        <f>+[5]BS17A!P362</f>
        <v>110</v>
      </c>
      <c r="H19" s="238">
        <f>+[5]BS17A!Q362+[5]BS17A!R362</f>
        <v>0</v>
      </c>
      <c r="I19" s="238">
        <f>+[5]BS17D!D362</f>
        <v>0</v>
      </c>
      <c r="J19" s="238">
        <f>+[5]BS17D!E362</f>
        <v>3</v>
      </c>
      <c r="K19" s="238">
        <f>+[5]BS17A!T362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+[5]BS17A!C405</f>
        <v>68</v>
      </c>
      <c r="D20" s="227">
        <f>+[5]BS17A!D405</f>
        <v>68</v>
      </c>
      <c r="E20" s="228">
        <f>+[5]BS17A!N405</f>
        <v>7</v>
      </c>
      <c r="F20" s="229">
        <f>+[5]BS17A!O405</f>
        <v>61</v>
      </c>
      <c r="G20" s="389">
        <f>+[5]BS17A!P405</f>
        <v>0</v>
      </c>
      <c r="H20" s="230">
        <f>+[5]BS17A!Q405+[5]BS17A!R405</f>
        <v>0</v>
      </c>
      <c r="I20" s="230">
        <f>+[5]BS17D!D405</f>
        <v>0</v>
      </c>
      <c r="J20" s="230">
        <f>+[5]BS17D!E405</f>
        <v>0</v>
      </c>
      <c r="K20" s="230">
        <f>+[5]BS17A!T405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+[5]BS17A!C428</f>
        <v>766</v>
      </c>
      <c r="D21" s="232">
        <f>+[5]BS17A!D428</f>
        <v>766</v>
      </c>
      <c r="E21" s="390">
        <f>+[5]BS17A!N428</f>
        <v>278</v>
      </c>
      <c r="F21" s="391">
        <f>+[5]BS17A!O428</f>
        <v>484</v>
      </c>
      <c r="G21" s="392">
        <f>+[5]BS17A!P428</f>
        <v>4</v>
      </c>
      <c r="H21" s="233">
        <f>+[5]BS17A!Q428+[5]BS17A!R428</f>
        <v>0</v>
      </c>
      <c r="I21" s="233">
        <f>+[5]BS17D!D428</f>
        <v>0</v>
      </c>
      <c r="J21" s="233">
        <f>+[5]BS17D!E428</f>
        <v>8</v>
      </c>
      <c r="K21" s="233">
        <f>+[5]BS17A!T428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00" t="s">
        <v>27</v>
      </c>
      <c r="B22" s="629" t="s">
        <v>28</v>
      </c>
      <c r="C22" s="222">
        <f>+[5]BS17A!C446</f>
        <v>0</v>
      </c>
      <c r="D22" s="223">
        <f>+[5]BS17A!D446</f>
        <v>0</v>
      </c>
      <c r="E22" s="224">
        <f>+[5]BS17A!N446</f>
        <v>0</v>
      </c>
      <c r="F22" s="388">
        <f>+[5]BS17A!O446</f>
        <v>0</v>
      </c>
      <c r="G22" s="225">
        <f>+[5]BS17A!P446</f>
        <v>0</v>
      </c>
      <c r="H22" s="226">
        <f>+[5]BS17A!Q446+[5]BS17A!R446</f>
        <v>0</v>
      </c>
      <c r="I22" s="226">
        <f>+[5]BS17D!D446</f>
        <v>0</v>
      </c>
      <c r="J22" s="226">
        <f>+[5]BS17D!E446</f>
        <v>0</v>
      </c>
      <c r="K22" s="226">
        <f>+[5]BS17A!T446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00" t="s">
        <v>29</v>
      </c>
      <c r="B23" s="630" t="s">
        <v>30</v>
      </c>
      <c r="C23" s="239">
        <f>+[5]BS17A!C456</f>
        <v>68</v>
      </c>
      <c r="D23" s="240">
        <f>+[5]BS17A!D456</f>
        <v>68</v>
      </c>
      <c r="E23" s="394">
        <f>+[5]BS17A!N456</f>
        <v>22</v>
      </c>
      <c r="F23" s="395">
        <f>+[5]BS17A!O456</f>
        <v>44</v>
      </c>
      <c r="G23" s="396">
        <f>+[5]BS17A!P456</f>
        <v>2</v>
      </c>
      <c r="H23" s="221">
        <f>+[5]BS17A!Q456+[5]BS17A!R456</f>
        <v>0</v>
      </c>
      <c r="I23" s="221">
        <f>+[5]BS17D!D456</f>
        <v>0</v>
      </c>
      <c r="J23" s="221">
        <f>+[5]BS17D!E456</f>
        <v>0</v>
      </c>
      <c r="K23" s="221">
        <f>+[5]BS17A!T456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00" t="s">
        <v>31</v>
      </c>
      <c r="B24" s="487" t="s">
        <v>32</v>
      </c>
      <c r="C24" s="161">
        <f>+[5]BS17A!C500</f>
        <v>3562</v>
      </c>
      <c r="D24" s="241">
        <f>+[5]BS17A!D500</f>
        <v>3542</v>
      </c>
      <c r="E24" s="397">
        <f>+[5]BS17A!N500</f>
        <v>337</v>
      </c>
      <c r="F24" s="398">
        <f>+[5]BS17A!O500</f>
        <v>2570</v>
      </c>
      <c r="G24" s="399">
        <f>+[5]BS17A!P500</f>
        <v>655</v>
      </c>
      <c r="H24" s="242">
        <f>+[5]BS17A!Q500+[5]BS17A!R500</f>
        <v>0</v>
      </c>
      <c r="I24" s="242">
        <f>+[5]BS17D!D500</f>
        <v>0</v>
      </c>
      <c r="J24" s="242">
        <f>+[5]BS17D!E500</f>
        <v>0</v>
      </c>
      <c r="K24" s="242">
        <f>+[5]BS17A!T500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4570</v>
      </c>
      <c r="D25" s="223">
        <f t="shared" ref="D25:K25" si="5">+D26+D27+D28+D29+D33</f>
        <v>4500</v>
      </c>
      <c r="E25" s="224">
        <f t="shared" si="5"/>
        <v>916</v>
      </c>
      <c r="F25" s="388">
        <f t="shared" si="5"/>
        <v>1632</v>
      </c>
      <c r="G25" s="225">
        <f t="shared" si="5"/>
        <v>2022</v>
      </c>
      <c r="H25" s="226">
        <f t="shared" si="5"/>
        <v>0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+[5]BS17A!C535</f>
        <v>2824</v>
      </c>
      <c r="D26" s="235">
        <f>+[5]BS17A!D535</f>
        <v>2786</v>
      </c>
      <c r="E26" s="236">
        <f>+[5]BS17A!N535</f>
        <v>290</v>
      </c>
      <c r="F26" s="393">
        <f>+[5]BS17A!O535</f>
        <v>1132</v>
      </c>
      <c r="G26" s="237">
        <f>+[5]BS17A!P535</f>
        <v>1402</v>
      </c>
      <c r="H26" s="238">
        <f>+[5]BS17A!Q535+[5]BS17A!R535</f>
        <v>0</v>
      </c>
      <c r="I26" s="238">
        <f>+[5]BS17D!D535</f>
        <v>0</v>
      </c>
      <c r="J26" s="238">
        <f>+[5]BS17D!E535</f>
        <v>0</v>
      </c>
      <c r="K26" s="238">
        <f>+[5]BS17A!T535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+[5]BS17A!C590</f>
        <v>8</v>
      </c>
      <c r="D27" s="243">
        <f>+[5]BS17A!D590</f>
        <v>8</v>
      </c>
      <c r="E27" s="400">
        <f>+[5]BS17A!N590</f>
        <v>1</v>
      </c>
      <c r="F27" s="401">
        <f>+[5]BS17A!O590</f>
        <v>7</v>
      </c>
      <c r="G27" s="402">
        <f>+[5]BS17A!P590</f>
        <v>0</v>
      </c>
      <c r="H27" s="230">
        <f>+[5]BS17A!Q590+[5]BS17A!R590</f>
        <v>0</v>
      </c>
      <c r="I27" s="230">
        <f>+[5]BS17D!D590</f>
        <v>0</v>
      </c>
      <c r="J27" s="230">
        <f>+[5]BS17D!E590</f>
        <v>0</v>
      </c>
      <c r="K27" s="230">
        <f>+[5]BS17A!T590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+[5]BS17A!C615</f>
        <v>1073</v>
      </c>
      <c r="D28" s="243">
        <f>+[5]BS17A!D615</f>
        <v>1053</v>
      </c>
      <c r="E28" s="400">
        <f>+[5]BS17A!N615</f>
        <v>235</v>
      </c>
      <c r="F28" s="401">
        <f>+[5]BS17A!O615</f>
        <v>305</v>
      </c>
      <c r="G28" s="402">
        <f>+[5]BS17A!P615</f>
        <v>533</v>
      </c>
      <c r="H28" s="230">
        <f>+[5]BS17A!Q615+[5]BS17A!R615</f>
        <v>0</v>
      </c>
      <c r="I28" s="230">
        <f>+[5]BS17D!D615</f>
        <v>0</v>
      </c>
      <c r="J28" s="230">
        <f>+[5]BS17D!E615</f>
        <v>0</v>
      </c>
      <c r="K28" s="230">
        <f>+[5]BS17A!T615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+[5]BS17A!C633</f>
        <v>665</v>
      </c>
      <c r="D29" s="232">
        <f>+[5]BS17A!D633</f>
        <v>653</v>
      </c>
      <c r="E29" s="390">
        <f>+[5]BS17A!N633</f>
        <v>390</v>
      </c>
      <c r="F29" s="391">
        <f>+[5]BS17A!O633</f>
        <v>188</v>
      </c>
      <c r="G29" s="392">
        <f>+[5]BS17A!P633</f>
        <v>87</v>
      </c>
      <c r="H29" s="233">
        <f>+[5]BS17A!Q633+[5]BS17A!R633</f>
        <v>0</v>
      </c>
      <c r="I29" s="233">
        <f>+[5]BS17D!D633</f>
        <v>0</v>
      </c>
      <c r="J29" s="233">
        <f>+[5]BS17D!E633</f>
        <v>0</v>
      </c>
      <c r="K29" s="233">
        <f>+[5]BS17A!T633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SUM([5]BS17A!C636:C653)</f>
        <v>435</v>
      </c>
      <c r="D30" s="245">
        <f>SUM([5]BS17A!D636:D653)</f>
        <v>423</v>
      </c>
      <c r="E30" s="246">
        <f>SUM([5]BS17A!N636:N653)</f>
        <v>316</v>
      </c>
      <c r="F30" s="247">
        <f>SUM([5]BS17A!O636:O653)</f>
        <v>99</v>
      </c>
      <c r="G30" s="248">
        <f>SUM([5]BS17A!P636:P653)</f>
        <v>20</v>
      </c>
      <c r="H30" s="249">
        <f>SUM([5]BS17A!Q636:Q653)+SUM([5]BS17A!R636:R653)</f>
        <v>0</v>
      </c>
      <c r="I30" s="249">
        <f>SUM([5]BS17D!D635:D653)</f>
        <v>0</v>
      </c>
      <c r="J30" s="249">
        <f>SUM([5]BS17D!E635:E653)</f>
        <v>0</v>
      </c>
      <c r="K30" s="249">
        <f>SUM([5]BS17A!T636:T653)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+[5]BS17A!C634</f>
        <v>52</v>
      </c>
      <c r="D31" s="251">
        <f>+[5]BS17A!D634</f>
        <v>52</v>
      </c>
      <c r="E31" s="252">
        <f>+[5]BS17A!N634</f>
        <v>0</v>
      </c>
      <c r="F31" s="253">
        <f>+[5]BS17A!O634</f>
        <v>52</v>
      </c>
      <c r="G31" s="403">
        <f>+[5]BS17A!P634</f>
        <v>0</v>
      </c>
      <c r="H31" s="254">
        <f>+[5]BS17A!Q634+[5]BS17A!R634</f>
        <v>0</v>
      </c>
      <c r="I31" s="254">
        <f>+[5]BS17D!D634</f>
        <v>0</v>
      </c>
      <c r="J31" s="254">
        <f>+[5]BS17D!E634</f>
        <v>0</v>
      </c>
      <c r="K31" s="254">
        <f>+[5]BS17A!T634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+[5]BS17A!C635</f>
        <v>178</v>
      </c>
      <c r="D32" s="251">
        <f>+[5]BS17A!D635</f>
        <v>178</v>
      </c>
      <c r="E32" s="252">
        <f>+[5]BS17A!N635</f>
        <v>74</v>
      </c>
      <c r="F32" s="253">
        <f>+[5]BS17A!O635</f>
        <v>37</v>
      </c>
      <c r="G32" s="403">
        <f>+[5]BS17A!P635</f>
        <v>67</v>
      </c>
      <c r="H32" s="254">
        <f>+[5]BS17A!Q635+[5]BS17A!R635</f>
        <v>0</v>
      </c>
      <c r="I32" s="254">
        <f>+[5]BS17D!D635</f>
        <v>0</v>
      </c>
      <c r="J32" s="254">
        <f>+[5]BS17D!E635</f>
        <v>0</v>
      </c>
      <c r="K32" s="254">
        <f>+[5]BS17A!T635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+[5]BS17A!C654</f>
        <v>0</v>
      </c>
      <c r="D33" s="243">
        <f>+[5]BS17A!D654</f>
        <v>0</v>
      </c>
      <c r="E33" s="400">
        <f>+[5]BS17A!N654</f>
        <v>0</v>
      </c>
      <c r="F33" s="401">
        <f>+[5]BS17A!O654</f>
        <v>0</v>
      </c>
      <c r="G33" s="402">
        <f>+[5]BS17A!P654</f>
        <v>0</v>
      </c>
      <c r="H33" s="230">
        <f>+[5]BS17A!Q654+[5]BS17A!R654</f>
        <v>0</v>
      </c>
      <c r="I33" s="230">
        <f>+[5]BS17D!D654</f>
        <v>0</v>
      </c>
      <c r="J33" s="230">
        <f>+[5]BS17D!E654</f>
        <v>0</v>
      </c>
      <c r="K33" s="230">
        <f>+[5]BS17A!T654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+[5]BS17A!C783</f>
        <v>0</v>
      </c>
      <c r="D34" s="240">
        <f>+[5]BS17A!D783</f>
        <v>0</v>
      </c>
      <c r="E34" s="394">
        <f>+[5]BS17A!N783</f>
        <v>0</v>
      </c>
      <c r="F34" s="395">
        <f>+[5]BS17A!O783</f>
        <v>0</v>
      </c>
      <c r="G34" s="396">
        <f>+[5]BS17A!P783</f>
        <v>0</v>
      </c>
      <c r="H34" s="221">
        <f>+[5]BS17A!Q783+[5]BS17A!R783</f>
        <v>0</v>
      </c>
      <c r="I34" s="221">
        <f>+[5]BS17D!D783</f>
        <v>0</v>
      </c>
      <c r="J34" s="221">
        <f>+[5]BS17D!E783</f>
        <v>0</v>
      </c>
      <c r="K34" s="221">
        <f>+[5]BS17A!T783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01" t="s">
        <v>9</v>
      </c>
      <c r="D37" s="700" t="s">
        <v>10</v>
      </c>
      <c r="E37" s="695" t="s">
        <v>273</v>
      </c>
      <c r="F37" s="495" t="s">
        <v>274</v>
      </c>
      <c r="G37" s="701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+[5]BS17A!C674+[5]BS17A!C678+[5]BS17A!C681+[5]BS17A!C687+[5]BS17A!C695</f>
        <v>0</v>
      </c>
      <c r="D40" s="234">
        <f>+[5]BS17A!D674+[5]BS17A!D678+[5]BS17A!D681+[5]BS17A!D687+[5]BS17A!D695</f>
        <v>0</v>
      </c>
      <c r="E40" s="235">
        <f>+[5]BS17A!N674+[5]BS17A!N678+[5]BS17A!N681+[5]BS17A!N687+[5]BS17A!N695</f>
        <v>0</v>
      </c>
      <c r="F40" s="393">
        <f>+[5]BS17A!O674+[5]BS17A!O678+[5]BS17A!O681+[5]BS17A!O687+[5]BS17A!O695</f>
        <v>0</v>
      </c>
      <c r="G40" s="258">
        <f>+[5]BS17A!P674+[5]BS17A!P678+[5]BS17A!P681+[5]BS17A!P687+[5]BS17A!P695</f>
        <v>0</v>
      </c>
      <c r="H40" s="259">
        <f>+[5]BS17A!Q674+[5]BS17A!R674+[5]BS17A!Q678+[5]BS17A!R678+[5]BS17A!Q681+[5]BS17A!R681+[5]BS17A!Q687+[5]BS17A!R687+[5]BS17A!Q695+[5]BS17A!R695</f>
        <v>0</v>
      </c>
      <c r="I40" s="259">
        <f>+[5]BS17D!D674+[5]BS17D!D678+[5]BS17D!D681+[5]BS17D!D687+[5]BS17D!D695</f>
        <v>0</v>
      </c>
      <c r="J40" s="259">
        <f>+[5]BS17D!E674+[5]BS17D!E678+[5]BS17D!E681+[5]BS17D!E687+[5]BS17D!E695</f>
        <v>0</v>
      </c>
      <c r="K40" s="259">
        <f>+[5]BS17A!T674+[5]BS17A!T678+[5]BS17A!T681+[5]BS17A!T687+[5]BS17A!T695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+[5]BS17A!C701+[5]BS17A!C704+[5]BS17A!C707+[5]BS17A!C710+[5]BS17A!C717</f>
        <v>0</v>
      </c>
      <c r="D41" s="260">
        <f>+[5]BS17A!D701+[5]BS17A!D704+[5]BS17A!D707+[5]BS17A!D710+[5]BS17A!D717</f>
        <v>0</v>
      </c>
      <c r="E41" s="232">
        <f>+[5]BS17A!N701+[5]BS17A!N704+[5]BS17A!N707+[5]BS17A!N710+[5]BS17A!N717</f>
        <v>0</v>
      </c>
      <c r="F41" s="391">
        <f>+[5]BS17A!O701+[5]BS17A!O704+[5]BS17A!O707+[5]BS17A!O710+[5]BS17A!O717</f>
        <v>0</v>
      </c>
      <c r="G41" s="260">
        <f>+[5]BS17A!P701+[5]BS17A!P704+[5]BS17A!P707+[5]BS17A!P710+[5]BS17A!P717</f>
        <v>0</v>
      </c>
      <c r="H41" s="261">
        <f>+[5]BS17A!Q701+[5]BS17A!R701+[5]BS17A!Q704+[5]BS17A!R704+[5]BS17A!Q707+[5]BS17A!R707+[5]BS17A!Q710+[5]BS17A!R710+[5]BS17A!Q717+[5]BS17A!R717</f>
        <v>0</v>
      </c>
      <c r="I41" s="261">
        <f>+[5]BS17D!D701+[5]BS17D!D704+[5]BS17D!D707+[5]BS17D!D710+[5]BS17D!D717</f>
        <v>0</v>
      </c>
      <c r="J41" s="261">
        <f>+[5]BS17D!E701+[5]BS17D!E704+[5]BS17D!E707+[5]BS17D!E710+[5]BS17D!E717</f>
        <v>0</v>
      </c>
      <c r="K41" s="261">
        <f>+[5]BS17A!T701+[5]BS17A!T704+[5]BS17A!T707+[5]BS17A!T710+[5]BS17A!T717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+[5]BS17A!C720</f>
        <v>0</v>
      </c>
      <c r="D43" s="265">
        <f>+[5]BS17A!D720</f>
        <v>0</v>
      </c>
      <c r="E43" s="218">
        <f>+[5]BS17A!N720</f>
        <v>0</v>
      </c>
      <c r="F43" s="387">
        <f>+[5]BS17A!O720</f>
        <v>0</v>
      </c>
      <c r="G43" s="265">
        <f>+[5]BS17A!P720</f>
        <v>0</v>
      </c>
      <c r="H43" s="266">
        <f>+[5]BS17A!Q720+[5]BS17A!R720</f>
        <v>0</v>
      </c>
      <c r="I43" s="266">
        <f>+[5]BS17D!D720</f>
        <v>0</v>
      </c>
      <c r="J43" s="266">
        <f>+[5]BS17D!E720</f>
        <v>0</v>
      </c>
      <c r="K43" s="266">
        <f>+[5]BS17A!T720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+[5]BS17A!C727</f>
        <v>0</v>
      </c>
      <c r="D45" s="258">
        <f>+[5]BS17A!D727</f>
        <v>0</v>
      </c>
      <c r="E45" s="235">
        <f>+[5]BS17A!N727</f>
        <v>0</v>
      </c>
      <c r="F45" s="393">
        <f>+[5]BS17A!O727</f>
        <v>0</v>
      </c>
      <c r="G45" s="258">
        <f>+[5]BS17A!P727</f>
        <v>0</v>
      </c>
      <c r="H45" s="259">
        <f>+[5]BS17A!Q727+[5]BS17A!R727</f>
        <v>0</v>
      </c>
      <c r="I45" s="259">
        <f>+[5]BS17D!D727</f>
        <v>0</v>
      </c>
      <c r="J45" s="259">
        <f>+[5]BS17D!E727</f>
        <v>0</v>
      </c>
      <c r="K45" s="259">
        <f>+[5]BS17A!T727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+[5]BS17A!C730</f>
        <v>0</v>
      </c>
      <c r="D46" s="270">
        <f>+[5]BS17A!D730</f>
        <v>0</v>
      </c>
      <c r="E46" s="227">
        <f>+[5]BS17A!N730</f>
        <v>0</v>
      </c>
      <c r="F46" s="229">
        <f>+[5]BS17A!O730</f>
        <v>0</v>
      </c>
      <c r="G46" s="270">
        <f>+[5]BS17A!P730</f>
        <v>0</v>
      </c>
      <c r="H46" s="271">
        <f>+[5]BS17A!Q730+[5]BS17A!R730</f>
        <v>0</v>
      </c>
      <c r="I46" s="271">
        <f>+[5]BS17D!D730</f>
        <v>0</v>
      </c>
      <c r="J46" s="271">
        <f>+[5]BS17D!E730</f>
        <v>0</v>
      </c>
      <c r="K46" s="271">
        <f>+[5]BS17A!T730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+[5]BS17A!C747</f>
        <v>0</v>
      </c>
      <c r="D47" s="270">
        <f>+[5]BS17A!D747</f>
        <v>0</v>
      </c>
      <c r="E47" s="227">
        <f>+[5]BS17A!N747</f>
        <v>0</v>
      </c>
      <c r="F47" s="229">
        <f>+[5]BS17A!O747</f>
        <v>0</v>
      </c>
      <c r="G47" s="270">
        <f>+[5]BS17A!P747</f>
        <v>0</v>
      </c>
      <c r="H47" s="271">
        <f>+[5]BS17A!Q747+[5]BS17A!R747</f>
        <v>0</v>
      </c>
      <c r="I47" s="271">
        <f>+[5]BS17D!D747</f>
        <v>0</v>
      </c>
      <c r="J47" s="271">
        <f>+[5]BS17D!E747</f>
        <v>0</v>
      </c>
      <c r="K47" s="271">
        <f>+[5]BS17A!T747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+[5]BS17A!C764</f>
        <v>0</v>
      </c>
      <c r="D48" s="272">
        <f>+[5]BS17A!D764</f>
        <v>0</v>
      </c>
      <c r="E48" s="251">
        <f>+[5]BS17A!N764</f>
        <v>0</v>
      </c>
      <c r="F48" s="253">
        <f>+[5]BS17A!O764</f>
        <v>0</v>
      </c>
      <c r="G48" s="272">
        <f>+[5]BS17A!P764</f>
        <v>0</v>
      </c>
      <c r="H48" s="273">
        <f>+[5]BS17A!Q764+[5]BS17A!R764</f>
        <v>0</v>
      </c>
      <c r="I48" s="273">
        <f>+[5]BS17D!D764</f>
        <v>0</v>
      </c>
      <c r="J48" s="273">
        <f>+[5]BS17D!E764</f>
        <v>0</v>
      </c>
      <c r="K48" s="273">
        <f>+[5]BS17A!T764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01" t="s">
        <v>9</v>
      </c>
      <c r="D52" s="700" t="s">
        <v>10</v>
      </c>
      <c r="E52" s="695" t="s">
        <v>273</v>
      </c>
      <c r="F52" s="495" t="s">
        <v>274</v>
      </c>
      <c r="G52" s="701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+[5]BS17A!C1849</f>
        <v>18</v>
      </c>
      <c r="D53" s="278">
        <f>+[5]BS17A!D1849</f>
        <v>18</v>
      </c>
      <c r="E53" s="412">
        <f>+[5]BS17A!N1849</f>
        <v>10</v>
      </c>
      <c r="F53" s="398">
        <f>+[5]BS17A!O1849</f>
        <v>0</v>
      </c>
      <c r="G53" s="278">
        <f>+[5]BS17A!P1849</f>
        <v>8</v>
      </c>
      <c r="H53" s="279">
        <f>+[5]BS17A!Q1849+[5]BS17A!R1849</f>
        <v>0</v>
      </c>
      <c r="I53" s="279">
        <f>+[5]BS17D!D1849</f>
        <v>0</v>
      </c>
      <c r="J53" s="280">
        <f>+[5]BS17D!E1849</f>
        <v>0</v>
      </c>
      <c r="K53" s="279">
        <f>+[5]BS17A!T1849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01" t="s">
        <v>9</v>
      </c>
      <c r="D56" s="700" t="s">
        <v>10</v>
      </c>
      <c r="E56" s="648" t="s">
        <v>273</v>
      </c>
      <c r="F56" s="468" t="s">
        <v>274</v>
      </c>
      <c r="G56" s="696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+[5]BS17A!C1481+[5]BS17A!C1482</f>
        <v>0</v>
      </c>
      <c r="D57" s="223">
        <f>+[5]BS17A!D1481+[5]BS17A!D1482</f>
        <v>0</v>
      </c>
      <c r="E57" s="281"/>
      <c r="F57" s="407"/>
      <c r="G57" s="282"/>
      <c r="H57" s="413">
        <f>+[5]BS17A!Q1481+[5]BS17A!Q1482+[5]BS17A!R1481+[5]BS17A!R1482</f>
        <v>0</v>
      </c>
      <c r="I57" s="283">
        <f>+[5]BS17D!D1481+[5]BS17D!D1482</f>
        <v>0</v>
      </c>
      <c r="J57" s="283">
        <f>+[5]BS17D!E1481+[5]BS17D!E1482</f>
        <v>0</v>
      </c>
      <c r="K57" s="284">
        <f>+[5]BS17A!T1481+[5]BS17A!T1482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+[5]BS17A!C1483+[5]BS17A!C1484</f>
        <v>0</v>
      </c>
      <c r="D58" s="227">
        <f>+[5]BS17A!D1483+[5]BS17A!D1484</f>
        <v>0</v>
      </c>
      <c r="E58" s="414"/>
      <c r="F58" s="415"/>
      <c r="G58" s="416"/>
      <c r="H58" s="417">
        <f>+[5]BS17A!Q1483+[5]BS17A!Q1484+[5]BS17A!R1483+[5]BS17A!R1484</f>
        <v>0</v>
      </c>
      <c r="I58" s="285">
        <f>+[5]BS17D!D1483+[5]BS17D!D1484</f>
        <v>0</v>
      </c>
      <c r="J58" s="285">
        <f>+[5]BS17D!E1483+[5]BS17D!E1484</f>
        <v>0</v>
      </c>
      <c r="K58" s="285">
        <f>+[5]BS17A!T1483+[5]BS17A!T1484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+[5]BS17A!C1485</f>
        <v>0</v>
      </c>
      <c r="D59" s="223">
        <f>+[5]BS17A!D1485</f>
        <v>0</v>
      </c>
      <c r="E59" s="414"/>
      <c r="F59" s="415"/>
      <c r="G59" s="416"/>
      <c r="H59" s="418">
        <f>+[5]BS17A!Q1485+[5]BS17A!R1485</f>
        <v>0</v>
      </c>
      <c r="I59" s="286">
        <f>+[5]BS17D!D1485</f>
        <v>0</v>
      </c>
      <c r="J59" s="286">
        <f>+[5]BS17D!E1485</f>
        <v>0</v>
      </c>
      <c r="K59" s="286">
        <f>+[5]BS17A!T1485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+[5]BS17A!C1488</f>
        <v>0</v>
      </c>
      <c r="D60" s="270">
        <f>+[5]BS17A!D1488</f>
        <v>0</v>
      </c>
      <c r="E60" s="419"/>
      <c r="F60" s="420"/>
      <c r="G60" s="421"/>
      <c r="H60" s="418">
        <f>+[5]BS17A!Q1488+[5]BS17A!R1488</f>
        <v>0</v>
      </c>
      <c r="I60" s="286">
        <f>+[5]BS17D!D1488</f>
        <v>0</v>
      </c>
      <c r="J60" s="286">
        <f>+[5]BS17D!E1488</f>
        <v>0</v>
      </c>
      <c r="K60" s="286">
        <f>+[5]BS17A!T1488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+[5]BS17A!C1486</f>
        <v>0</v>
      </c>
      <c r="D61" s="227">
        <f>+[5]BS17A!D1486</f>
        <v>0</v>
      </c>
      <c r="E61" s="414"/>
      <c r="F61" s="415"/>
      <c r="G61" s="416"/>
      <c r="H61" s="417">
        <f>+[5]BS17A!Q1486+[5]BS17A!R1486</f>
        <v>0</v>
      </c>
      <c r="I61" s="285">
        <f>+[5]BS17D!D1486</f>
        <v>0</v>
      </c>
      <c r="J61" s="285">
        <f>+[5]BS17D!E1486</f>
        <v>0</v>
      </c>
      <c r="K61" s="285">
        <f>+[5]BS17A!T1486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+[5]BS17A!C1487</f>
        <v>0</v>
      </c>
      <c r="D62" s="232">
        <f>+[5]BS17A!D1487</f>
        <v>0</v>
      </c>
      <c r="E62" s="422"/>
      <c r="F62" s="423"/>
      <c r="G62" s="424"/>
      <c r="H62" s="425">
        <f>+[5]BS17A!Q1487+[5]BS17A!R1487</f>
        <v>0</v>
      </c>
      <c r="I62" s="287">
        <f>+[5]BS17D!D1487</f>
        <v>0</v>
      </c>
      <c r="J62" s="287">
        <f>+[5]BS17D!E1487</f>
        <v>0</v>
      </c>
      <c r="K62" s="287">
        <f>+[5]BS17A!T1487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+[5]BS17A!C$811</f>
        <v>1</v>
      </c>
      <c r="D68" s="246">
        <f>SUM(E68:G68)</f>
        <v>0</v>
      </c>
      <c r="E68" s="247">
        <f>+[5]BS17A!D$811</f>
        <v>0</v>
      </c>
      <c r="F68" s="247">
        <f>+[5]BS17A!F$811</f>
        <v>0</v>
      </c>
      <c r="G68" s="247">
        <f>+[5]BS17A!G$811</f>
        <v>0</v>
      </c>
      <c r="H68" s="291">
        <f>SUM(I68:K68)</f>
        <v>1</v>
      </c>
      <c r="I68" s="292">
        <f>+[5]BS17A!E$811</f>
        <v>1</v>
      </c>
      <c r="J68" s="292">
        <f>+[5]BS17A!H$811</f>
        <v>0</v>
      </c>
      <c r="K68" s="292">
        <f>+[5]BS17A!I$811</f>
        <v>0</v>
      </c>
      <c r="L68" s="244">
        <f>+[5]BS17A!AB$811</f>
        <v>0</v>
      </c>
      <c r="M68" s="244">
        <f>+[5]BS17A!Q$811+[5]BS17A!R$811</f>
        <v>0</v>
      </c>
      <c r="N68" s="244">
        <f>+[5]BS17D!D$811</f>
        <v>0</v>
      </c>
      <c r="O68" s="244">
        <f>+[5]BS17D!E$811</f>
        <v>0</v>
      </c>
      <c r="P68" s="244">
        <f>+[5]BS17A!S$811</f>
        <v>0</v>
      </c>
      <c r="Q68" s="244">
        <f>+[5]BS17A!T$811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+[5]BS17A!C$882</f>
        <v>124</v>
      </c>
      <c r="D69" s="228">
        <f t="shared" ref="D69:D84" si="11">SUM(E69:G69)</f>
        <v>115</v>
      </c>
      <c r="E69" s="229">
        <f>+[5]BS17A!D$882</f>
        <v>115</v>
      </c>
      <c r="F69" s="229">
        <f>+[5]BS17A!F$882</f>
        <v>0</v>
      </c>
      <c r="G69" s="229">
        <f>+[5]BS17A!G$882</f>
        <v>0</v>
      </c>
      <c r="H69" s="291">
        <f>SUM(I69:K69)</f>
        <v>9</v>
      </c>
      <c r="I69" s="292">
        <f>+[5]BS17A!E$882</f>
        <v>9</v>
      </c>
      <c r="J69" s="294">
        <f>+[5]BS17A!H$882</f>
        <v>0</v>
      </c>
      <c r="K69" s="294">
        <f>+[5]BS17A!I$882</f>
        <v>0</v>
      </c>
      <c r="L69" s="156">
        <f>+[5]BS17A!AB$882</f>
        <v>82</v>
      </c>
      <c r="M69" s="156">
        <f>+[5]BS17A!Q$882+[5]BS17A!R$882</f>
        <v>4</v>
      </c>
      <c r="N69" s="156">
        <f>+[5]BS17D!D$882</f>
        <v>0</v>
      </c>
      <c r="O69" s="156">
        <f>+[5]BS17D!E$882</f>
        <v>0</v>
      </c>
      <c r="P69" s="156">
        <f>+[5]BS17A!S$882</f>
        <v>0</v>
      </c>
      <c r="Q69" s="156">
        <f>+[5]BS17A!T$882</f>
        <v>0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+[5]BS17A!C$961</f>
        <v>22</v>
      </c>
      <c r="D70" s="228">
        <f t="shared" si="11"/>
        <v>19</v>
      </c>
      <c r="E70" s="229">
        <f>+[5]BS17A!D$961</f>
        <v>19</v>
      </c>
      <c r="F70" s="229">
        <f>+[5]BS17A!F$961</f>
        <v>0</v>
      </c>
      <c r="G70" s="229">
        <f>+[5]BS17A!G$961</f>
        <v>0</v>
      </c>
      <c r="H70" s="291">
        <f>SUM(I70:K70)</f>
        <v>3</v>
      </c>
      <c r="I70" s="292">
        <f>+[5]BS17A!E$961</f>
        <v>3</v>
      </c>
      <c r="J70" s="294">
        <f>+[5]BS17A!H$961</f>
        <v>0</v>
      </c>
      <c r="K70" s="294">
        <f>+[5]BS17A!I$961</f>
        <v>0</v>
      </c>
      <c r="L70" s="156">
        <f>+[5]BS17A!AB$961</f>
        <v>11</v>
      </c>
      <c r="M70" s="156">
        <f>+[5]BS17A!Q$961+[5]BS17A!R$961</f>
        <v>0</v>
      </c>
      <c r="N70" s="156">
        <f>+[5]BS17D!D$961</f>
        <v>0</v>
      </c>
      <c r="O70" s="156">
        <f>+[5]BS17D!E$961</f>
        <v>0</v>
      </c>
      <c r="P70" s="156">
        <f>+[5]BS17A!S$961</f>
        <v>0</v>
      </c>
      <c r="Q70" s="156">
        <f>+[5]BS17A!T$961</f>
        <v>0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+[5]BS17A!C$1037</f>
        <v>3</v>
      </c>
      <c r="D71" s="228">
        <f t="shared" si="11"/>
        <v>3</v>
      </c>
      <c r="E71" s="229">
        <f>+[5]BS17A!D$1037</f>
        <v>3</v>
      </c>
      <c r="F71" s="229">
        <f>+[5]BS17A!F$1037</f>
        <v>0</v>
      </c>
      <c r="G71" s="229">
        <f>+[5]BS17A!G$1037</f>
        <v>0</v>
      </c>
      <c r="H71" s="295">
        <f t="shared" ref="H71:H84" si="12">SUM(I71:K71)</f>
        <v>0</v>
      </c>
      <c r="I71" s="294">
        <f>+[5]BS17A!E$1037</f>
        <v>0</v>
      </c>
      <c r="J71" s="294">
        <f>+[5]BS17A!H$1037</f>
        <v>0</v>
      </c>
      <c r="K71" s="294">
        <f>+[5]BS17A!I$1037</f>
        <v>0</v>
      </c>
      <c r="L71" s="156">
        <f>+[5]BS17A!AB$1037</f>
        <v>3</v>
      </c>
      <c r="M71" s="156">
        <f>+[5]BS17A!Q$1037+[5]BS17A!R$1037</f>
        <v>0</v>
      </c>
      <c r="N71" s="156">
        <f>+[5]BS17D!D$1037</f>
        <v>0</v>
      </c>
      <c r="O71" s="156">
        <f>+[5]BS17D!E$1037</f>
        <v>0</v>
      </c>
      <c r="P71" s="156">
        <f>+[5]BS17A!S$1037</f>
        <v>0</v>
      </c>
      <c r="Q71" s="156">
        <f>+[5]BS17A!T$1037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+[5]BS17A!C$1098</f>
        <v>41</v>
      </c>
      <c r="D72" s="228">
        <f t="shared" si="11"/>
        <v>42</v>
      </c>
      <c r="E72" s="229">
        <f>+[5]BS17A!D$1098</f>
        <v>41</v>
      </c>
      <c r="F72" s="229">
        <f>+[5]BS17A!F$1098</f>
        <v>0</v>
      </c>
      <c r="G72" s="229">
        <f>+[5]BS17A!G$1098</f>
        <v>1</v>
      </c>
      <c r="H72" s="295">
        <f t="shared" si="12"/>
        <v>0</v>
      </c>
      <c r="I72" s="294">
        <f>+[5]BS17A!E$1098</f>
        <v>0</v>
      </c>
      <c r="J72" s="294">
        <f>+[5]BS17A!H$1098</f>
        <v>0</v>
      </c>
      <c r="K72" s="294">
        <f>+[5]BS17A!I$1098</f>
        <v>0</v>
      </c>
      <c r="L72" s="156">
        <f>+[5]BS17A!AB$1098</f>
        <v>35</v>
      </c>
      <c r="M72" s="156">
        <f>+[5]BS17A!Q$1098+[5]BS17A!R$1098</f>
        <v>0</v>
      </c>
      <c r="N72" s="156">
        <f>+[5]BS17D!D$1098</f>
        <v>0</v>
      </c>
      <c r="O72" s="156">
        <f>+[5]BS17D!E$1098</f>
        <v>0</v>
      </c>
      <c r="P72" s="156">
        <f>+[5]BS17A!S$1098</f>
        <v>0</v>
      </c>
      <c r="Q72" s="156">
        <f>+[5]BS17A!T$1098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+[5]BS17A!C$1166</f>
        <v>95</v>
      </c>
      <c r="D73" s="228">
        <f t="shared" si="11"/>
        <v>81</v>
      </c>
      <c r="E73" s="229">
        <f>+[5]BS17A!D$1166</f>
        <v>79</v>
      </c>
      <c r="F73" s="229">
        <f>+[5]BS17A!F$1166</f>
        <v>0</v>
      </c>
      <c r="G73" s="229">
        <f>+[5]BS17A!G$1166</f>
        <v>2</v>
      </c>
      <c r="H73" s="295">
        <f t="shared" si="12"/>
        <v>16</v>
      </c>
      <c r="I73" s="294">
        <f>+[5]BS17A!E$1166</f>
        <v>16</v>
      </c>
      <c r="J73" s="294">
        <f>+[5]BS17A!H$1166</f>
        <v>0</v>
      </c>
      <c r="K73" s="294">
        <f>+[5]BS17A!I$1166</f>
        <v>0</v>
      </c>
      <c r="L73" s="156">
        <f>+[5]BS17A!AB$1166</f>
        <v>93</v>
      </c>
      <c r="M73" s="156">
        <f>+[5]BS17A!Q$1166+[5]BS17A!R$1166</f>
        <v>0</v>
      </c>
      <c r="N73" s="156">
        <f>+[5]BS17D!D$1166</f>
        <v>0</v>
      </c>
      <c r="O73" s="156">
        <f>+[5]BS17D!E$1166</f>
        <v>0</v>
      </c>
      <c r="P73" s="156">
        <f>+[5]BS17A!S$1166</f>
        <v>0</v>
      </c>
      <c r="Q73" s="156">
        <f>+[5]BS17A!T$1166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+[5]BS17A!C$1221</f>
        <v>1</v>
      </c>
      <c r="D74" s="228">
        <f t="shared" si="11"/>
        <v>3</v>
      </c>
      <c r="E74" s="229">
        <f>+[5]BS17A!D$1221</f>
        <v>1</v>
      </c>
      <c r="F74" s="229">
        <f>+[5]BS17A!F$1221</f>
        <v>0</v>
      </c>
      <c r="G74" s="229">
        <f>+[5]BS17A!G$1221</f>
        <v>2</v>
      </c>
      <c r="H74" s="295">
        <f t="shared" si="12"/>
        <v>0</v>
      </c>
      <c r="I74" s="294">
        <f>+[5]BS17A!E$1221</f>
        <v>0</v>
      </c>
      <c r="J74" s="294">
        <f>+[5]BS17A!H$1221</f>
        <v>0</v>
      </c>
      <c r="K74" s="294">
        <f>+[5]BS17A!I$1221</f>
        <v>0</v>
      </c>
      <c r="L74" s="156">
        <f>+[5]BS17A!AB$1221</f>
        <v>0</v>
      </c>
      <c r="M74" s="156">
        <f>+[5]BS17A!Q$1221+[5]BS17A!R$1221</f>
        <v>0</v>
      </c>
      <c r="N74" s="156">
        <f>+[5]BS17D!D$1221</f>
        <v>0</v>
      </c>
      <c r="O74" s="156">
        <f>+[5]BS17D!E$1221</f>
        <v>0</v>
      </c>
      <c r="P74" s="156">
        <f>+[5]BS17A!S$1221</f>
        <v>0</v>
      </c>
      <c r="Q74" s="156">
        <f>+[5]BS17A!T$1221</f>
        <v>0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+[5]BS17A!C$1287</f>
        <v>4</v>
      </c>
      <c r="D75" s="228">
        <f t="shared" si="11"/>
        <v>5</v>
      </c>
      <c r="E75" s="229">
        <f>+[5]BS17A!D$1287</f>
        <v>4</v>
      </c>
      <c r="F75" s="229">
        <f>+[5]BS17A!F$1287</f>
        <v>0</v>
      </c>
      <c r="G75" s="229">
        <f>+[5]BS17A!G$1287</f>
        <v>1</v>
      </c>
      <c r="H75" s="295">
        <f t="shared" si="12"/>
        <v>0</v>
      </c>
      <c r="I75" s="294">
        <f>+[5]BS17A!E$1287</f>
        <v>0</v>
      </c>
      <c r="J75" s="294">
        <f>+[5]BS17A!H$1287</f>
        <v>0</v>
      </c>
      <c r="K75" s="294">
        <f>+[5]BS17A!I$1287</f>
        <v>0</v>
      </c>
      <c r="L75" s="156">
        <f>+[5]BS17A!AB$1287</f>
        <v>3</v>
      </c>
      <c r="M75" s="156">
        <f>+[5]BS17A!Q$1287+[5]BS17A!R$1287</f>
        <v>0</v>
      </c>
      <c r="N75" s="156">
        <f>+[5]BS17D!D$1287</f>
        <v>0</v>
      </c>
      <c r="O75" s="156">
        <f>+[5]BS17D!E$1287</f>
        <v>0</v>
      </c>
      <c r="P75" s="156">
        <f>+[5]BS17A!S$1287</f>
        <v>0</v>
      </c>
      <c r="Q75" s="156">
        <f>+[5]BS17A!T$1287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+[5]BS17A!C$1357</f>
        <v>198</v>
      </c>
      <c r="D76" s="228">
        <f t="shared" si="11"/>
        <v>218</v>
      </c>
      <c r="E76" s="229">
        <f>+[5]BS17A!D$1357</f>
        <v>188</v>
      </c>
      <c r="F76" s="229">
        <f>+[5]BS17A!F$1357</f>
        <v>6</v>
      </c>
      <c r="G76" s="229">
        <f>+[5]BS17A!G$1357</f>
        <v>24</v>
      </c>
      <c r="H76" s="295">
        <f t="shared" si="12"/>
        <v>13</v>
      </c>
      <c r="I76" s="294">
        <f>+[5]BS17A!E$1357</f>
        <v>10</v>
      </c>
      <c r="J76" s="294">
        <f>+[5]BS17A!H$1357</f>
        <v>0</v>
      </c>
      <c r="K76" s="294">
        <f>+[5]BS17A!I$1357</f>
        <v>3</v>
      </c>
      <c r="L76" s="156">
        <f>+[5]BS17A!AB$1357</f>
        <v>0</v>
      </c>
      <c r="M76" s="156">
        <f>+[5]BS17A!Q$1357+[5]BS17A!R$1357</f>
        <v>0</v>
      </c>
      <c r="N76" s="156">
        <f>+[5]BS17D!D$1357</f>
        <v>0</v>
      </c>
      <c r="O76" s="156">
        <f>+[5]BS17D!E$1357</f>
        <v>0</v>
      </c>
      <c r="P76" s="156">
        <f>+[5]BS17A!S$1357</f>
        <v>0</v>
      </c>
      <c r="Q76" s="156">
        <f>+[5]BS17A!T$1357</f>
        <v>24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+[5]BS17A!C$1441</f>
        <v>17</v>
      </c>
      <c r="D77" s="228">
        <f t="shared" si="11"/>
        <v>14</v>
      </c>
      <c r="E77" s="229">
        <f>+[5]BS17A!D$1441</f>
        <v>14</v>
      </c>
      <c r="F77" s="229">
        <f>+[5]BS17A!F$1441</f>
        <v>0</v>
      </c>
      <c r="G77" s="229">
        <f>+[5]BS17A!G$1441</f>
        <v>0</v>
      </c>
      <c r="H77" s="295">
        <f t="shared" si="12"/>
        <v>3</v>
      </c>
      <c r="I77" s="294">
        <f>+[5]BS17A!E$1441</f>
        <v>3</v>
      </c>
      <c r="J77" s="294">
        <f>+[5]BS17A!H$1441</f>
        <v>0</v>
      </c>
      <c r="K77" s="294">
        <f>+[5]BS17A!I$1441</f>
        <v>0</v>
      </c>
      <c r="L77" s="156">
        <f>+[5]BS17A!AB$1441</f>
        <v>3</v>
      </c>
      <c r="M77" s="156">
        <f>+[5]BS17A!Q$1441+[5]BS17A!R$1441</f>
        <v>0</v>
      </c>
      <c r="N77" s="156">
        <f>+[5]BS17D!D$1441</f>
        <v>0</v>
      </c>
      <c r="O77" s="156">
        <f>+[5]BS17D!E$1441</f>
        <v>0</v>
      </c>
      <c r="P77" s="156">
        <f>+[5]BS17A!S$1441</f>
        <v>0</v>
      </c>
      <c r="Q77" s="156">
        <f>+[5]BS17A!T$1441</f>
        <v>1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+[5]BS17A!C$1489</f>
        <v>62</v>
      </c>
      <c r="D78" s="228">
        <f t="shared" si="11"/>
        <v>53</v>
      </c>
      <c r="E78" s="229">
        <f>+[5]BS17A!D$1489</f>
        <v>50</v>
      </c>
      <c r="F78" s="229">
        <f>+[5]BS17A!F$1489</f>
        <v>0</v>
      </c>
      <c r="G78" s="229">
        <f>+[5]BS17A!G$1489</f>
        <v>3</v>
      </c>
      <c r="H78" s="295">
        <f t="shared" si="12"/>
        <v>13</v>
      </c>
      <c r="I78" s="294">
        <f>+[5]BS17A!E$1489</f>
        <v>12</v>
      </c>
      <c r="J78" s="294">
        <f>+[5]BS17A!H$1489</f>
        <v>0</v>
      </c>
      <c r="K78" s="294">
        <f>+[5]BS17A!I$1489</f>
        <v>1</v>
      </c>
      <c r="L78" s="156">
        <f>+[5]BS17A!AB$1489</f>
        <v>1</v>
      </c>
      <c r="M78" s="156">
        <f>+[5]BS17A!Q$1489+[5]BS17A!R$1489</f>
        <v>0</v>
      </c>
      <c r="N78" s="156">
        <f>+[5]BS17D!D$1489</f>
        <v>0</v>
      </c>
      <c r="O78" s="156">
        <f>+[5]BS17D!E$1489</f>
        <v>0</v>
      </c>
      <c r="P78" s="156">
        <f>+[5]BS17A!S$1489</f>
        <v>0</v>
      </c>
      <c r="Q78" s="156">
        <f>+[5]BS17A!T$1489</f>
        <v>16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+[5]BS17A!C$1592</f>
        <v>9</v>
      </c>
      <c r="D79" s="228">
        <f t="shared" si="11"/>
        <v>9</v>
      </c>
      <c r="E79" s="229">
        <f>+[5]BS17A!D$1592</f>
        <v>9</v>
      </c>
      <c r="F79" s="229">
        <f>+[5]BS17A!F$1592</f>
        <v>0</v>
      </c>
      <c r="G79" s="229">
        <f>+[5]BS17A!G$1592</f>
        <v>0</v>
      </c>
      <c r="H79" s="295">
        <f t="shared" si="12"/>
        <v>0</v>
      </c>
      <c r="I79" s="294">
        <f>+[5]BS17A!E$1592</f>
        <v>0</v>
      </c>
      <c r="J79" s="294">
        <f>+[5]BS17A!H$1592</f>
        <v>0</v>
      </c>
      <c r="K79" s="294">
        <f>+[5]BS17A!I$1592</f>
        <v>0</v>
      </c>
      <c r="L79" s="156">
        <f>+[5]BS17A!AB$1592</f>
        <v>0</v>
      </c>
      <c r="M79" s="156">
        <f>+[5]BS17A!Q$1592+[5]BS17A!R$1592</f>
        <v>0</v>
      </c>
      <c r="N79" s="156">
        <f>+[5]BS17D!D$1592</f>
        <v>0</v>
      </c>
      <c r="O79" s="156">
        <f>+[5]BS17D!E$1592</f>
        <v>0</v>
      </c>
      <c r="P79" s="156">
        <f>+[5]BS17A!S$1592</f>
        <v>0</v>
      </c>
      <c r="Q79" s="156">
        <f>+[5]BS17A!T$1592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+[5]BS17A!C$1597</f>
        <v>62</v>
      </c>
      <c r="D80" s="228">
        <f t="shared" si="11"/>
        <v>59</v>
      </c>
      <c r="E80" s="229">
        <f>+[5]BS17A!D$1597</f>
        <v>54</v>
      </c>
      <c r="F80" s="229">
        <f>+[5]BS17A!F$1597</f>
        <v>0</v>
      </c>
      <c r="G80" s="229">
        <f>+[5]BS17A!G$1597</f>
        <v>5</v>
      </c>
      <c r="H80" s="295">
        <f t="shared" si="12"/>
        <v>9</v>
      </c>
      <c r="I80" s="294">
        <f>+[5]BS17A!E$1597</f>
        <v>8</v>
      </c>
      <c r="J80" s="294">
        <f>+[5]BS17A!H$1597</f>
        <v>0</v>
      </c>
      <c r="K80" s="294">
        <f>+[5]BS17A!I$1597</f>
        <v>1</v>
      </c>
      <c r="L80" s="156">
        <f>+[5]BS17A!AB$1597</f>
        <v>0</v>
      </c>
      <c r="M80" s="156">
        <f>+[5]BS17A!Q$1597+[5]BS17A!R$1597</f>
        <v>0</v>
      </c>
      <c r="N80" s="156">
        <f>+[5]BS17D!D$1597</f>
        <v>0</v>
      </c>
      <c r="O80" s="156">
        <f>+[5]BS17D!E$1597</f>
        <v>0</v>
      </c>
      <c r="P80" s="156">
        <f>+[5]BS17A!S$1597</f>
        <v>0</v>
      </c>
      <c r="Q80" s="156">
        <f>+[5]BS17A!T$1597</f>
        <v>9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SUM([5]BS17A!C1632:C1635)</f>
        <v>126</v>
      </c>
      <c r="D81" s="228">
        <f t="shared" si="11"/>
        <v>118</v>
      </c>
      <c r="E81" s="229">
        <f>SUM([5]BS17A!D1632:D1635)</f>
        <v>117</v>
      </c>
      <c r="F81" s="229">
        <f>SUM([5]BS17A!F1632:F1635)</f>
        <v>0</v>
      </c>
      <c r="G81" s="229">
        <f>SUM([5]BS17A!G1632:G1635)</f>
        <v>1</v>
      </c>
      <c r="H81" s="295">
        <f t="shared" si="12"/>
        <v>9</v>
      </c>
      <c r="I81" s="294">
        <f>SUM([5]BS17A!E1632:E1635)</f>
        <v>9</v>
      </c>
      <c r="J81" s="294">
        <f>SUM([5]BS17A!H1632:H1635)</f>
        <v>0</v>
      </c>
      <c r="K81" s="294">
        <f>SUM([5]BS17A!I1632:I1635)</f>
        <v>0</v>
      </c>
      <c r="L81" s="156">
        <f>SUM([5]BS17A!AB1632:AB1635)</f>
        <v>0</v>
      </c>
      <c r="M81" s="156">
        <f>SUM([5]BS17A!Q1632:Q1635)+SUM([5]BS17A!R1632:R1635)</f>
        <v>0</v>
      </c>
      <c r="N81" s="156">
        <f>SUM([5]BS17D!D1632:D1635)</f>
        <v>0</v>
      </c>
      <c r="O81" s="156">
        <f>SUM([5]BS17D!E1632:E1635)</f>
        <v>0</v>
      </c>
      <c r="P81" s="156">
        <f>SUM([5]BS17A!S1632:S1635)</f>
        <v>0</v>
      </c>
      <c r="Q81" s="156">
        <f>SUM([5]BS17A!T1632:T1635)</f>
        <v>66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+[5]BS17A!C1639</f>
        <v>69</v>
      </c>
      <c r="D82" s="228">
        <f t="shared" si="11"/>
        <v>59</v>
      </c>
      <c r="E82" s="229">
        <f>+[5]BS17A!D1639</f>
        <v>56</v>
      </c>
      <c r="F82" s="229">
        <f>+[5]BS17A!F1639</f>
        <v>1</v>
      </c>
      <c r="G82" s="229">
        <f>+[5]BS17A!G1639</f>
        <v>2</v>
      </c>
      <c r="H82" s="295">
        <f t="shared" si="12"/>
        <v>14</v>
      </c>
      <c r="I82" s="294">
        <f>+[5]BS17A!E1639</f>
        <v>13</v>
      </c>
      <c r="J82" s="294">
        <f>+[5]BS17A!H1639</f>
        <v>0</v>
      </c>
      <c r="K82" s="294">
        <f>+[5]BS17A!I1639</f>
        <v>1</v>
      </c>
      <c r="L82" s="156">
        <f>+[5]BS17A!AB$1639</f>
        <v>4</v>
      </c>
      <c r="M82" s="156">
        <f>+[5]BS17A!Q$1639+[5]BS17A!R$1639</f>
        <v>0</v>
      </c>
      <c r="N82" s="156">
        <f>+[5]BS17D!D$1639</f>
        <v>0</v>
      </c>
      <c r="O82" s="156">
        <f>+[5]BS17D!E$1639</f>
        <v>0</v>
      </c>
      <c r="P82" s="156">
        <f>+[5]BS17A!S$1639</f>
        <v>0</v>
      </c>
      <c r="Q82" s="156">
        <f>+[5]BS17A!T$1639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+[5]BS17A!C$1914+[5]BS17A!C$1890-[5]BS17A!C$1935-[5]BS17A!C$1936</f>
        <v>63</v>
      </c>
      <c r="D83" s="252">
        <f t="shared" si="11"/>
        <v>63</v>
      </c>
      <c r="E83" s="253">
        <f>+[5]BS17A!D$1914+[5]BS17A!D$1890-[5]BS17A!D$1935-[5]BS17A!D$1936</f>
        <v>63</v>
      </c>
      <c r="F83" s="253">
        <f>+[5]BS17A!F$1914+[5]BS17A!F$1890-[5]BS17A!F$1935-[5]BS17A!F$1936</f>
        <v>0</v>
      </c>
      <c r="G83" s="253">
        <f>+[5]BS17A!G$1914+[5]BS17A!G$1890-[5]BS17A!G$1935-[5]BS17A!G$1936</f>
        <v>0</v>
      </c>
      <c r="H83" s="297">
        <f t="shared" si="12"/>
        <v>0</v>
      </c>
      <c r="I83" s="298">
        <f>+[5]BS17A!E$1914+[5]BS17A!E$1890-[5]BS17A!E$1935-[5]BS17A!E$1936</f>
        <v>0</v>
      </c>
      <c r="J83" s="298">
        <f>+[5]BS17A!H$1914+[5]BS17A!H$1890-[5]BS17A!H$1935-[5]BS17A!H$1936</f>
        <v>0</v>
      </c>
      <c r="K83" s="298">
        <f>+[5]BS17A!I$1914+[5]BS17A!I$1890-[5]BS17A!I$1935-[5]BS17A!I$1936</f>
        <v>0</v>
      </c>
      <c r="L83" s="250">
        <f>+[5]BS17A!AB$1914+[5]BS17A!AB$1890-[5]BS17A!AB$1935-[5]BS17A!AB$1936</f>
        <v>59</v>
      </c>
      <c r="M83" s="250">
        <f>+[5]BS17A!Q$1914+[5]BS17A!Q$1890-[5]BS17A!Q$1935-[5]BS17A!Q$1936+[5]BS17A!R$1914+[5]BS17A!R$1890-[5]BS17A!R$1935-[5]BS17A!R$1936</f>
        <v>0</v>
      </c>
      <c r="N83" s="250">
        <f>+[5]BS17D!D$1914+[5]BS17D!D$1890-[5]BS17D!D$1937</f>
        <v>0</v>
      </c>
      <c r="O83" s="250">
        <f>+[5]BS17D!E$1914+[5]BS17D!E$1890-[5]BS17D!E$1937</f>
        <v>0</v>
      </c>
      <c r="P83" s="250">
        <f>+[5]BS17A!S$1914+[5]BS17A!S$1890-[5]BS17A!S$1935-[5]BS17A!S$1936</f>
        <v>0</v>
      </c>
      <c r="Q83" s="250">
        <f>+[5]BS17A!T$1914+[5]BS17A!T$1890-[5]BS17A!T$1935-[5]BS17A!T$1936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+[5]BS17A!C1845</f>
        <v>13</v>
      </c>
      <c r="D84" s="252">
        <f t="shared" si="11"/>
        <v>13</v>
      </c>
      <c r="E84" s="253">
        <f>+[5]BS17A!D$1845</f>
        <v>13</v>
      </c>
      <c r="F84" s="253">
        <f>+[5]BS17A!F$1845</f>
        <v>0</v>
      </c>
      <c r="G84" s="253">
        <f>+[5]BS17A!G$1845</f>
        <v>0</v>
      </c>
      <c r="H84" s="297">
        <f t="shared" si="12"/>
        <v>0</v>
      </c>
      <c r="I84" s="298">
        <f>+[5]BS17A!E$1845</f>
        <v>0</v>
      </c>
      <c r="J84" s="298">
        <f>+[5]BS17A!H$1845</f>
        <v>0</v>
      </c>
      <c r="K84" s="298">
        <f>+[5]BS17A!I$1845</f>
        <v>0</v>
      </c>
      <c r="L84" s="250">
        <f>+[5]BS17A!AB$1845</f>
        <v>0</v>
      </c>
      <c r="M84" s="250">
        <f>+[5]BS17A!Q$1845+[5]BS17A!R$1845</f>
        <v>0</v>
      </c>
      <c r="N84" s="250">
        <f>+[5]BS17D!D1845</f>
        <v>0</v>
      </c>
      <c r="O84" s="250">
        <f>+[5]BS17D!E1845</f>
        <v>0</v>
      </c>
      <c r="P84" s="250">
        <f>+[5]BS17A!S$1845</f>
        <v>0</v>
      </c>
      <c r="Q84" s="250">
        <f>+[5]BS17A!T$1845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910</v>
      </c>
      <c r="D85" s="219">
        <f>SUM(D68:D84)</f>
        <v>874</v>
      </c>
      <c r="E85" s="300">
        <f t="shared" ref="E85:Q85" si="13">SUM(E68:E84)</f>
        <v>826</v>
      </c>
      <c r="F85" s="300">
        <f t="shared" si="13"/>
        <v>7</v>
      </c>
      <c r="G85" s="300">
        <f t="shared" si="13"/>
        <v>41</v>
      </c>
      <c r="H85" s="301">
        <f t="shared" si="13"/>
        <v>90</v>
      </c>
      <c r="I85" s="302">
        <f t="shared" si="13"/>
        <v>84</v>
      </c>
      <c r="J85" s="302">
        <f t="shared" si="13"/>
        <v>0</v>
      </c>
      <c r="K85" s="302">
        <f t="shared" si="13"/>
        <v>6</v>
      </c>
      <c r="L85" s="303">
        <f t="shared" si="13"/>
        <v>294</v>
      </c>
      <c r="M85" s="303">
        <f t="shared" si="13"/>
        <v>4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116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52</v>
      </c>
      <c r="D91" s="246">
        <f>SUM(E91:G91)</f>
        <v>48</v>
      </c>
      <c r="E91" s="247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46</v>
      </c>
      <c r="F91" s="247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1</v>
      </c>
      <c r="G91" s="247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1</v>
      </c>
      <c r="H91" s="291">
        <f>SUM(I91:K91)</f>
        <v>6</v>
      </c>
      <c r="I91" s="292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6</v>
      </c>
      <c r="J91" s="292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0</v>
      </c>
      <c r="K91" s="292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L91" s="244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4</v>
      </c>
      <c r="M91" s="427">
        <f>+AA88+AA89</f>
        <v>0</v>
      </c>
      <c r="N91" s="244">
        <f>+[5]BS17D!D1638+[5]BS17D!D1641+[5]BS17D!D1642+[5]BS17D!D1643+[5]BS17D!D1651+[5]BS17D!D1652+[5]BS17D!D1653+[5]BS17D!D1661+[5]BS17D!D1662+[5]BS17D!D1663+[5]BS17D!D1664+[5]BS17D!D1665+[5]BS17D!D1666+[5]BS17D!D1667+[5]BS17D!D1668+[5]BS17D!D1669+[5]BS17D!D1670+[5]BS17D!D1671+[5]BS17D!D1672+[5]BS17D!D1673+[5]BS17D!D1674+[5]BS17D!D1676+[5]BS17D!D1677+[5]BS17D!D1678+[5]BS17D!D1679+[5]BS17D!D1680+[5]BS17D!D1681+[5]BS17D!D1682+[5]BS17D!D1683+[5]BS17D!D1685+[5]BS17D!D1686+[5]BS17D!D1687+[5]BS17D!D1689+[5]BS17D!D1690+[5]BS17D!D1691+[5]BS17D!D1692+[5]BS17D!D1696+[5]BS17D!D1697+[5]BS17D!D1698+[5]BS17D!D1700+[5]BS17D!D1701+[5]BS17D!D1702+[5]BS17D!D1703+[5]BS17D!D1706+[5]BS17D!D1708+[5]BS17D!D1709+[5]BS17D!D1717+[5]BS17D!D1718+[5]BS17D!D1719+[5]BS17D!D1720+[5]BS17D!D1721+[5]BS17D!D1723+[5]BS17D!D1724+[5]BS17D!D1725+[5]BS17D!D1726+[5]BS17D!D1728+[5]BS17D!D1730+[5]BS17D!D1731+[5]BS17D!D1734+[5]BS17D!D1735+[5]BS17D!D1736+[5]BS17D!D1738+[5]BS17D!D1739+[5]BS17D!D1740+[5]BS17D!D1741+[5]BS17D!D1742+[5]BS17D!D1743+[5]BS17D!D1744+[5]BS17D!D1745+[5]BS17D!D1746+[5]BS17D!D1751+[5]BS17D!D1752+[5]BS17D!D1753+[5]BS17D!D1759+[5]BS17D!D1760+[5]BS17D!D1764+[5]BS17D!D1765+[5]BS17D!D1766+[5]BS17D!D1767+[5]BS17D!D1768+[5]BS17D!D1769+[5]BS17D!D1770+[5]BS17D!D1771+[5]BS17D!D1772+[5]BS17D!D1773+[5]BS17D!D1774+[5]BS17D!D1782+[5]BS17D!D1791+[5]BS17D!D1794+[5]BS17D!D1795+[5]BS17D!D1797+[5]BS17D!D1802+[5]BS17D!D1804+[5]BS17D!D1805+[5]BS17D!D1806+[5]BS17D!D1807+[5]BS17D!D1813+[5]BS17D!D1815+[5]BS17D!D1816+[5]BS17D!D1818+[5]BS17D!D1819+[5]BS17D!D1821+[5]BS17D!D1822+[5]BS17D!D1823+[5]BS17D!D1825+[5]BS17D!D1831+[5]BS17D!D1835+[5]BS17D!D1841</f>
        <v>0</v>
      </c>
      <c r="O91" s="244">
        <f>+[5]BS17D!E1638+[5]BS17D!E1641+[5]BS17D!E1642+[5]BS17D!E1643+[5]BS17D!E1651+[5]BS17D!E1652+[5]BS17D!E1653+[5]BS17D!E1661+[5]BS17D!E1662+[5]BS17D!E1663+[5]BS17D!E1664+[5]BS17D!E1665+[5]BS17D!E1666+[5]BS17D!E1667+[5]BS17D!E1668+[5]BS17D!E1669+[5]BS17D!E1670+[5]BS17D!E1671+[5]BS17D!E1672+[5]BS17D!E1673+[5]BS17D!E1674+[5]BS17D!E1676+[5]BS17D!E1677+[5]BS17D!E1678+[5]BS17D!E1679+[5]BS17D!E1680+[5]BS17D!E1681+[5]BS17D!E1682+[5]BS17D!E1683+[5]BS17D!E1685+[5]BS17D!E1686+[5]BS17D!E1687+[5]BS17D!E1689+[5]BS17D!E1690+[5]BS17D!E1691+[5]BS17D!E1692+[5]BS17D!E1696+[5]BS17D!E1697+[5]BS17D!E1698+[5]BS17D!E1700+[5]BS17D!E1701+[5]BS17D!E1702+[5]BS17D!E1703+[5]BS17D!E1706+[5]BS17D!E1708+[5]BS17D!E1709+[5]BS17D!E1717+[5]BS17D!E1718+[5]BS17D!E1719+[5]BS17D!E1720+[5]BS17D!E1721+[5]BS17D!E1723+[5]BS17D!E1724+[5]BS17D!E1725+[5]BS17D!E1726+[5]BS17D!E1728+[5]BS17D!E1730+[5]BS17D!E1731+[5]BS17D!E1734+[5]BS17D!E1735+[5]BS17D!E1736+[5]BS17D!E1738+[5]BS17D!E1739+[5]BS17D!E1740+[5]BS17D!E1741+[5]BS17D!E1742+[5]BS17D!E1743+[5]BS17D!E1744+[5]BS17D!E1745+[5]BS17D!E1746+[5]BS17D!E1751+[5]BS17D!E1752+[5]BS17D!E1753+[5]BS17D!E1759+[5]BS17D!E1760+[5]BS17D!E1764+[5]BS17D!E1765+[5]BS17D!E1766+[5]BS17D!E1767+[5]BS17D!E1768+[5]BS17D!E1769+[5]BS17D!E1770+[5]BS17D!E1771+[5]BS17D!E1772+[5]BS17D!E1773+[5]BS17D!E1774+[5]BS17D!E1782+[5]BS17D!E1791+[5]BS17D!E1794+[5]BS17D!E1795+[5]BS17D!E1797+[5]BS17D!E1802+[5]BS17D!E1804+[5]BS17D!E1805+[5]BS17D!E1806+[5]BS17D!E1807+[5]BS17D!E1813+[5]BS17D!E1815+[5]BS17D!E1816+[5]BS17D!E1818+[5]BS17D!E1819+[5]BS17D!E1821+[5]BS17D!E1822+[5]BS17D!E1823+[5]BS17D!E1825+[5]BS17D!E1831+[5]BS17D!E1835+[5]BS17D!E1841</f>
        <v>0</v>
      </c>
      <c r="P91" s="244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244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70"/>
      <c r="S91" s="474"/>
      <c r="Y91" s="443"/>
      <c r="Z91" s="445" t="s">
        <v>281</v>
      </c>
      <c r="AA91" s="445">
        <f>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17</v>
      </c>
      <c r="D92" s="228">
        <f>SUM(E92:G92)</f>
        <v>11</v>
      </c>
      <c r="E92" s="229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10</v>
      </c>
      <c r="F92" s="229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0</v>
      </c>
      <c r="G92" s="229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1</v>
      </c>
      <c r="H92" s="291">
        <f>SUM(I92:K92)</f>
        <v>8</v>
      </c>
      <c r="I92" s="292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7</v>
      </c>
      <c r="J92" s="294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K92" s="294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1</v>
      </c>
      <c r="L92" s="156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0</v>
      </c>
      <c r="M92" s="156">
        <f>+AA90+AA91</f>
        <v>0</v>
      </c>
      <c r="N92" s="156">
        <f>+[5]BS17D!D1640+[5]BS17D!D1644+[5]BS17D!D1645+[5]BS17D!D1646+[5]BS17D!D1647+[5]BS17D!D1648+[5]BS17D!D1649+[5]BS17D!D1650+[5]BS17D!D1654+[5]BS17D!D1655+[5]BS17D!D1656+[5]BS17D!D1657+[5]BS17D!D1658+[5]BS17D!D1659+[5]BS17D!D1660+[5]BS17D!D1675+[5]BS17D!D1684+[5]BS17D!D1688+[5]BS17D!D1693+[5]BS17D!D1694+[5]BS17D!D1695+[5]BS17D!D1699+[5]BS17D!D1704+[5]BS17D!D1705+[5]BS17D!D1707+[5]BS17D!D1710+[5]BS17D!D1711+[5]BS17D!D1712+[5]BS17D!D1713+[5]BS17D!D1714+[5]BS17D!D1715+[5]BS17D!D1716+[5]BS17D!D1722+[5]BS17D!D1727+[5]BS17D!D1729+[5]BS17D!D1732+[5]BS17D!D1733+[5]BS17D!D1737+[5]BS17D!D1747+[5]BS17D!D1748+[5]BS17D!D1749+[5]BS17D!D1750+[5]BS17D!D1754+[5]BS17D!D1755+[5]BS17D!D1756+[5]BS17D!D1757+[5]BS17D!D1758+[5]BS17D!D1761+[5]BS17D!D1762+[5]BS17D!D1763+[5]BS17D!D1775+[5]BS17D!D1776+[5]BS17D!D1777+[5]BS17D!D1778+[5]BS17D!D1779+[5]BS17D!D1780+[5]BS17D!D1781+[5]BS17D!D1783+[5]BS17D!D1784+[5]BS17D!D1785+[5]BS17D!D1786+[5]BS17D!D1787+[5]BS17D!D1788+[5]BS17D!D1789+[5]BS17D!D1790+[5]BS17D!D1792+[5]BS17D!D1793+[5]BS17D!D1796+[5]BS17D!D1798+[5]BS17D!D1799+[5]BS17D!D1800+[5]BS17D!D1801+[5]BS17D!D1803+[5]BS17D!D1808+[5]BS17D!D1809+[5]BS17D!D1810+[5]BS17D!D1811+[5]BS17D!D1812+[5]BS17D!D1814+[5]BS17D!D1817+[5]BS17D!D1820+[5]BS17D!D1824+[5]BS17D!D1826+[5]BS17D!D1827+[5]BS17D!D1828+[5]BS17D!D1829+[5]BS17D!D1830+[5]BS17D!D1832+[5]BS17D!D1833+[5]BS17D!D1834+[5]BS17D!D1836+[5]BS17D!D1837+[5]BS17D!D1838+[5]BS17D!D1839+[5]BS17D!D1840+[5]BS17D!D1842</f>
        <v>0</v>
      </c>
      <c r="O92" s="156">
        <f>+[5]BS17D!E1640+[5]BS17D!E1644+[5]BS17D!E1645+[5]BS17D!E1646+[5]BS17D!E1647+[5]BS17D!E1648+[5]BS17D!E1649+[5]BS17D!E1650+[5]BS17D!E1654+[5]BS17D!E1655+[5]BS17D!E1656+[5]BS17D!E1657+[5]BS17D!E1658+[5]BS17D!E1659+[5]BS17D!E1660+[5]BS17D!E1675+[5]BS17D!E1684+[5]BS17D!E1688+[5]BS17D!E1693+[5]BS17D!E1694+[5]BS17D!E1695+[5]BS17D!E1699+[5]BS17D!E1704+[5]BS17D!E1705+[5]BS17D!E1707+[5]BS17D!E1710+[5]BS17D!E1711+[5]BS17D!E1712+[5]BS17D!E1713+[5]BS17D!E1714+[5]BS17D!E1715+[5]BS17D!E1716+[5]BS17D!E1722+[5]BS17D!E1727+[5]BS17D!E1729+[5]BS17D!E1732+[5]BS17D!E1733+[5]BS17D!E1737+[5]BS17D!E1747+[5]BS17D!E1748+[5]BS17D!E1749+[5]BS17D!E1750+[5]BS17D!E1754+[5]BS17D!E1755+[5]BS17D!E1756+[5]BS17D!E1757+[5]BS17D!E1758+[5]BS17D!E1761+[5]BS17D!E1762+[5]BS17D!E1763+[5]BS17D!E1775+[5]BS17D!E1776+[5]BS17D!E1777+[5]BS17D!E1778+[5]BS17D!E1779+[5]BS17D!E1780+[5]BS17D!E1781+[5]BS17D!E1783+[5]BS17D!E1784+[5]BS17D!E1785+[5]BS17D!E1786+[5]BS17D!E1787+[5]BS17D!E1788+[5]BS17D!E1789+[5]BS17D!E1790+[5]BS17D!E1792+[5]BS17D!E1793+[5]BS17D!E1796+[5]BS17D!E1798+[5]BS17D!E1799+[5]BS17D!E1800+[5]BS17D!E1801+[5]BS17D!E1803+[5]BS17D!E1808+[5]BS17D!E1809+[5]BS17D!E1810+[5]BS17D!E1811+[5]BS17D!E1812+[5]BS17D!E1814+[5]BS17D!E1817+[5]BS17D!E1820+[5]BS17D!E1824+[5]BS17D!E1826+[5]BS17D!E1827+[5]BS17D!E1828+[5]BS17D!E1829+[5]BS17D!E1830+[5]BS17D!E1832+[5]BS17D!E1833+[5]BS17D!E1834+[5]BS17D!E1836+[5]BS17D!E1837+[5]BS17D!E1838+[5]BS17D!E1839+[5]BS17D!E1840+[5]BS17D!E1842</f>
        <v>0</v>
      </c>
      <c r="P92" s="156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156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69</v>
      </c>
      <c r="D93" s="219">
        <f t="shared" ref="D93:Q93" si="14">SUM(D91:D92)</f>
        <v>59</v>
      </c>
      <c r="E93" s="300">
        <f t="shared" si="14"/>
        <v>56</v>
      </c>
      <c r="F93" s="300">
        <f t="shared" si="14"/>
        <v>1</v>
      </c>
      <c r="G93" s="300">
        <f t="shared" si="14"/>
        <v>2</v>
      </c>
      <c r="H93" s="301">
        <f t="shared" si="14"/>
        <v>14</v>
      </c>
      <c r="I93" s="302">
        <f t="shared" si="14"/>
        <v>13</v>
      </c>
      <c r="J93" s="302">
        <f t="shared" si="14"/>
        <v>0</v>
      </c>
      <c r="K93" s="302">
        <f t="shared" si="14"/>
        <v>1</v>
      </c>
      <c r="L93" s="303">
        <f t="shared" si="14"/>
        <v>4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00" t="s">
        <v>9</v>
      </c>
      <c r="D95" s="700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359</v>
      </c>
      <c r="D96" s="305">
        <v>313</v>
      </c>
      <c r="E96" s="306">
        <v>29</v>
      </c>
      <c r="F96" s="307">
        <v>330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IF([5]BS17A!$K$1988&lt;&gt;SUM([5]BS17!$D$98:$D$99),"El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IF([5]BS17A!$J$1988&lt;&gt;SUM([5]BS17!$C$98:$C$99),"El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107</v>
      </c>
      <c r="D98" s="313">
        <v>98</v>
      </c>
      <c r="E98" s="314">
        <v>26</v>
      </c>
      <c r="F98" s="315">
        <v>81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199</v>
      </c>
      <c r="D100" s="313">
        <v>193</v>
      </c>
      <c r="E100" s="314">
        <v>26</v>
      </c>
      <c r="F100" s="315">
        <v>173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1</v>
      </c>
      <c r="D101" s="309">
        <v>1</v>
      </c>
      <c r="E101" s="310"/>
      <c r="F101" s="311">
        <v>1</v>
      </c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298</v>
      </c>
      <c r="D102" s="317">
        <v>269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00" t="s">
        <v>9</v>
      </c>
      <c r="D104" s="631" t="s">
        <v>117</v>
      </c>
      <c r="E104" s="632" t="s">
        <v>118</v>
      </c>
      <c r="F104" s="698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699" t="s">
        <v>9</v>
      </c>
      <c r="D110" s="699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1</v>
      </c>
      <c r="D111" s="326">
        <v>1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3</v>
      </c>
      <c r="D112" s="328">
        <v>3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00" t="s">
        <v>9</v>
      </c>
      <c r="D115" s="633" t="s">
        <v>139</v>
      </c>
      <c r="E115" s="634" t="s">
        <v>140</v>
      </c>
      <c r="F115" s="695" t="s">
        <v>273</v>
      </c>
      <c r="G115" s="495" t="s">
        <v>274</v>
      </c>
      <c r="H115" s="701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+[5]BS17A!C804</f>
        <v>29</v>
      </c>
      <c r="D116" s="329">
        <f>+C116-E116</f>
        <v>0</v>
      </c>
      <c r="E116" s="330">
        <f>+[5]BS17A!D804</f>
        <v>29</v>
      </c>
      <c r="F116" s="404">
        <f>+[5]BS17A!N804</f>
        <v>4</v>
      </c>
      <c r="G116" s="430">
        <f>+[5]BS17A!O804</f>
        <v>25</v>
      </c>
      <c r="H116" s="256">
        <f>+[5]BS17A!P804</f>
        <v>0</v>
      </c>
      <c r="I116" s="256">
        <f>+[5]BS17A!Q804+[5]BS17A!R804</f>
        <v>0</v>
      </c>
      <c r="J116" s="256">
        <f>+[5]BS17D!D804</f>
        <v>0</v>
      </c>
      <c r="K116" s="331">
        <f>+[5]BS17D!E804</f>
        <v>0</v>
      </c>
      <c r="L116" s="256">
        <f>+[5]BS17A!T804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+[5]BS17C!C44</f>
        <v>0</v>
      </c>
      <c r="D117" s="332"/>
      <c r="E117" s="333"/>
      <c r="F117" s="232">
        <f>+[5]BS17C!D44</f>
        <v>0</v>
      </c>
      <c r="G117" s="391">
        <f>+[5]BS17C!E44</f>
        <v>0</v>
      </c>
      <c r="H117" s="260">
        <f>+[5]BS17C!F44</f>
        <v>0</v>
      </c>
      <c r="I117" s="260">
        <f>+[5]BS17C!G44</f>
        <v>0</v>
      </c>
      <c r="J117" s="260">
        <f>+[5]BS17D!D1988</f>
        <v>0</v>
      </c>
      <c r="K117" s="231">
        <f>+[5]BS17D!E1988</f>
        <v>0</v>
      </c>
      <c r="L117" s="260">
        <f>+[5]BS17C!H44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29</v>
      </c>
      <c r="D118" s="318"/>
      <c r="E118" s="319"/>
      <c r="F118" s="218">
        <f t="shared" ref="F118:L118" si="19">+F117+F116</f>
        <v>4</v>
      </c>
      <c r="G118" s="387">
        <f t="shared" si="19"/>
        <v>25</v>
      </c>
      <c r="H118" s="265">
        <f t="shared" si="19"/>
        <v>0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+[5]BS17C!C80</f>
        <v>966</v>
      </c>
      <c r="D119" s="318"/>
      <c r="E119" s="319"/>
      <c r="F119" s="245">
        <f>+[5]BS17C!D80</f>
        <v>1</v>
      </c>
      <c r="G119" s="247">
        <f>+[5]BS17C!E80</f>
        <v>934</v>
      </c>
      <c r="H119" s="335">
        <f>+[5]BS17C!F80</f>
        <v>31</v>
      </c>
      <c r="I119" s="335">
        <f>+[5]BS17C!G80</f>
        <v>0</v>
      </c>
      <c r="J119" s="335">
        <f>+[5]BS17D!D2023</f>
        <v>0</v>
      </c>
      <c r="K119" s="244">
        <f>+[5]BS17D!E2023</f>
        <v>0</v>
      </c>
      <c r="L119" s="335">
        <f>+[5]BS17C!H80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+[5]BS17C!C122</f>
        <v>378</v>
      </c>
      <c r="D120" s="336"/>
      <c r="E120" s="337"/>
      <c r="F120" s="251">
        <f>+[5]BS17C!D122</f>
        <v>0</v>
      </c>
      <c r="G120" s="253">
        <f>+[5]BS17C!E122</f>
        <v>373</v>
      </c>
      <c r="H120" s="272">
        <f>+[5]BS17C!F122</f>
        <v>5</v>
      </c>
      <c r="I120" s="272">
        <f>+[5]BS17C!G122</f>
        <v>0</v>
      </c>
      <c r="J120" s="272">
        <f>+[5]BS17D!D2062</f>
        <v>0</v>
      </c>
      <c r="K120" s="250">
        <f>+[5]BS17D!E2062</f>
        <v>0</v>
      </c>
      <c r="L120" s="272">
        <f>+[5]BS17C!H122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+[5]BS17A!C1036</f>
        <v>1</v>
      </c>
      <c r="D121" s="219">
        <f>+C121-E121</f>
        <v>0</v>
      </c>
      <c r="E121" s="220">
        <f>+[5]BS17A!D1036</f>
        <v>1</v>
      </c>
      <c r="F121" s="218">
        <f>+[5]BS17A!N1036</f>
        <v>0</v>
      </c>
      <c r="G121" s="387">
        <f>+[5]BS17A!O1036</f>
        <v>1</v>
      </c>
      <c r="H121" s="265">
        <f>+[5]BS17A!P1036</f>
        <v>0</v>
      </c>
      <c r="I121" s="265">
        <f>+[5]BS17A!Q1036+[5]BS17A!R1036</f>
        <v>0</v>
      </c>
      <c r="J121" s="265">
        <f>+[5]BS17D!D1036</f>
        <v>0</v>
      </c>
      <c r="K121" s="217">
        <f>+[5]BS17D!E1036</f>
        <v>0</v>
      </c>
      <c r="L121" s="265">
        <f>+[5]BS17A!T1036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+[5]BS17C!C164</f>
        <v>50</v>
      </c>
      <c r="D122" s="339"/>
      <c r="E122" s="337"/>
      <c r="F122" s="223">
        <f>+[5]BS17C!D164</f>
        <v>50</v>
      </c>
      <c r="G122" s="388">
        <f>+[5]BS17C!E164</f>
        <v>0</v>
      </c>
      <c r="H122" s="340">
        <f>+[5]BS17C!F164</f>
        <v>0</v>
      </c>
      <c r="I122" s="340">
        <f>+[5]BS17C!G164</f>
        <v>0</v>
      </c>
      <c r="J122" s="340">
        <f>+[5]BS17D!D2103</f>
        <v>0</v>
      </c>
      <c r="K122" s="222">
        <f>+[5]BS17D!B2103</f>
        <v>0</v>
      </c>
      <c r="L122" s="340">
        <f>+[5]BS17C!H164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+[5]BS17A!C1196</f>
        <v>835</v>
      </c>
      <c r="D123" s="236">
        <f>+C123-E123</f>
        <v>37</v>
      </c>
      <c r="E123" s="237">
        <f>+[5]BS17A!D1196</f>
        <v>798</v>
      </c>
      <c r="F123" s="235">
        <f>+[5]BS17A!N1196</f>
        <v>253</v>
      </c>
      <c r="G123" s="393">
        <f>+[5]BS17A!O1196</f>
        <v>346</v>
      </c>
      <c r="H123" s="258">
        <f>+[5]BS17A!P1196</f>
        <v>236</v>
      </c>
      <c r="I123" s="258">
        <f>+[5]BS17A!Q1196+[5]BS17A!R1196</f>
        <v>0</v>
      </c>
      <c r="J123" s="258">
        <f>+[5]BS17D!D1196</f>
        <v>0</v>
      </c>
      <c r="K123" s="234">
        <f>+[5]BS17D!E1196</f>
        <v>0</v>
      </c>
      <c r="L123" s="258">
        <f>+[5]BS17A!T1196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+[5]BS17C!C181</f>
        <v>17658</v>
      </c>
      <c r="D124" s="332"/>
      <c r="E124" s="333"/>
      <c r="F124" s="232">
        <f>+[5]BS17C!D181</f>
        <v>16807</v>
      </c>
      <c r="G124" s="391">
        <f>+[5]BS17C!E181</f>
        <v>366</v>
      </c>
      <c r="H124" s="260">
        <f>+[5]BS17C!F181</f>
        <v>485</v>
      </c>
      <c r="I124" s="260">
        <f>+[5]BS17C!G181</f>
        <v>0</v>
      </c>
      <c r="J124" s="260">
        <f>+[5]BS17D!D2119</f>
        <v>0</v>
      </c>
      <c r="K124" s="231">
        <f>+[5]BS17D!E2119</f>
        <v>0</v>
      </c>
      <c r="L124" s="260">
        <f>+[5]BS17C!H181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18493</v>
      </c>
      <c r="D125" s="318"/>
      <c r="E125" s="319"/>
      <c r="F125" s="218">
        <f t="shared" ref="F125:L125" si="20">+F124+F123</f>
        <v>17060</v>
      </c>
      <c r="G125" s="387">
        <f t="shared" si="20"/>
        <v>712</v>
      </c>
      <c r="H125" s="265">
        <f t="shared" si="20"/>
        <v>721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+[5]BS17A!C1353</f>
        <v>89</v>
      </c>
      <c r="D126" s="246">
        <f>+C126-E126</f>
        <v>7</v>
      </c>
      <c r="E126" s="248">
        <f>+[5]BS17A!D1353</f>
        <v>82</v>
      </c>
      <c r="F126" s="245">
        <f>+[5]BS17A!N1353</f>
        <v>13</v>
      </c>
      <c r="G126" s="247">
        <f>+[5]BS17A!O1353</f>
        <v>76</v>
      </c>
      <c r="H126" s="335">
        <f>+[5]BS17A!P1353</f>
        <v>0</v>
      </c>
      <c r="I126" s="335">
        <f>+[5]BS17A!Q1353+[5]BS17A!R1353</f>
        <v>0</v>
      </c>
      <c r="J126" s="340">
        <f>+[5]BS17D!D1353</f>
        <v>0</v>
      </c>
      <c r="K126" s="222">
        <f>+[5]BS17D!E1353</f>
        <v>0</v>
      </c>
      <c r="L126" s="335">
        <f>+[5]BS17A!T1353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+[5]BS17C!C252</f>
        <v>217</v>
      </c>
      <c r="D127" s="332"/>
      <c r="E127" s="333"/>
      <c r="F127" s="232">
        <f>+[5]BS17C!D252</f>
        <v>153</v>
      </c>
      <c r="G127" s="391">
        <f>+[5]BS17C!E252</f>
        <v>47</v>
      </c>
      <c r="H127" s="260">
        <f>+[5]BS17C!F252</f>
        <v>17</v>
      </c>
      <c r="I127" s="260">
        <f>+[5]BS17C!G252</f>
        <v>0</v>
      </c>
      <c r="J127" s="260">
        <f>+[5]BS17D!D2189</f>
        <v>0</v>
      </c>
      <c r="K127" s="231">
        <f>+[5]BS17D!E2189</f>
        <v>0</v>
      </c>
      <c r="L127" s="260">
        <f>+[5]BS17C!H252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306</v>
      </c>
      <c r="D128" s="318"/>
      <c r="E128" s="319"/>
      <c r="F128" s="218">
        <f t="shared" ref="F128:L128" si="21">+F127+F126</f>
        <v>166</v>
      </c>
      <c r="G128" s="387">
        <f t="shared" si="21"/>
        <v>123</v>
      </c>
      <c r="H128" s="265">
        <f t="shared" si="21"/>
        <v>17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+[5]BS17C!C292</f>
        <v>202</v>
      </c>
      <c r="D129" s="336"/>
      <c r="E129" s="337"/>
      <c r="F129" s="223">
        <f>+[5]BS17C!D292</f>
        <v>133</v>
      </c>
      <c r="G129" s="388">
        <f>+[5]BS17C!E292</f>
        <v>28</v>
      </c>
      <c r="H129" s="340">
        <f>+[5]BS17C!F292</f>
        <v>41</v>
      </c>
      <c r="I129" s="340">
        <f>+[5]BS17C!G292</f>
        <v>0</v>
      </c>
      <c r="J129" s="340">
        <f>+[5]BS17D!D2228</f>
        <v>0</v>
      </c>
      <c r="K129" s="222">
        <f>+[5]BS17D!E2228</f>
        <v>0</v>
      </c>
      <c r="L129" s="340">
        <f>+[5]BS17C!H292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+[5]BS17A!C1574</f>
        <v>1139</v>
      </c>
      <c r="D130" s="219">
        <f>+C130-E130</f>
        <v>43</v>
      </c>
      <c r="E130" s="220">
        <f>+[5]BS17A!D1574</f>
        <v>1096</v>
      </c>
      <c r="F130" s="218">
        <f>+[5]BS17A!N1574</f>
        <v>987</v>
      </c>
      <c r="G130" s="387">
        <f>+[5]BS17A!O1574</f>
        <v>152</v>
      </c>
      <c r="H130" s="265">
        <f>+[5]BS17A!P1574</f>
        <v>0</v>
      </c>
      <c r="I130" s="265">
        <f>+[5]BS17A!Q1574+[5]BS17A!R1574</f>
        <v>0</v>
      </c>
      <c r="J130" s="265">
        <f>+[5]BS17D!D1574</f>
        <v>0</v>
      </c>
      <c r="K130" s="217">
        <f>+[5]BS17D!E1574</f>
        <v>0</v>
      </c>
      <c r="L130" s="265">
        <f>+[5]BS17A!T1574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+[5]BS17A!C1849</f>
        <v>18</v>
      </c>
      <c r="D131" s="224">
        <f>+C131-E131</f>
        <v>0</v>
      </c>
      <c r="E131" s="225">
        <f>+[5]BS17A!D1849</f>
        <v>18</v>
      </c>
      <c r="F131" s="223">
        <f>+[5]BS17A!N1849</f>
        <v>10</v>
      </c>
      <c r="G131" s="388">
        <f>+[5]BS17A!O1849</f>
        <v>0</v>
      </c>
      <c r="H131" s="340">
        <f>+[5]BS17A!P1849</f>
        <v>8</v>
      </c>
      <c r="I131" s="340">
        <f>+[5]BS17A!Q1849+[5]BS17A!R1849</f>
        <v>0</v>
      </c>
      <c r="J131" s="340">
        <f>+[5]BS17D!D1849</f>
        <v>0</v>
      </c>
      <c r="K131" s="222">
        <f>+[5]BS17D!E1849</f>
        <v>0</v>
      </c>
      <c r="L131" s="340">
        <f>+[5]BS17A!T1849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+[5]BS17C!C315</f>
        <v>109</v>
      </c>
      <c r="D132" s="332"/>
      <c r="E132" s="333"/>
      <c r="F132" s="232">
        <f>+[5]BS17C!D315</f>
        <v>2</v>
      </c>
      <c r="G132" s="391">
        <f>+[5]BS17C!E315</f>
        <v>107</v>
      </c>
      <c r="H132" s="260">
        <f>+[5]BS17C!F315</f>
        <v>0</v>
      </c>
      <c r="I132" s="260">
        <f>+[5]BS17C!G315</f>
        <v>0</v>
      </c>
      <c r="J132" s="260">
        <f>+[5]BS17D!D2250</f>
        <v>0</v>
      </c>
      <c r="K132" s="231">
        <f>+[5]BS17D!E2250</f>
        <v>0</v>
      </c>
      <c r="L132" s="260">
        <f>+[5]BS17C!H315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127</v>
      </c>
      <c r="D133" s="318"/>
      <c r="E133" s="319"/>
      <c r="F133" s="218">
        <f t="shared" ref="F133:L133" si="23">+F132+F131</f>
        <v>12</v>
      </c>
      <c r="G133" s="387">
        <f t="shared" si="23"/>
        <v>107</v>
      </c>
      <c r="H133" s="265">
        <f t="shared" si="23"/>
        <v>8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+[5]BS17C!C341</f>
        <v>12585</v>
      </c>
      <c r="D134" s="318"/>
      <c r="E134" s="319"/>
      <c r="F134" s="218">
        <f>+[5]BS17C!D341</f>
        <v>9687</v>
      </c>
      <c r="G134" s="387">
        <f>+[5]BS17C!E341</f>
        <v>2377</v>
      </c>
      <c r="H134" s="265">
        <f>+[5]BS17C!F341</f>
        <v>521</v>
      </c>
      <c r="I134" s="265">
        <f>+[5]BS17C!G341</f>
        <v>0</v>
      </c>
      <c r="J134" s="265">
        <f>+[5]BS17D!D2267</f>
        <v>0</v>
      </c>
      <c r="K134" s="217">
        <f>+[5]BS17D!E2267</f>
        <v>0</v>
      </c>
      <c r="L134" s="265">
        <f>+[5]BS17C!H341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2111</v>
      </c>
      <c r="D135" s="281"/>
      <c r="E135" s="282"/>
      <c r="F135" s="236">
        <f t="shared" ref="F135:L135" si="24">+F116+F121+F123+F126+F130+F131</f>
        <v>1267</v>
      </c>
      <c r="G135" s="393">
        <f t="shared" si="24"/>
        <v>600</v>
      </c>
      <c r="H135" s="237">
        <f t="shared" si="24"/>
        <v>244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32165</v>
      </c>
      <c r="D136" s="318"/>
      <c r="E136" s="319"/>
      <c r="F136" s="227">
        <f t="shared" ref="F136:L136" si="25">+F117+F119+F120+F122+F124+F127+F129+F132+F134</f>
        <v>26833</v>
      </c>
      <c r="G136" s="229">
        <f t="shared" si="25"/>
        <v>4232</v>
      </c>
      <c r="H136" s="270">
        <f t="shared" si="25"/>
        <v>1100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34276</v>
      </c>
      <c r="D137" s="336"/>
      <c r="E137" s="337"/>
      <c r="F137" s="232">
        <f t="shared" ref="F137:L137" si="26">+F135+F136</f>
        <v>28100</v>
      </c>
      <c r="G137" s="391">
        <f t="shared" si="26"/>
        <v>4832</v>
      </c>
      <c r="H137" s="260">
        <f t="shared" si="26"/>
        <v>1344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+[5]BS17C!C533</f>
        <v>0</v>
      </c>
      <c r="D140" s="255">
        <f>+[5]BS17C!E533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+[5]BS17A!C1861</f>
        <v>49</v>
      </c>
      <c r="D141" s="156">
        <f>+[5]BS17A!D1861</f>
        <v>40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+[5]BS17A!C48</f>
        <v>535</v>
      </c>
      <c r="D142" s="156">
        <f>+[5]BS17A!D48</f>
        <v>480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+[5]BS17A!C50</f>
        <v>77</v>
      </c>
      <c r="D144" s="347">
        <f>+[5]BS17A!D50</f>
        <v>77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+[5]BS17A!C51</f>
        <v>145</v>
      </c>
      <c r="D145" s="250">
        <f>+[5]BS17A!D51</f>
        <v>139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806</v>
      </c>
      <c r="D146" s="217">
        <f>SUM(D140:D145)</f>
        <v>736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4608</v>
      </c>
      <c r="D151" s="154">
        <v>122</v>
      </c>
      <c r="E151" s="152">
        <v>12329</v>
      </c>
      <c r="F151" s="154"/>
      <c r="G151" s="154">
        <v>4486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2503</v>
      </c>
      <c r="D152" s="159">
        <v>66</v>
      </c>
      <c r="E152" s="157">
        <v>6639</v>
      </c>
      <c r="F152" s="159"/>
      <c r="G152" s="159">
        <v>2437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7111</v>
      </c>
      <c r="D153" s="220">
        <f>SUM(D151:D152)</f>
        <v>188</v>
      </c>
      <c r="E153" s="219">
        <f>SUM(E151:E152)</f>
        <v>18968</v>
      </c>
      <c r="F153" s="220">
        <f>SUM(F151:F152)</f>
        <v>0</v>
      </c>
      <c r="G153" s="220">
        <f>SUM(G151:G152)</f>
        <v>6923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10237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3035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16755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697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00" t="s">
        <v>9</v>
      </c>
      <c r="D176" s="700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202</v>
      </c>
      <c r="D177" s="607">
        <v>196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02" t="s">
        <v>186</v>
      </c>
      <c r="D181" s="702" t="s">
        <v>223</v>
      </c>
      <c r="E181" s="700" t="s">
        <v>224</v>
      </c>
      <c r="F181" s="702" t="s">
        <v>225</v>
      </c>
      <c r="G181" s="702" t="s">
        <v>226</v>
      </c>
      <c r="H181" s="702" t="s">
        <v>227</v>
      </c>
      <c r="I181" s="702" t="s">
        <v>228</v>
      </c>
      <c r="J181" s="702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04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03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04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03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04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04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03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699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D204:D205"/>
    <mergeCell ref="L65:L67"/>
    <mergeCell ref="D66:G66"/>
    <mergeCell ref="H66:K66"/>
    <mergeCell ref="C88:C90"/>
    <mergeCell ref="D88:K88"/>
    <mergeCell ref="L88:L90"/>
    <mergeCell ref="D89:G89"/>
    <mergeCell ref="H89:K89"/>
    <mergeCell ref="D170:K170"/>
    <mergeCell ref="L170:L171"/>
    <mergeCell ref="C148:D149"/>
    <mergeCell ref="E148:F149"/>
    <mergeCell ref="G148:G150"/>
    <mergeCell ref="I114:I115"/>
    <mergeCell ref="A103:D103"/>
    <mergeCell ref="A104:B104"/>
    <mergeCell ref="A105:B105"/>
    <mergeCell ref="A106:B106"/>
    <mergeCell ref="A107:A108"/>
    <mergeCell ref="F108:M108"/>
    <mergeCell ref="A173:B173"/>
    <mergeCell ref="A174:B174"/>
    <mergeCell ref="A176:B176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A177:A179"/>
    <mergeCell ref="A181:B181"/>
    <mergeCell ref="A182:A188"/>
    <mergeCell ref="A168:B168"/>
    <mergeCell ref="A170:B171"/>
    <mergeCell ref="C170:C171"/>
    <mergeCell ref="A172:B172"/>
    <mergeCell ref="A164:B165"/>
    <mergeCell ref="C164:C165"/>
    <mergeCell ref="D164:I164"/>
    <mergeCell ref="J164:J165"/>
    <mergeCell ref="A166:B166"/>
    <mergeCell ref="A167:B167"/>
    <mergeCell ref="A153:B153"/>
    <mergeCell ref="A155:B156"/>
    <mergeCell ref="C155:C156"/>
    <mergeCell ref="A157:B157"/>
    <mergeCell ref="A160:A161"/>
    <mergeCell ref="A162:B162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A116:A118"/>
    <mergeCell ref="A121:B121"/>
    <mergeCell ref="A109:B109"/>
    <mergeCell ref="C109:D109"/>
    <mergeCell ref="A110:B110"/>
    <mergeCell ref="A111:B111"/>
    <mergeCell ref="A112:B112"/>
    <mergeCell ref="A114:B115"/>
    <mergeCell ref="C114:E114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A93:B93"/>
    <mergeCell ref="A85:B85"/>
    <mergeCell ref="A88:B90"/>
    <mergeCell ref="M88:M90"/>
    <mergeCell ref="N88:N90"/>
    <mergeCell ref="A65:B67"/>
    <mergeCell ref="M65:M67"/>
    <mergeCell ref="N65:N67"/>
    <mergeCell ref="O65:O67"/>
    <mergeCell ref="C65:C67"/>
    <mergeCell ref="D65:K65"/>
    <mergeCell ref="A55:B56"/>
    <mergeCell ref="C55:D55"/>
    <mergeCell ref="H55:H56"/>
    <mergeCell ref="C51:D51"/>
    <mergeCell ref="H51:H52"/>
    <mergeCell ref="A53:B53"/>
    <mergeCell ref="E55:G55"/>
    <mergeCell ref="P65:P67"/>
    <mergeCell ref="Q65:Q67"/>
    <mergeCell ref="I55:I56"/>
    <mergeCell ref="J55:J56"/>
    <mergeCell ref="K55:K56"/>
    <mergeCell ref="A45:B45"/>
    <mergeCell ref="A46:B46"/>
    <mergeCell ref="A47:B47"/>
    <mergeCell ref="A48:B48"/>
    <mergeCell ref="A49:B49"/>
    <mergeCell ref="A51:B52"/>
    <mergeCell ref="H36:H37"/>
    <mergeCell ref="A40:B40"/>
    <mergeCell ref="A41:B41"/>
    <mergeCell ref="A43:B43"/>
    <mergeCell ref="A18:A21"/>
    <mergeCell ref="A29:A32"/>
    <mergeCell ref="A34:B34"/>
    <mergeCell ref="A36:B37"/>
    <mergeCell ref="C36:D36"/>
    <mergeCell ref="A6:J6"/>
    <mergeCell ref="A7:J7"/>
    <mergeCell ref="A10:B11"/>
    <mergeCell ref="C10:D10"/>
    <mergeCell ref="H10:H11"/>
    <mergeCell ref="E10:G10"/>
    <mergeCell ref="I10:I11"/>
    <mergeCell ref="J10:J11"/>
    <mergeCell ref="F114:H114"/>
    <mergeCell ref="J114:J115"/>
    <mergeCell ref="K114:K115"/>
    <mergeCell ref="L114:L115"/>
    <mergeCell ref="K10:K11"/>
    <mergeCell ref="E36:G36"/>
    <mergeCell ref="I36:I37"/>
    <mergeCell ref="J36:J37"/>
    <mergeCell ref="K36:K37"/>
    <mergeCell ref="E51:G51"/>
    <mergeCell ref="I51:I52"/>
    <mergeCell ref="J51:J52"/>
    <mergeCell ref="K51:K52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A154" sqref="A154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",[6]NOMBRE!B2," - ","( ",[6]NOMBRE!C2,[6]NOMBRE!D2,[6]NOMBRE!E2,[6]NOMBRE!F2,[6]NOMBRE!G2," )")</f>
        <v>COMUNA: Linares - ( 07401 )</v>
      </c>
      <c r="Z2" s="444"/>
    </row>
    <row r="3" spans="1:27" x14ac:dyDescent="0.15">
      <c r="A3" s="459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15">
      <c r="A4" s="459" t="str">
        <f>CONCATENATE("MES: ",[6]NOMBRE!B6," - ","( ",[6]NOMBRE!C6,[6]NOMBRE!D6," )")</f>
        <v>MES: MAYO - ( 05 )</v>
      </c>
    </row>
    <row r="5" spans="1:27" s="460" customFormat="1" x14ac:dyDescent="0.15">
      <c r="A5" s="459" t="str">
        <f>CONCATENATE("AÑO: ",[6]NOMBRE!B7)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705" t="s">
        <v>9</v>
      </c>
      <c r="D11" s="705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71238</v>
      </c>
      <c r="D12" s="218">
        <f t="shared" ref="D12:K12" si="0">+D13+D14+D15+D16+D17+D18+D22+D23+D24</f>
        <v>67945</v>
      </c>
      <c r="E12" s="219">
        <f t="shared" si="0"/>
        <v>28784</v>
      </c>
      <c r="F12" s="387">
        <f t="shared" si="0"/>
        <v>25495</v>
      </c>
      <c r="G12" s="220">
        <f t="shared" si="0"/>
        <v>16959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237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06" t="s">
        <v>12</v>
      </c>
      <c r="B13" s="476" t="s">
        <v>13</v>
      </c>
      <c r="C13" s="222">
        <f>+[6]BS17A!C83</f>
        <v>27001</v>
      </c>
      <c r="D13" s="223">
        <f>+[6]BS17A!D83</f>
        <v>24292</v>
      </c>
      <c r="E13" s="224">
        <f>+[6]BS17A!N83</f>
        <v>12251</v>
      </c>
      <c r="F13" s="388">
        <f>+[6]BS17A!O83</f>
        <v>6074</v>
      </c>
      <c r="G13" s="225">
        <f>+[6]BS17A!P83</f>
        <v>8676</v>
      </c>
      <c r="H13" s="226">
        <f>+[6]BS17A!Q83+[6]BS17A!R83</f>
        <v>0</v>
      </c>
      <c r="I13" s="226">
        <f>+[6]BS17D!D83</f>
        <v>0</v>
      </c>
      <c r="J13" s="226">
        <f>+[6]BS17D!E83</f>
        <v>51</v>
      </c>
      <c r="K13" s="226">
        <f>+[6]BS17A!T83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+[6]BS17A!C174</f>
        <v>31138</v>
      </c>
      <c r="D14" s="227">
        <f>+[6]BS17A!D174</f>
        <v>30689</v>
      </c>
      <c r="E14" s="228">
        <f>+[6]BS17A!N174</f>
        <v>12839</v>
      </c>
      <c r="F14" s="229">
        <f>+[6]BS17A!O174</f>
        <v>10916</v>
      </c>
      <c r="G14" s="389">
        <f>+[6]BS17A!P174</f>
        <v>7383</v>
      </c>
      <c r="H14" s="230">
        <f>+[6]BS17A!Q174+[6]BS17A!R174</f>
        <v>0</v>
      </c>
      <c r="I14" s="230">
        <f>+[6]BS17D!D174</f>
        <v>0</v>
      </c>
      <c r="J14" s="230">
        <f>+[6]BS17D!E174</f>
        <v>8</v>
      </c>
      <c r="K14" s="230">
        <f>+[6]BS17A!T174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+[6]BS17A!C243</f>
        <v>1508</v>
      </c>
      <c r="D15" s="227">
        <f>+[6]BS17A!D243</f>
        <v>1497</v>
      </c>
      <c r="E15" s="228">
        <f>+[6]BS17A!N243</f>
        <v>130</v>
      </c>
      <c r="F15" s="229">
        <f>+[6]BS17A!O243</f>
        <v>1375</v>
      </c>
      <c r="G15" s="389">
        <f>+[6]BS17A!P243</f>
        <v>3</v>
      </c>
      <c r="H15" s="230">
        <f>+[6]BS17A!Q243+[6]BS17A!R243</f>
        <v>0</v>
      </c>
      <c r="I15" s="230">
        <f>+[6]BS17D!D243</f>
        <v>0</v>
      </c>
      <c r="J15" s="230">
        <f>+[6]BS17D!E243</f>
        <v>53</v>
      </c>
      <c r="K15" s="230">
        <f>+[6]BS17A!T243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+[6]BS17A!C289</f>
        <v>0</v>
      </c>
      <c r="D16" s="227">
        <f>+[6]BS17A!D289</f>
        <v>0</v>
      </c>
      <c r="E16" s="228">
        <f>+[6]BS17A!N289</f>
        <v>0</v>
      </c>
      <c r="F16" s="229">
        <f>+[6]BS17A!O289</f>
        <v>0</v>
      </c>
      <c r="G16" s="389">
        <f>+[6]BS17A!P289</f>
        <v>0</v>
      </c>
      <c r="H16" s="230">
        <f>+[6]BS17A!Q289+[6]BS17A!R289</f>
        <v>0</v>
      </c>
      <c r="I16" s="230">
        <f>+[6]BS17D!D289</f>
        <v>0</v>
      </c>
      <c r="J16" s="230">
        <f>+[6]BS17D!E289</f>
        <v>0</v>
      </c>
      <c r="K16" s="230">
        <f>+[6]BS17A!T289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+[6]BS17A!C295</f>
        <v>1845</v>
      </c>
      <c r="D17" s="232">
        <f>+[6]BS17A!D295</f>
        <v>1802</v>
      </c>
      <c r="E17" s="390">
        <f>+[6]BS17A!N295</f>
        <v>1326</v>
      </c>
      <c r="F17" s="391">
        <f>+[6]BS17A!O295</f>
        <v>411</v>
      </c>
      <c r="G17" s="392">
        <f>+[6]BS17A!P295</f>
        <v>108</v>
      </c>
      <c r="H17" s="233">
        <f>+[6]BS17A!Q295+[6]BS17A!R295</f>
        <v>0</v>
      </c>
      <c r="I17" s="233">
        <f>+[6]BS17D!D295</f>
        <v>0</v>
      </c>
      <c r="J17" s="233">
        <f>+[6]BS17D!E295</f>
        <v>106</v>
      </c>
      <c r="K17" s="233">
        <f>+[6]BS17A!T295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5814</v>
      </c>
      <c r="D18" s="223">
        <f t="shared" ref="D18:K18" si="4">SUM(D19:D21)</f>
        <v>5758</v>
      </c>
      <c r="E18" s="224">
        <f t="shared" si="4"/>
        <v>1844</v>
      </c>
      <c r="F18" s="388">
        <f t="shared" si="4"/>
        <v>3853</v>
      </c>
      <c r="G18" s="225">
        <f t="shared" si="4"/>
        <v>117</v>
      </c>
      <c r="H18" s="226">
        <f t="shared" si="4"/>
        <v>0</v>
      </c>
      <c r="I18" s="226">
        <f>SUM(I19:I21)</f>
        <v>0</v>
      </c>
      <c r="J18" s="226">
        <f>SUM(J19:J21)</f>
        <v>19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+[6]BS17A!C362</f>
        <v>4716</v>
      </c>
      <c r="D19" s="235">
        <f>+[6]BS17A!D362</f>
        <v>4665</v>
      </c>
      <c r="E19" s="236">
        <f>+[6]BS17A!N362</f>
        <v>1368</v>
      </c>
      <c r="F19" s="393">
        <f>+[6]BS17A!O362</f>
        <v>3234</v>
      </c>
      <c r="G19" s="237">
        <f>+[6]BS17A!P362</f>
        <v>114</v>
      </c>
      <c r="H19" s="238">
        <f>+[6]BS17A!Q362+[6]BS17A!R362</f>
        <v>0</v>
      </c>
      <c r="I19" s="238">
        <f>+[6]BS17D!D362</f>
        <v>0</v>
      </c>
      <c r="J19" s="238">
        <f>+[6]BS17D!E362</f>
        <v>9</v>
      </c>
      <c r="K19" s="238">
        <f>+[6]BS17A!T362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+[6]BS17A!C405</f>
        <v>63</v>
      </c>
      <c r="D20" s="227">
        <f>+[6]BS17A!D405</f>
        <v>63</v>
      </c>
      <c r="E20" s="228">
        <f>+[6]BS17A!N405</f>
        <v>2</v>
      </c>
      <c r="F20" s="229">
        <f>+[6]BS17A!O405</f>
        <v>61</v>
      </c>
      <c r="G20" s="389">
        <f>+[6]BS17A!P405</f>
        <v>0</v>
      </c>
      <c r="H20" s="230">
        <f>+[6]BS17A!Q405+[6]BS17A!R405</f>
        <v>0</v>
      </c>
      <c r="I20" s="230">
        <f>+[6]BS17D!D405</f>
        <v>0</v>
      </c>
      <c r="J20" s="230">
        <f>+[6]BS17D!E405</f>
        <v>0</v>
      </c>
      <c r="K20" s="230">
        <f>+[6]BS17A!T405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+[6]BS17A!C428</f>
        <v>1035</v>
      </c>
      <c r="D21" s="232">
        <f>+[6]BS17A!D428</f>
        <v>1030</v>
      </c>
      <c r="E21" s="390">
        <f>+[6]BS17A!N428</f>
        <v>474</v>
      </c>
      <c r="F21" s="391">
        <f>+[6]BS17A!O428</f>
        <v>558</v>
      </c>
      <c r="G21" s="392">
        <f>+[6]BS17A!P428</f>
        <v>3</v>
      </c>
      <c r="H21" s="233">
        <f>+[6]BS17A!Q428+[6]BS17A!R428</f>
        <v>0</v>
      </c>
      <c r="I21" s="233">
        <f>+[6]BS17D!D428</f>
        <v>0</v>
      </c>
      <c r="J21" s="233">
        <f>+[6]BS17D!E428</f>
        <v>10</v>
      </c>
      <c r="K21" s="233">
        <f>+[6]BS17A!T428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09" t="s">
        <v>27</v>
      </c>
      <c r="B22" s="629" t="s">
        <v>28</v>
      </c>
      <c r="C22" s="222">
        <f>+[6]BS17A!C446</f>
        <v>0</v>
      </c>
      <c r="D22" s="223">
        <f>+[6]BS17A!D446</f>
        <v>0</v>
      </c>
      <c r="E22" s="224">
        <f>+[6]BS17A!N446</f>
        <v>0</v>
      </c>
      <c r="F22" s="388">
        <f>+[6]BS17A!O446</f>
        <v>0</v>
      </c>
      <c r="G22" s="225">
        <f>+[6]BS17A!P446</f>
        <v>0</v>
      </c>
      <c r="H22" s="226">
        <f>+[6]BS17A!Q446+[6]BS17A!R446</f>
        <v>0</v>
      </c>
      <c r="I22" s="226">
        <f>+[6]BS17D!D446</f>
        <v>0</v>
      </c>
      <c r="J22" s="226">
        <f>+[6]BS17D!E446</f>
        <v>0</v>
      </c>
      <c r="K22" s="226">
        <f>+[6]BS17A!T446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09" t="s">
        <v>29</v>
      </c>
      <c r="B23" s="630" t="s">
        <v>30</v>
      </c>
      <c r="C23" s="239">
        <f>+[6]BS17A!C456</f>
        <v>89</v>
      </c>
      <c r="D23" s="240">
        <f>+[6]BS17A!D456</f>
        <v>87</v>
      </c>
      <c r="E23" s="394">
        <f>+[6]BS17A!N456</f>
        <v>36</v>
      </c>
      <c r="F23" s="395">
        <f>+[6]BS17A!O456</f>
        <v>51</v>
      </c>
      <c r="G23" s="396">
        <f>+[6]BS17A!P456</f>
        <v>2</v>
      </c>
      <c r="H23" s="221">
        <f>+[6]BS17A!Q456+[6]BS17A!R456</f>
        <v>0</v>
      </c>
      <c r="I23" s="221">
        <f>+[6]BS17D!D456</f>
        <v>0</v>
      </c>
      <c r="J23" s="221">
        <f>+[6]BS17D!E456</f>
        <v>0</v>
      </c>
      <c r="K23" s="221">
        <f>+[6]BS17A!T456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09" t="s">
        <v>31</v>
      </c>
      <c r="B24" s="487" t="s">
        <v>32</v>
      </c>
      <c r="C24" s="161">
        <f>+[6]BS17A!C500</f>
        <v>3843</v>
      </c>
      <c r="D24" s="241">
        <f>+[6]BS17A!D500</f>
        <v>3820</v>
      </c>
      <c r="E24" s="397">
        <f>+[6]BS17A!N500</f>
        <v>358</v>
      </c>
      <c r="F24" s="398">
        <f>+[6]BS17A!O500</f>
        <v>2815</v>
      </c>
      <c r="G24" s="399">
        <f>+[6]BS17A!P500</f>
        <v>670</v>
      </c>
      <c r="H24" s="242">
        <f>+[6]BS17A!Q500+[6]BS17A!R500</f>
        <v>0</v>
      </c>
      <c r="I24" s="242">
        <f>+[6]BS17D!D500</f>
        <v>0</v>
      </c>
      <c r="J24" s="242">
        <f>+[6]BS17D!E500</f>
        <v>0</v>
      </c>
      <c r="K24" s="242">
        <f>+[6]BS17A!T500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5133</v>
      </c>
      <c r="D25" s="223">
        <f t="shared" ref="D25:K25" si="5">+D26+D27+D28+D29+D33</f>
        <v>5068</v>
      </c>
      <c r="E25" s="224">
        <f t="shared" si="5"/>
        <v>834</v>
      </c>
      <c r="F25" s="388">
        <f t="shared" si="5"/>
        <v>2029</v>
      </c>
      <c r="G25" s="225">
        <f t="shared" si="5"/>
        <v>2270</v>
      </c>
      <c r="H25" s="226">
        <f t="shared" si="5"/>
        <v>0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+[6]BS17A!C535</f>
        <v>3253</v>
      </c>
      <c r="D26" s="235">
        <f>+[6]BS17A!D535</f>
        <v>3225</v>
      </c>
      <c r="E26" s="236">
        <f>+[6]BS17A!N535</f>
        <v>339</v>
      </c>
      <c r="F26" s="393">
        <f>+[6]BS17A!O535</f>
        <v>1251</v>
      </c>
      <c r="G26" s="237">
        <f>+[6]BS17A!P535</f>
        <v>1663</v>
      </c>
      <c r="H26" s="238">
        <f>+[6]BS17A!Q535+[6]BS17A!R535</f>
        <v>0</v>
      </c>
      <c r="I26" s="238">
        <f>+[6]BS17D!D535</f>
        <v>0</v>
      </c>
      <c r="J26" s="238">
        <f>+[6]BS17D!E535</f>
        <v>0</v>
      </c>
      <c r="K26" s="238">
        <f>+[6]BS17A!T535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+[6]BS17A!C590</f>
        <v>5</v>
      </c>
      <c r="D27" s="243">
        <f>+[6]BS17A!D590</f>
        <v>5</v>
      </c>
      <c r="E27" s="400">
        <f>+[6]BS17A!N590</f>
        <v>0</v>
      </c>
      <c r="F27" s="401">
        <f>+[6]BS17A!O590</f>
        <v>5</v>
      </c>
      <c r="G27" s="402">
        <f>+[6]BS17A!P590</f>
        <v>0</v>
      </c>
      <c r="H27" s="230">
        <f>+[6]BS17A!Q590+[6]BS17A!R590</f>
        <v>0</v>
      </c>
      <c r="I27" s="230">
        <f>+[6]BS17D!D590</f>
        <v>0</v>
      </c>
      <c r="J27" s="230">
        <f>+[6]BS17D!E590</f>
        <v>0</v>
      </c>
      <c r="K27" s="230">
        <f>+[6]BS17A!T590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+[6]BS17A!C615</f>
        <v>1153</v>
      </c>
      <c r="D28" s="243">
        <f>+[6]BS17A!D615</f>
        <v>1131</v>
      </c>
      <c r="E28" s="400">
        <f>+[6]BS17A!N615</f>
        <v>283</v>
      </c>
      <c r="F28" s="401">
        <f>+[6]BS17A!O615</f>
        <v>367</v>
      </c>
      <c r="G28" s="402">
        <f>+[6]BS17A!P615</f>
        <v>503</v>
      </c>
      <c r="H28" s="230">
        <f>+[6]BS17A!Q615+[6]BS17A!R615</f>
        <v>0</v>
      </c>
      <c r="I28" s="230">
        <f>+[6]BS17D!D615</f>
        <v>0</v>
      </c>
      <c r="J28" s="230">
        <f>+[6]BS17D!E615</f>
        <v>0</v>
      </c>
      <c r="K28" s="230">
        <f>+[6]BS17A!T615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+[6]BS17A!C633</f>
        <v>722</v>
      </c>
      <c r="D29" s="232">
        <f>+[6]BS17A!D633</f>
        <v>707</v>
      </c>
      <c r="E29" s="390">
        <f>+[6]BS17A!N633</f>
        <v>212</v>
      </c>
      <c r="F29" s="391">
        <f>+[6]BS17A!O633</f>
        <v>406</v>
      </c>
      <c r="G29" s="392">
        <f>+[6]BS17A!P633</f>
        <v>104</v>
      </c>
      <c r="H29" s="233">
        <f>+[6]BS17A!Q633+[6]BS17A!R633</f>
        <v>0</v>
      </c>
      <c r="I29" s="233">
        <f>+[6]BS17D!D633</f>
        <v>0</v>
      </c>
      <c r="J29" s="233">
        <f>+[6]BS17D!E633</f>
        <v>0</v>
      </c>
      <c r="K29" s="233">
        <f>+[6]BS17A!T633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SUM([6]BS17A!C636:C653)</f>
        <v>349</v>
      </c>
      <c r="D30" s="245">
        <f>SUM([6]BS17A!D636:D653)</f>
        <v>334</v>
      </c>
      <c r="E30" s="246">
        <f>SUM([6]BS17A!N636:N653)</f>
        <v>137</v>
      </c>
      <c r="F30" s="247">
        <f>SUM([6]BS17A!O636:O653)</f>
        <v>186</v>
      </c>
      <c r="G30" s="248">
        <f>SUM([6]BS17A!P636:P653)</f>
        <v>26</v>
      </c>
      <c r="H30" s="249">
        <f>SUM([6]BS17A!Q636:Q653)+SUM([6]BS17A!R636:R653)</f>
        <v>0</v>
      </c>
      <c r="I30" s="249">
        <f>SUM([6]BS17D!D635:D653)</f>
        <v>0</v>
      </c>
      <c r="J30" s="249">
        <f>SUM([6]BS17D!E635:E653)</f>
        <v>0</v>
      </c>
      <c r="K30" s="249">
        <f>SUM([6]BS17A!T636:T653)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+[6]BS17A!C634</f>
        <v>183</v>
      </c>
      <c r="D31" s="251">
        <f>+[6]BS17A!D634</f>
        <v>183</v>
      </c>
      <c r="E31" s="252">
        <f>+[6]BS17A!N634</f>
        <v>0</v>
      </c>
      <c r="F31" s="253">
        <f>+[6]BS17A!O634</f>
        <v>183</v>
      </c>
      <c r="G31" s="403">
        <f>+[6]BS17A!P634</f>
        <v>0</v>
      </c>
      <c r="H31" s="254">
        <f>+[6]BS17A!Q634+[6]BS17A!R634</f>
        <v>0</v>
      </c>
      <c r="I31" s="254">
        <f>+[6]BS17D!D634</f>
        <v>0</v>
      </c>
      <c r="J31" s="254">
        <f>+[6]BS17D!E634</f>
        <v>0</v>
      </c>
      <c r="K31" s="254">
        <f>+[6]BS17A!T634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+[6]BS17A!C635</f>
        <v>190</v>
      </c>
      <c r="D32" s="251">
        <f>+[6]BS17A!D635</f>
        <v>190</v>
      </c>
      <c r="E32" s="252">
        <f>+[6]BS17A!N635</f>
        <v>75</v>
      </c>
      <c r="F32" s="253">
        <f>+[6]BS17A!O635</f>
        <v>37</v>
      </c>
      <c r="G32" s="403">
        <f>+[6]BS17A!P635</f>
        <v>78</v>
      </c>
      <c r="H32" s="254">
        <f>+[6]BS17A!Q635+[6]BS17A!R635</f>
        <v>0</v>
      </c>
      <c r="I32" s="254">
        <f>+[6]BS17D!D635</f>
        <v>0</v>
      </c>
      <c r="J32" s="254">
        <f>+[6]BS17D!E635</f>
        <v>0</v>
      </c>
      <c r="K32" s="254">
        <f>+[6]BS17A!T635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+[6]BS17A!C654</f>
        <v>0</v>
      </c>
      <c r="D33" s="243">
        <f>+[6]BS17A!D654</f>
        <v>0</v>
      </c>
      <c r="E33" s="400">
        <f>+[6]BS17A!N654</f>
        <v>0</v>
      </c>
      <c r="F33" s="401">
        <f>+[6]BS17A!O654</f>
        <v>0</v>
      </c>
      <c r="G33" s="402">
        <f>+[6]BS17A!P654</f>
        <v>0</v>
      </c>
      <c r="H33" s="230">
        <f>+[6]BS17A!Q654+[6]BS17A!R654</f>
        <v>0</v>
      </c>
      <c r="I33" s="230">
        <f>+[6]BS17D!D654</f>
        <v>0</v>
      </c>
      <c r="J33" s="230">
        <f>+[6]BS17D!E654</f>
        <v>0</v>
      </c>
      <c r="K33" s="230">
        <f>+[6]BS17A!T654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+[6]BS17A!C783</f>
        <v>0</v>
      </c>
      <c r="D34" s="240">
        <f>+[6]BS17A!D783</f>
        <v>0</v>
      </c>
      <c r="E34" s="394">
        <f>+[6]BS17A!N783</f>
        <v>0</v>
      </c>
      <c r="F34" s="395">
        <f>+[6]BS17A!O783</f>
        <v>0</v>
      </c>
      <c r="G34" s="396">
        <f>+[6]BS17A!P783</f>
        <v>0</v>
      </c>
      <c r="H34" s="221">
        <f>+[6]BS17A!Q783+[6]BS17A!R783</f>
        <v>0</v>
      </c>
      <c r="I34" s="221">
        <f>+[6]BS17D!D783</f>
        <v>0</v>
      </c>
      <c r="J34" s="221">
        <f>+[6]BS17D!E783</f>
        <v>0</v>
      </c>
      <c r="K34" s="221">
        <f>+[6]BS17A!T783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08" t="s">
        <v>9</v>
      </c>
      <c r="D37" s="709" t="s">
        <v>10</v>
      </c>
      <c r="E37" s="707" t="s">
        <v>273</v>
      </c>
      <c r="F37" s="495" t="s">
        <v>274</v>
      </c>
      <c r="G37" s="708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+[6]BS17A!C674+[6]BS17A!C678+[6]BS17A!C681+[6]BS17A!C687+[6]BS17A!C695</f>
        <v>0</v>
      </c>
      <c r="D40" s="234">
        <f>+[6]BS17A!D674+[6]BS17A!D678+[6]BS17A!D681+[6]BS17A!D687+[6]BS17A!D695</f>
        <v>0</v>
      </c>
      <c r="E40" s="235">
        <f>+[6]BS17A!N674+[6]BS17A!N678+[6]BS17A!N681+[6]BS17A!N687+[6]BS17A!N695</f>
        <v>0</v>
      </c>
      <c r="F40" s="393">
        <f>+[6]BS17A!O674+[6]BS17A!O678+[6]BS17A!O681+[6]BS17A!O687+[6]BS17A!O695</f>
        <v>0</v>
      </c>
      <c r="G40" s="258">
        <f>+[6]BS17A!P674+[6]BS17A!P678+[6]BS17A!P681+[6]BS17A!P687+[6]BS17A!P695</f>
        <v>0</v>
      </c>
      <c r="H40" s="259">
        <f>+[6]BS17A!Q674+[6]BS17A!R674+[6]BS17A!Q678+[6]BS17A!R678+[6]BS17A!Q681+[6]BS17A!R681+[6]BS17A!Q687+[6]BS17A!R687+[6]BS17A!Q695+[6]BS17A!R695</f>
        <v>0</v>
      </c>
      <c r="I40" s="259">
        <f>+[6]BS17D!D674+[6]BS17D!D678+[6]BS17D!D681+[6]BS17D!D687+[6]BS17D!D695</f>
        <v>0</v>
      </c>
      <c r="J40" s="259">
        <f>+[6]BS17D!E674+[6]BS17D!E678+[6]BS17D!E681+[6]BS17D!E687+[6]BS17D!E695</f>
        <v>0</v>
      </c>
      <c r="K40" s="259">
        <f>+[6]BS17A!T674+[6]BS17A!T678+[6]BS17A!T681+[6]BS17A!T687+[6]BS17A!T695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+[6]BS17A!C701+[6]BS17A!C704+[6]BS17A!C707+[6]BS17A!C710+[6]BS17A!C717</f>
        <v>0</v>
      </c>
      <c r="D41" s="260">
        <f>+[6]BS17A!D701+[6]BS17A!D704+[6]BS17A!D707+[6]BS17A!D710+[6]BS17A!D717</f>
        <v>0</v>
      </c>
      <c r="E41" s="232">
        <f>+[6]BS17A!N701+[6]BS17A!N704+[6]BS17A!N707+[6]BS17A!N710+[6]BS17A!N717</f>
        <v>0</v>
      </c>
      <c r="F41" s="391">
        <f>+[6]BS17A!O701+[6]BS17A!O704+[6]BS17A!O707+[6]BS17A!O710+[6]BS17A!O717</f>
        <v>0</v>
      </c>
      <c r="G41" s="260">
        <f>+[6]BS17A!P701+[6]BS17A!P704+[6]BS17A!P707+[6]BS17A!P710+[6]BS17A!P717</f>
        <v>0</v>
      </c>
      <c r="H41" s="261">
        <f>+[6]BS17A!Q701+[6]BS17A!R701+[6]BS17A!Q704+[6]BS17A!R704+[6]BS17A!Q707+[6]BS17A!R707+[6]BS17A!Q710+[6]BS17A!R710+[6]BS17A!Q717+[6]BS17A!R717</f>
        <v>0</v>
      </c>
      <c r="I41" s="261">
        <f>+[6]BS17D!D701+[6]BS17D!D704+[6]BS17D!D707+[6]BS17D!D710+[6]BS17D!D717</f>
        <v>0</v>
      </c>
      <c r="J41" s="261">
        <f>+[6]BS17D!E701+[6]BS17D!E704+[6]BS17D!E707+[6]BS17D!E710+[6]BS17D!E717</f>
        <v>0</v>
      </c>
      <c r="K41" s="261">
        <f>+[6]BS17A!T701+[6]BS17A!T704+[6]BS17A!T707+[6]BS17A!T710+[6]BS17A!T717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+[6]BS17A!C720</f>
        <v>0</v>
      </c>
      <c r="D43" s="265">
        <f>+[6]BS17A!D720</f>
        <v>0</v>
      </c>
      <c r="E43" s="218">
        <f>+[6]BS17A!N720</f>
        <v>0</v>
      </c>
      <c r="F43" s="387">
        <f>+[6]BS17A!O720</f>
        <v>0</v>
      </c>
      <c r="G43" s="265">
        <f>+[6]BS17A!P720</f>
        <v>0</v>
      </c>
      <c r="H43" s="266">
        <f>+[6]BS17A!Q720+[6]BS17A!R720</f>
        <v>0</v>
      </c>
      <c r="I43" s="266">
        <f>+[6]BS17D!D720</f>
        <v>0</v>
      </c>
      <c r="J43" s="266">
        <f>+[6]BS17D!E720</f>
        <v>0</v>
      </c>
      <c r="K43" s="266">
        <f>+[6]BS17A!T720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+[6]BS17A!C727</f>
        <v>0</v>
      </c>
      <c r="D45" s="258">
        <f>+[6]BS17A!D727</f>
        <v>0</v>
      </c>
      <c r="E45" s="235">
        <f>+[6]BS17A!N727</f>
        <v>0</v>
      </c>
      <c r="F45" s="393">
        <f>+[6]BS17A!O727</f>
        <v>0</v>
      </c>
      <c r="G45" s="258">
        <f>+[6]BS17A!P727</f>
        <v>0</v>
      </c>
      <c r="H45" s="259">
        <f>+[6]BS17A!Q727+[6]BS17A!R727</f>
        <v>0</v>
      </c>
      <c r="I45" s="259">
        <f>+[6]BS17D!D727</f>
        <v>0</v>
      </c>
      <c r="J45" s="259">
        <f>+[6]BS17D!E727</f>
        <v>0</v>
      </c>
      <c r="K45" s="259">
        <f>+[6]BS17A!T727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+[6]BS17A!C730</f>
        <v>0</v>
      </c>
      <c r="D46" s="270">
        <f>+[6]BS17A!D730</f>
        <v>0</v>
      </c>
      <c r="E46" s="227">
        <f>+[6]BS17A!N730</f>
        <v>0</v>
      </c>
      <c r="F46" s="229">
        <f>+[6]BS17A!O730</f>
        <v>0</v>
      </c>
      <c r="G46" s="270">
        <f>+[6]BS17A!P730</f>
        <v>0</v>
      </c>
      <c r="H46" s="271">
        <f>+[6]BS17A!Q730+[6]BS17A!R730</f>
        <v>0</v>
      </c>
      <c r="I46" s="271">
        <f>+[6]BS17D!D730</f>
        <v>0</v>
      </c>
      <c r="J46" s="271">
        <f>+[6]BS17D!E730</f>
        <v>0</v>
      </c>
      <c r="K46" s="271">
        <f>+[6]BS17A!T730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+[6]BS17A!C747</f>
        <v>0</v>
      </c>
      <c r="D47" s="270">
        <f>+[6]BS17A!D747</f>
        <v>0</v>
      </c>
      <c r="E47" s="227">
        <f>+[6]BS17A!N747</f>
        <v>0</v>
      </c>
      <c r="F47" s="229">
        <f>+[6]BS17A!O747</f>
        <v>0</v>
      </c>
      <c r="G47" s="270">
        <f>+[6]BS17A!P747</f>
        <v>0</v>
      </c>
      <c r="H47" s="271">
        <f>+[6]BS17A!Q747+[6]BS17A!R747</f>
        <v>0</v>
      </c>
      <c r="I47" s="271">
        <f>+[6]BS17D!D747</f>
        <v>0</v>
      </c>
      <c r="J47" s="271">
        <f>+[6]BS17D!E747</f>
        <v>0</v>
      </c>
      <c r="K47" s="271">
        <f>+[6]BS17A!T747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+[6]BS17A!C764</f>
        <v>0</v>
      </c>
      <c r="D48" s="272">
        <f>+[6]BS17A!D764</f>
        <v>0</v>
      </c>
      <c r="E48" s="251">
        <f>+[6]BS17A!N764</f>
        <v>0</v>
      </c>
      <c r="F48" s="253">
        <f>+[6]BS17A!O764</f>
        <v>0</v>
      </c>
      <c r="G48" s="272">
        <f>+[6]BS17A!P764</f>
        <v>0</v>
      </c>
      <c r="H48" s="273">
        <f>+[6]BS17A!Q764+[6]BS17A!R764</f>
        <v>0</v>
      </c>
      <c r="I48" s="273">
        <f>+[6]BS17D!D764</f>
        <v>0</v>
      </c>
      <c r="J48" s="273">
        <f>+[6]BS17D!E764</f>
        <v>0</v>
      </c>
      <c r="K48" s="273">
        <f>+[6]BS17A!T764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08" t="s">
        <v>9</v>
      </c>
      <c r="D52" s="709" t="s">
        <v>10</v>
      </c>
      <c r="E52" s="707" t="s">
        <v>273</v>
      </c>
      <c r="F52" s="495" t="s">
        <v>274</v>
      </c>
      <c r="G52" s="708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+[6]BS17A!C1849</f>
        <v>32</v>
      </c>
      <c r="D53" s="278">
        <f>+[6]BS17A!D1849</f>
        <v>32</v>
      </c>
      <c r="E53" s="412">
        <f>+[6]BS17A!N1849</f>
        <v>17</v>
      </c>
      <c r="F53" s="398">
        <f>+[6]BS17A!O1849</f>
        <v>0</v>
      </c>
      <c r="G53" s="278">
        <f>+[6]BS17A!P1849</f>
        <v>15</v>
      </c>
      <c r="H53" s="279">
        <f>+[6]BS17A!Q1849+[6]BS17A!R1849</f>
        <v>0</v>
      </c>
      <c r="I53" s="279">
        <f>+[6]BS17D!D1849</f>
        <v>0</v>
      </c>
      <c r="J53" s="280">
        <f>+[6]BS17D!E1849</f>
        <v>0</v>
      </c>
      <c r="K53" s="279">
        <f>+[6]BS17A!T1849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08" t="s">
        <v>9</v>
      </c>
      <c r="D56" s="709" t="s">
        <v>10</v>
      </c>
      <c r="E56" s="648" t="s">
        <v>273</v>
      </c>
      <c r="F56" s="468" t="s">
        <v>274</v>
      </c>
      <c r="G56" s="712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+[6]BS17A!C1481+[6]BS17A!C1482</f>
        <v>0</v>
      </c>
      <c r="D57" s="223">
        <f>+[6]BS17A!D1481+[6]BS17A!D1482</f>
        <v>0</v>
      </c>
      <c r="E57" s="281"/>
      <c r="F57" s="407"/>
      <c r="G57" s="282"/>
      <c r="H57" s="413">
        <f>+[6]BS17A!Q1481+[6]BS17A!Q1482+[6]BS17A!R1481+[6]BS17A!R1482</f>
        <v>0</v>
      </c>
      <c r="I57" s="283">
        <f>+[6]BS17D!D1481+[6]BS17D!D1482</f>
        <v>0</v>
      </c>
      <c r="J57" s="283">
        <f>+[6]BS17D!E1481+[6]BS17D!E1482</f>
        <v>0</v>
      </c>
      <c r="K57" s="284">
        <f>+[6]BS17A!T1481+[6]BS17A!T1482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+[6]BS17A!C1483+[6]BS17A!C1484</f>
        <v>0</v>
      </c>
      <c r="D58" s="227">
        <f>+[6]BS17A!D1483+[6]BS17A!D1484</f>
        <v>0</v>
      </c>
      <c r="E58" s="414"/>
      <c r="F58" s="415"/>
      <c r="G58" s="416"/>
      <c r="H58" s="417">
        <f>+[6]BS17A!Q1483+[6]BS17A!Q1484+[6]BS17A!R1483+[6]BS17A!R1484</f>
        <v>0</v>
      </c>
      <c r="I58" s="285">
        <f>+[6]BS17D!D1483+[6]BS17D!D1484</f>
        <v>0</v>
      </c>
      <c r="J58" s="285">
        <f>+[6]BS17D!E1483+[6]BS17D!E1484</f>
        <v>0</v>
      </c>
      <c r="K58" s="285">
        <f>+[6]BS17A!T1483+[6]BS17A!T1484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+[6]BS17A!C1485</f>
        <v>0</v>
      </c>
      <c r="D59" s="223">
        <f>+[6]BS17A!D1485</f>
        <v>0</v>
      </c>
      <c r="E59" s="414"/>
      <c r="F59" s="415"/>
      <c r="G59" s="416"/>
      <c r="H59" s="418">
        <f>+[6]BS17A!Q1485+[6]BS17A!R1485</f>
        <v>0</v>
      </c>
      <c r="I59" s="286">
        <f>+[6]BS17D!D1485</f>
        <v>0</v>
      </c>
      <c r="J59" s="286">
        <f>+[6]BS17D!E1485</f>
        <v>0</v>
      </c>
      <c r="K59" s="286">
        <f>+[6]BS17A!T1485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+[6]BS17A!C1488</f>
        <v>0</v>
      </c>
      <c r="D60" s="270">
        <f>+[6]BS17A!D1488</f>
        <v>0</v>
      </c>
      <c r="E60" s="419"/>
      <c r="F60" s="420"/>
      <c r="G60" s="421"/>
      <c r="H60" s="418">
        <f>+[6]BS17A!Q1488+[6]BS17A!R1488</f>
        <v>0</v>
      </c>
      <c r="I60" s="286">
        <f>+[6]BS17D!D1488</f>
        <v>0</v>
      </c>
      <c r="J60" s="286">
        <f>+[6]BS17D!E1488</f>
        <v>0</v>
      </c>
      <c r="K60" s="286">
        <f>+[6]BS17A!T1488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+[6]BS17A!C1486</f>
        <v>0</v>
      </c>
      <c r="D61" s="227">
        <f>+[6]BS17A!D1486</f>
        <v>0</v>
      </c>
      <c r="E61" s="414"/>
      <c r="F61" s="415"/>
      <c r="G61" s="416"/>
      <c r="H61" s="417">
        <f>+[6]BS17A!Q1486+[6]BS17A!R1486</f>
        <v>0</v>
      </c>
      <c r="I61" s="285">
        <f>+[6]BS17D!D1486</f>
        <v>0</v>
      </c>
      <c r="J61" s="285">
        <f>+[6]BS17D!E1486</f>
        <v>0</v>
      </c>
      <c r="K61" s="285">
        <f>+[6]BS17A!T1486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+[6]BS17A!C1487</f>
        <v>0</v>
      </c>
      <c r="D62" s="232">
        <f>+[6]BS17A!D1487</f>
        <v>0</v>
      </c>
      <c r="E62" s="422"/>
      <c r="F62" s="423"/>
      <c r="G62" s="424"/>
      <c r="H62" s="425">
        <f>+[6]BS17A!Q1487+[6]BS17A!R1487</f>
        <v>0</v>
      </c>
      <c r="I62" s="287">
        <f>+[6]BS17D!D1487</f>
        <v>0</v>
      </c>
      <c r="J62" s="287">
        <f>+[6]BS17D!E1487</f>
        <v>0</v>
      </c>
      <c r="K62" s="287">
        <f>+[6]BS17A!T1487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+[6]BS17A!C$811</f>
        <v>1</v>
      </c>
      <c r="D68" s="246">
        <f>SUM(E68:G68)</f>
        <v>0</v>
      </c>
      <c r="E68" s="247">
        <f>+[6]BS17A!D$811</f>
        <v>0</v>
      </c>
      <c r="F68" s="247">
        <f>+[6]BS17A!F$811</f>
        <v>0</v>
      </c>
      <c r="G68" s="247">
        <f>+[6]BS17A!G$811</f>
        <v>0</v>
      </c>
      <c r="H68" s="291">
        <f>SUM(I68:K68)</f>
        <v>1</v>
      </c>
      <c r="I68" s="292">
        <f>+[6]BS17A!E$811</f>
        <v>1</v>
      </c>
      <c r="J68" s="292">
        <f>+[6]BS17A!H$811</f>
        <v>0</v>
      </c>
      <c r="K68" s="292">
        <f>+[6]BS17A!I$811</f>
        <v>0</v>
      </c>
      <c r="L68" s="244">
        <f>+[6]BS17A!AB$811</f>
        <v>0</v>
      </c>
      <c r="M68" s="244">
        <f>+[6]BS17A!Q$811+[6]BS17A!R$811</f>
        <v>0</v>
      </c>
      <c r="N68" s="244">
        <f>+[6]BS17D!D$811</f>
        <v>0</v>
      </c>
      <c r="O68" s="244">
        <f>+[6]BS17D!E$811</f>
        <v>0</v>
      </c>
      <c r="P68" s="244">
        <f>+[6]BS17A!S$811</f>
        <v>0</v>
      </c>
      <c r="Q68" s="244">
        <f>+[6]BS17A!T$811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+[6]BS17A!C$882</f>
        <v>169</v>
      </c>
      <c r="D69" s="228">
        <f t="shared" ref="D69:D84" si="11">SUM(E69:G69)</f>
        <v>160</v>
      </c>
      <c r="E69" s="229">
        <f>+[6]BS17A!D$882</f>
        <v>160</v>
      </c>
      <c r="F69" s="229">
        <f>+[6]BS17A!F$882</f>
        <v>0</v>
      </c>
      <c r="G69" s="229">
        <f>+[6]BS17A!G$882</f>
        <v>0</v>
      </c>
      <c r="H69" s="291">
        <f>SUM(I69:K69)</f>
        <v>9</v>
      </c>
      <c r="I69" s="292">
        <f>+[6]BS17A!E$882</f>
        <v>9</v>
      </c>
      <c r="J69" s="294">
        <f>+[6]BS17A!H$882</f>
        <v>0</v>
      </c>
      <c r="K69" s="294">
        <f>+[6]BS17A!I$882</f>
        <v>0</v>
      </c>
      <c r="L69" s="156">
        <f>+[6]BS17A!AB$882</f>
        <v>85</v>
      </c>
      <c r="M69" s="156">
        <f>+[6]BS17A!Q$882+[6]BS17A!R$882</f>
        <v>13</v>
      </c>
      <c r="N69" s="156">
        <f>+[6]BS17D!D$882</f>
        <v>0</v>
      </c>
      <c r="O69" s="156">
        <f>+[6]BS17D!E$882</f>
        <v>0</v>
      </c>
      <c r="P69" s="156">
        <f>+[6]BS17A!S$882</f>
        <v>0</v>
      </c>
      <c r="Q69" s="156">
        <f>+[6]BS17A!T$882</f>
        <v>9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+[6]BS17A!C$961</f>
        <v>19</v>
      </c>
      <c r="D70" s="228">
        <f t="shared" si="11"/>
        <v>25</v>
      </c>
      <c r="E70" s="229">
        <f>+[6]BS17A!D$961</f>
        <v>19</v>
      </c>
      <c r="F70" s="229">
        <f>+[6]BS17A!F$961</f>
        <v>0</v>
      </c>
      <c r="G70" s="229">
        <f>+[6]BS17A!G$961</f>
        <v>6</v>
      </c>
      <c r="H70" s="291">
        <f>SUM(I70:K70)</f>
        <v>0</v>
      </c>
      <c r="I70" s="292">
        <f>+[6]BS17A!E$961</f>
        <v>0</v>
      </c>
      <c r="J70" s="294">
        <f>+[6]BS17A!H$961</f>
        <v>0</v>
      </c>
      <c r="K70" s="294">
        <f>+[6]BS17A!I$961</f>
        <v>0</v>
      </c>
      <c r="L70" s="156">
        <f>+[6]BS17A!AB$961</f>
        <v>8</v>
      </c>
      <c r="M70" s="156">
        <f>+[6]BS17A!Q$961+[6]BS17A!R$961</f>
        <v>0</v>
      </c>
      <c r="N70" s="156">
        <f>+[6]BS17D!D$961</f>
        <v>0</v>
      </c>
      <c r="O70" s="156">
        <f>+[6]BS17D!E$961</f>
        <v>0</v>
      </c>
      <c r="P70" s="156">
        <f>+[6]BS17A!S$961</f>
        <v>0</v>
      </c>
      <c r="Q70" s="156">
        <f>+[6]BS17A!T$961</f>
        <v>0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+[6]BS17A!C$1037</f>
        <v>13</v>
      </c>
      <c r="D71" s="228">
        <f t="shared" si="11"/>
        <v>12</v>
      </c>
      <c r="E71" s="229">
        <f>+[6]BS17A!D$1037</f>
        <v>11</v>
      </c>
      <c r="F71" s="229">
        <f>+[6]BS17A!F$1037</f>
        <v>0</v>
      </c>
      <c r="G71" s="229">
        <f>+[6]BS17A!G$1037</f>
        <v>1</v>
      </c>
      <c r="H71" s="295">
        <f t="shared" ref="H71:H84" si="12">SUM(I71:K71)</f>
        <v>2</v>
      </c>
      <c r="I71" s="294">
        <f>+[6]BS17A!E$1037</f>
        <v>2</v>
      </c>
      <c r="J71" s="294">
        <f>+[6]BS17A!H$1037</f>
        <v>0</v>
      </c>
      <c r="K71" s="294">
        <f>+[6]BS17A!I$1037</f>
        <v>0</v>
      </c>
      <c r="L71" s="156">
        <f>+[6]BS17A!AB$1037</f>
        <v>8</v>
      </c>
      <c r="M71" s="156">
        <f>+[6]BS17A!Q$1037+[6]BS17A!R$1037</f>
        <v>0</v>
      </c>
      <c r="N71" s="156">
        <f>+[6]BS17D!D$1037</f>
        <v>0</v>
      </c>
      <c r="O71" s="156">
        <f>+[6]BS17D!E$1037</f>
        <v>0</v>
      </c>
      <c r="P71" s="156">
        <f>+[6]BS17A!S$1037</f>
        <v>0</v>
      </c>
      <c r="Q71" s="156">
        <f>+[6]BS17A!T$1037</f>
        <v>1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+[6]BS17A!C$1098</f>
        <v>47</v>
      </c>
      <c r="D72" s="228">
        <f t="shared" si="11"/>
        <v>47</v>
      </c>
      <c r="E72" s="229">
        <f>+[6]BS17A!D$1098</f>
        <v>46</v>
      </c>
      <c r="F72" s="229">
        <f>+[6]BS17A!F$1098</f>
        <v>0</v>
      </c>
      <c r="G72" s="229">
        <f>+[6]BS17A!G$1098</f>
        <v>1</v>
      </c>
      <c r="H72" s="295">
        <f t="shared" si="12"/>
        <v>1</v>
      </c>
      <c r="I72" s="294">
        <f>+[6]BS17A!E$1098</f>
        <v>1</v>
      </c>
      <c r="J72" s="294">
        <f>+[6]BS17A!H$1098</f>
        <v>0</v>
      </c>
      <c r="K72" s="294">
        <f>+[6]BS17A!I$1098</f>
        <v>0</v>
      </c>
      <c r="L72" s="156">
        <f>+[6]BS17A!AB$1098</f>
        <v>42</v>
      </c>
      <c r="M72" s="156">
        <f>+[6]BS17A!Q$1098+[6]BS17A!R$1098</f>
        <v>0</v>
      </c>
      <c r="N72" s="156">
        <f>+[6]BS17D!D$1098</f>
        <v>0</v>
      </c>
      <c r="O72" s="156">
        <f>+[6]BS17D!E$1098</f>
        <v>0</v>
      </c>
      <c r="P72" s="156">
        <f>+[6]BS17A!S$1098</f>
        <v>0</v>
      </c>
      <c r="Q72" s="156">
        <f>+[6]BS17A!T$1098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+[6]BS17A!C$1166</f>
        <v>95</v>
      </c>
      <c r="D73" s="228">
        <f t="shared" si="11"/>
        <v>84</v>
      </c>
      <c r="E73" s="229">
        <f>+[6]BS17A!D$1166</f>
        <v>83</v>
      </c>
      <c r="F73" s="229">
        <f>+[6]BS17A!F$1166</f>
        <v>0</v>
      </c>
      <c r="G73" s="229">
        <f>+[6]BS17A!G$1166</f>
        <v>1</v>
      </c>
      <c r="H73" s="295">
        <f t="shared" si="12"/>
        <v>13</v>
      </c>
      <c r="I73" s="294">
        <f>+[6]BS17A!E$1166</f>
        <v>12</v>
      </c>
      <c r="J73" s="294">
        <f>+[6]BS17A!H$1166</f>
        <v>0</v>
      </c>
      <c r="K73" s="294">
        <f>+[6]BS17A!I$1166</f>
        <v>1</v>
      </c>
      <c r="L73" s="156">
        <f>+[6]BS17A!AB$1166</f>
        <v>95</v>
      </c>
      <c r="M73" s="156">
        <f>+[6]BS17A!Q$1166+[6]BS17A!R$1166</f>
        <v>0</v>
      </c>
      <c r="N73" s="156">
        <f>+[6]BS17D!D$1166</f>
        <v>0</v>
      </c>
      <c r="O73" s="156">
        <f>+[6]BS17D!E$1166</f>
        <v>0</v>
      </c>
      <c r="P73" s="156">
        <f>+[6]BS17A!S$1166</f>
        <v>0</v>
      </c>
      <c r="Q73" s="156">
        <f>+[6]BS17A!T$1166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+[6]BS17A!C$1221</f>
        <v>1</v>
      </c>
      <c r="D74" s="228">
        <f t="shared" si="11"/>
        <v>1</v>
      </c>
      <c r="E74" s="229">
        <f>+[6]BS17A!D$1221</f>
        <v>1</v>
      </c>
      <c r="F74" s="229">
        <f>+[6]BS17A!F$1221</f>
        <v>0</v>
      </c>
      <c r="G74" s="229">
        <f>+[6]BS17A!G$1221</f>
        <v>0</v>
      </c>
      <c r="H74" s="295">
        <f t="shared" si="12"/>
        <v>0</v>
      </c>
      <c r="I74" s="294">
        <f>+[6]BS17A!E$1221</f>
        <v>0</v>
      </c>
      <c r="J74" s="294">
        <f>+[6]BS17A!H$1221</f>
        <v>0</v>
      </c>
      <c r="K74" s="294">
        <f>+[6]BS17A!I$1221</f>
        <v>0</v>
      </c>
      <c r="L74" s="156">
        <f>+[6]BS17A!AB$1221</f>
        <v>1</v>
      </c>
      <c r="M74" s="156">
        <f>+[6]BS17A!Q$1221+[6]BS17A!R$1221</f>
        <v>0</v>
      </c>
      <c r="N74" s="156">
        <f>+[6]BS17D!D$1221</f>
        <v>0</v>
      </c>
      <c r="O74" s="156">
        <f>+[6]BS17D!E$1221</f>
        <v>0</v>
      </c>
      <c r="P74" s="156">
        <f>+[6]BS17A!S$1221</f>
        <v>0</v>
      </c>
      <c r="Q74" s="156">
        <f>+[6]BS17A!T$1221</f>
        <v>0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+[6]BS17A!C$1287</f>
        <v>3</v>
      </c>
      <c r="D75" s="228">
        <f t="shared" si="11"/>
        <v>3</v>
      </c>
      <c r="E75" s="229">
        <f>+[6]BS17A!D$1287</f>
        <v>3</v>
      </c>
      <c r="F75" s="229">
        <f>+[6]BS17A!F$1287</f>
        <v>0</v>
      </c>
      <c r="G75" s="229">
        <f>+[6]BS17A!G$1287</f>
        <v>0</v>
      </c>
      <c r="H75" s="295">
        <f t="shared" si="12"/>
        <v>0</v>
      </c>
      <c r="I75" s="294">
        <f>+[6]BS17A!E$1287</f>
        <v>0</v>
      </c>
      <c r="J75" s="294">
        <f>+[6]BS17A!H$1287</f>
        <v>0</v>
      </c>
      <c r="K75" s="294">
        <f>+[6]BS17A!I$1287</f>
        <v>0</v>
      </c>
      <c r="L75" s="156">
        <f>+[6]BS17A!AB$1287</f>
        <v>1</v>
      </c>
      <c r="M75" s="156">
        <f>+[6]BS17A!Q$1287+[6]BS17A!R$1287</f>
        <v>0</v>
      </c>
      <c r="N75" s="156">
        <f>+[6]BS17D!D$1287</f>
        <v>0</v>
      </c>
      <c r="O75" s="156">
        <f>+[6]BS17D!E$1287</f>
        <v>0</v>
      </c>
      <c r="P75" s="156">
        <f>+[6]BS17A!S$1287</f>
        <v>0</v>
      </c>
      <c r="Q75" s="156">
        <f>+[6]BS17A!T$1287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+[6]BS17A!C$1357</f>
        <v>199</v>
      </c>
      <c r="D76" s="228">
        <f t="shared" si="11"/>
        <v>214</v>
      </c>
      <c r="E76" s="229">
        <f>+[6]BS17A!D$1357</f>
        <v>186</v>
      </c>
      <c r="F76" s="229">
        <f>+[6]BS17A!F$1357</f>
        <v>1</v>
      </c>
      <c r="G76" s="229">
        <f>+[6]BS17A!G$1357</f>
        <v>27</v>
      </c>
      <c r="H76" s="295">
        <f t="shared" si="12"/>
        <v>17</v>
      </c>
      <c r="I76" s="294">
        <f>+[6]BS17A!E$1357</f>
        <v>13</v>
      </c>
      <c r="J76" s="294">
        <f>+[6]BS17A!H$1357</f>
        <v>0</v>
      </c>
      <c r="K76" s="294">
        <f>+[6]BS17A!I$1357</f>
        <v>4</v>
      </c>
      <c r="L76" s="156">
        <f>+[6]BS17A!AB$1357</f>
        <v>0</v>
      </c>
      <c r="M76" s="156">
        <f>+[6]BS17A!Q$1357+[6]BS17A!R$1357</f>
        <v>0</v>
      </c>
      <c r="N76" s="156">
        <f>+[6]BS17D!D$1357</f>
        <v>0</v>
      </c>
      <c r="O76" s="156">
        <f>+[6]BS17D!E$1357</f>
        <v>0</v>
      </c>
      <c r="P76" s="156">
        <f>+[6]BS17A!S$1357</f>
        <v>0</v>
      </c>
      <c r="Q76" s="156">
        <f>+[6]BS17A!T$1357</f>
        <v>25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+[6]BS17A!C$1441</f>
        <v>9</v>
      </c>
      <c r="D77" s="228">
        <f t="shared" si="11"/>
        <v>9</v>
      </c>
      <c r="E77" s="229">
        <f>+[6]BS17A!D$1441</f>
        <v>8</v>
      </c>
      <c r="F77" s="229">
        <f>+[6]BS17A!F$1441</f>
        <v>0</v>
      </c>
      <c r="G77" s="229">
        <f>+[6]BS17A!G$1441</f>
        <v>1</v>
      </c>
      <c r="H77" s="295">
        <f t="shared" si="12"/>
        <v>1</v>
      </c>
      <c r="I77" s="294">
        <f>+[6]BS17A!E$1441</f>
        <v>1</v>
      </c>
      <c r="J77" s="294">
        <f>+[6]BS17A!H$1441</f>
        <v>0</v>
      </c>
      <c r="K77" s="294">
        <f>+[6]BS17A!I$1441</f>
        <v>0</v>
      </c>
      <c r="L77" s="156">
        <f>+[6]BS17A!AB$1441</f>
        <v>1</v>
      </c>
      <c r="M77" s="156">
        <f>+[6]BS17A!Q$1441+[6]BS17A!R$1441</f>
        <v>0</v>
      </c>
      <c r="N77" s="156">
        <f>+[6]BS17D!D$1441</f>
        <v>0</v>
      </c>
      <c r="O77" s="156">
        <f>+[6]BS17D!E$1441</f>
        <v>0</v>
      </c>
      <c r="P77" s="156">
        <f>+[6]BS17A!S$1441</f>
        <v>0</v>
      </c>
      <c r="Q77" s="156">
        <f>+[6]BS17A!T$1441</f>
        <v>1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+[6]BS17A!C$1489</f>
        <v>60</v>
      </c>
      <c r="D78" s="228">
        <f t="shared" si="11"/>
        <v>53</v>
      </c>
      <c r="E78" s="229">
        <f>+[6]BS17A!D$1489</f>
        <v>51</v>
      </c>
      <c r="F78" s="229">
        <f>+[6]BS17A!F$1489</f>
        <v>0</v>
      </c>
      <c r="G78" s="229">
        <f>+[6]BS17A!G$1489</f>
        <v>2</v>
      </c>
      <c r="H78" s="295">
        <f t="shared" si="12"/>
        <v>9</v>
      </c>
      <c r="I78" s="294">
        <f>+[6]BS17A!E$1489</f>
        <v>9</v>
      </c>
      <c r="J78" s="294">
        <f>+[6]BS17A!H$1489</f>
        <v>0</v>
      </c>
      <c r="K78" s="294">
        <f>+[6]BS17A!I$1489</f>
        <v>0</v>
      </c>
      <c r="L78" s="156">
        <f>+[6]BS17A!AB$1489</f>
        <v>0</v>
      </c>
      <c r="M78" s="156">
        <f>+[6]BS17A!Q$1489+[6]BS17A!R$1489</f>
        <v>0</v>
      </c>
      <c r="N78" s="156">
        <f>+[6]BS17D!D$1489</f>
        <v>0</v>
      </c>
      <c r="O78" s="156">
        <f>+[6]BS17D!E$1489</f>
        <v>0</v>
      </c>
      <c r="P78" s="156">
        <f>+[6]BS17A!S$1489</f>
        <v>0</v>
      </c>
      <c r="Q78" s="156">
        <f>+[6]BS17A!T$1489</f>
        <v>7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+[6]BS17A!C$1592</f>
        <v>11</v>
      </c>
      <c r="D79" s="228">
        <f t="shared" si="11"/>
        <v>10</v>
      </c>
      <c r="E79" s="229">
        <f>+[6]BS17A!D$1592</f>
        <v>10</v>
      </c>
      <c r="F79" s="229">
        <f>+[6]BS17A!F$1592</f>
        <v>0</v>
      </c>
      <c r="G79" s="229">
        <f>+[6]BS17A!G$1592</f>
        <v>0</v>
      </c>
      <c r="H79" s="295">
        <f t="shared" si="12"/>
        <v>2</v>
      </c>
      <c r="I79" s="294">
        <f>+[6]BS17A!E$1592</f>
        <v>1</v>
      </c>
      <c r="J79" s="294">
        <f>+[6]BS17A!H$1592</f>
        <v>0</v>
      </c>
      <c r="K79" s="294">
        <f>+[6]BS17A!I$1592</f>
        <v>1</v>
      </c>
      <c r="L79" s="156">
        <f>+[6]BS17A!AB$1592</f>
        <v>0</v>
      </c>
      <c r="M79" s="156">
        <f>+[6]BS17A!Q$1592+[6]BS17A!R$1592</f>
        <v>0</v>
      </c>
      <c r="N79" s="156">
        <f>+[6]BS17D!D$1592</f>
        <v>0</v>
      </c>
      <c r="O79" s="156">
        <f>+[6]BS17D!E$1592</f>
        <v>0</v>
      </c>
      <c r="P79" s="156">
        <f>+[6]BS17A!S$1592</f>
        <v>0</v>
      </c>
      <c r="Q79" s="156">
        <f>+[6]BS17A!T$1592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+[6]BS17A!C$1597</f>
        <v>65</v>
      </c>
      <c r="D80" s="228">
        <f t="shared" si="11"/>
        <v>63</v>
      </c>
      <c r="E80" s="229">
        <f>+[6]BS17A!D$1597</f>
        <v>55</v>
      </c>
      <c r="F80" s="229">
        <f>+[6]BS17A!F$1597</f>
        <v>1</v>
      </c>
      <c r="G80" s="229">
        <f>+[6]BS17A!G$1597</f>
        <v>7</v>
      </c>
      <c r="H80" s="295">
        <f t="shared" si="12"/>
        <v>12</v>
      </c>
      <c r="I80" s="294">
        <f>+[6]BS17A!E$1597</f>
        <v>10</v>
      </c>
      <c r="J80" s="294">
        <f>+[6]BS17A!H$1597</f>
        <v>0</v>
      </c>
      <c r="K80" s="294">
        <f>+[6]BS17A!I$1597</f>
        <v>2</v>
      </c>
      <c r="L80" s="156">
        <f>+[6]BS17A!AB$1597</f>
        <v>1</v>
      </c>
      <c r="M80" s="156">
        <f>+[6]BS17A!Q$1597+[6]BS17A!R$1597</f>
        <v>0</v>
      </c>
      <c r="N80" s="156">
        <f>+[6]BS17D!D$1597</f>
        <v>0</v>
      </c>
      <c r="O80" s="156">
        <f>+[6]BS17D!E$1597</f>
        <v>0</v>
      </c>
      <c r="P80" s="156">
        <f>+[6]BS17A!S$1597</f>
        <v>0</v>
      </c>
      <c r="Q80" s="156">
        <f>+[6]BS17A!T$1597</f>
        <v>19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SUM([6]BS17A!C1632:C1635)</f>
        <v>137</v>
      </c>
      <c r="D81" s="228">
        <f t="shared" si="11"/>
        <v>135</v>
      </c>
      <c r="E81" s="229">
        <f>SUM([6]BS17A!D1632:D1635)</f>
        <v>134</v>
      </c>
      <c r="F81" s="229">
        <f>SUM([6]BS17A!F1632:F1635)</f>
        <v>0</v>
      </c>
      <c r="G81" s="229">
        <f>SUM([6]BS17A!G1632:G1635)</f>
        <v>1</v>
      </c>
      <c r="H81" s="295">
        <f t="shared" si="12"/>
        <v>3</v>
      </c>
      <c r="I81" s="294">
        <f>SUM([6]BS17A!E1632:E1635)</f>
        <v>3</v>
      </c>
      <c r="J81" s="294">
        <f>SUM([6]BS17A!H1632:H1635)</f>
        <v>0</v>
      </c>
      <c r="K81" s="294">
        <f>SUM([6]BS17A!I1632:I1635)</f>
        <v>0</v>
      </c>
      <c r="L81" s="156">
        <f>SUM([6]BS17A!AB1632:AB1635)</f>
        <v>0</v>
      </c>
      <c r="M81" s="156">
        <f>SUM([6]BS17A!Q1632:Q1635)+SUM([6]BS17A!R1632:R1635)</f>
        <v>0</v>
      </c>
      <c r="N81" s="156">
        <f>SUM([6]BS17D!D1632:D1635)</f>
        <v>0</v>
      </c>
      <c r="O81" s="156">
        <f>SUM([6]BS17D!E1632:E1635)</f>
        <v>0</v>
      </c>
      <c r="P81" s="156">
        <f>SUM([6]BS17A!S1632:S1635)</f>
        <v>0</v>
      </c>
      <c r="Q81" s="156">
        <f>SUM([6]BS17A!T1632:T1635)</f>
        <v>63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+[6]BS17A!C1639</f>
        <v>69</v>
      </c>
      <c r="D82" s="228">
        <f t="shared" si="11"/>
        <v>71</v>
      </c>
      <c r="E82" s="229">
        <f>+[6]BS17A!D1639</f>
        <v>62</v>
      </c>
      <c r="F82" s="229">
        <f>+[6]BS17A!F1639</f>
        <v>1</v>
      </c>
      <c r="G82" s="229">
        <f>+[6]BS17A!G1639</f>
        <v>8</v>
      </c>
      <c r="H82" s="295">
        <f t="shared" si="12"/>
        <v>7</v>
      </c>
      <c r="I82" s="294">
        <f>+[6]BS17A!E1639</f>
        <v>7</v>
      </c>
      <c r="J82" s="294">
        <f>+[6]BS17A!H1639</f>
        <v>0</v>
      </c>
      <c r="K82" s="294">
        <f>+[6]BS17A!I1639</f>
        <v>0</v>
      </c>
      <c r="L82" s="156">
        <f>+[6]BS17A!AB$1639</f>
        <v>3</v>
      </c>
      <c r="M82" s="156">
        <f>+[6]BS17A!Q$1639+[6]BS17A!R$1639</f>
        <v>0</v>
      </c>
      <c r="N82" s="156">
        <f>+[6]BS17D!D$1639</f>
        <v>0</v>
      </c>
      <c r="O82" s="156">
        <f>+[6]BS17D!E$1639</f>
        <v>0</v>
      </c>
      <c r="P82" s="156">
        <f>+[6]BS17A!S$1639</f>
        <v>0</v>
      </c>
      <c r="Q82" s="156">
        <f>+[6]BS17A!T$1639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+[6]BS17A!C$1914+[6]BS17A!C$1890-[6]BS17A!C$1935-[6]BS17A!C$1936</f>
        <v>88</v>
      </c>
      <c r="D83" s="252">
        <f t="shared" si="11"/>
        <v>88</v>
      </c>
      <c r="E83" s="253">
        <f>+[6]BS17A!D$1914+[6]BS17A!D$1890-[6]BS17A!D$1935-[6]BS17A!D$1936</f>
        <v>88</v>
      </c>
      <c r="F83" s="253">
        <f>+[6]BS17A!F$1914+[6]BS17A!F$1890-[6]BS17A!F$1935-[6]BS17A!F$1936</f>
        <v>0</v>
      </c>
      <c r="G83" s="253">
        <f>+[6]BS17A!G$1914+[6]BS17A!G$1890-[6]BS17A!G$1935-[6]BS17A!G$1936</f>
        <v>0</v>
      </c>
      <c r="H83" s="297">
        <f t="shared" si="12"/>
        <v>0</v>
      </c>
      <c r="I83" s="298">
        <f>+[6]BS17A!E$1914+[6]BS17A!E$1890-[6]BS17A!E$1935-[6]BS17A!E$1936</f>
        <v>0</v>
      </c>
      <c r="J83" s="298">
        <f>+[6]BS17A!H$1914+[6]BS17A!H$1890-[6]BS17A!H$1935-[6]BS17A!H$1936</f>
        <v>0</v>
      </c>
      <c r="K83" s="298">
        <f>+[6]BS17A!I$1914+[6]BS17A!I$1890-[6]BS17A!I$1935-[6]BS17A!I$1936</f>
        <v>0</v>
      </c>
      <c r="L83" s="250">
        <f>+[6]BS17A!AB$1914+[6]BS17A!AB$1890-[6]BS17A!AB$1935-[6]BS17A!AB$1936</f>
        <v>82</v>
      </c>
      <c r="M83" s="250">
        <f>+[6]BS17A!Q$1914+[6]BS17A!Q$1890-[6]BS17A!Q$1935-[6]BS17A!Q$1936+[6]BS17A!R$1914+[6]BS17A!R$1890-[6]BS17A!R$1935-[6]BS17A!R$1936</f>
        <v>0</v>
      </c>
      <c r="N83" s="250">
        <f>+[6]BS17D!D$1914+[6]BS17D!D$1890-[6]BS17D!D$1937</f>
        <v>0</v>
      </c>
      <c r="O83" s="250">
        <f>+[6]BS17D!E$1914+[6]BS17D!E$1890-[6]BS17D!E$1937</f>
        <v>0</v>
      </c>
      <c r="P83" s="250">
        <f>+[6]BS17A!S$1914+[6]BS17A!S$1890-[6]BS17A!S$1935-[6]BS17A!S$1936</f>
        <v>0</v>
      </c>
      <c r="Q83" s="250">
        <f>+[6]BS17A!T$1914+[6]BS17A!T$1890-[6]BS17A!T$1935-[6]BS17A!T$1936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+[6]BS17A!C1845</f>
        <v>20</v>
      </c>
      <c r="D84" s="252">
        <f t="shared" si="11"/>
        <v>20</v>
      </c>
      <c r="E84" s="253">
        <f>+[6]BS17A!D$1845</f>
        <v>20</v>
      </c>
      <c r="F84" s="253">
        <f>+[6]BS17A!F$1845</f>
        <v>0</v>
      </c>
      <c r="G84" s="253">
        <f>+[6]BS17A!G$1845</f>
        <v>0</v>
      </c>
      <c r="H84" s="297">
        <f t="shared" si="12"/>
        <v>0</v>
      </c>
      <c r="I84" s="298">
        <f>+[6]BS17A!E$1845</f>
        <v>0</v>
      </c>
      <c r="J84" s="298">
        <f>+[6]BS17A!H$1845</f>
        <v>0</v>
      </c>
      <c r="K84" s="298">
        <f>+[6]BS17A!I$1845</f>
        <v>0</v>
      </c>
      <c r="L84" s="250">
        <f>+[6]BS17A!AB$1845</f>
        <v>0</v>
      </c>
      <c r="M84" s="250">
        <f>+[6]BS17A!Q$1845+[6]BS17A!R$1845</f>
        <v>0</v>
      </c>
      <c r="N84" s="250">
        <f>+[6]BS17D!D1845</f>
        <v>0</v>
      </c>
      <c r="O84" s="250">
        <f>+[6]BS17D!E1845</f>
        <v>0</v>
      </c>
      <c r="P84" s="250">
        <f>+[6]BS17A!S$1845</f>
        <v>0</v>
      </c>
      <c r="Q84" s="250">
        <f>+[6]BS17A!T$1845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1006</v>
      </c>
      <c r="D85" s="219">
        <f>SUM(D68:D84)</f>
        <v>995</v>
      </c>
      <c r="E85" s="300">
        <f t="shared" ref="E85:Q85" si="13">SUM(E68:E84)</f>
        <v>937</v>
      </c>
      <c r="F85" s="300">
        <f t="shared" si="13"/>
        <v>3</v>
      </c>
      <c r="G85" s="300">
        <f t="shared" si="13"/>
        <v>55</v>
      </c>
      <c r="H85" s="301">
        <f t="shared" si="13"/>
        <v>77</v>
      </c>
      <c r="I85" s="302">
        <f t="shared" si="13"/>
        <v>69</v>
      </c>
      <c r="J85" s="302">
        <f t="shared" si="13"/>
        <v>0</v>
      </c>
      <c r="K85" s="302">
        <f t="shared" si="13"/>
        <v>8</v>
      </c>
      <c r="L85" s="303">
        <f t="shared" si="13"/>
        <v>327</v>
      </c>
      <c r="M85" s="303">
        <f t="shared" si="13"/>
        <v>13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125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57</v>
      </c>
      <c r="D91" s="246">
        <f>SUM(E91:G91)</f>
        <v>57</v>
      </c>
      <c r="E91" s="247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51</v>
      </c>
      <c r="F91" s="247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0</v>
      </c>
      <c r="G91" s="247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6</v>
      </c>
      <c r="H91" s="291">
        <f>SUM(I91:K91)</f>
        <v>6</v>
      </c>
      <c r="I91" s="292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6</v>
      </c>
      <c r="J91" s="292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K91" s="292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L91" s="244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2</v>
      </c>
      <c r="M91" s="427">
        <f>+AA88+AA89</f>
        <v>0</v>
      </c>
      <c r="N91" s="244">
        <f>+[6]BS17D!D1638+[6]BS17D!D1641+[6]BS17D!D1642+[6]BS17D!D1643+[6]BS17D!D1651+[6]BS17D!D1652+[6]BS17D!D1653+[6]BS17D!D1661+[6]BS17D!D1662+[6]BS17D!D1663+[6]BS17D!D1664+[6]BS17D!D1665+[6]BS17D!D1666+[6]BS17D!D1667+[6]BS17D!D1668+[6]BS17D!D1669+[6]BS17D!D1670+[6]BS17D!D1671+[6]BS17D!D1672+[6]BS17D!D1673+[6]BS17D!D1674+[6]BS17D!D1676+[6]BS17D!D1677+[6]BS17D!D1678+[6]BS17D!D1679+[6]BS17D!D1680+[6]BS17D!D1681+[6]BS17D!D1682+[6]BS17D!D1683+[6]BS17D!D1685+[6]BS17D!D1686+[6]BS17D!D1687+[6]BS17D!D1689+[6]BS17D!D1690+[6]BS17D!D1691+[6]BS17D!D1692+[6]BS17D!D1696+[6]BS17D!D1697+[6]BS17D!D1698+[6]BS17D!D1700+[6]BS17D!D1701+[6]BS17D!D1702+[6]BS17D!D1703+[6]BS17D!D1706+[6]BS17D!D1708+[6]BS17D!D1709+[6]BS17D!D1717+[6]BS17D!D1718+[6]BS17D!D1719+[6]BS17D!D1720+[6]BS17D!D1721+[6]BS17D!D1723+[6]BS17D!D1724+[6]BS17D!D1725+[6]BS17D!D1726+[6]BS17D!D1728+[6]BS17D!D1730+[6]BS17D!D1731+[6]BS17D!D1734+[6]BS17D!D1735+[6]BS17D!D1736+[6]BS17D!D1738+[6]BS17D!D1739+[6]BS17D!D1740+[6]BS17D!D1741+[6]BS17D!D1742+[6]BS17D!D1743+[6]BS17D!D1744+[6]BS17D!D1745+[6]BS17D!D1746+[6]BS17D!D1751+[6]BS17D!D1752+[6]BS17D!D1753+[6]BS17D!D1759+[6]BS17D!D1760+[6]BS17D!D1764+[6]BS17D!D1765+[6]BS17D!D1766+[6]BS17D!D1767+[6]BS17D!D1768+[6]BS17D!D1769+[6]BS17D!D1770+[6]BS17D!D1771+[6]BS17D!D1772+[6]BS17D!D1773+[6]BS17D!D1774+[6]BS17D!D1782+[6]BS17D!D1791+[6]BS17D!D1794+[6]BS17D!D1795+[6]BS17D!D1797+[6]BS17D!D1802+[6]BS17D!D1804+[6]BS17D!D1805+[6]BS17D!D1806+[6]BS17D!D1807+[6]BS17D!D1813+[6]BS17D!D1815+[6]BS17D!D1816+[6]BS17D!D1818+[6]BS17D!D1819+[6]BS17D!D1821+[6]BS17D!D1822+[6]BS17D!D1823+[6]BS17D!D1825+[6]BS17D!D1831+[6]BS17D!D1835+[6]BS17D!D1841</f>
        <v>0</v>
      </c>
      <c r="O91" s="244">
        <f>+[6]BS17D!E1638+[6]BS17D!E1641+[6]BS17D!E1642+[6]BS17D!E1643+[6]BS17D!E1651+[6]BS17D!E1652+[6]BS17D!E1653+[6]BS17D!E1661+[6]BS17D!E1662+[6]BS17D!E1663+[6]BS17D!E1664+[6]BS17D!E1665+[6]BS17D!E1666+[6]BS17D!E1667+[6]BS17D!E1668+[6]BS17D!E1669+[6]BS17D!E1670+[6]BS17D!E1671+[6]BS17D!E1672+[6]BS17D!E1673+[6]BS17D!E1674+[6]BS17D!E1676+[6]BS17D!E1677+[6]BS17D!E1678+[6]BS17D!E1679+[6]BS17D!E1680+[6]BS17D!E1681+[6]BS17D!E1682+[6]BS17D!E1683+[6]BS17D!E1685+[6]BS17D!E1686+[6]BS17D!E1687+[6]BS17D!E1689+[6]BS17D!E1690+[6]BS17D!E1691+[6]BS17D!E1692+[6]BS17D!E1696+[6]BS17D!E1697+[6]BS17D!E1698+[6]BS17D!E1700+[6]BS17D!E1701+[6]BS17D!E1702+[6]BS17D!E1703+[6]BS17D!E1706+[6]BS17D!E1708+[6]BS17D!E1709+[6]BS17D!E1717+[6]BS17D!E1718+[6]BS17D!E1719+[6]BS17D!E1720+[6]BS17D!E1721+[6]BS17D!E1723+[6]BS17D!E1724+[6]BS17D!E1725+[6]BS17D!E1726+[6]BS17D!E1728+[6]BS17D!E1730+[6]BS17D!E1731+[6]BS17D!E1734+[6]BS17D!E1735+[6]BS17D!E1736+[6]BS17D!E1738+[6]BS17D!E1739+[6]BS17D!E1740+[6]BS17D!E1741+[6]BS17D!E1742+[6]BS17D!E1743+[6]BS17D!E1744+[6]BS17D!E1745+[6]BS17D!E1746+[6]BS17D!E1751+[6]BS17D!E1752+[6]BS17D!E1753+[6]BS17D!E1759+[6]BS17D!E1760+[6]BS17D!E1764+[6]BS17D!E1765+[6]BS17D!E1766+[6]BS17D!E1767+[6]BS17D!E1768+[6]BS17D!E1769+[6]BS17D!E1770+[6]BS17D!E1771+[6]BS17D!E1772+[6]BS17D!E1773+[6]BS17D!E1774+[6]BS17D!E1782+[6]BS17D!E1791+[6]BS17D!E1794+[6]BS17D!E1795+[6]BS17D!E1797+[6]BS17D!E1802+[6]BS17D!E1804+[6]BS17D!E1805+[6]BS17D!E1806+[6]BS17D!E1807+[6]BS17D!E1813+[6]BS17D!E1815+[6]BS17D!E1816+[6]BS17D!E1818+[6]BS17D!E1819+[6]BS17D!E1821+[6]BS17D!E1822+[6]BS17D!E1823+[6]BS17D!E1825+[6]BS17D!E1831+[6]BS17D!E1835+[6]BS17D!E1841</f>
        <v>0</v>
      </c>
      <c r="P91" s="244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244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70"/>
      <c r="S91" s="474"/>
      <c r="Y91" s="443"/>
      <c r="Z91" s="445" t="s">
        <v>281</v>
      </c>
      <c r="AA91" s="445">
        <f>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12</v>
      </c>
      <c r="D92" s="228">
        <f>SUM(E92:G92)</f>
        <v>14</v>
      </c>
      <c r="E92" s="229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11</v>
      </c>
      <c r="F92" s="229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1</v>
      </c>
      <c r="G92" s="229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2</v>
      </c>
      <c r="H92" s="291">
        <f>SUM(I92:K92)</f>
        <v>1</v>
      </c>
      <c r="I92" s="292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1</v>
      </c>
      <c r="J92" s="294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K92" s="294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L92" s="156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1</v>
      </c>
      <c r="M92" s="156">
        <f>+AA90+AA91</f>
        <v>0</v>
      </c>
      <c r="N92" s="156">
        <f>+[6]BS17D!D1640+[6]BS17D!D1644+[6]BS17D!D1645+[6]BS17D!D1646+[6]BS17D!D1647+[6]BS17D!D1648+[6]BS17D!D1649+[6]BS17D!D1650+[6]BS17D!D1654+[6]BS17D!D1655+[6]BS17D!D1656+[6]BS17D!D1657+[6]BS17D!D1658+[6]BS17D!D1659+[6]BS17D!D1660+[6]BS17D!D1675+[6]BS17D!D1684+[6]BS17D!D1688+[6]BS17D!D1693+[6]BS17D!D1694+[6]BS17D!D1695+[6]BS17D!D1699+[6]BS17D!D1704+[6]BS17D!D1705+[6]BS17D!D1707+[6]BS17D!D1710+[6]BS17D!D1711+[6]BS17D!D1712+[6]BS17D!D1713+[6]BS17D!D1714+[6]BS17D!D1715+[6]BS17D!D1716+[6]BS17D!D1722+[6]BS17D!D1727+[6]BS17D!D1729+[6]BS17D!D1732+[6]BS17D!D1733+[6]BS17D!D1737+[6]BS17D!D1747+[6]BS17D!D1748+[6]BS17D!D1749+[6]BS17D!D1750+[6]BS17D!D1754+[6]BS17D!D1755+[6]BS17D!D1756+[6]BS17D!D1757+[6]BS17D!D1758+[6]BS17D!D1761+[6]BS17D!D1762+[6]BS17D!D1763+[6]BS17D!D1775+[6]BS17D!D1776+[6]BS17D!D1777+[6]BS17D!D1778+[6]BS17D!D1779+[6]BS17D!D1780+[6]BS17D!D1781+[6]BS17D!D1783+[6]BS17D!D1784+[6]BS17D!D1785+[6]BS17D!D1786+[6]BS17D!D1787+[6]BS17D!D1788+[6]BS17D!D1789+[6]BS17D!D1790+[6]BS17D!D1792+[6]BS17D!D1793+[6]BS17D!D1796+[6]BS17D!D1798+[6]BS17D!D1799+[6]BS17D!D1800+[6]BS17D!D1801+[6]BS17D!D1803+[6]BS17D!D1808+[6]BS17D!D1809+[6]BS17D!D1810+[6]BS17D!D1811+[6]BS17D!D1812+[6]BS17D!D1814+[6]BS17D!D1817+[6]BS17D!D1820+[6]BS17D!D1824+[6]BS17D!D1826+[6]BS17D!D1827+[6]BS17D!D1828+[6]BS17D!D1829+[6]BS17D!D1830+[6]BS17D!D1832+[6]BS17D!D1833+[6]BS17D!D1834+[6]BS17D!D1836+[6]BS17D!D1837+[6]BS17D!D1838+[6]BS17D!D1839+[6]BS17D!D1840+[6]BS17D!D1842</f>
        <v>0</v>
      </c>
      <c r="O92" s="156">
        <f>+[6]BS17D!E1640+[6]BS17D!E1644+[6]BS17D!E1645+[6]BS17D!E1646+[6]BS17D!E1647+[6]BS17D!E1648+[6]BS17D!E1649+[6]BS17D!E1650+[6]BS17D!E1654+[6]BS17D!E1655+[6]BS17D!E1656+[6]BS17D!E1657+[6]BS17D!E1658+[6]BS17D!E1659+[6]BS17D!E1660+[6]BS17D!E1675+[6]BS17D!E1684+[6]BS17D!E1688+[6]BS17D!E1693+[6]BS17D!E1694+[6]BS17D!E1695+[6]BS17D!E1699+[6]BS17D!E1704+[6]BS17D!E1705+[6]BS17D!E1707+[6]BS17D!E1710+[6]BS17D!E1711+[6]BS17D!E1712+[6]BS17D!E1713+[6]BS17D!E1714+[6]BS17D!E1715+[6]BS17D!E1716+[6]BS17D!E1722+[6]BS17D!E1727+[6]BS17D!E1729+[6]BS17D!E1732+[6]BS17D!E1733+[6]BS17D!E1737+[6]BS17D!E1747+[6]BS17D!E1748+[6]BS17D!E1749+[6]BS17D!E1750+[6]BS17D!E1754+[6]BS17D!E1755+[6]BS17D!E1756+[6]BS17D!E1757+[6]BS17D!E1758+[6]BS17D!E1761+[6]BS17D!E1762+[6]BS17D!E1763+[6]BS17D!E1775+[6]BS17D!E1776+[6]BS17D!E1777+[6]BS17D!E1778+[6]BS17D!E1779+[6]BS17D!E1780+[6]BS17D!E1781+[6]BS17D!E1783+[6]BS17D!E1784+[6]BS17D!E1785+[6]BS17D!E1786+[6]BS17D!E1787+[6]BS17D!E1788+[6]BS17D!E1789+[6]BS17D!E1790+[6]BS17D!E1792+[6]BS17D!E1793+[6]BS17D!E1796+[6]BS17D!E1798+[6]BS17D!E1799+[6]BS17D!E1800+[6]BS17D!E1801+[6]BS17D!E1803+[6]BS17D!E1808+[6]BS17D!E1809+[6]BS17D!E1810+[6]BS17D!E1811+[6]BS17D!E1812+[6]BS17D!E1814+[6]BS17D!E1817+[6]BS17D!E1820+[6]BS17D!E1824+[6]BS17D!E1826+[6]BS17D!E1827+[6]BS17D!E1828+[6]BS17D!E1829+[6]BS17D!E1830+[6]BS17D!E1832+[6]BS17D!E1833+[6]BS17D!E1834+[6]BS17D!E1836+[6]BS17D!E1837+[6]BS17D!E1838+[6]BS17D!E1839+[6]BS17D!E1840+[6]BS17D!E1842</f>
        <v>0</v>
      </c>
      <c r="P92" s="156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156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69</v>
      </c>
      <c r="D93" s="219">
        <f t="shared" ref="D93:Q93" si="14">SUM(D91:D92)</f>
        <v>71</v>
      </c>
      <c r="E93" s="300">
        <f t="shared" si="14"/>
        <v>62</v>
      </c>
      <c r="F93" s="300">
        <f t="shared" si="14"/>
        <v>1</v>
      </c>
      <c r="G93" s="300">
        <f t="shared" si="14"/>
        <v>8</v>
      </c>
      <c r="H93" s="301">
        <f t="shared" si="14"/>
        <v>7</v>
      </c>
      <c r="I93" s="302">
        <f t="shared" si="14"/>
        <v>7</v>
      </c>
      <c r="J93" s="302">
        <f t="shared" si="14"/>
        <v>0</v>
      </c>
      <c r="K93" s="302">
        <f t="shared" si="14"/>
        <v>0</v>
      </c>
      <c r="L93" s="303">
        <f t="shared" si="14"/>
        <v>3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09" t="s">
        <v>9</v>
      </c>
      <c r="D95" s="709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394</v>
      </c>
      <c r="D96" s="305">
        <v>352</v>
      </c>
      <c r="E96" s="306">
        <v>22</v>
      </c>
      <c r="F96" s="307">
        <v>372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IF([6]BS17A!$K$1988&lt;&gt;SUM([6]BS17!$D$98:$D$99),"El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IF([6]BS17A!$J$1988&lt;&gt;SUM([6]BS17!$C$98:$C$99),"El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160</v>
      </c>
      <c r="D98" s="313">
        <v>156</v>
      </c>
      <c r="E98" s="314">
        <v>31</v>
      </c>
      <c r="F98" s="315">
        <v>129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180</v>
      </c>
      <c r="D100" s="313">
        <v>180</v>
      </c>
      <c r="E100" s="314">
        <v>23</v>
      </c>
      <c r="F100" s="315">
        <v>157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0</v>
      </c>
      <c r="D101" s="309"/>
      <c r="E101" s="310"/>
      <c r="F101" s="311"/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338</v>
      </c>
      <c r="D102" s="317">
        <v>307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09" t="s">
        <v>9</v>
      </c>
      <c r="D104" s="631" t="s">
        <v>117</v>
      </c>
      <c r="E104" s="632" t="s">
        <v>118</v>
      </c>
      <c r="F104" s="713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705" t="s">
        <v>9</v>
      </c>
      <c r="D110" s="705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3</v>
      </c>
      <c r="D111" s="326">
        <v>3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7</v>
      </c>
      <c r="D112" s="328">
        <v>7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09" t="s">
        <v>9</v>
      </c>
      <c r="D115" s="633" t="s">
        <v>139</v>
      </c>
      <c r="E115" s="634" t="s">
        <v>140</v>
      </c>
      <c r="F115" s="707" t="s">
        <v>273</v>
      </c>
      <c r="G115" s="495" t="s">
        <v>274</v>
      </c>
      <c r="H115" s="708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+[6]BS17A!C804</f>
        <v>24</v>
      </c>
      <c r="D116" s="329">
        <f>+C116-E116</f>
        <v>0</v>
      </c>
      <c r="E116" s="330">
        <f>+[6]BS17A!D804</f>
        <v>24</v>
      </c>
      <c r="F116" s="404">
        <f>+[6]BS17A!N804</f>
        <v>5</v>
      </c>
      <c r="G116" s="430">
        <f>+[6]BS17A!O804</f>
        <v>19</v>
      </c>
      <c r="H116" s="256">
        <f>+[6]BS17A!P804</f>
        <v>0</v>
      </c>
      <c r="I116" s="256">
        <f>+[6]BS17A!Q804+[6]BS17A!R804</f>
        <v>0</v>
      </c>
      <c r="J116" s="256">
        <f>+[6]BS17D!D804</f>
        <v>0</v>
      </c>
      <c r="K116" s="331">
        <f>+[6]BS17D!E804</f>
        <v>0</v>
      </c>
      <c r="L116" s="256">
        <f>+[6]BS17A!T804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+[6]BS17C!C44</f>
        <v>0</v>
      </c>
      <c r="D117" s="332"/>
      <c r="E117" s="333"/>
      <c r="F117" s="232">
        <f>+[6]BS17C!D44</f>
        <v>0</v>
      </c>
      <c r="G117" s="391">
        <f>+[6]BS17C!E44</f>
        <v>0</v>
      </c>
      <c r="H117" s="260">
        <f>+[6]BS17C!F44</f>
        <v>0</v>
      </c>
      <c r="I117" s="260">
        <f>+[6]BS17C!G44</f>
        <v>0</v>
      </c>
      <c r="J117" s="260">
        <f>+[6]BS17D!D1988</f>
        <v>0</v>
      </c>
      <c r="K117" s="231">
        <f>+[6]BS17D!E1988</f>
        <v>0</v>
      </c>
      <c r="L117" s="260">
        <f>+[6]BS17C!H44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24</v>
      </c>
      <c r="D118" s="318"/>
      <c r="E118" s="319"/>
      <c r="F118" s="218">
        <f t="shared" ref="F118:L118" si="19">+F117+F116</f>
        <v>5</v>
      </c>
      <c r="G118" s="387">
        <f t="shared" si="19"/>
        <v>19</v>
      </c>
      <c r="H118" s="265">
        <f t="shared" si="19"/>
        <v>0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+[6]BS17C!C80</f>
        <v>1195</v>
      </c>
      <c r="D119" s="318"/>
      <c r="E119" s="319"/>
      <c r="F119" s="245">
        <f>+[6]BS17C!D80</f>
        <v>2</v>
      </c>
      <c r="G119" s="247">
        <f>+[6]BS17C!E80</f>
        <v>1144</v>
      </c>
      <c r="H119" s="335">
        <f>+[6]BS17C!F80</f>
        <v>49</v>
      </c>
      <c r="I119" s="335">
        <f>+[6]BS17C!G80</f>
        <v>0</v>
      </c>
      <c r="J119" s="335">
        <f>+[6]BS17D!D2023</f>
        <v>0</v>
      </c>
      <c r="K119" s="244">
        <f>+[6]BS17D!E2023</f>
        <v>0</v>
      </c>
      <c r="L119" s="335">
        <f>+[6]BS17C!H80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+[6]BS17C!C122</f>
        <v>388</v>
      </c>
      <c r="D120" s="336"/>
      <c r="E120" s="337"/>
      <c r="F120" s="251">
        <f>+[6]BS17C!D122</f>
        <v>0</v>
      </c>
      <c r="G120" s="253">
        <f>+[6]BS17C!E122</f>
        <v>372</v>
      </c>
      <c r="H120" s="272">
        <f>+[6]BS17C!F122</f>
        <v>16</v>
      </c>
      <c r="I120" s="272">
        <f>+[6]BS17C!G122</f>
        <v>0</v>
      </c>
      <c r="J120" s="272">
        <f>+[6]BS17D!D2062</f>
        <v>0</v>
      </c>
      <c r="K120" s="250">
        <f>+[6]BS17D!E2062</f>
        <v>0</v>
      </c>
      <c r="L120" s="272">
        <f>+[6]BS17C!H122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+[6]BS17A!C1036</f>
        <v>0</v>
      </c>
      <c r="D121" s="219">
        <f>+C121-E121</f>
        <v>0</v>
      </c>
      <c r="E121" s="220">
        <f>+[6]BS17A!D1036</f>
        <v>0</v>
      </c>
      <c r="F121" s="218">
        <f>+[6]BS17A!N1036</f>
        <v>0</v>
      </c>
      <c r="G121" s="387">
        <f>+[6]BS17A!O1036</f>
        <v>0</v>
      </c>
      <c r="H121" s="265">
        <f>+[6]BS17A!P1036</f>
        <v>0</v>
      </c>
      <c r="I121" s="265">
        <f>+[6]BS17A!Q1036+[6]BS17A!R1036</f>
        <v>0</v>
      </c>
      <c r="J121" s="265">
        <f>+[6]BS17D!D1036</f>
        <v>0</v>
      </c>
      <c r="K121" s="217">
        <f>+[6]BS17D!E1036</f>
        <v>0</v>
      </c>
      <c r="L121" s="265">
        <f>+[6]BS17A!T1036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+[6]BS17C!C164</f>
        <v>91</v>
      </c>
      <c r="D122" s="339"/>
      <c r="E122" s="337"/>
      <c r="F122" s="223">
        <f>+[6]BS17C!D164</f>
        <v>91</v>
      </c>
      <c r="G122" s="388">
        <f>+[6]BS17C!E164</f>
        <v>0</v>
      </c>
      <c r="H122" s="340">
        <f>+[6]BS17C!F164</f>
        <v>0</v>
      </c>
      <c r="I122" s="340">
        <f>+[6]BS17C!G164</f>
        <v>0</v>
      </c>
      <c r="J122" s="340">
        <f>+[6]BS17D!D2103</f>
        <v>0</v>
      </c>
      <c r="K122" s="222">
        <f>+[6]BS17D!B2103</f>
        <v>0</v>
      </c>
      <c r="L122" s="340">
        <f>+[6]BS17C!H164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+[6]BS17A!C1196</f>
        <v>830</v>
      </c>
      <c r="D123" s="236">
        <f>+C123-E123</f>
        <v>2</v>
      </c>
      <c r="E123" s="237">
        <f>+[6]BS17A!D1196</f>
        <v>828</v>
      </c>
      <c r="F123" s="235">
        <f>+[6]BS17A!N1196</f>
        <v>173</v>
      </c>
      <c r="G123" s="393">
        <f>+[6]BS17A!O1196</f>
        <v>424</v>
      </c>
      <c r="H123" s="258">
        <f>+[6]BS17A!P1196</f>
        <v>233</v>
      </c>
      <c r="I123" s="258">
        <f>+[6]BS17A!Q1196+[6]BS17A!R1196</f>
        <v>0</v>
      </c>
      <c r="J123" s="258">
        <f>+[6]BS17D!D1196</f>
        <v>0</v>
      </c>
      <c r="K123" s="234">
        <f>+[6]BS17D!E1196</f>
        <v>0</v>
      </c>
      <c r="L123" s="258">
        <f>+[6]BS17A!T1196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+[6]BS17C!C181</f>
        <v>17422</v>
      </c>
      <c r="D124" s="332"/>
      <c r="E124" s="333"/>
      <c r="F124" s="232">
        <f>+[6]BS17C!D181</f>
        <v>16858</v>
      </c>
      <c r="G124" s="391">
        <f>+[6]BS17C!E181</f>
        <v>306</v>
      </c>
      <c r="H124" s="260">
        <f>+[6]BS17C!F181</f>
        <v>258</v>
      </c>
      <c r="I124" s="260">
        <f>+[6]BS17C!G181</f>
        <v>0</v>
      </c>
      <c r="J124" s="260">
        <f>+[6]BS17D!D2119</f>
        <v>0</v>
      </c>
      <c r="K124" s="231">
        <f>+[6]BS17D!E2119</f>
        <v>0</v>
      </c>
      <c r="L124" s="260">
        <f>+[6]BS17C!H181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18252</v>
      </c>
      <c r="D125" s="318"/>
      <c r="E125" s="319"/>
      <c r="F125" s="218">
        <f t="shared" ref="F125:L125" si="20">+F124+F123</f>
        <v>17031</v>
      </c>
      <c r="G125" s="387">
        <f t="shared" si="20"/>
        <v>730</v>
      </c>
      <c r="H125" s="265">
        <f t="shared" si="20"/>
        <v>491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+[6]BS17A!C1353</f>
        <v>94</v>
      </c>
      <c r="D126" s="246">
        <f>+C126-E126</f>
        <v>5</v>
      </c>
      <c r="E126" s="248">
        <f>+[6]BS17A!D1353</f>
        <v>89</v>
      </c>
      <c r="F126" s="245">
        <f>+[6]BS17A!N1353</f>
        <v>11</v>
      </c>
      <c r="G126" s="247">
        <f>+[6]BS17A!O1353</f>
        <v>83</v>
      </c>
      <c r="H126" s="335">
        <f>+[6]BS17A!P1353</f>
        <v>0</v>
      </c>
      <c r="I126" s="335">
        <f>+[6]BS17A!Q1353+[6]BS17A!R1353</f>
        <v>0</v>
      </c>
      <c r="J126" s="340">
        <f>+[6]BS17D!D1353</f>
        <v>0</v>
      </c>
      <c r="K126" s="222">
        <f>+[6]BS17D!E1353</f>
        <v>0</v>
      </c>
      <c r="L126" s="335">
        <f>+[6]BS17A!T1353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+[6]BS17C!C252</f>
        <v>264</v>
      </c>
      <c r="D127" s="332"/>
      <c r="E127" s="333"/>
      <c r="F127" s="232">
        <f>+[6]BS17C!D252</f>
        <v>123</v>
      </c>
      <c r="G127" s="391">
        <f>+[6]BS17C!E252</f>
        <v>136</v>
      </c>
      <c r="H127" s="260">
        <f>+[6]BS17C!F252</f>
        <v>5</v>
      </c>
      <c r="I127" s="260">
        <f>+[6]BS17C!G252</f>
        <v>0</v>
      </c>
      <c r="J127" s="260">
        <f>+[6]BS17D!D2189</f>
        <v>0</v>
      </c>
      <c r="K127" s="231">
        <f>+[6]BS17D!E2189</f>
        <v>0</v>
      </c>
      <c r="L127" s="260">
        <f>+[6]BS17C!H252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358</v>
      </c>
      <c r="D128" s="318"/>
      <c r="E128" s="319"/>
      <c r="F128" s="218">
        <f t="shared" ref="F128:L128" si="21">+F127+F126</f>
        <v>134</v>
      </c>
      <c r="G128" s="387">
        <f t="shared" si="21"/>
        <v>219</v>
      </c>
      <c r="H128" s="265">
        <f t="shared" si="21"/>
        <v>5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+[6]BS17C!C292</f>
        <v>206</v>
      </c>
      <c r="D129" s="336"/>
      <c r="E129" s="337"/>
      <c r="F129" s="223">
        <f>+[6]BS17C!D292</f>
        <v>145</v>
      </c>
      <c r="G129" s="388">
        <f>+[6]BS17C!E292</f>
        <v>20</v>
      </c>
      <c r="H129" s="340">
        <f>+[6]BS17C!F292</f>
        <v>41</v>
      </c>
      <c r="I129" s="340">
        <f>+[6]BS17C!G292</f>
        <v>0</v>
      </c>
      <c r="J129" s="340">
        <f>+[6]BS17D!D2228</f>
        <v>0</v>
      </c>
      <c r="K129" s="222">
        <f>+[6]BS17D!E2228</f>
        <v>0</v>
      </c>
      <c r="L129" s="340">
        <f>+[6]BS17C!H292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+[6]BS17A!C1574</f>
        <v>472</v>
      </c>
      <c r="D130" s="219">
        <f>+C130-E130</f>
        <v>40</v>
      </c>
      <c r="E130" s="220">
        <f>+[6]BS17A!D1574</f>
        <v>432</v>
      </c>
      <c r="F130" s="218">
        <f>+[6]BS17A!N1574</f>
        <v>356</v>
      </c>
      <c r="G130" s="387">
        <f>+[6]BS17A!O1574</f>
        <v>116</v>
      </c>
      <c r="H130" s="265">
        <f>+[6]BS17A!P1574</f>
        <v>0</v>
      </c>
      <c r="I130" s="265">
        <f>+[6]BS17A!Q1574+[6]BS17A!R1574</f>
        <v>0</v>
      </c>
      <c r="J130" s="265">
        <f>+[6]BS17D!D1574</f>
        <v>0</v>
      </c>
      <c r="K130" s="217">
        <f>+[6]BS17D!E1574</f>
        <v>0</v>
      </c>
      <c r="L130" s="265">
        <f>+[6]BS17A!T1574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+[6]BS17A!C1849</f>
        <v>32</v>
      </c>
      <c r="D131" s="224">
        <f>+C131-E131</f>
        <v>0</v>
      </c>
      <c r="E131" s="225">
        <f>+[6]BS17A!D1849</f>
        <v>32</v>
      </c>
      <c r="F131" s="223">
        <f>+[6]BS17A!N1849</f>
        <v>17</v>
      </c>
      <c r="G131" s="388">
        <f>+[6]BS17A!O1849</f>
        <v>0</v>
      </c>
      <c r="H131" s="340">
        <f>+[6]BS17A!P1849</f>
        <v>15</v>
      </c>
      <c r="I131" s="340">
        <f>+[6]BS17A!Q1849+[6]BS17A!R1849</f>
        <v>0</v>
      </c>
      <c r="J131" s="340">
        <f>+[6]BS17D!D1849</f>
        <v>0</v>
      </c>
      <c r="K131" s="222">
        <f>+[6]BS17D!E1849</f>
        <v>0</v>
      </c>
      <c r="L131" s="340">
        <f>+[6]BS17A!T1849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+[6]BS17C!C315</f>
        <v>151</v>
      </c>
      <c r="D132" s="332"/>
      <c r="E132" s="333"/>
      <c r="F132" s="232">
        <f>+[6]BS17C!D315</f>
        <v>0</v>
      </c>
      <c r="G132" s="391">
        <f>+[6]BS17C!E315</f>
        <v>151</v>
      </c>
      <c r="H132" s="260">
        <f>+[6]BS17C!F315</f>
        <v>0</v>
      </c>
      <c r="I132" s="260">
        <f>+[6]BS17C!G315</f>
        <v>0</v>
      </c>
      <c r="J132" s="260">
        <f>+[6]BS17D!D2250</f>
        <v>0</v>
      </c>
      <c r="K132" s="231">
        <f>+[6]BS17D!E2250</f>
        <v>0</v>
      </c>
      <c r="L132" s="260">
        <f>+[6]BS17C!H315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183</v>
      </c>
      <c r="D133" s="318"/>
      <c r="E133" s="319"/>
      <c r="F133" s="218">
        <f t="shared" ref="F133:L133" si="23">+F132+F131</f>
        <v>17</v>
      </c>
      <c r="G133" s="387">
        <f t="shared" si="23"/>
        <v>151</v>
      </c>
      <c r="H133" s="265">
        <f t="shared" si="23"/>
        <v>15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+[6]BS17C!C341</f>
        <v>13222</v>
      </c>
      <c r="D134" s="318"/>
      <c r="E134" s="319"/>
      <c r="F134" s="218">
        <f>+[6]BS17C!D341</f>
        <v>10015</v>
      </c>
      <c r="G134" s="387">
        <f>+[6]BS17C!E341</f>
        <v>2692</v>
      </c>
      <c r="H134" s="265">
        <f>+[6]BS17C!F341</f>
        <v>515</v>
      </c>
      <c r="I134" s="265">
        <f>+[6]BS17C!G341</f>
        <v>0</v>
      </c>
      <c r="J134" s="265">
        <f>+[6]BS17D!D2267</f>
        <v>0</v>
      </c>
      <c r="K134" s="217">
        <f>+[6]BS17D!E2267</f>
        <v>0</v>
      </c>
      <c r="L134" s="265">
        <f>+[6]BS17C!H341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1452</v>
      </c>
      <c r="D135" s="281"/>
      <c r="E135" s="282"/>
      <c r="F135" s="236">
        <f t="shared" ref="F135:L135" si="24">+F116+F121+F123+F126+F130+F131</f>
        <v>562</v>
      </c>
      <c r="G135" s="393">
        <f t="shared" si="24"/>
        <v>642</v>
      </c>
      <c r="H135" s="237">
        <f t="shared" si="24"/>
        <v>248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32939</v>
      </c>
      <c r="D136" s="318"/>
      <c r="E136" s="319"/>
      <c r="F136" s="227">
        <f t="shared" ref="F136:L136" si="25">+F117+F119+F120+F122+F124+F127+F129+F132+F134</f>
        <v>27234</v>
      </c>
      <c r="G136" s="229">
        <f t="shared" si="25"/>
        <v>4821</v>
      </c>
      <c r="H136" s="270">
        <f t="shared" si="25"/>
        <v>884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34391</v>
      </c>
      <c r="D137" s="336"/>
      <c r="E137" s="337"/>
      <c r="F137" s="232">
        <f t="shared" ref="F137:L137" si="26">+F135+F136</f>
        <v>27796</v>
      </c>
      <c r="G137" s="391">
        <f t="shared" si="26"/>
        <v>5463</v>
      </c>
      <c r="H137" s="260">
        <f t="shared" si="26"/>
        <v>1132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+[6]BS17C!C533</f>
        <v>0</v>
      </c>
      <c r="D140" s="255">
        <f>+[6]BS17C!E533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+[6]BS17A!C1861</f>
        <v>48</v>
      </c>
      <c r="D141" s="156">
        <f>+[6]BS17A!D1861</f>
        <v>38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+[6]BS17A!C48</f>
        <v>473</v>
      </c>
      <c r="D142" s="156">
        <f>+[6]BS17A!D48</f>
        <v>386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+[6]BS17A!C50</f>
        <v>77</v>
      </c>
      <c r="D144" s="347">
        <f>+[6]BS17A!D50</f>
        <v>77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+[6]BS17A!C51</f>
        <v>146</v>
      </c>
      <c r="D145" s="250">
        <f>+[6]BS17A!D51</f>
        <v>141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744</v>
      </c>
      <c r="D146" s="217">
        <f>SUM(D140:D145)</f>
        <v>642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4962</v>
      </c>
      <c r="D151" s="154">
        <v>143</v>
      </c>
      <c r="E151" s="152">
        <v>13308</v>
      </c>
      <c r="F151" s="154"/>
      <c r="G151" s="154">
        <v>4819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2413</v>
      </c>
      <c r="D152" s="159">
        <v>294</v>
      </c>
      <c r="E152" s="157">
        <v>6495</v>
      </c>
      <c r="F152" s="159"/>
      <c r="G152" s="159">
        <v>2119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7375</v>
      </c>
      <c r="D153" s="220">
        <f>SUM(D151:D152)</f>
        <v>437</v>
      </c>
      <c r="E153" s="219">
        <f>SUM(E151:E152)</f>
        <v>19803</v>
      </c>
      <c r="F153" s="220">
        <f>SUM(F151:F152)</f>
        <v>0</v>
      </c>
      <c r="G153" s="220">
        <f>SUM(G151:G152)</f>
        <v>6938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10740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3200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24181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15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09" t="s">
        <v>9</v>
      </c>
      <c r="D176" s="709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209</v>
      </c>
      <c r="D177" s="607">
        <v>205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14" t="s">
        <v>186</v>
      </c>
      <c r="D181" s="714" t="s">
        <v>223</v>
      </c>
      <c r="E181" s="709" t="s">
        <v>224</v>
      </c>
      <c r="F181" s="714" t="s">
        <v>225</v>
      </c>
      <c r="G181" s="714" t="s">
        <v>226</v>
      </c>
      <c r="H181" s="714" t="s">
        <v>227</v>
      </c>
      <c r="I181" s="714" t="s">
        <v>228</v>
      </c>
      <c r="J181" s="714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11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10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11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10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11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11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10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05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A43:B43"/>
    <mergeCell ref="C65:C67"/>
    <mergeCell ref="A53:B53"/>
    <mergeCell ref="K10:K11"/>
    <mergeCell ref="K36:K37"/>
    <mergeCell ref="L114:L115"/>
    <mergeCell ref="A157:B157"/>
    <mergeCell ref="A152:B152"/>
    <mergeCell ref="A121:B121"/>
    <mergeCell ref="A123:A125"/>
    <mergeCell ref="A131:A133"/>
    <mergeCell ref="A126:A128"/>
    <mergeCell ref="I114:I115"/>
    <mergeCell ref="I10:I11"/>
    <mergeCell ref="I36:I37"/>
    <mergeCell ref="J36:J37"/>
    <mergeCell ref="C36:D36"/>
    <mergeCell ref="A18:A21"/>
    <mergeCell ref="A34:B34"/>
    <mergeCell ref="H36:H37"/>
    <mergeCell ref="E36:G36"/>
    <mergeCell ref="A46:B46"/>
    <mergeCell ref="A47:B47"/>
    <mergeCell ref="A45:B45"/>
    <mergeCell ref="A41:B41"/>
    <mergeCell ref="J114:J115"/>
    <mergeCell ref="K114:K115"/>
    <mergeCell ref="Q88:Q90"/>
    <mergeCell ref="D89:G89"/>
    <mergeCell ref="H89:K89"/>
    <mergeCell ref="L88:L90"/>
    <mergeCell ref="O88:O90"/>
    <mergeCell ref="M88:M90"/>
    <mergeCell ref="P88:P90"/>
    <mergeCell ref="D88:K88"/>
    <mergeCell ref="A107:A108"/>
    <mergeCell ref="A105:B105"/>
    <mergeCell ref="A103:D103"/>
    <mergeCell ref="N88:N90"/>
    <mergeCell ref="C88:C90"/>
    <mergeCell ref="A106:B106"/>
    <mergeCell ref="A100:A101"/>
    <mergeCell ref="A95:B95"/>
    <mergeCell ref="A96:A97"/>
    <mergeCell ref="A104:B104"/>
    <mergeCell ref="A102:B102"/>
    <mergeCell ref="O65:O67"/>
    <mergeCell ref="N65:N67"/>
    <mergeCell ref="Q65:Q67"/>
    <mergeCell ref="P65:P67"/>
    <mergeCell ref="M65:M67"/>
    <mergeCell ref="K55:K56"/>
    <mergeCell ref="H51:H52"/>
    <mergeCell ref="K51:K52"/>
    <mergeCell ref="J51:J52"/>
    <mergeCell ref="L65:L67"/>
    <mergeCell ref="I51:I52"/>
    <mergeCell ref="I55:I56"/>
    <mergeCell ref="A6:J6"/>
    <mergeCell ref="A7:J7"/>
    <mergeCell ref="A10:B11"/>
    <mergeCell ref="C10:D10"/>
    <mergeCell ref="E10:G10"/>
    <mergeCell ref="A40:B40"/>
    <mergeCell ref="A36:B37"/>
    <mergeCell ref="J10:J11"/>
    <mergeCell ref="A29:A32"/>
    <mergeCell ref="H10:H11"/>
    <mergeCell ref="A48:B48"/>
    <mergeCell ref="A94:D94"/>
    <mergeCell ref="A65:B67"/>
    <mergeCell ref="A93:B93"/>
    <mergeCell ref="A88:B90"/>
    <mergeCell ref="A85:B85"/>
    <mergeCell ref="D65:K65"/>
    <mergeCell ref="E55:G55"/>
    <mergeCell ref="H55:H56"/>
    <mergeCell ref="J55:J56"/>
    <mergeCell ref="A49:B49"/>
    <mergeCell ref="A55:B56"/>
    <mergeCell ref="C51:D51"/>
    <mergeCell ref="C55:D55"/>
    <mergeCell ref="E51:G51"/>
    <mergeCell ref="D66:G66"/>
    <mergeCell ref="A98:A99"/>
    <mergeCell ref="A51:B52"/>
    <mergeCell ref="D204:D205"/>
    <mergeCell ref="A214:B215"/>
    <mergeCell ref="C214:C215"/>
    <mergeCell ref="D170:K170"/>
    <mergeCell ref="A174:B174"/>
    <mergeCell ref="A176:B176"/>
    <mergeCell ref="D164:I164"/>
    <mergeCell ref="G148:G150"/>
    <mergeCell ref="A116:A118"/>
    <mergeCell ref="A112:B112"/>
    <mergeCell ref="A109:B109"/>
    <mergeCell ref="A111:B111"/>
    <mergeCell ref="A110:B110"/>
    <mergeCell ref="C114:E114"/>
    <mergeCell ref="A173:B173"/>
    <mergeCell ref="A170:B171"/>
    <mergeCell ref="A177:A179"/>
    <mergeCell ref="A139:B139"/>
    <mergeCell ref="C148:D149"/>
    <mergeCell ref="A147:F147"/>
    <mergeCell ref="A199:B199"/>
    <mergeCell ref="H66:K66"/>
    <mergeCell ref="A217:B217"/>
    <mergeCell ref="F108:M108"/>
    <mergeCell ref="C109:D109"/>
    <mergeCell ref="A189:A191"/>
    <mergeCell ref="A200:B200"/>
    <mergeCell ref="A181:B181"/>
    <mergeCell ref="A192:A194"/>
    <mergeCell ref="A195:A196"/>
    <mergeCell ref="A216:B216"/>
    <mergeCell ref="L170:L171"/>
    <mergeCell ref="E148:F149"/>
    <mergeCell ref="A149:B149"/>
    <mergeCell ref="A162:B162"/>
    <mergeCell ref="A172:B172"/>
    <mergeCell ref="A155:B156"/>
    <mergeCell ref="C170:C171"/>
    <mergeCell ref="A167:B167"/>
    <mergeCell ref="A151:B151"/>
    <mergeCell ref="C155:C156"/>
    <mergeCell ref="A160:A161"/>
    <mergeCell ref="A153:B153"/>
    <mergeCell ref="A166:B166"/>
    <mergeCell ref="A168:B168"/>
    <mergeCell ref="C164:C165"/>
    <mergeCell ref="F114:H114"/>
    <mergeCell ref="A114:B115"/>
    <mergeCell ref="A204:B205"/>
    <mergeCell ref="C204:C205"/>
    <mergeCell ref="A202:B202"/>
    <mergeCell ref="A201:B201"/>
    <mergeCell ref="A182:A188"/>
    <mergeCell ref="A197:B197"/>
    <mergeCell ref="J164:J165"/>
    <mergeCell ref="A164:B165"/>
    <mergeCell ref="A135:A137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26" sqref="B26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",[7]NOMBRE!B2," - ","( ",[7]NOMBRE!C2,[7]NOMBRE!D2,[7]NOMBRE!E2,[7]NOMBRE!F2,[7]NOMBRE!G2," )")</f>
        <v>COMUNA: Linares - ( 07401 )</v>
      </c>
      <c r="Z2" s="444"/>
    </row>
    <row r="3" spans="1:27" x14ac:dyDescent="0.15">
      <c r="A3" s="459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</row>
    <row r="4" spans="1:27" x14ac:dyDescent="0.15">
      <c r="A4" s="459" t="str">
        <f>CONCATENATE("MES: ",[7]NOMBRE!B6," - ","( ",[7]NOMBRE!C6,[7]NOMBRE!D6," )")</f>
        <v>MES: JUNIO - ( 06 )</v>
      </c>
    </row>
    <row r="5" spans="1:27" s="460" customFormat="1" x14ac:dyDescent="0.15">
      <c r="A5" s="459" t="str">
        <f>CONCATENATE("AÑO: ",[7]NOMBRE!B7)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721" t="s">
        <v>9</v>
      </c>
      <c r="D11" s="721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68863</v>
      </c>
      <c r="D12" s="218">
        <f t="shared" ref="D12:K12" si="0">+D13+D14+D15+D16+D17+D18+D22+D23+D24</f>
        <v>68108</v>
      </c>
      <c r="E12" s="219">
        <f t="shared" si="0"/>
        <v>28031</v>
      </c>
      <c r="F12" s="387">
        <f t="shared" si="0"/>
        <v>24842</v>
      </c>
      <c r="G12" s="220">
        <f t="shared" si="0"/>
        <v>15990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292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16" t="s">
        <v>12</v>
      </c>
      <c r="B13" s="476" t="s">
        <v>13</v>
      </c>
      <c r="C13" s="222">
        <f>+[7]BS17A!C83</f>
        <v>25843</v>
      </c>
      <c r="D13" s="223">
        <f>+[7]BS17A!D83</f>
        <v>25433</v>
      </c>
      <c r="E13" s="224">
        <f>+[7]BS17A!N83</f>
        <v>11617</v>
      </c>
      <c r="F13" s="388">
        <f>+[7]BS17A!O83</f>
        <v>6040</v>
      </c>
      <c r="G13" s="225">
        <f>+[7]BS17A!P83</f>
        <v>8186</v>
      </c>
      <c r="H13" s="226">
        <f>+[7]BS17A!Q83+[7]BS17A!R83</f>
        <v>0</v>
      </c>
      <c r="I13" s="226">
        <f>+[7]BS17D!D83</f>
        <v>0</v>
      </c>
      <c r="J13" s="226">
        <f>+[7]BS17D!E83</f>
        <v>58</v>
      </c>
      <c r="K13" s="226">
        <f>+[7]BS17A!T83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+[7]BS17A!C174</f>
        <v>30299</v>
      </c>
      <c r="D14" s="227">
        <f>+[7]BS17A!D174</f>
        <v>30012</v>
      </c>
      <c r="E14" s="228">
        <f>+[7]BS17A!N174</f>
        <v>12796</v>
      </c>
      <c r="F14" s="229">
        <f>+[7]BS17A!O174</f>
        <v>10634</v>
      </c>
      <c r="G14" s="389">
        <f>+[7]BS17A!P174</f>
        <v>6869</v>
      </c>
      <c r="H14" s="230">
        <f>+[7]BS17A!Q174+[7]BS17A!R174</f>
        <v>0</v>
      </c>
      <c r="I14" s="230">
        <f>+[7]BS17D!D174</f>
        <v>0</v>
      </c>
      <c r="J14" s="230">
        <f>+[7]BS17D!E174</f>
        <v>13</v>
      </c>
      <c r="K14" s="230">
        <f>+[7]BS17A!T174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+[7]BS17A!C243</f>
        <v>1238</v>
      </c>
      <c r="D15" s="227">
        <f>+[7]BS17A!D243</f>
        <v>1215</v>
      </c>
      <c r="E15" s="228">
        <f>+[7]BS17A!N243</f>
        <v>128</v>
      </c>
      <c r="F15" s="229">
        <f>+[7]BS17A!O243</f>
        <v>1106</v>
      </c>
      <c r="G15" s="389">
        <f>+[7]BS17A!P243</f>
        <v>4</v>
      </c>
      <c r="H15" s="230">
        <f>+[7]BS17A!Q243+[7]BS17A!R243</f>
        <v>0</v>
      </c>
      <c r="I15" s="230">
        <f>+[7]BS17D!D243</f>
        <v>0</v>
      </c>
      <c r="J15" s="230">
        <f>+[7]BS17D!E243</f>
        <v>62</v>
      </c>
      <c r="K15" s="230">
        <f>+[7]BS17A!T243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+[7]BS17A!C289</f>
        <v>0</v>
      </c>
      <c r="D16" s="227">
        <f>+[7]BS17A!D289</f>
        <v>0</v>
      </c>
      <c r="E16" s="228">
        <f>+[7]BS17A!N289</f>
        <v>0</v>
      </c>
      <c r="F16" s="229">
        <f>+[7]BS17A!O289</f>
        <v>0</v>
      </c>
      <c r="G16" s="389">
        <f>+[7]BS17A!P289</f>
        <v>0</v>
      </c>
      <c r="H16" s="230">
        <f>+[7]BS17A!Q289+[7]BS17A!R289</f>
        <v>0</v>
      </c>
      <c r="I16" s="230">
        <f>+[7]BS17D!D289</f>
        <v>0</v>
      </c>
      <c r="J16" s="230">
        <f>+[7]BS17D!E289</f>
        <v>0</v>
      </c>
      <c r="K16" s="230">
        <f>+[7]BS17A!T289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+[7]BS17A!C295</f>
        <v>1771</v>
      </c>
      <c r="D17" s="232">
        <f>+[7]BS17A!D295</f>
        <v>1769</v>
      </c>
      <c r="E17" s="390">
        <f>+[7]BS17A!N295</f>
        <v>1283</v>
      </c>
      <c r="F17" s="391">
        <f>+[7]BS17A!O295</f>
        <v>375</v>
      </c>
      <c r="G17" s="392">
        <f>+[7]BS17A!P295</f>
        <v>113</v>
      </c>
      <c r="H17" s="233">
        <f>+[7]BS17A!Q295+[7]BS17A!R295</f>
        <v>0</v>
      </c>
      <c r="I17" s="233">
        <f>+[7]BS17D!D295</f>
        <v>0</v>
      </c>
      <c r="J17" s="233">
        <f>+[7]BS17D!E295</f>
        <v>128</v>
      </c>
      <c r="K17" s="233">
        <f>+[7]BS17A!T295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5849</v>
      </c>
      <c r="D18" s="223">
        <f t="shared" ref="D18:K18" si="4">SUM(D19:D21)</f>
        <v>5827</v>
      </c>
      <c r="E18" s="224">
        <f t="shared" si="4"/>
        <v>1810</v>
      </c>
      <c r="F18" s="388">
        <f t="shared" si="4"/>
        <v>3932</v>
      </c>
      <c r="G18" s="225">
        <f t="shared" si="4"/>
        <v>107</v>
      </c>
      <c r="H18" s="226">
        <f t="shared" si="4"/>
        <v>0</v>
      </c>
      <c r="I18" s="226">
        <f>SUM(I19:I21)</f>
        <v>0</v>
      </c>
      <c r="J18" s="226">
        <f>SUM(J19:J21)</f>
        <v>28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+[7]BS17A!C362</f>
        <v>4604</v>
      </c>
      <c r="D19" s="235">
        <f>+[7]BS17A!D362</f>
        <v>4584</v>
      </c>
      <c r="E19" s="236">
        <f>+[7]BS17A!N362</f>
        <v>1326</v>
      </c>
      <c r="F19" s="393">
        <f>+[7]BS17A!O362</f>
        <v>3180</v>
      </c>
      <c r="G19" s="237">
        <f>+[7]BS17A!P362</f>
        <v>98</v>
      </c>
      <c r="H19" s="238">
        <f>+[7]BS17A!Q362+[7]BS17A!R362</f>
        <v>0</v>
      </c>
      <c r="I19" s="238">
        <f>+[7]BS17D!D362</f>
        <v>0</v>
      </c>
      <c r="J19" s="238">
        <f>+[7]BS17D!E362</f>
        <v>14</v>
      </c>
      <c r="K19" s="238">
        <f>+[7]BS17A!T362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+[7]BS17A!C405</f>
        <v>45</v>
      </c>
      <c r="D20" s="227">
        <f>+[7]BS17A!D405</f>
        <v>45</v>
      </c>
      <c r="E20" s="228">
        <f>+[7]BS17A!N405</f>
        <v>2</v>
      </c>
      <c r="F20" s="229">
        <f>+[7]BS17A!O405</f>
        <v>43</v>
      </c>
      <c r="G20" s="389">
        <f>+[7]BS17A!P405</f>
        <v>0</v>
      </c>
      <c r="H20" s="230">
        <f>+[7]BS17A!Q405+[7]BS17A!R405</f>
        <v>0</v>
      </c>
      <c r="I20" s="230">
        <f>+[7]BS17D!D405</f>
        <v>0</v>
      </c>
      <c r="J20" s="230">
        <f>+[7]BS17D!E405</f>
        <v>0</v>
      </c>
      <c r="K20" s="230">
        <f>+[7]BS17A!T405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+[7]BS17A!C428</f>
        <v>1200</v>
      </c>
      <c r="D21" s="232">
        <f>+[7]BS17A!D428</f>
        <v>1198</v>
      </c>
      <c r="E21" s="390">
        <f>+[7]BS17A!N428</f>
        <v>482</v>
      </c>
      <c r="F21" s="391">
        <f>+[7]BS17A!O428</f>
        <v>709</v>
      </c>
      <c r="G21" s="392">
        <f>+[7]BS17A!P428</f>
        <v>9</v>
      </c>
      <c r="H21" s="233">
        <f>+[7]BS17A!Q428+[7]BS17A!R428</f>
        <v>0</v>
      </c>
      <c r="I21" s="233">
        <f>+[7]BS17D!D428</f>
        <v>0</v>
      </c>
      <c r="J21" s="233">
        <f>+[7]BS17D!E428</f>
        <v>14</v>
      </c>
      <c r="K21" s="233">
        <f>+[7]BS17A!T428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22" t="s">
        <v>27</v>
      </c>
      <c r="B22" s="629" t="s">
        <v>28</v>
      </c>
      <c r="C22" s="222">
        <f>+[7]BS17A!C446</f>
        <v>13</v>
      </c>
      <c r="D22" s="223">
        <f>+[7]BS17A!D446</f>
        <v>13</v>
      </c>
      <c r="E22" s="224">
        <f>+[7]BS17A!N446</f>
        <v>0</v>
      </c>
      <c r="F22" s="388">
        <f>+[7]BS17A!O446</f>
        <v>13</v>
      </c>
      <c r="G22" s="225">
        <f>+[7]BS17A!P446</f>
        <v>0</v>
      </c>
      <c r="H22" s="226">
        <f>+[7]BS17A!Q446+[7]BS17A!R446</f>
        <v>0</v>
      </c>
      <c r="I22" s="226">
        <f>+[7]BS17D!D446</f>
        <v>0</v>
      </c>
      <c r="J22" s="226">
        <f>+[7]BS17D!E446</f>
        <v>0</v>
      </c>
      <c r="K22" s="226">
        <f>+[7]BS17A!T446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22" t="s">
        <v>29</v>
      </c>
      <c r="B23" s="630" t="s">
        <v>30</v>
      </c>
      <c r="C23" s="239">
        <f>+[7]BS17A!C456</f>
        <v>94</v>
      </c>
      <c r="D23" s="240">
        <f>+[7]BS17A!D456</f>
        <v>92</v>
      </c>
      <c r="E23" s="394">
        <f>+[7]BS17A!N456</f>
        <v>43</v>
      </c>
      <c r="F23" s="395">
        <f>+[7]BS17A!O456</f>
        <v>51</v>
      </c>
      <c r="G23" s="396">
        <f>+[7]BS17A!P456</f>
        <v>0</v>
      </c>
      <c r="H23" s="221">
        <f>+[7]BS17A!Q456+[7]BS17A!R456</f>
        <v>0</v>
      </c>
      <c r="I23" s="221">
        <f>+[7]BS17D!D456</f>
        <v>0</v>
      </c>
      <c r="J23" s="221">
        <f>+[7]BS17D!E456</f>
        <v>0</v>
      </c>
      <c r="K23" s="221">
        <f>+[7]BS17A!T456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22" t="s">
        <v>31</v>
      </c>
      <c r="B24" s="487" t="s">
        <v>32</v>
      </c>
      <c r="C24" s="161">
        <f>+[7]BS17A!C500</f>
        <v>3756</v>
      </c>
      <c r="D24" s="241">
        <f>+[7]BS17A!D500</f>
        <v>3747</v>
      </c>
      <c r="E24" s="397">
        <f>+[7]BS17A!N500</f>
        <v>354</v>
      </c>
      <c r="F24" s="398">
        <f>+[7]BS17A!O500</f>
        <v>2691</v>
      </c>
      <c r="G24" s="399">
        <f>+[7]BS17A!P500</f>
        <v>711</v>
      </c>
      <c r="H24" s="242">
        <f>+[7]BS17A!Q500+[7]BS17A!R500</f>
        <v>0</v>
      </c>
      <c r="I24" s="242">
        <f>+[7]BS17D!D500</f>
        <v>0</v>
      </c>
      <c r="J24" s="242">
        <f>+[7]BS17D!E500</f>
        <v>3</v>
      </c>
      <c r="K24" s="242">
        <f>+[7]BS17A!T500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5123</v>
      </c>
      <c r="D25" s="223">
        <f t="shared" ref="D25:K25" si="5">+D26+D27+D28+D29+D33</f>
        <v>5079</v>
      </c>
      <c r="E25" s="224">
        <f t="shared" si="5"/>
        <v>625</v>
      </c>
      <c r="F25" s="388">
        <f t="shared" si="5"/>
        <v>2419</v>
      </c>
      <c r="G25" s="225">
        <f t="shared" si="5"/>
        <v>2079</v>
      </c>
      <c r="H25" s="226">
        <f t="shared" si="5"/>
        <v>3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+[7]BS17A!C535</f>
        <v>3152</v>
      </c>
      <c r="D26" s="235">
        <f>+[7]BS17A!D535</f>
        <v>3123</v>
      </c>
      <c r="E26" s="236">
        <f>+[7]BS17A!N535</f>
        <v>288</v>
      </c>
      <c r="F26" s="393">
        <f>+[7]BS17A!O535</f>
        <v>1339</v>
      </c>
      <c r="G26" s="237">
        <f>+[7]BS17A!P535</f>
        <v>1525</v>
      </c>
      <c r="H26" s="238">
        <f>+[7]BS17A!Q535+[7]BS17A!R535</f>
        <v>3</v>
      </c>
      <c r="I26" s="238">
        <f>+[7]BS17D!D535</f>
        <v>0</v>
      </c>
      <c r="J26" s="238">
        <f>+[7]BS17D!E535</f>
        <v>0</v>
      </c>
      <c r="K26" s="238">
        <f>+[7]BS17A!T535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+[7]BS17A!C590</f>
        <v>10</v>
      </c>
      <c r="D27" s="243">
        <f>+[7]BS17A!D590</f>
        <v>10</v>
      </c>
      <c r="E27" s="400">
        <f>+[7]BS17A!N590</f>
        <v>1</v>
      </c>
      <c r="F27" s="401">
        <f>+[7]BS17A!O590</f>
        <v>9</v>
      </c>
      <c r="G27" s="402">
        <f>+[7]BS17A!P590</f>
        <v>0</v>
      </c>
      <c r="H27" s="230">
        <f>+[7]BS17A!Q590+[7]BS17A!R590</f>
        <v>0</v>
      </c>
      <c r="I27" s="230">
        <f>+[7]BS17D!D590</f>
        <v>0</v>
      </c>
      <c r="J27" s="230">
        <f>+[7]BS17D!E590</f>
        <v>0</v>
      </c>
      <c r="K27" s="230">
        <f>+[7]BS17A!T590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+[7]BS17A!C615</f>
        <v>995</v>
      </c>
      <c r="D28" s="243">
        <f>+[7]BS17A!D615</f>
        <v>983</v>
      </c>
      <c r="E28" s="400">
        <f>+[7]BS17A!N615</f>
        <v>226</v>
      </c>
      <c r="F28" s="401">
        <f>+[7]BS17A!O615</f>
        <v>317</v>
      </c>
      <c r="G28" s="402">
        <f>+[7]BS17A!P615</f>
        <v>452</v>
      </c>
      <c r="H28" s="230">
        <f>+[7]BS17A!Q615+[7]BS17A!R615</f>
        <v>0</v>
      </c>
      <c r="I28" s="230">
        <f>+[7]BS17D!D615</f>
        <v>0</v>
      </c>
      <c r="J28" s="230">
        <f>+[7]BS17D!E615</f>
        <v>0</v>
      </c>
      <c r="K28" s="230">
        <f>+[7]BS17A!T615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+[7]BS17A!C633</f>
        <v>966</v>
      </c>
      <c r="D29" s="232">
        <f>+[7]BS17A!D633</f>
        <v>963</v>
      </c>
      <c r="E29" s="390">
        <f>+[7]BS17A!N633</f>
        <v>110</v>
      </c>
      <c r="F29" s="391">
        <f>+[7]BS17A!O633</f>
        <v>754</v>
      </c>
      <c r="G29" s="392">
        <f>+[7]BS17A!P633</f>
        <v>102</v>
      </c>
      <c r="H29" s="233">
        <f>+[7]BS17A!Q633+[7]BS17A!R633</f>
        <v>0</v>
      </c>
      <c r="I29" s="233">
        <f>+[7]BS17D!D633</f>
        <v>0</v>
      </c>
      <c r="J29" s="233">
        <f>+[7]BS17D!E633</f>
        <v>0</v>
      </c>
      <c r="K29" s="233">
        <f>+[7]BS17A!T633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SUM([7]BS17A!C636:C653)</f>
        <v>499</v>
      </c>
      <c r="D30" s="245">
        <f>SUM([7]BS17A!D636:D653)</f>
        <v>496</v>
      </c>
      <c r="E30" s="246">
        <f>SUM([7]BS17A!N636:N653)</f>
        <v>44</v>
      </c>
      <c r="F30" s="247">
        <f>SUM([7]BS17A!O636:O653)</f>
        <v>425</v>
      </c>
      <c r="G30" s="248">
        <f>SUM([7]BS17A!P636:P653)</f>
        <v>30</v>
      </c>
      <c r="H30" s="249">
        <f>SUM([7]BS17A!Q636:Q653)+SUM([7]BS17A!R636:R653)</f>
        <v>0</v>
      </c>
      <c r="I30" s="249">
        <f>SUM([7]BS17D!D635:D653)</f>
        <v>0</v>
      </c>
      <c r="J30" s="249">
        <f>SUM([7]BS17D!E635:E653)</f>
        <v>0</v>
      </c>
      <c r="K30" s="249">
        <f>SUM([7]BS17A!T636:T653)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+[7]BS17A!C634</f>
        <v>169</v>
      </c>
      <c r="D31" s="251">
        <f>+[7]BS17A!D634</f>
        <v>169</v>
      </c>
      <c r="E31" s="252">
        <f>+[7]BS17A!N634</f>
        <v>0</v>
      </c>
      <c r="F31" s="253">
        <f>+[7]BS17A!O634</f>
        <v>169</v>
      </c>
      <c r="G31" s="403">
        <f>+[7]BS17A!P634</f>
        <v>0</v>
      </c>
      <c r="H31" s="254">
        <f>+[7]BS17A!Q634+[7]BS17A!R634</f>
        <v>0</v>
      </c>
      <c r="I31" s="254">
        <f>+[7]BS17D!D634</f>
        <v>0</v>
      </c>
      <c r="J31" s="254">
        <f>+[7]BS17D!E634</f>
        <v>0</v>
      </c>
      <c r="K31" s="254">
        <f>+[7]BS17A!T634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+[7]BS17A!C635</f>
        <v>298</v>
      </c>
      <c r="D32" s="251">
        <f>+[7]BS17A!D635</f>
        <v>298</v>
      </c>
      <c r="E32" s="252">
        <f>+[7]BS17A!N635</f>
        <v>66</v>
      </c>
      <c r="F32" s="253">
        <f>+[7]BS17A!O635</f>
        <v>160</v>
      </c>
      <c r="G32" s="403">
        <f>+[7]BS17A!P635</f>
        <v>72</v>
      </c>
      <c r="H32" s="254">
        <f>+[7]BS17A!Q635+[7]BS17A!R635</f>
        <v>0</v>
      </c>
      <c r="I32" s="254">
        <f>+[7]BS17D!D635</f>
        <v>0</v>
      </c>
      <c r="J32" s="254">
        <f>+[7]BS17D!E635</f>
        <v>0</v>
      </c>
      <c r="K32" s="254">
        <f>+[7]BS17A!T635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+[7]BS17A!C654</f>
        <v>0</v>
      </c>
      <c r="D33" s="243">
        <f>+[7]BS17A!D654</f>
        <v>0</v>
      </c>
      <c r="E33" s="400">
        <f>+[7]BS17A!N654</f>
        <v>0</v>
      </c>
      <c r="F33" s="401">
        <f>+[7]BS17A!O654</f>
        <v>0</v>
      </c>
      <c r="G33" s="402">
        <f>+[7]BS17A!P654</f>
        <v>0</v>
      </c>
      <c r="H33" s="230">
        <f>+[7]BS17A!Q654+[7]BS17A!R654</f>
        <v>0</v>
      </c>
      <c r="I33" s="230">
        <f>+[7]BS17D!D654</f>
        <v>0</v>
      </c>
      <c r="J33" s="230">
        <f>+[7]BS17D!E654</f>
        <v>0</v>
      </c>
      <c r="K33" s="230">
        <f>+[7]BS17A!T654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+[7]BS17A!C783</f>
        <v>0</v>
      </c>
      <c r="D34" s="240">
        <f>+[7]BS17A!D783</f>
        <v>0</v>
      </c>
      <c r="E34" s="394">
        <f>+[7]BS17A!N783</f>
        <v>0</v>
      </c>
      <c r="F34" s="395">
        <f>+[7]BS17A!O783</f>
        <v>0</v>
      </c>
      <c r="G34" s="396">
        <f>+[7]BS17A!P783</f>
        <v>0</v>
      </c>
      <c r="H34" s="221">
        <f>+[7]BS17A!Q783+[7]BS17A!R783</f>
        <v>0</v>
      </c>
      <c r="I34" s="221">
        <f>+[7]BS17D!D783</f>
        <v>0</v>
      </c>
      <c r="J34" s="221">
        <f>+[7]BS17D!E783</f>
        <v>0</v>
      </c>
      <c r="K34" s="221">
        <f>+[7]BS17A!T783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23" t="s">
        <v>9</v>
      </c>
      <c r="D37" s="722" t="s">
        <v>10</v>
      </c>
      <c r="E37" s="717" t="s">
        <v>273</v>
      </c>
      <c r="F37" s="495" t="s">
        <v>274</v>
      </c>
      <c r="G37" s="723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+[7]BS17A!C674+[7]BS17A!C678+[7]BS17A!C681+[7]BS17A!C687+[7]BS17A!C695</f>
        <v>0</v>
      </c>
      <c r="D40" s="234">
        <f>+[7]BS17A!D674+[7]BS17A!D678+[7]BS17A!D681+[7]BS17A!D687+[7]BS17A!D695</f>
        <v>0</v>
      </c>
      <c r="E40" s="235">
        <f>+[7]BS17A!N674+[7]BS17A!N678+[7]BS17A!N681+[7]BS17A!N687+[7]BS17A!N695</f>
        <v>0</v>
      </c>
      <c r="F40" s="393">
        <f>+[7]BS17A!O674+[7]BS17A!O678+[7]BS17A!O681+[7]BS17A!O687+[7]BS17A!O695</f>
        <v>0</v>
      </c>
      <c r="G40" s="258">
        <f>+[7]BS17A!P674+[7]BS17A!P678+[7]BS17A!P681+[7]BS17A!P687+[7]BS17A!P695</f>
        <v>0</v>
      </c>
      <c r="H40" s="259">
        <f>+[7]BS17A!Q674+[7]BS17A!R674+[7]BS17A!Q678+[7]BS17A!R678+[7]BS17A!Q681+[7]BS17A!R681+[7]BS17A!Q687+[7]BS17A!R687+[7]BS17A!Q695+[7]BS17A!R695</f>
        <v>0</v>
      </c>
      <c r="I40" s="259">
        <f>+[7]BS17D!D674+[7]BS17D!D678+[7]BS17D!D681+[7]BS17D!D687+[7]BS17D!D695</f>
        <v>0</v>
      </c>
      <c r="J40" s="259">
        <f>+[7]BS17D!E674+[7]BS17D!E678+[7]BS17D!E681+[7]BS17D!E687+[7]BS17D!E695</f>
        <v>0</v>
      </c>
      <c r="K40" s="259">
        <f>+[7]BS17A!T674+[7]BS17A!T678+[7]BS17A!T681+[7]BS17A!T687+[7]BS17A!T695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+[7]BS17A!C701+[7]BS17A!C704+[7]BS17A!C707+[7]BS17A!C710+[7]BS17A!C717</f>
        <v>0</v>
      </c>
      <c r="D41" s="260">
        <f>+[7]BS17A!D701+[7]BS17A!D704+[7]BS17A!D707+[7]BS17A!D710+[7]BS17A!D717</f>
        <v>0</v>
      </c>
      <c r="E41" s="232">
        <f>+[7]BS17A!N701+[7]BS17A!N704+[7]BS17A!N707+[7]BS17A!N710+[7]BS17A!N717</f>
        <v>0</v>
      </c>
      <c r="F41" s="391">
        <f>+[7]BS17A!O701+[7]BS17A!O704+[7]BS17A!O707+[7]BS17A!O710+[7]BS17A!O717</f>
        <v>0</v>
      </c>
      <c r="G41" s="260">
        <f>+[7]BS17A!P701+[7]BS17A!P704+[7]BS17A!P707+[7]BS17A!P710+[7]BS17A!P717</f>
        <v>0</v>
      </c>
      <c r="H41" s="261">
        <f>+[7]BS17A!Q701+[7]BS17A!R701+[7]BS17A!Q704+[7]BS17A!R704+[7]BS17A!Q707+[7]BS17A!R707+[7]BS17A!Q710+[7]BS17A!R710+[7]BS17A!Q717+[7]BS17A!R717</f>
        <v>0</v>
      </c>
      <c r="I41" s="261">
        <f>+[7]BS17D!D701+[7]BS17D!D704+[7]BS17D!D707+[7]BS17D!D710+[7]BS17D!D717</f>
        <v>0</v>
      </c>
      <c r="J41" s="261">
        <f>+[7]BS17D!E701+[7]BS17D!E704+[7]BS17D!E707+[7]BS17D!E710+[7]BS17D!E717</f>
        <v>0</v>
      </c>
      <c r="K41" s="261">
        <f>+[7]BS17A!T701+[7]BS17A!T704+[7]BS17A!T707+[7]BS17A!T710+[7]BS17A!T717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+[7]BS17A!C720</f>
        <v>0</v>
      </c>
      <c r="D43" s="265">
        <f>+[7]BS17A!D720</f>
        <v>0</v>
      </c>
      <c r="E43" s="218">
        <f>+[7]BS17A!N720</f>
        <v>0</v>
      </c>
      <c r="F43" s="387">
        <f>+[7]BS17A!O720</f>
        <v>0</v>
      </c>
      <c r="G43" s="265">
        <f>+[7]BS17A!P720</f>
        <v>0</v>
      </c>
      <c r="H43" s="266">
        <f>+[7]BS17A!Q720+[7]BS17A!R720</f>
        <v>0</v>
      </c>
      <c r="I43" s="266">
        <f>+[7]BS17D!D720</f>
        <v>0</v>
      </c>
      <c r="J43" s="266">
        <f>+[7]BS17D!E720</f>
        <v>0</v>
      </c>
      <c r="K43" s="266">
        <f>+[7]BS17A!T720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+[7]BS17A!C727</f>
        <v>0</v>
      </c>
      <c r="D45" s="258">
        <f>+[7]BS17A!D727</f>
        <v>0</v>
      </c>
      <c r="E45" s="235">
        <f>+[7]BS17A!N727</f>
        <v>0</v>
      </c>
      <c r="F45" s="393">
        <f>+[7]BS17A!O727</f>
        <v>0</v>
      </c>
      <c r="G45" s="258">
        <f>+[7]BS17A!P727</f>
        <v>0</v>
      </c>
      <c r="H45" s="259">
        <f>+[7]BS17A!Q727+[7]BS17A!R727</f>
        <v>0</v>
      </c>
      <c r="I45" s="259">
        <f>+[7]BS17D!D727</f>
        <v>0</v>
      </c>
      <c r="J45" s="259">
        <f>+[7]BS17D!E727</f>
        <v>0</v>
      </c>
      <c r="K45" s="259">
        <f>+[7]BS17A!T727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+[7]BS17A!C730</f>
        <v>0</v>
      </c>
      <c r="D46" s="270">
        <f>+[7]BS17A!D730</f>
        <v>0</v>
      </c>
      <c r="E46" s="227">
        <f>+[7]BS17A!N730</f>
        <v>0</v>
      </c>
      <c r="F46" s="229">
        <f>+[7]BS17A!O730</f>
        <v>0</v>
      </c>
      <c r="G46" s="270">
        <f>+[7]BS17A!P730</f>
        <v>0</v>
      </c>
      <c r="H46" s="271">
        <f>+[7]BS17A!Q730+[7]BS17A!R730</f>
        <v>0</v>
      </c>
      <c r="I46" s="271">
        <f>+[7]BS17D!D730</f>
        <v>0</v>
      </c>
      <c r="J46" s="271">
        <f>+[7]BS17D!E730</f>
        <v>0</v>
      </c>
      <c r="K46" s="271">
        <f>+[7]BS17A!T730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+[7]BS17A!C747</f>
        <v>0</v>
      </c>
      <c r="D47" s="270">
        <f>+[7]BS17A!D747</f>
        <v>0</v>
      </c>
      <c r="E47" s="227">
        <f>+[7]BS17A!N747</f>
        <v>0</v>
      </c>
      <c r="F47" s="229">
        <f>+[7]BS17A!O747</f>
        <v>0</v>
      </c>
      <c r="G47" s="270">
        <f>+[7]BS17A!P747</f>
        <v>0</v>
      </c>
      <c r="H47" s="271">
        <f>+[7]BS17A!Q747+[7]BS17A!R747</f>
        <v>0</v>
      </c>
      <c r="I47" s="271">
        <f>+[7]BS17D!D747</f>
        <v>0</v>
      </c>
      <c r="J47" s="271">
        <f>+[7]BS17D!E747</f>
        <v>0</v>
      </c>
      <c r="K47" s="271">
        <f>+[7]BS17A!T747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+[7]BS17A!C764</f>
        <v>0</v>
      </c>
      <c r="D48" s="272">
        <f>+[7]BS17A!D764</f>
        <v>0</v>
      </c>
      <c r="E48" s="251">
        <f>+[7]BS17A!N764</f>
        <v>0</v>
      </c>
      <c r="F48" s="253">
        <f>+[7]BS17A!O764</f>
        <v>0</v>
      </c>
      <c r="G48" s="272">
        <f>+[7]BS17A!P764</f>
        <v>0</v>
      </c>
      <c r="H48" s="273">
        <f>+[7]BS17A!Q764+[7]BS17A!R764</f>
        <v>0</v>
      </c>
      <c r="I48" s="273">
        <f>+[7]BS17D!D764</f>
        <v>0</v>
      </c>
      <c r="J48" s="273">
        <f>+[7]BS17D!E764</f>
        <v>0</v>
      </c>
      <c r="K48" s="273">
        <f>+[7]BS17A!T764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23" t="s">
        <v>9</v>
      </c>
      <c r="D52" s="722" t="s">
        <v>10</v>
      </c>
      <c r="E52" s="717" t="s">
        <v>273</v>
      </c>
      <c r="F52" s="495" t="s">
        <v>274</v>
      </c>
      <c r="G52" s="723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+[7]BS17A!C1849</f>
        <v>29</v>
      </c>
      <c r="D53" s="278">
        <f>+[7]BS17A!D1849</f>
        <v>28</v>
      </c>
      <c r="E53" s="412">
        <f>+[7]BS17A!N1849</f>
        <v>12</v>
      </c>
      <c r="F53" s="398">
        <f>+[7]BS17A!O1849</f>
        <v>0</v>
      </c>
      <c r="G53" s="278">
        <f>+[7]BS17A!P1849</f>
        <v>17</v>
      </c>
      <c r="H53" s="279">
        <f>+[7]BS17A!Q1849+[7]BS17A!R1849</f>
        <v>0</v>
      </c>
      <c r="I53" s="279">
        <f>+[7]BS17D!D1849</f>
        <v>0</v>
      </c>
      <c r="J53" s="280">
        <f>+[7]BS17D!E1849</f>
        <v>0</v>
      </c>
      <c r="K53" s="279">
        <f>+[7]BS17A!T1849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23" t="s">
        <v>9</v>
      </c>
      <c r="D56" s="722" t="s">
        <v>10</v>
      </c>
      <c r="E56" s="648" t="s">
        <v>273</v>
      </c>
      <c r="F56" s="468" t="s">
        <v>274</v>
      </c>
      <c r="G56" s="718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+[7]BS17A!C1481+[7]BS17A!C1482</f>
        <v>0</v>
      </c>
      <c r="D57" s="223">
        <f>+[7]BS17A!D1481+[7]BS17A!D1482</f>
        <v>0</v>
      </c>
      <c r="E57" s="281"/>
      <c r="F57" s="407"/>
      <c r="G57" s="282"/>
      <c r="H57" s="413">
        <f>+[7]BS17A!Q1481+[7]BS17A!Q1482+[7]BS17A!R1481+[7]BS17A!R1482</f>
        <v>0</v>
      </c>
      <c r="I57" s="283">
        <f>+[7]BS17D!D1481+[7]BS17D!D1482</f>
        <v>0</v>
      </c>
      <c r="J57" s="283">
        <f>+[7]BS17D!E1481+[7]BS17D!E1482</f>
        <v>0</v>
      </c>
      <c r="K57" s="284">
        <f>+[7]BS17A!T1481+[7]BS17A!T1482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+[7]BS17A!C1483+[7]BS17A!C1484</f>
        <v>0</v>
      </c>
      <c r="D58" s="227">
        <f>+[7]BS17A!D1483+[7]BS17A!D1484</f>
        <v>0</v>
      </c>
      <c r="E58" s="414"/>
      <c r="F58" s="415"/>
      <c r="G58" s="416"/>
      <c r="H58" s="417">
        <f>+[7]BS17A!Q1483+[7]BS17A!Q1484+[7]BS17A!R1483+[7]BS17A!R1484</f>
        <v>0</v>
      </c>
      <c r="I58" s="285">
        <f>+[7]BS17D!D1483+[7]BS17D!D1484</f>
        <v>0</v>
      </c>
      <c r="J58" s="285">
        <f>+[7]BS17D!E1483+[7]BS17D!E1484</f>
        <v>0</v>
      </c>
      <c r="K58" s="285">
        <f>+[7]BS17A!T1483+[7]BS17A!T1484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+[7]BS17A!C1485</f>
        <v>0</v>
      </c>
      <c r="D59" s="223">
        <f>+[7]BS17A!D1485</f>
        <v>0</v>
      </c>
      <c r="E59" s="414"/>
      <c r="F59" s="415"/>
      <c r="G59" s="416"/>
      <c r="H59" s="418">
        <f>+[7]BS17A!Q1485+[7]BS17A!R1485</f>
        <v>0</v>
      </c>
      <c r="I59" s="286">
        <f>+[7]BS17D!D1485</f>
        <v>0</v>
      </c>
      <c r="J59" s="286">
        <f>+[7]BS17D!E1485</f>
        <v>0</v>
      </c>
      <c r="K59" s="286">
        <f>+[7]BS17A!T1485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+[7]BS17A!C1488</f>
        <v>0</v>
      </c>
      <c r="D60" s="270">
        <f>+[7]BS17A!D1488</f>
        <v>0</v>
      </c>
      <c r="E60" s="419"/>
      <c r="F60" s="420"/>
      <c r="G60" s="421"/>
      <c r="H60" s="418">
        <f>+[7]BS17A!Q1488+[7]BS17A!R1488</f>
        <v>0</v>
      </c>
      <c r="I60" s="286">
        <f>+[7]BS17D!D1488</f>
        <v>0</v>
      </c>
      <c r="J60" s="286">
        <f>+[7]BS17D!E1488</f>
        <v>0</v>
      </c>
      <c r="K60" s="286">
        <f>+[7]BS17A!T1488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+[7]BS17A!C1486</f>
        <v>0</v>
      </c>
      <c r="D61" s="227">
        <f>+[7]BS17A!D1486</f>
        <v>0</v>
      </c>
      <c r="E61" s="414"/>
      <c r="F61" s="415"/>
      <c r="G61" s="416"/>
      <c r="H61" s="417">
        <f>+[7]BS17A!Q1486+[7]BS17A!R1486</f>
        <v>0</v>
      </c>
      <c r="I61" s="285">
        <f>+[7]BS17D!D1486</f>
        <v>0</v>
      </c>
      <c r="J61" s="285">
        <f>+[7]BS17D!E1486</f>
        <v>0</v>
      </c>
      <c r="K61" s="285">
        <f>+[7]BS17A!T1486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+[7]BS17A!C1487</f>
        <v>0</v>
      </c>
      <c r="D62" s="232">
        <f>+[7]BS17A!D1487</f>
        <v>0</v>
      </c>
      <c r="E62" s="422"/>
      <c r="F62" s="423"/>
      <c r="G62" s="424"/>
      <c r="H62" s="425">
        <f>+[7]BS17A!Q1487+[7]BS17A!R1487</f>
        <v>0</v>
      </c>
      <c r="I62" s="287">
        <f>+[7]BS17D!D1487</f>
        <v>0</v>
      </c>
      <c r="J62" s="287">
        <f>+[7]BS17D!E1487</f>
        <v>0</v>
      </c>
      <c r="K62" s="287">
        <f>+[7]BS17A!T1487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+[7]BS17A!C$811</f>
        <v>9</v>
      </c>
      <c r="D68" s="246">
        <f>SUM(E68:G68)</f>
        <v>7</v>
      </c>
      <c r="E68" s="247">
        <f>+[7]BS17A!D$811</f>
        <v>7</v>
      </c>
      <c r="F68" s="247">
        <f>+[7]BS17A!F$811</f>
        <v>0</v>
      </c>
      <c r="G68" s="247">
        <f>+[7]BS17A!G$811</f>
        <v>0</v>
      </c>
      <c r="H68" s="291">
        <f>SUM(I68:K68)</f>
        <v>2</v>
      </c>
      <c r="I68" s="292">
        <f>+[7]BS17A!E$811</f>
        <v>2</v>
      </c>
      <c r="J68" s="292">
        <f>+[7]BS17A!H$811</f>
        <v>0</v>
      </c>
      <c r="K68" s="292">
        <f>+[7]BS17A!I$811</f>
        <v>0</v>
      </c>
      <c r="L68" s="244">
        <f>+[7]BS17A!AB$811</f>
        <v>0</v>
      </c>
      <c r="M68" s="244">
        <f>+[7]BS17A!Q$811+[7]BS17A!R$811</f>
        <v>0</v>
      </c>
      <c r="N68" s="244">
        <f>+[7]BS17D!D$811</f>
        <v>0</v>
      </c>
      <c r="O68" s="244">
        <f>+[7]BS17D!E$811</f>
        <v>0</v>
      </c>
      <c r="P68" s="244">
        <f>+[7]BS17A!S$811</f>
        <v>0</v>
      </c>
      <c r="Q68" s="244">
        <f>+[7]BS17A!T$811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+[7]BS17A!C$882</f>
        <v>114</v>
      </c>
      <c r="D69" s="228">
        <f t="shared" ref="D69:D84" si="11">SUM(E69:G69)</f>
        <v>109</v>
      </c>
      <c r="E69" s="229">
        <f>+[7]BS17A!D$882</f>
        <v>109</v>
      </c>
      <c r="F69" s="229">
        <f>+[7]BS17A!F$882</f>
        <v>0</v>
      </c>
      <c r="G69" s="229">
        <f>+[7]BS17A!G$882</f>
        <v>0</v>
      </c>
      <c r="H69" s="291">
        <f>SUM(I69:K69)</f>
        <v>5</v>
      </c>
      <c r="I69" s="292">
        <f>+[7]BS17A!E$882</f>
        <v>5</v>
      </c>
      <c r="J69" s="294">
        <f>+[7]BS17A!H$882</f>
        <v>0</v>
      </c>
      <c r="K69" s="294">
        <f>+[7]BS17A!I$882</f>
        <v>0</v>
      </c>
      <c r="L69" s="156">
        <f>+[7]BS17A!AB$882</f>
        <v>80</v>
      </c>
      <c r="M69" s="156">
        <f>+[7]BS17A!Q$882+[7]BS17A!R$882</f>
        <v>1</v>
      </c>
      <c r="N69" s="156">
        <f>+[7]BS17D!D$882</f>
        <v>0</v>
      </c>
      <c r="O69" s="156">
        <f>+[7]BS17D!E$882</f>
        <v>0</v>
      </c>
      <c r="P69" s="156">
        <f>+[7]BS17A!S$882</f>
        <v>0</v>
      </c>
      <c r="Q69" s="156">
        <f>+[7]BS17A!T$882</f>
        <v>3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+[7]BS17A!C$961</f>
        <v>29</v>
      </c>
      <c r="D70" s="228">
        <f t="shared" si="11"/>
        <v>34</v>
      </c>
      <c r="E70" s="229">
        <f>+[7]BS17A!D$961</f>
        <v>29</v>
      </c>
      <c r="F70" s="229">
        <f>+[7]BS17A!F$961</f>
        <v>0</v>
      </c>
      <c r="G70" s="229">
        <f>+[7]BS17A!G$961</f>
        <v>5</v>
      </c>
      <c r="H70" s="291">
        <f>SUM(I70:K70)</f>
        <v>0</v>
      </c>
      <c r="I70" s="292">
        <f>+[7]BS17A!E$961</f>
        <v>0</v>
      </c>
      <c r="J70" s="294">
        <f>+[7]BS17A!H$961</f>
        <v>0</v>
      </c>
      <c r="K70" s="294">
        <f>+[7]BS17A!I$961</f>
        <v>0</v>
      </c>
      <c r="L70" s="156">
        <f>+[7]BS17A!AB$961</f>
        <v>7</v>
      </c>
      <c r="M70" s="156">
        <f>+[7]BS17A!Q$961+[7]BS17A!R$961</f>
        <v>7</v>
      </c>
      <c r="N70" s="156">
        <f>+[7]BS17D!D$961</f>
        <v>0</v>
      </c>
      <c r="O70" s="156">
        <f>+[7]BS17D!E$961</f>
        <v>0</v>
      </c>
      <c r="P70" s="156">
        <f>+[7]BS17A!S$961</f>
        <v>0</v>
      </c>
      <c r="Q70" s="156">
        <f>+[7]BS17A!T$961</f>
        <v>1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+[7]BS17A!C$1037</f>
        <v>6</v>
      </c>
      <c r="D71" s="228">
        <f t="shared" si="11"/>
        <v>7</v>
      </c>
      <c r="E71" s="229">
        <f>+[7]BS17A!D$1037</f>
        <v>6</v>
      </c>
      <c r="F71" s="229">
        <f>+[7]BS17A!F$1037</f>
        <v>0</v>
      </c>
      <c r="G71" s="229">
        <f>+[7]BS17A!G$1037</f>
        <v>1</v>
      </c>
      <c r="H71" s="295">
        <f t="shared" ref="H71:H84" si="12">SUM(I71:K71)</f>
        <v>0</v>
      </c>
      <c r="I71" s="294">
        <f>+[7]BS17A!E$1037</f>
        <v>0</v>
      </c>
      <c r="J71" s="294">
        <f>+[7]BS17A!H$1037</f>
        <v>0</v>
      </c>
      <c r="K71" s="294">
        <f>+[7]BS17A!I$1037</f>
        <v>0</v>
      </c>
      <c r="L71" s="156">
        <f>+[7]BS17A!AB$1037</f>
        <v>3</v>
      </c>
      <c r="M71" s="156">
        <f>+[7]BS17A!Q$1037+[7]BS17A!R$1037</f>
        <v>0</v>
      </c>
      <c r="N71" s="156">
        <f>+[7]BS17D!D$1037</f>
        <v>0</v>
      </c>
      <c r="O71" s="156">
        <f>+[7]BS17D!E$1037</f>
        <v>0</v>
      </c>
      <c r="P71" s="156">
        <f>+[7]BS17A!S$1037</f>
        <v>0</v>
      </c>
      <c r="Q71" s="156">
        <f>+[7]BS17A!T$1037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+[7]BS17A!C$1098</f>
        <v>55</v>
      </c>
      <c r="D72" s="228">
        <f t="shared" si="11"/>
        <v>59</v>
      </c>
      <c r="E72" s="229">
        <f>+[7]BS17A!D$1098</f>
        <v>53</v>
      </c>
      <c r="F72" s="229">
        <f>+[7]BS17A!F$1098</f>
        <v>3</v>
      </c>
      <c r="G72" s="229">
        <f>+[7]BS17A!G$1098</f>
        <v>3</v>
      </c>
      <c r="H72" s="295">
        <f t="shared" si="12"/>
        <v>2</v>
      </c>
      <c r="I72" s="294">
        <f>+[7]BS17A!E$1098</f>
        <v>2</v>
      </c>
      <c r="J72" s="294">
        <f>+[7]BS17A!H$1098</f>
        <v>0</v>
      </c>
      <c r="K72" s="294">
        <f>+[7]BS17A!I$1098</f>
        <v>0</v>
      </c>
      <c r="L72" s="156">
        <f>+[7]BS17A!AB$1098</f>
        <v>49</v>
      </c>
      <c r="M72" s="156">
        <f>+[7]BS17A!Q$1098+[7]BS17A!R$1098</f>
        <v>0</v>
      </c>
      <c r="N72" s="156">
        <f>+[7]BS17D!D$1098</f>
        <v>0</v>
      </c>
      <c r="O72" s="156">
        <f>+[7]BS17D!E$1098</f>
        <v>0</v>
      </c>
      <c r="P72" s="156">
        <f>+[7]BS17A!S$1098</f>
        <v>0</v>
      </c>
      <c r="Q72" s="156">
        <f>+[7]BS17A!T$1098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+[7]BS17A!C$1166</f>
        <v>82</v>
      </c>
      <c r="D73" s="228">
        <f t="shared" si="11"/>
        <v>75</v>
      </c>
      <c r="E73" s="229">
        <f>+[7]BS17A!D$1166</f>
        <v>73</v>
      </c>
      <c r="F73" s="229">
        <f>+[7]BS17A!F$1166</f>
        <v>0</v>
      </c>
      <c r="G73" s="229">
        <f>+[7]BS17A!G$1166</f>
        <v>2</v>
      </c>
      <c r="H73" s="295">
        <f t="shared" si="12"/>
        <v>9</v>
      </c>
      <c r="I73" s="294">
        <f>+[7]BS17A!E$1166</f>
        <v>9</v>
      </c>
      <c r="J73" s="294">
        <f>+[7]BS17A!H$1166</f>
        <v>0</v>
      </c>
      <c r="K73" s="294">
        <f>+[7]BS17A!I$1166</f>
        <v>0</v>
      </c>
      <c r="L73" s="156">
        <f>+[7]BS17A!AB$1166</f>
        <v>82</v>
      </c>
      <c r="M73" s="156">
        <f>+[7]BS17A!Q$1166+[7]BS17A!R$1166</f>
        <v>0</v>
      </c>
      <c r="N73" s="156">
        <f>+[7]BS17D!D$1166</f>
        <v>0</v>
      </c>
      <c r="O73" s="156">
        <f>+[7]BS17D!E$1166</f>
        <v>0</v>
      </c>
      <c r="P73" s="156">
        <f>+[7]BS17A!S$1166</f>
        <v>0</v>
      </c>
      <c r="Q73" s="156">
        <f>+[7]BS17A!T$1166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+[7]BS17A!C$1221</f>
        <v>6</v>
      </c>
      <c r="D74" s="228">
        <f t="shared" si="11"/>
        <v>7</v>
      </c>
      <c r="E74" s="229">
        <f>+[7]BS17A!D$1221</f>
        <v>3</v>
      </c>
      <c r="F74" s="229">
        <f>+[7]BS17A!F$1221</f>
        <v>0</v>
      </c>
      <c r="G74" s="229">
        <f>+[7]BS17A!G$1221</f>
        <v>4</v>
      </c>
      <c r="H74" s="295">
        <f t="shared" si="12"/>
        <v>5</v>
      </c>
      <c r="I74" s="294">
        <f>+[7]BS17A!E$1221</f>
        <v>3</v>
      </c>
      <c r="J74" s="294">
        <f>+[7]BS17A!H$1221</f>
        <v>1</v>
      </c>
      <c r="K74" s="294">
        <f>+[7]BS17A!I$1221</f>
        <v>1</v>
      </c>
      <c r="L74" s="156">
        <f>+[7]BS17A!AB$1221</f>
        <v>2</v>
      </c>
      <c r="M74" s="156">
        <f>+[7]BS17A!Q$1221+[7]BS17A!R$1221</f>
        <v>0</v>
      </c>
      <c r="N74" s="156">
        <f>+[7]BS17D!D$1221</f>
        <v>0</v>
      </c>
      <c r="O74" s="156">
        <f>+[7]BS17D!E$1221</f>
        <v>0</v>
      </c>
      <c r="P74" s="156">
        <f>+[7]BS17A!S$1221</f>
        <v>0</v>
      </c>
      <c r="Q74" s="156">
        <f>+[7]BS17A!T$1221</f>
        <v>1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+[7]BS17A!C$1287</f>
        <v>2</v>
      </c>
      <c r="D75" s="228">
        <f t="shared" si="11"/>
        <v>2</v>
      </c>
      <c r="E75" s="229">
        <f>+[7]BS17A!D$1287</f>
        <v>2</v>
      </c>
      <c r="F75" s="229">
        <f>+[7]BS17A!F$1287</f>
        <v>0</v>
      </c>
      <c r="G75" s="229">
        <f>+[7]BS17A!G$1287</f>
        <v>0</v>
      </c>
      <c r="H75" s="295">
        <f t="shared" si="12"/>
        <v>0</v>
      </c>
      <c r="I75" s="294">
        <f>+[7]BS17A!E$1287</f>
        <v>0</v>
      </c>
      <c r="J75" s="294">
        <f>+[7]BS17A!H$1287</f>
        <v>0</v>
      </c>
      <c r="K75" s="294">
        <f>+[7]BS17A!I$1287</f>
        <v>0</v>
      </c>
      <c r="L75" s="156">
        <f>+[7]BS17A!AB$1287</f>
        <v>2</v>
      </c>
      <c r="M75" s="156">
        <f>+[7]BS17A!Q$1287+[7]BS17A!R$1287</f>
        <v>0</v>
      </c>
      <c r="N75" s="156">
        <f>+[7]BS17D!D$1287</f>
        <v>0</v>
      </c>
      <c r="O75" s="156">
        <f>+[7]BS17D!E$1287</f>
        <v>0</v>
      </c>
      <c r="P75" s="156">
        <f>+[7]BS17A!S$1287</f>
        <v>0</v>
      </c>
      <c r="Q75" s="156">
        <f>+[7]BS17A!T$1287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+[7]BS17A!C$1357</f>
        <v>194</v>
      </c>
      <c r="D76" s="228">
        <f t="shared" si="11"/>
        <v>236</v>
      </c>
      <c r="E76" s="229">
        <f>+[7]BS17A!D$1357</f>
        <v>185</v>
      </c>
      <c r="F76" s="229">
        <f>+[7]BS17A!F$1357</f>
        <v>13</v>
      </c>
      <c r="G76" s="229">
        <f>+[7]BS17A!G$1357</f>
        <v>38</v>
      </c>
      <c r="H76" s="295">
        <f t="shared" si="12"/>
        <v>11</v>
      </c>
      <c r="I76" s="294">
        <f>+[7]BS17A!E$1357</f>
        <v>9</v>
      </c>
      <c r="J76" s="294">
        <f>+[7]BS17A!H$1357</f>
        <v>0</v>
      </c>
      <c r="K76" s="294">
        <f>+[7]BS17A!I$1357</f>
        <v>2</v>
      </c>
      <c r="L76" s="156">
        <f>+[7]BS17A!AB$1357</f>
        <v>0</v>
      </c>
      <c r="M76" s="156">
        <f>+[7]BS17A!Q$1357+[7]BS17A!R$1357</f>
        <v>14</v>
      </c>
      <c r="N76" s="156">
        <f>+[7]BS17D!D$1357</f>
        <v>0</v>
      </c>
      <c r="O76" s="156">
        <f>+[7]BS17D!E$1357</f>
        <v>0</v>
      </c>
      <c r="P76" s="156">
        <f>+[7]BS17A!S$1357</f>
        <v>0</v>
      </c>
      <c r="Q76" s="156">
        <f>+[7]BS17A!T$1357</f>
        <v>32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+[7]BS17A!C$1441</f>
        <v>13</v>
      </c>
      <c r="D77" s="228">
        <f t="shared" si="11"/>
        <v>12</v>
      </c>
      <c r="E77" s="229">
        <f>+[7]BS17A!D$1441</f>
        <v>12</v>
      </c>
      <c r="F77" s="229">
        <f>+[7]BS17A!F$1441</f>
        <v>0</v>
      </c>
      <c r="G77" s="229">
        <f>+[7]BS17A!G$1441</f>
        <v>0</v>
      </c>
      <c r="H77" s="295">
        <f t="shared" si="12"/>
        <v>1</v>
      </c>
      <c r="I77" s="294">
        <f>+[7]BS17A!E$1441</f>
        <v>1</v>
      </c>
      <c r="J77" s="294">
        <f>+[7]BS17A!H$1441</f>
        <v>0</v>
      </c>
      <c r="K77" s="294">
        <f>+[7]BS17A!I$1441</f>
        <v>0</v>
      </c>
      <c r="L77" s="156">
        <f>+[7]BS17A!AB$1441</f>
        <v>2</v>
      </c>
      <c r="M77" s="156">
        <f>+[7]BS17A!Q$1441+[7]BS17A!R$1441</f>
        <v>0</v>
      </c>
      <c r="N77" s="156">
        <f>+[7]BS17D!D$1441</f>
        <v>0</v>
      </c>
      <c r="O77" s="156">
        <f>+[7]BS17D!E$1441</f>
        <v>0</v>
      </c>
      <c r="P77" s="156">
        <f>+[7]BS17A!S$1441</f>
        <v>0</v>
      </c>
      <c r="Q77" s="156">
        <f>+[7]BS17A!T$1441</f>
        <v>0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+[7]BS17A!C$1489</f>
        <v>58</v>
      </c>
      <c r="D78" s="228">
        <f t="shared" si="11"/>
        <v>51</v>
      </c>
      <c r="E78" s="229">
        <f>+[7]BS17A!D$1489</f>
        <v>49</v>
      </c>
      <c r="F78" s="229">
        <f>+[7]BS17A!F$1489</f>
        <v>1</v>
      </c>
      <c r="G78" s="229">
        <f>+[7]BS17A!G$1489</f>
        <v>1</v>
      </c>
      <c r="H78" s="295">
        <f t="shared" si="12"/>
        <v>11</v>
      </c>
      <c r="I78" s="294">
        <f>+[7]BS17A!E$1489</f>
        <v>9</v>
      </c>
      <c r="J78" s="294">
        <f>+[7]BS17A!H$1489</f>
        <v>0</v>
      </c>
      <c r="K78" s="294">
        <f>+[7]BS17A!I$1489</f>
        <v>2</v>
      </c>
      <c r="L78" s="156">
        <f>+[7]BS17A!AB$1489</f>
        <v>2</v>
      </c>
      <c r="M78" s="156">
        <f>+[7]BS17A!Q$1489+[7]BS17A!R$1489</f>
        <v>0</v>
      </c>
      <c r="N78" s="156">
        <f>+[7]BS17D!D$1489</f>
        <v>0</v>
      </c>
      <c r="O78" s="156">
        <f>+[7]BS17D!E$1489</f>
        <v>0</v>
      </c>
      <c r="P78" s="156">
        <f>+[7]BS17A!S$1489</f>
        <v>0</v>
      </c>
      <c r="Q78" s="156">
        <f>+[7]BS17A!T$1489</f>
        <v>8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+[7]BS17A!C$1592</f>
        <v>6</v>
      </c>
      <c r="D79" s="228">
        <f t="shared" si="11"/>
        <v>7</v>
      </c>
      <c r="E79" s="229">
        <f>+[7]BS17A!D$1592</f>
        <v>6</v>
      </c>
      <c r="F79" s="229">
        <f>+[7]BS17A!F$1592</f>
        <v>0</v>
      </c>
      <c r="G79" s="229">
        <f>+[7]BS17A!G$1592</f>
        <v>1</v>
      </c>
      <c r="H79" s="295">
        <f t="shared" si="12"/>
        <v>0</v>
      </c>
      <c r="I79" s="294">
        <f>+[7]BS17A!E$1592</f>
        <v>0</v>
      </c>
      <c r="J79" s="294">
        <f>+[7]BS17A!H$1592</f>
        <v>0</v>
      </c>
      <c r="K79" s="294">
        <f>+[7]BS17A!I$1592</f>
        <v>0</v>
      </c>
      <c r="L79" s="156">
        <f>+[7]BS17A!AB$1592</f>
        <v>1</v>
      </c>
      <c r="M79" s="156">
        <f>+[7]BS17A!Q$1592+[7]BS17A!R$1592</f>
        <v>0</v>
      </c>
      <c r="N79" s="156">
        <f>+[7]BS17D!D$1592</f>
        <v>0</v>
      </c>
      <c r="O79" s="156">
        <f>+[7]BS17D!E$1592</f>
        <v>0</v>
      </c>
      <c r="P79" s="156">
        <f>+[7]BS17A!S$1592</f>
        <v>0</v>
      </c>
      <c r="Q79" s="156">
        <f>+[7]BS17A!T$1592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+[7]BS17A!C$1597</f>
        <v>58</v>
      </c>
      <c r="D80" s="228">
        <f t="shared" si="11"/>
        <v>66</v>
      </c>
      <c r="E80" s="229">
        <f>+[7]BS17A!D$1597</f>
        <v>54</v>
      </c>
      <c r="F80" s="229">
        <f>+[7]BS17A!F$1597</f>
        <v>2</v>
      </c>
      <c r="G80" s="229">
        <f>+[7]BS17A!G$1597</f>
        <v>10</v>
      </c>
      <c r="H80" s="295">
        <f t="shared" si="12"/>
        <v>6</v>
      </c>
      <c r="I80" s="294">
        <f>+[7]BS17A!E$1597</f>
        <v>4</v>
      </c>
      <c r="J80" s="294">
        <f>+[7]BS17A!H$1597</f>
        <v>0</v>
      </c>
      <c r="K80" s="294">
        <f>+[7]BS17A!I$1597</f>
        <v>2</v>
      </c>
      <c r="L80" s="156">
        <f>+[7]BS17A!AB$1597</f>
        <v>0</v>
      </c>
      <c r="M80" s="156">
        <f>+[7]BS17A!Q$1597+[7]BS17A!R$1597</f>
        <v>0</v>
      </c>
      <c r="N80" s="156">
        <f>+[7]BS17D!D$1597</f>
        <v>0</v>
      </c>
      <c r="O80" s="156">
        <f>+[7]BS17D!E$1597</f>
        <v>0</v>
      </c>
      <c r="P80" s="156">
        <f>+[7]BS17A!S$1597</f>
        <v>0</v>
      </c>
      <c r="Q80" s="156">
        <f>+[7]BS17A!T$1597</f>
        <v>12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SUM([7]BS17A!C1632:C1635)</f>
        <v>137</v>
      </c>
      <c r="D81" s="228">
        <f t="shared" si="11"/>
        <v>129</v>
      </c>
      <c r="E81" s="229">
        <f>SUM([7]BS17A!D1632:D1635)</f>
        <v>129</v>
      </c>
      <c r="F81" s="229">
        <f>SUM([7]BS17A!F1632:F1635)</f>
        <v>0</v>
      </c>
      <c r="G81" s="229">
        <f>SUM([7]BS17A!G1632:G1635)</f>
        <v>0</v>
      </c>
      <c r="H81" s="295">
        <f t="shared" si="12"/>
        <v>8</v>
      </c>
      <c r="I81" s="294">
        <f>SUM([7]BS17A!E1632:E1635)</f>
        <v>8</v>
      </c>
      <c r="J81" s="294">
        <f>SUM([7]BS17A!H1632:H1635)</f>
        <v>0</v>
      </c>
      <c r="K81" s="294">
        <f>SUM([7]BS17A!I1632:I1635)</f>
        <v>0</v>
      </c>
      <c r="L81" s="156">
        <f>SUM([7]BS17A!AB1632:AB1635)</f>
        <v>0</v>
      </c>
      <c r="M81" s="156">
        <f>SUM([7]BS17A!Q1632:Q1635)+SUM([7]BS17A!R1632:R1635)</f>
        <v>0</v>
      </c>
      <c r="N81" s="156">
        <f>SUM([7]BS17D!D1632:D1635)</f>
        <v>0</v>
      </c>
      <c r="O81" s="156">
        <f>SUM([7]BS17D!E1632:E1635)</f>
        <v>0</v>
      </c>
      <c r="P81" s="156">
        <f>SUM([7]BS17A!S1632:S1635)</f>
        <v>0</v>
      </c>
      <c r="Q81" s="156">
        <f>SUM([7]BS17A!T1632:T1635)</f>
        <v>70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+[7]BS17A!C1639</f>
        <v>75</v>
      </c>
      <c r="D82" s="228">
        <f t="shared" si="11"/>
        <v>66</v>
      </c>
      <c r="E82" s="229">
        <f>+[7]BS17A!D1639</f>
        <v>65</v>
      </c>
      <c r="F82" s="229">
        <f>+[7]BS17A!F1639</f>
        <v>0</v>
      </c>
      <c r="G82" s="229">
        <f>+[7]BS17A!G1639</f>
        <v>1</v>
      </c>
      <c r="H82" s="295">
        <f t="shared" si="12"/>
        <v>10</v>
      </c>
      <c r="I82" s="294">
        <f>+[7]BS17A!E1639</f>
        <v>10</v>
      </c>
      <c r="J82" s="294">
        <f>+[7]BS17A!H1639</f>
        <v>0</v>
      </c>
      <c r="K82" s="294">
        <f>+[7]BS17A!I1639</f>
        <v>0</v>
      </c>
      <c r="L82" s="156">
        <f>+[7]BS17A!AB$1639</f>
        <v>11</v>
      </c>
      <c r="M82" s="156">
        <f>+[7]BS17A!Q$1639+[7]BS17A!R$1639</f>
        <v>0</v>
      </c>
      <c r="N82" s="156">
        <f>+[7]BS17D!D$1639</f>
        <v>0</v>
      </c>
      <c r="O82" s="156">
        <f>+[7]BS17D!E$1639</f>
        <v>0</v>
      </c>
      <c r="P82" s="156">
        <f>+[7]BS17A!S$1639</f>
        <v>0</v>
      </c>
      <c r="Q82" s="156">
        <f>+[7]BS17A!T$1639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+[7]BS17A!C$1914+[7]BS17A!C$1890-[7]BS17A!C$1935-[7]BS17A!C$1936</f>
        <v>56</v>
      </c>
      <c r="D83" s="252">
        <f t="shared" si="11"/>
        <v>56</v>
      </c>
      <c r="E83" s="253">
        <f>+[7]BS17A!D$1914+[7]BS17A!D$1890-[7]BS17A!D$1935-[7]BS17A!D$1936</f>
        <v>56</v>
      </c>
      <c r="F83" s="253">
        <f>+[7]BS17A!F$1914+[7]BS17A!F$1890-[7]BS17A!F$1935-[7]BS17A!F$1936</f>
        <v>0</v>
      </c>
      <c r="G83" s="253">
        <f>+[7]BS17A!G$1914+[7]BS17A!G$1890-[7]BS17A!G$1935-[7]BS17A!G$1936</f>
        <v>0</v>
      </c>
      <c r="H83" s="297">
        <f t="shared" si="12"/>
        <v>0</v>
      </c>
      <c r="I83" s="298">
        <f>+[7]BS17A!E$1914+[7]BS17A!E$1890-[7]BS17A!E$1935-[7]BS17A!E$1936</f>
        <v>0</v>
      </c>
      <c r="J83" s="298">
        <f>+[7]BS17A!H$1914+[7]BS17A!H$1890-[7]BS17A!H$1935-[7]BS17A!H$1936</f>
        <v>0</v>
      </c>
      <c r="K83" s="298">
        <f>+[7]BS17A!I$1914+[7]BS17A!I$1890-[7]BS17A!I$1935-[7]BS17A!I$1936</f>
        <v>0</v>
      </c>
      <c r="L83" s="250">
        <f>+[7]BS17A!AB$1914+[7]BS17A!AB$1890-[7]BS17A!AB$1935-[7]BS17A!AB$1936</f>
        <v>53</v>
      </c>
      <c r="M83" s="250">
        <f>+[7]BS17A!Q$1914+[7]BS17A!Q$1890-[7]BS17A!Q$1935-[7]BS17A!Q$1936+[7]BS17A!R$1914+[7]BS17A!R$1890-[7]BS17A!R$1935-[7]BS17A!R$1936</f>
        <v>0</v>
      </c>
      <c r="N83" s="250">
        <f>+[7]BS17D!D$1914+[7]BS17D!D$1890-[7]BS17D!D$1937</f>
        <v>0</v>
      </c>
      <c r="O83" s="250">
        <f>+[7]BS17D!E$1914+[7]BS17D!E$1890-[7]BS17D!E$1937</f>
        <v>0</v>
      </c>
      <c r="P83" s="250">
        <f>+[7]BS17A!S$1914+[7]BS17A!S$1890-[7]BS17A!S$1935-[7]BS17A!S$1936</f>
        <v>0</v>
      </c>
      <c r="Q83" s="250">
        <f>+[7]BS17A!T$1914+[7]BS17A!T$1890-[7]BS17A!T$1935-[7]BS17A!T$1936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+[7]BS17A!C1845</f>
        <v>11</v>
      </c>
      <c r="D84" s="252">
        <f t="shared" si="11"/>
        <v>10</v>
      </c>
      <c r="E84" s="253">
        <f>+[7]BS17A!D$1845</f>
        <v>10</v>
      </c>
      <c r="F84" s="253">
        <f>+[7]BS17A!F$1845</f>
        <v>0</v>
      </c>
      <c r="G84" s="253">
        <f>+[7]BS17A!G$1845</f>
        <v>0</v>
      </c>
      <c r="H84" s="297">
        <f t="shared" si="12"/>
        <v>1</v>
      </c>
      <c r="I84" s="298">
        <f>+[7]BS17A!E$1845</f>
        <v>1</v>
      </c>
      <c r="J84" s="298">
        <f>+[7]BS17A!H$1845</f>
        <v>0</v>
      </c>
      <c r="K84" s="298">
        <f>+[7]BS17A!I$1845</f>
        <v>0</v>
      </c>
      <c r="L84" s="250">
        <f>+[7]BS17A!AB$1845</f>
        <v>0</v>
      </c>
      <c r="M84" s="250">
        <f>+[7]BS17A!Q$1845+[7]BS17A!R$1845</f>
        <v>0</v>
      </c>
      <c r="N84" s="250">
        <f>+[7]BS17D!D1845</f>
        <v>0</v>
      </c>
      <c r="O84" s="250">
        <f>+[7]BS17D!E1845</f>
        <v>0</v>
      </c>
      <c r="P84" s="250">
        <f>+[7]BS17A!S$1845</f>
        <v>0</v>
      </c>
      <c r="Q84" s="250">
        <f>+[7]BS17A!T$1845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911</v>
      </c>
      <c r="D85" s="219">
        <f>SUM(D68:D84)</f>
        <v>933</v>
      </c>
      <c r="E85" s="300">
        <f t="shared" ref="E85:Q85" si="13">SUM(E68:E84)</f>
        <v>848</v>
      </c>
      <c r="F85" s="300">
        <f t="shared" si="13"/>
        <v>19</v>
      </c>
      <c r="G85" s="300">
        <f t="shared" si="13"/>
        <v>66</v>
      </c>
      <c r="H85" s="301">
        <f t="shared" si="13"/>
        <v>71</v>
      </c>
      <c r="I85" s="302">
        <f t="shared" si="13"/>
        <v>63</v>
      </c>
      <c r="J85" s="302">
        <f t="shared" si="13"/>
        <v>1</v>
      </c>
      <c r="K85" s="302">
        <f t="shared" si="13"/>
        <v>7</v>
      </c>
      <c r="L85" s="303">
        <f t="shared" si="13"/>
        <v>294</v>
      </c>
      <c r="M85" s="303">
        <f t="shared" si="13"/>
        <v>22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127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50</v>
      </c>
      <c r="D91" s="246">
        <f>SUM(E91:G91)</f>
        <v>51</v>
      </c>
      <c r="E91" s="247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50</v>
      </c>
      <c r="F91" s="247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0</v>
      </c>
      <c r="G91" s="247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1</v>
      </c>
      <c r="H91" s="291">
        <f>SUM(I91:K91)</f>
        <v>0</v>
      </c>
      <c r="I91" s="292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0</v>
      </c>
      <c r="J91" s="292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K91" s="292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L91" s="244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7</v>
      </c>
      <c r="M91" s="427">
        <f>+AA88+AA89</f>
        <v>0</v>
      </c>
      <c r="N91" s="244">
        <f>+[7]BS17D!D1638+[7]BS17D!D1641+[7]BS17D!D1642+[7]BS17D!D1643+[7]BS17D!D1651+[7]BS17D!D1652+[7]BS17D!D1653+[7]BS17D!D1661+[7]BS17D!D1662+[7]BS17D!D1663+[7]BS17D!D1664+[7]BS17D!D1665+[7]BS17D!D1666+[7]BS17D!D1667+[7]BS17D!D1668+[7]BS17D!D1669+[7]BS17D!D1670+[7]BS17D!D1671+[7]BS17D!D1672+[7]BS17D!D1673+[7]BS17D!D1674+[7]BS17D!D1676+[7]BS17D!D1677+[7]BS17D!D1678+[7]BS17D!D1679+[7]BS17D!D1680+[7]BS17D!D1681+[7]BS17D!D1682+[7]BS17D!D1683+[7]BS17D!D1685+[7]BS17D!D1686+[7]BS17D!D1687+[7]BS17D!D1689+[7]BS17D!D1690+[7]BS17D!D1691+[7]BS17D!D1692+[7]BS17D!D1696+[7]BS17D!D1697+[7]BS17D!D1698+[7]BS17D!D1700+[7]BS17D!D1701+[7]BS17D!D1702+[7]BS17D!D1703+[7]BS17D!D1706+[7]BS17D!D1708+[7]BS17D!D1709+[7]BS17D!D1717+[7]BS17D!D1718+[7]BS17D!D1719+[7]BS17D!D1720+[7]BS17D!D1721+[7]BS17D!D1723+[7]BS17D!D1724+[7]BS17D!D1725+[7]BS17D!D1726+[7]BS17D!D1728+[7]BS17D!D1730+[7]BS17D!D1731+[7]BS17D!D1734+[7]BS17D!D1735+[7]BS17D!D1736+[7]BS17D!D1738+[7]BS17D!D1739+[7]BS17D!D1740+[7]BS17D!D1741+[7]BS17D!D1742+[7]BS17D!D1743+[7]BS17D!D1744+[7]BS17D!D1745+[7]BS17D!D1746+[7]BS17D!D1751+[7]BS17D!D1752+[7]BS17D!D1753+[7]BS17D!D1759+[7]BS17D!D1760+[7]BS17D!D1764+[7]BS17D!D1765+[7]BS17D!D1766+[7]BS17D!D1767+[7]BS17D!D1768+[7]BS17D!D1769+[7]BS17D!D1770+[7]BS17D!D1771+[7]BS17D!D1772+[7]BS17D!D1773+[7]BS17D!D1774+[7]BS17D!D1782+[7]BS17D!D1791+[7]BS17D!D1794+[7]BS17D!D1795+[7]BS17D!D1797+[7]BS17D!D1802+[7]BS17D!D1804+[7]BS17D!D1805+[7]BS17D!D1806+[7]BS17D!D1807+[7]BS17D!D1813+[7]BS17D!D1815+[7]BS17D!D1816+[7]BS17D!D1818+[7]BS17D!D1819+[7]BS17D!D1821+[7]BS17D!D1822+[7]BS17D!D1823+[7]BS17D!D1825+[7]BS17D!D1831+[7]BS17D!D1835+[7]BS17D!D1841</f>
        <v>0</v>
      </c>
      <c r="O91" s="244">
        <f>+[7]BS17D!E1638+[7]BS17D!E1641+[7]BS17D!E1642+[7]BS17D!E1643+[7]BS17D!E1651+[7]BS17D!E1652+[7]BS17D!E1653+[7]BS17D!E1661+[7]BS17D!E1662+[7]BS17D!E1663+[7]BS17D!E1664+[7]BS17D!E1665+[7]BS17D!E1666+[7]BS17D!E1667+[7]BS17D!E1668+[7]BS17D!E1669+[7]BS17D!E1670+[7]BS17D!E1671+[7]BS17D!E1672+[7]BS17D!E1673+[7]BS17D!E1674+[7]BS17D!E1676+[7]BS17D!E1677+[7]BS17D!E1678+[7]BS17D!E1679+[7]BS17D!E1680+[7]BS17D!E1681+[7]BS17D!E1682+[7]BS17D!E1683+[7]BS17D!E1685+[7]BS17D!E1686+[7]BS17D!E1687+[7]BS17D!E1689+[7]BS17D!E1690+[7]BS17D!E1691+[7]BS17D!E1692+[7]BS17D!E1696+[7]BS17D!E1697+[7]BS17D!E1698+[7]BS17D!E1700+[7]BS17D!E1701+[7]BS17D!E1702+[7]BS17D!E1703+[7]BS17D!E1706+[7]BS17D!E1708+[7]BS17D!E1709+[7]BS17D!E1717+[7]BS17D!E1718+[7]BS17D!E1719+[7]BS17D!E1720+[7]BS17D!E1721+[7]BS17D!E1723+[7]BS17D!E1724+[7]BS17D!E1725+[7]BS17D!E1726+[7]BS17D!E1728+[7]BS17D!E1730+[7]BS17D!E1731+[7]BS17D!E1734+[7]BS17D!E1735+[7]BS17D!E1736+[7]BS17D!E1738+[7]BS17D!E1739+[7]BS17D!E1740+[7]BS17D!E1741+[7]BS17D!E1742+[7]BS17D!E1743+[7]BS17D!E1744+[7]BS17D!E1745+[7]BS17D!E1746+[7]BS17D!E1751+[7]BS17D!E1752+[7]BS17D!E1753+[7]BS17D!E1759+[7]BS17D!E1760+[7]BS17D!E1764+[7]BS17D!E1765+[7]BS17D!E1766+[7]BS17D!E1767+[7]BS17D!E1768+[7]BS17D!E1769+[7]BS17D!E1770+[7]BS17D!E1771+[7]BS17D!E1772+[7]BS17D!E1773+[7]BS17D!E1774+[7]BS17D!E1782+[7]BS17D!E1791+[7]BS17D!E1794+[7]BS17D!E1795+[7]BS17D!E1797+[7]BS17D!E1802+[7]BS17D!E1804+[7]BS17D!E1805+[7]BS17D!E1806+[7]BS17D!E1807+[7]BS17D!E1813+[7]BS17D!E1815+[7]BS17D!E1816+[7]BS17D!E1818+[7]BS17D!E1819+[7]BS17D!E1821+[7]BS17D!E1822+[7]BS17D!E1823+[7]BS17D!E1825+[7]BS17D!E1831+[7]BS17D!E1835+[7]BS17D!E1841</f>
        <v>0</v>
      </c>
      <c r="P91" s="244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244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70"/>
      <c r="S91" s="474"/>
      <c r="Y91" s="443"/>
      <c r="Z91" s="445" t="s">
        <v>281</v>
      </c>
      <c r="AA91" s="445">
        <f>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25</v>
      </c>
      <c r="D92" s="228">
        <f>SUM(E92:G92)</f>
        <v>15</v>
      </c>
      <c r="E92" s="229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15</v>
      </c>
      <c r="F92" s="229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G92" s="229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H92" s="291">
        <f>SUM(I92:K92)</f>
        <v>10</v>
      </c>
      <c r="I92" s="292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10</v>
      </c>
      <c r="J92" s="294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K92" s="294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L92" s="156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4</v>
      </c>
      <c r="M92" s="156">
        <f>+AA90+AA91</f>
        <v>0</v>
      </c>
      <c r="N92" s="156">
        <f>+[7]BS17D!D1640+[7]BS17D!D1644+[7]BS17D!D1645+[7]BS17D!D1646+[7]BS17D!D1647+[7]BS17D!D1648+[7]BS17D!D1649+[7]BS17D!D1650+[7]BS17D!D1654+[7]BS17D!D1655+[7]BS17D!D1656+[7]BS17D!D1657+[7]BS17D!D1658+[7]BS17D!D1659+[7]BS17D!D1660+[7]BS17D!D1675+[7]BS17D!D1684+[7]BS17D!D1688+[7]BS17D!D1693+[7]BS17D!D1694+[7]BS17D!D1695+[7]BS17D!D1699+[7]BS17D!D1704+[7]BS17D!D1705+[7]BS17D!D1707+[7]BS17D!D1710+[7]BS17D!D1711+[7]BS17D!D1712+[7]BS17D!D1713+[7]BS17D!D1714+[7]BS17D!D1715+[7]BS17D!D1716+[7]BS17D!D1722+[7]BS17D!D1727+[7]BS17D!D1729+[7]BS17D!D1732+[7]BS17D!D1733+[7]BS17D!D1737+[7]BS17D!D1747+[7]BS17D!D1748+[7]BS17D!D1749+[7]BS17D!D1750+[7]BS17D!D1754+[7]BS17D!D1755+[7]BS17D!D1756+[7]BS17D!D1757+[7]BS17D!D1758+[7]BS17D!D1761+[7]BS17D!D1762+[7]BS17D!D1763+[7]BS17D!D1775+[7]BS17D!D1776+[7]BS17D!D1777+[7]BS17D!D1778+[7]BS17D!D1779+[7]BS17D!D1780+[7]BS17D!D1781+[7]BS17D!D1783+[7]BS17D!D1784+[7]BS17D!D1785+[7]BS17D!D1786+[7]BS17D!D1787+[7]BS17D!D1788+[7]BS17D!D1789+[7]BS17D!D1790+[7]BS17D!D1792+[7]BS17D!D1793+[7]BS17D!D1796+[7]BS17D!D1798+[7]BS17D!D1799+[7]BS17D!D1800+[7]BS17D!D1801+[7]BS17D!D1803+[7]BS17D!D1808+[7]BS17D!D1809+[7]BS17D!D1810+[7]BS17D!D1811+[7]BS17D!D1812+[7]BS17D!D1814+[7]BS17D!D1817+[7]BS17D!D1820+[7]BS17D!D1824+[7]BS17D!D1826+[7]BS17D!D1827+[7]BS17D!D1828+[7]BS17D!D1829+[7]BS17D!D1830+[7]BS17D!D1832+[7]BS17D!D1833+[7]BS17D!D1834+[7]BS17D!D1836+[7]BS17D!D1837+[7]BS17D!D1838+[7]BS17D!D1839+[7]BS17D!D1840+[7]BS17D!D1842</f>
        <v>0</v>
      </c>
      <c r="O92" s="156">
        <f>+[7]BS17D!E1640+[7]BS17D!E1644+[7]BS17D!E1645+[7]BS17D!E1646+[7]BS17D!E1647+[7]BS17D!E1648+[7]BS17D!E1649+[7]BS17D!E1650+[7]BS17D!E1654+[7]BS17D!E1655+[7]BS17D!E1656+[7]BS17D!E1657+[7]BS17D!E1658+[7]BS17D!E1659+[7]BS17D!E1660+[7]BS17D!E1675+[7]BS17D!E1684+[7]BS17D!E1688+[7]BS17D!E1693+[7]BS17D!E1694+[7]BS17D!E1695+[7]BS17D!E1699+[7]BS17D!E1704+[7]BS17D!E1705+[7]BS17D!E1707+[7]BS17D!E1710+[7]BS17D!E1711+[7]BS17D!E1712+[7]BS17D!E1713+[7]BS17D!E1714+[7]BS17D!E1715+[7]BS17D!E1716+[7]BS17D!E1722+[7]BS17D!E1727+[7]BS17D!E1729+[7]BS17D!E1732+[7]BS17D!E1733+[7]BS17D!E1737+[7]BS17D!E1747+[7]BS17D!E1748+[7]BS17D!E1749+[7]BS17D!E1750+[7]BS17D!E1754+[7]BS17D!E1755+[7]BS17D!E1756+[7]BS17D!E1757+[7]BS17D!E1758+[7]BS17D!E1761+[7]BS17D!E1762+[7]BS17D!E1763+[7]BS17D!E1775+[7]BS17D!E1776+[7]BS17D!E1777+[7]BS17D!E1778+[7]BS17D!E1779+[7]BS17D!E1780+[7]BS17D!E1781+[7]BS17D!E1783+[7]BS17D!E1784+[7]BS17D!E1785+[7]BS17D!E1786+[7]BS17D!E1787+[7]BS17D!E1788+[7]BS17D!E1789+[7]BS17D!E1790+[7]BS17D!E1792+[7]BS17D!E1793+[7]BS17D!E1796+[7]BS17D!E1798+[7]BS17D!E1799+[7]BS17D!E1800+[7]BS17D!E1801+[7]BS17D!E1803+[7]BS17D!E1808+[7]BS17D!E1809+[7]BS17D!E1810+[7]BS17D!E1811+[7]BS17D!E1812+[7]BS17D!E1814+[7]BS17D!E1817+[7]BS17D!E1820+[7]BS17D!E1824+[7]BS17D!E1826+[7]BS17D!E1827+[7]BS17D!E1828+[7]BS17D!E1829+[7]BS17D!E1830+[7]BS17D!E1832+[7]BS17D!E1833+[7]BS17D!E1834+[7]BS17D!E1836+[7]BS17D!E1837+[7]BS17D!E1838+[7]BS17D!E1839+[7]BS17D!E1840+[7]BS17D!E1842</f>
        <v>0</v>
      </c>
      <c r="P92" s="156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156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75</v>
      </c>
      <c r="D93" s="219">
        <f t="shared" ref="D93:Q93" si="14">SUM(D91:D92)</f>
        <v>66</v>
      </c>
      <c r="E93" s="300">
        <f t="shared" si="14"/>
        <v>65</v>
      </c>
      <c r="F93" s="300">
        <f t="shared" si="14"/>
        <v>0</v>
      </c>
      <c r="G93" s="300">
        <f t="shared" si="14"/>
        <v>1</v>
      </c>
      <c r="H93" s="301">
        <f t="shared" si="14"/>
        <v>10</v>
      </c>
      <c r="I93" s="302">
        <f t="shared" si="14"/>
        <v>10</v>
      </c>
      <c r="J93" s="302">
        <f t="shared" si="14"/>
        <v>0</v>
      </c>
      <c r="K93" s="302">
        <f t="shared" si="14"/>
        <v>0</v>
      </c>
      <c r="L93" s="303">
        <f t="shared" si="14"/>
        <v>11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22" t="s">
        <v>9</v>
      </c>
      <c r="D95" s="722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391</v>
      </c>
      <c r="D96" s="305">
        <v>350</v>
      </c>
      <c r="E96" s="306">
        <v>21</v>
      </c>
      <c r="F96" s="307">
        <v>370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IF([7]BS17A!$K$1988&lt;&gt;SUM([7]BS17!$D$98:$D$99),"El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IF([7]BS17A!$J$1988&lt;&gt;SUM([7]BS17!$C$98:$C$99),"El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104</v>
      </c>
      <c r="D98" s="313">
        <v>98</v>
      </c>
      <c r="E98" s="314">
        <v>26</v>
      </c>
      <c r="F98" s="315">
        <v>78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198</v>
      </c>
      <c r="D100" s="313">
        <v>197</v>
      </c>
      <c r="E100" s="314">
        <v>22</v>
      </c>
      <c r="F100" s="315">
        <v>176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1</v>
      </c>
      <c r="D101" s="309">
        <v>1</v>
      </c>
      <c r="E101" s="310"/>
      <c r="F101" s="311">
        <v>1</v>
      </c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310</v>
      </c>
      <c r="D102" s="317">
        <v>287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22" t="s">
        <v>9</v>
      </c>
      <c r="D104" s="631" t="s">
        <v>117</v>
      </c>
      <c r="E104" s="632" t="s">
        <v>118</v>
      </c>
      <c r="F104" s="720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721" t="s">
        <v>9</v>
      </c>
      <c r="D110" s="721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7</v>
      </c>
      <c r="D111" s="326">
        <v>7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7</v>
      </c>
      <c r="D112" s="328">
        <v>7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22" t="s">
        <v>9</v>
      </c>
      <c r="D115" s="633" t="s">
        <v>139</v>
      </c>
      <c r="E115" s="634" t="s">
        <v>140</v>
      </c>
      <c r="F115" s="717" t="s">
        <v>273</v>
      </c>
      <c r="G115" s="495" t="s">
        <v>274</v>
      </c>
      <c r="H115" s="723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+[7]BS17A!C804</f>
        <v>17</v>
      </c>
      <c r="D116" s="329">
        <f>+C116-E116</f>
        <v>0</v>
      </c>
      <c r="E116" s="330">
        <f>+[7]BS17A!D804</f>
        <v>17</v>
      </c>
      <c r="F116" s="404">
        <f>+[7]BS17A!N804</f>
        <v>6</v>
      </c>
      <c r="G116" s="430">
        <f>+[7]BS17A!O804</f>
        <v>11</v>
      </c>
      <c r="H116" s="256">
        <f>+[7]BS17A!P804</f>
        <v>0</v>
      </c>
      <c r="I116" s="256">
        <f>+[7]BS17A!Q804+[7]BS17A!R804</f>
        <v>0</v>
      </c>
      <c r="J116" s="256">
        <f>+[7]BS17D!D804</f>
        <v>0</v>
      </c>
      <c r="K116" s="331">
        <f>+[7]BS17D!E804</f>
        <v>0</v>
      </c>
      <c r="L116" s="256">
        <f>+[7]BS17A!T804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+[7]BS17C!C44</f>
        <v>0</v>
      </c>
      <c r="D117" s="332"/>
      <c r="E117" s="333"/>
      <c r="F117" s="232">
        <f>+[7]BS17C!D44</f>
        <v>0</v>
      </c>
      <c r="G117" s="391">
        <f>+[7]BS17C!E44</f>
        <v>0</v>
      </c>
      <c r="H117" s="260">
        <f>+[7]BS17C!F44</f>
        <v>0</v>
      </c>
      <c r="I117" s="260">
        <f>+[7]BS17C!G44</f>
        <v>0</v>
      </c>
      <c r="J117" s="260">
        <f>+[7]BS17D!D1988</f>
        <v>0</v>
      </c>
      <c r="K117" s="231">
        <f>+[7]BS17D!E1988</f>
        <v>0</v>
      </c>
      <c r="L117" s="260">
        <f>+[7]BS17C!H44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17</v>
      </c>
      <c r="D118" s="318"/>
      <c r="E118" s="319"/>
      <c r="F118" s="218">
        <f t="shared" ref="F118:L118" si="19">+F117+F116</f>
        <v>6</v>
      </c>
      <c r="G118" s="387">
        <f t="shared" si="19"/>
        <v>11</v>
      </c>
      <c r="H118" s="265">
        <f t="shared" si="19"/>
        <v>0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+[7]BS17C!C80</f>
        <v>1309</v>
      </c>
      <c r="D119" s="318"/>
      <c r="E119" s="319"/>
      <c r="F119" s="245">
        <f>+[7]BS17C!D80</f>
        <v>5</v>
      </c>
      <c r="G119" s="247">
        <f>+[7]BS17C!E80</f>
        <v>1250</v>
      </c>
      <c r="H119" s="335">
        <f>+[7]BS17C!F80</f>
        <v>54</v>
      </c>
      <c r="I119" s="335">
        <f>+[7]BS17C!G80</f>
        <v>0</v>
      </c>
      <c r="J119" s="335">
        <f>+[7]BS17D!D2023</f>
        <v>0</v>
      </c>
      <c r="K119" s="244">
        <f>+[7]BS17D!E2023</f>
        <v>0</v>
      </c>
      <c r="L119" s="335">
        <f>+[7]BS17C!H80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+[7]BS17C!C122</f>
        <v>436</v>
      </c>
      <c r="D120" s="336"/>
      <c r="E120" s="337"/>
      <c r="F120" s="251">
        <f>+[7]BS17C!D122</f>
        <v>1</v>
      </c>
      <c r="G120" s="253">
        <f>+[7]BS17C!E122</f>
        <v>424</v>
      </c>
      <c r="H120" s="272">
        <f>+[7]BS17C!F122</f>
        <v>11</v>
      </c>
      <c r="I120" s="272">
        <f>+[7]BS17C!G122</f>
        <v>0</v>
      </c>
      <c r="J120" s="272">
        <f>+[7]BS17D!D2062</f>
        <v>0</v>
      </c>
      <c r="K120" s="250">
        <f>+[7]BS17D!E2062</f>
        <v>0</v>
      </c>
      <c r="L120" s="272">
        <f>+[7]BS17C!H122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+[7]BS17A!C1036</f>
        <v>2</v>
      </c>
      <c r="D121" s="219">
        <f>+C121-E121</f>
        <v>0</v>
      </c>
      <c r="E121" s="220">
        <f>+[7]BS17A!D1036</f>
        <v>2</v>
      </c>
      <c r="F121" s="218">
        <f>+[7]BS17A!N1036</f>
        <v>0</v>
      </c>
      <c r="G121" s="387">
        <f>+[7]BS17A!O1036</f>
        <v>2</v>
      </c>
      <c r="H121" s="265">
        <f>+[7]BS17A!P1036</f>
        <v>0</v>
      </c>
      <c r="I121" s="265">
        <f>+[7]BS17A!Q1036+[7]BS17A!R1036</f>
        <v>0</v>
      </c>
      <c r="J121" s="265">
        <f>+[7]BS17D!D1036</f>
        <v>0</v>
      </c>
      <c r="K121" s="217">
        <f>+[7]BS17D!E1036</f>
        <v>0</v>
      </c>
      <c r="L121" s="265">
        <f>+[7]BS17A!T1036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+[7]BS17C!C164</f>
        <v>70</v>
      </c>
      <c r="D122" s="339"/>
      <c r="E122" s="337"/>
      <c r="F122" s="223">
        <f>+[7]BS17C!D164</f>
        <v>70</v>
      </c>
      <c r="G122" s="388">
        <f>+[7]BS17C!E164</f>
        <v>0</v>
      </c>
      <c r="H122" s="340">
        <f>+[7]BS17C!F164</f>
        <v>0</v>
      </c>
      <c r="I122" s="340">
        <f>+[7]BS17C!G164</f>
        <v>0</v>
      </c>
      <c r="J122" s="340">
        <f>+[7]BS17D!D2103</f>
        <v>0</v>
      </c>
      <c r="K122" s="222">
        <f>+[7]BS17D!B2103</f>
        <v>0</v>
      </c>
      <c r="L122" s="340">
        <f>+[7]BS17C!H164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+[7]BS17A!C1196</f>
        <v>805</v>
      </c>
      <c r="D123" s="236">
        <f>+C123-E123</f>
        <v>210</v>
      </c>
      <c r="E123" s="237">
        <f>+[7]BS17A!D1196</f>
        <v>595</v>
      </c>
      <c r="F123" s="235">
        <f>+[7]BS17A!N1196</f>
        <v>204</v>
      </c>
      <c r="G123" s="393">
        <f>+[7]BS17A!O1196</f>
        <v>413</v>
      </c>
      <c r="H123" s="258">
        <f>+[7]BS17A!P1196</f>
        <v>188</v>
      </c>
      <c r="I123" s="258">
        <f>+[7]BS17A!Q1196+[7]BS17A!R1196</f>
        <v>0</v>
      </c>
      <c r="J123" s="258">
        <f>+[7]BS17D!D1196</f>
        <v>0</v>
      </c>
      <c r="K123" s="234">
        <f>+[7]BS17D!E1196</f>
        <v>0</v>
      </c>
      <c r="L123" s="258">
        <f>+[7]BS17A!T1196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+[7]BS17C!C181</f>
        <v>18051</v>
      </c>
      <c r="D124" s="332"/>
      <c r="E124" s="333"/>
      <c r="F124" s="232">
        <f>+[7]BS17C!D181</f>
        <v>17353</v>
      </c>
      <c r="G124" s="391">
        <f>+[7]BS17C!E181</f>
        <v>275</v>
      </c>
      <c r="H124" s="260">
        <f>+[7]BS17C!F181</f>
        <v>423</v>
      </c>
      <c r="I124" s="260">
        <f>+[7]BS17C!G181</f>
        <v>0</v>
      </c>
      <c r="J124" s="260">
        <f>+[7]BS17D!D2119</f>
        <v>0</v>
      </c>
      <c r="K124" s="231">
        <f>+[7]BS17D!E2119</f>
        <v>0</v>
      </c>
      <c r="L124" s="260">
        <f>+[7]BS17C!H181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18856</v>
      </c>
      <c r="D125" s="318"/>
      <c r="E125" s="319"/>
      <c r="F125" s="218">
        <f t="shared" ref="F125:L125" si="20">+F124+F123</f>
        <v>17557</v>
      </c>
      <c r="G125" s="387">
        <f t="shared" si="20"/>
        <v>688</v>
      </c>
      <c r="H125" s="265">
        <f t="shared" si="20"/>
        <v>611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+[7]BS17A!C1353</f>
        <v>97</v>
      </c>
      <c r="D126" s="246">
        <f>+C126-E126</f>
        <v>8</v>
      </c>
      <c r="E126" s="248">
        <f>+[7]BS17A!D1353</f>
        <v>89</v>
      </c>
      <c r="F126" s="245">
        <f>+[7]BS17A!N1353</f>
        <v>9</v>
      </c>
      <c r="G126" s="247">
        <f>+[7]BS17A!O1353</f>
        <v>88</v>
      </c>
      <c r="H126" s="335">
        <f>+[7]BS17A!P1353</f>
        <v>0</v>
      </c>
      <c r="I126" s="335">
        <f>+[7]BS17A!Q1353+[7]BS17A!R1353</f>
        <v>0</v>
      </c>
      <c r="J126" s="340">
        <f>+[7]BS17D!D1353</f>
        <v>0</v>
      </c>
      <c r="K126" s="222">
        <f>+[7]BS17D!E1353</f>
        <v>0</v>
      </c>
      <c r="L126" s="335">
        <f>+[7]BS17A!T1353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+[7]BS17C!C252</f>
        <v>396</v>
      </c>
      <c r="D127" s="332"/>
      <c r="E127" s="333"/>
      <c r="F127" s="232">
        <f>+[7]BS17C!D252</f>
        <v>106</v>
      </c>
      <c r="G127" s="391">
        <f>+[7]BS17C!E252</f>
        <v>281</v>
      </c>
      <c r="H127" s="260">
        <f>+[7]BS17C!F252</f>
        <v>9</v>
      </c>
      <c r="I127" s="260">
        <f>+[7]BS17C!G252</f>
        <v>0</v>
      </c>
      <c r="J127" s="260">
        <f>+[7]BS17D!D2189</f>
        <v>0</v>
      </c>
      <c r="K127" s="231">
        <f>+[7]BS17D!E2189</f>
        <v>0</v>
      </c>
      <c r="L127" s="260">
        <f>+[7]BS17C!H252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493</v>
      </c>
      <c r="D128" s="318"/>
      <c r="E128" s="319"/>
      <c r="F128" s="218">
        <f t="shared" ref="F128:L128" si="21">+F127+F126</f>
        <v>115</v>
      </c>
      <c r="G128" s="387">
        <f t="shared" si="21"/>
        <v>369</v>
      </c>
      <c r="H128" s="265">
        <f t="shared" si="21"/>
        <v>9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+[7]BS17C!C292</f>
        <v>330</v>
      </c>
      <c r="D129" s="336"/>
      <c r="E129" s="337"/>
      <c r="F129" s="223">
        <f>+[7]BS17C!D292</f>
        <v>290</v>
      </c>
      <c r="G129" s="388">
        <f>+[7]BS17C!E292</f>
        <v>19</v>
      </c>
      <c r="H129" s="340">
        <f>+[7]BS17C!F292</f>
        <v>21</v>
      </c>
      <c r="I129" s="340">
        <f>+[7]BS17C!G292</f>
        <v>0</v>
      </c>
      <c r="J129" s="340">
        <f>+[7]BS17D!D2228</f>
        <v>0</v>
      </c>
      <c r="K129" s="222">
        <f>+[7]BS17D!E2228</f>
        <v>0</v>
      </c>
      <c r="L129" s="340">
        <f>+[7]BS17C!H292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+[7]BS17A!C1574</f>
        <v>453</v>
      </c>
      <c r="D130" s="219">
        <f>+C130-E130</f>
        <v>0</v>
      </c>
      <c r="E130" s="220">
        <f>+[7]BS17A!D1574</f>
        <v>453</v>
      </c>
      <c r="F130" s="218">
        <f>+[7]BS17A!N1574</f>
        <v>337</v>
      </c>
      <c r="G130" s="387">
        <f>+[7]BS17A!O1574</f>
        <v>116</v>
      </c>
      <c r="H130" s="265">
        <f>+[7]BS17A!P1574</f>
        <v>0</v>
      </c>
      <c r="I130" s="265">
        <f>+[7]BS17A!Q1574+[7]BS17A!R1574</f>
        <v>0</v>
      </c>
      <c r="J130" s="265">
        <f>+[7]BS17D!D1574</f>
        <v>0</v>
      </c>
      <c r="K130" s="217">
        <f>+[7]BS17D!E1574</f>
        <v>0</v>
      </c>
      <c r="L130" s="265">
        <f>+[7]BS17A!T1574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+[7]BS17A!C1849</f>
        <v>29</v>
      </c>
      <c r="D131" s="224">
        <f>+C131-E131</f>
        <v>1</v>
      </c>
      <c r="E131" s="225">
        <f>+[7]BS17A!D1849</f>
        <v>28</v>
      </c>
      <c r="F131" s="223">
        <f>+[7]BS17A!N1849</f>
        <v>12</v>
      </c>
      <c r="G131" s="388">
        <f>+[7]BS17A!O1849</f>
        <v>0</v>
      </c>
      <c r="H131" s="340">
        <f>+[7]BS17A!P1849</f>
        <v>17</v>
      </c>
      <c r="I131" s="340">
        <f>+[7]BS17A!Q1849+[7]BS17A!R1849</f>
        <v>0</v>
      </c>
      <c r="J131" s="340">
        <f>+[7]BS17D!D1849</f>
        <v>0</v>
      </c>
      <c r="K131" s="222">
        <f>+[7]BS17D!E1849</f>
        <v>0</v>
      </c>
      <c r="L131" s="340">
        <f>+[7]BS17A!T1849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+[7]BS17C!C315</f>
        <v>104</v>
      </c>
      <c r="D132" s="332"/>
      <c r="E132" s="333"/>
      <c r="F132" s="232">
        <f>+[7]BS17C!D315</f>
        <v>1</v>
      </c>
      <c r="G132" s="391">
        <f>+[7]BS17C!E315</f>
        <v>103</v>
      </c>
      <c r="H132" s="260">
        <f>+[7]BS17C!F315</f>
        <v>0</v>
      </c>
      <c r="I132" s="260">
        <f>+[7]BS17C!G315</f>
        <v>0</v>
      </c>
      <c r="J132" s="260">
        <f>+[7]BS17D!D2250</f>
        <v>0</v>
      </c>
      <c r="K132" s="231">
        <f>+[7]BS17D!E2250</f>
        <v>0</v>
      </c>
      <c r="L132" s="260">
        <f>+[7]BS17C!H315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133</v>
      </c>
      <c r="D133" s="318"/>
      <c r="E133" s="319"/>
      <c r="F133" s="218">
        <f t="shared" ref="F133:L133" si="23">+F132+F131</f>
        <v>13</v>
      </c>
      <c r="G133" s="387">
        <f t="shared" si="23"/>
        <v>103</v>
      </c>
      <c r="H133" s="265">
        <f t="shared" si="23"/>
        <v>17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+[7]BS17C!C341</f>
        <v>12595</v>
      </c>
      <c r="D134" s="318"/>
      <c r="E134" s="319"/>
      <c r="F134" s="218">
        <f>+[7]BS17C!D341</f>
        <v>9327</v>
      </c>
      <c r="G134" s="387">
        <f>+[7]BS17C!E341</f>
        <v>2837</v>
      </c>
      <c r="H134" s="265">
        <f>+[7]BS17C!F341</f>
        <v>431</v>
      </c>
      <c r="I134" s="265">
        <f>+[7]BS17C!G341</f>
        <v>0</v>
      </c>
      <c r="J134" s="265">
        <f>+[7]BS17D!D2267</f>
        <v>0</v>
      </c>
      <c r="K134" s="217">
        <f>+[7]BS17D!E2267</f>
        <v>0</v>
      </c>
      <c r="L134" s="265">
        <f>+[7]BS17C!H341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1403</v>
      </c>
      <c r="D135" s="281"/>
      <c r="E135" s="282"/>
      <c r="F135" s="236">
        <f t="shared" ref="F135:L135" si="24">+F116+F121+F123+F126+F130+F131</f>
        <v>568</v>
      </c>
      <c r="G135" s="393">
        <f t="shared" si="24"/>
        <v>630</v>
      </c>
      <c r="H135" s="237">
        <f t="shared" si="24"/>
        <v>205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33291</v>
      </c>
      <c r="D136" s="318"/>
      <c r="E136" s="319"/>
      <c r="F136" s="227">
        <f t="shared" ref="F136:L136" si="25">+F117+F119+F120+F122+F124+F127+F129+F132+F134</f>
        <v>27153</v>
      </c>
      <c r="G136" s="229">
        <f t="shared" si="25"/>
        <v>5189</v>
      </c>
      <c r="H136" s="270">
        <f t="shared" si="25"/>
        <v>949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34694</v>
      </c>
      <c r="D137" s="336"/>
      <c r="E137" s="337"/>
      <c r="F137" s="232">
        <f t="shared" ref="F137:L137" si="26">+F135+F136</f>
        <v>27721</v>
      </c>
      <c r="G137" s="391">
        <f t="shared" si="26"/>
        <v>5819</v>
      </c>
      <c r="H137" s="260">
        <f t="shared" si="26"/>
        <v>1154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+[7]BS17C!C533</f>
        <v>0</v>
      </c>
      <c r="D140" s="255">
        <f>+[7]BS17C!E533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+[7]BS17A!C1861</f>
        <v>46</v>
      </c>
      <c r="D141" s="156">
        <f>+[7]BS17A!D1861</f>
        <v>43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+[7]BS17A!C48</f>
        <v>457</v>
      </c>
      <c r="D142" s="156">
        <f>+[7]BS17A!D48</f>
        <v>304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+[7]BS17A!C50</f>
        <v>77</v>
      </c>
      <c r="D144" s="347">
        <f>+[7]BS17A!D50</f>
        <v>77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+[7]BS17A!C51</f>
        <v>154</v>
      </c>
      <c r="D145" s="250">
        <f>+[7]BS17A!D51</f>
        <v>148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734</v>
      </c>
      <c r="D146" s="217">
        <f>SUM(D140:D145)</f>
        <v>572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4920</v>
      </c>
      <c r="D151" s="154">
        <v>119</v>
      </c>
      <c r="E151" s="152">
        <v>12218</v>
      </c>
      <c r="F151" s="154"/>
      <c r="G151" s="154">
        <v>4801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2600</v>
      </c>
      <c r="D152" s="159">
        <v>62</v>
      </c>
      <c r="E152" s="157">
        <v>6579</v>
      </c>
      <c r="F152" s="159"/>
      <c r="G152" s="159">
        <v>2538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7520</v>
      </c>
      <c r="D153" s="220">
        <f>SUM(D151:D152)</f>
        <v>181</v>
      </c>
      <c r="E153" s="219">
        <f>SUM(E151:E152)</f>
        <v>18797</v>
      </c>
      <c r="F153" s="220">
        <f>SUM(F151:F152)</f>
        <v>0</v>
      </c>
      <c r="G153" s="220">
        <f>SUM(G151:G152)</f>
        <v>7339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9080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3211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23393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19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22" t="s">
        <v>9</v>
      </c>
      <c r="D176" s="722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165</v>
      </c>
      <c r="D177" s="607">
        <v>156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24" t="s">
        <v>186</v>
      </c>
      <c r="D181" s="724" t="s">
        <v>223</v>
      </c>
      <c r="E181" s="722" t="s">
        <v>224</v>
      </c>
      <c r="F181" s="724" t="s">
        <v>225</v>
      </c>
      <c r="G181" s="724" t="s">
        <v>226</v>
      </c>
      <c r="H181" s="724" t="s">
        <v>227</v>
      </c>
      <c r="I181" s="724" t="s">
        <v>228</v>
      </c>
      <c r="J181" s="724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26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25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26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25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26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26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25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21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K10:K11"/>
    <mergeCell ref="E36:G36"/>
    <mergeCell ref="I36:I37"/>
    <mergeCell ref="J36:J37"/>
    <mergeCell ref="K36:K37"/>
    <mergeCell ref="E51:G51"/>
    <mergeCell ref="I51:I52"/>
    <mergeCell ref="J51:J52"/>
    <mergeCell ref="K51:K52"/>
    <mergeCell ref="D204:D205"/>
    <mergeCell ref="L65:L67"/>
    <mergeCell ref="D66:G66"/>
    <mergeCell ref="H66:K66"/>
    <mergeCell ref="C88:C90"/>
    <mergeCell ref="D88:K88"/>
    <mergeCell ref="L88:L90"/>
    <mergeCell ref="D89:G89"/>
    <mergeCell ref="H89:K89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A109:B109"/>
    <mergeCell ref="C109:D109"/>
    <mergeCell ref="A110:B110"/>
    <mergeCell ref="A18:A21"/>
    <mergeCell ref="A29:A32"/>
    <mergeCell ref="A34:B34"/>
    <mergeCell ref="A36:B37"/>
    <mergeCell ref="C36:D36"/>
    <mergeCell ref="A6:J6"/>
    <mergeCell ref="A7:J7"/>
    <mergeCell ref="A10:B11"/>
    <mergeCell ref="C10:D10"/>
    <mergeCell ref="H10:H11"/>
    <mergeCell ref="E10:G10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A40:B40"/>
    <mergeCell ref="A41:B41"/>
    <mergeCell ref="A43:B43"/>
    <mergeCell ref="A55:B56"/>
    <mergeCell ref="C55:D55"/>
    <mergeCell ref="H55:H56"/>
    <mergeCell ref="C51:D51"/>
    <mergeCell ref="H51:H52"/>
    <mergeCell ref="A53:B53"/>
    <mergeCell ref="E55:G55"/>
    <mergeCell ref="Q88:Q90"/>
    <mergeCell ref="A93:B93"/>
    <mergeCell ref="P65:P67"/>
    <mergeCell ref="Q65:Q67"/>
    <mergeCell ref="A85:B85"/>
    <mergeCell ref="A88:B90"/>
    <mergeCell ref="M88:M90"/>
    <mergeCell ref="N88:N90"/>
    <mergeCell ref="A65:B67"/>
    <mergeCell ref="M65:M67"/>
    <mergeCell ref="N65:N67"/>
    <mergeCell ref="O65:O67"/>
    <mergeCell ref="C65:C67"/>
    <mergeCell ref="D65:K65"/>
    <mergeCell ref="I55:I56"/>
    <mergeCell ref="J55:J56"/>
    <mergeCell ref="K55:K56"/>
    <mergeCell ref="A111:B111"/>
    <mergeCell ref="A112:B112"/>
    <mergeCell ref="A114:B115"/>
    <mergeCell ref="C114:E114"/>
    <mergeCell ref="O88:O90"/>
    <mergeCell ref="P88:P90"/>
    <mergeCell ref="A123:A125"/>
    <mergeCell ref="A126:A128"/>
    <mergeCell ref="A131:A133"/>
    <mergeCell ref="F114:H114"/>
    <mergeCell ref="J114:J115"/>
    <mergeCell ref="K114:K115"/>
    <mergeCell ref="L114:L115"/>
    <mergeCell ref="A135:A137"/>
    <mergeCell ref="A139:B139"/>
    <mergeCell ref="A147:F147"/>
    <mergeCell ref="I114:I115"/>
    <mergeCell ref="A153:B153"/>
    <mergeCell ref="A155:B156"/>
    <mergeCell ref="C155:C156"/>
    <mergeCell ref="A116:A118"/>
    <mergeCell ref="A121:B121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50" sqref="B150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",[8]NOMBRE!B2," - ","( ",[8]NOMBRE!C2,[8]NOMBRE!D2,[8]NOMBRE!E2,[8]NOMBRE!F2,[8]NOMBRE!G2," )")</f>
        <v>COMUNA: Linares - ( 07401 )</v>
      </c>
      <c r="Z2" s="444"/>
    </row>
    <row r="3" spans="1:27" x14ac:dyDescent="0.15">
      <c r="A3" s="459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</row>
    <row r="4" spans="1:27" x14ac:dyDescent="0.15">
      <c r="A4" s="459" t="str">
        <f>CONCATENATE("MES: ",[8]NOMBRE!B6," - ","( ",[8]NOMBRE!C6,[8]NOMBRE!D6," )")</f>
        <v>MES: JULIO - ( 07 )</v>
      </c>
    </row>
    <row r="5" spans="1:27" s="460" customFormat="1" x14ac:dyDescent="0.15">
      <c r="A5" s="459" t="str">
        <f>CONCATENATE("AÑO: ",[8]NOMBRE!B7)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727" t="s">
        <v>9</v>
      </c>
      <c r="D11" s="727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71234</v>
      </c>
      <c r="D12" s="218">
        <f t="shared" ref="D12:K12" si="0">+D13+D14+D15+D16+D17+D18+D22+D23+D24</f>
        <v>69652</v>
      </c>
      <c r="E12" s="219">
        <f t="shared" si="0"/>
        <v>30187</v>
      </c>
      <c r="F12" s="387">
        <f t="shared" si="0"/>
        <v>23508</v>
      </c>
      <c r="G12" s="220">
        <f t="shared" si="0"/>
        <v>17539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267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28" t="s">
        <v>12</v>
      </c>
      <c r="B13" s="476" t="s">
        <v>13</v>
      </c>
      <c r="C13" s="222">
        <f>+[8]BS17A!C83</f>
        <v>27154</v>
      </c>
      <c r="D13" s="223">
        <f>+[8]BS17A!D83</f>
        <v>26391</v>
      </c>
      <c r="E13" s="224">
        <f>+[8]BS17A!N83</f>
        <v>12453</v>
      </c>
      <c r="F13" s="388">
        <f>+[8]BS17A!O83</f>
        <v>5831</v>
      </c>
      <c r="G13" s="225">
        <f>+[8]BS17A!P83</f>
        <v>8870</v>
      </c>
      <c r="H13" s="226">
        <f>+[8]BS17A!Q83+[8]BS17A!R83</f>
        <v>0</v>
      </c>
      <c r="I13" s="226">
        <f>+[8]BS17D!D83</f>
        <v>0</v>
      </c>
      <c r="J13" s="226">
        <f>+[8]BS17D!E83</f>
        <v>34</v>
      </c>
      <c r="K13" s="226">
        <f>+[8]BS17A!T83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+[8]BS17A!C174</f>
        <v>31107</v>
      </c>
      <c r="D14" s="227">
        <f>+[8]BS17A!D174</f>
        <v>30432</v>
      </c>
      <c r="E14" s="228">
        <f>+[8]BS17A!N174</f>
        <v>13702</v>
      </c>
      <c r="F14" s="229">
        <f>+[8]BS17A!O174</f>
        <v>9645</v>
      </c>
      <c r="G14" s="389">
        <f>+[8]BS17A!P174</f>
        <v>7760</v>
      </c>
      <c r="H14" s="230">
        <f>+[8]BS17A!Q174+[8]BS17A!R174</f>
        <v>0</v>
      </c>
      <c r="I14" s="230">
        <f>+[8]BS17D!D174</f>
        <v>0</v>
      </c>
      <c r="J14" s="230">
        <f>+[8]BS17D!E174</f>
        <v>15</v>
      </c>
      <c r="K14" s="230">
        <f>+[8]BS17A!T174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+[8]BS17A!C243</f>
        <v>1393</v>
      </c>
      <c r="D15" s="227">
        <f>+[8]BS17A!D243</f>
        <v>1373</v>
      </c>
      <c r="E15" s="228">
        <f>+[8]BS17A!N243</f>
        <v>128</v>
      </c>
      <c r="F15" s="229">
        <f>+[8]BS17A!O243</f>
        <v>1258</v>
      </c>
      <c r="G15" s="389">
        <f>+[8]BS17A!P243</f>
        <v>7</v>
      </c>
      <c r="H15" s="230">
        <f>+[8]BS17A!Q243+[8]BS17A!R243</f>
        <v>0</v>
      </c>
      <c r="I15" s="230">
        <f>+[8]BS17D!D243</f>
        <v>0</v>
      </c>
      <c r="J15" s="230">
        <f>+[8]BS17D!E243</f>
        <v>80</v>
      </c>
      <c r="K15" s="230">
        <f>+[8]BS17A!T243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+[8]BS17A!C289</f>
        <v>0</v>
      </c>
      <c r="D16" s="227">
        <f>+[8]BS17A!D289</f>
        <v>0</v>
      </c>
      <c r="E16" s="228">
        <f>+[8]BS17A!N289</f>
        <v>0</v>
      </c>
      <c r="F16" s="229">
        <f>+[8]BS17A!O289</f>
        <v>0</v>
      </c>
      <c r="G16" s="389">
        <f>+[8]BS17A!P289</f>
        <v>0</v>
      </c>
      <c r="H16" s="230">
        <f>+[8]BS17A!Q289+[8]BS17A!R289</f>
        <v>0</v>
      </c>
      <c r="I16" s="230">
        <f>+[8]BS17D!D289</f>
        <v>0</v>
      </c>
      <c r="J16" s="230">
        <f>+[8]BS17D!E289</f>
        <v>0</v>
      </c>
      <c r="K16" s="230">
        <f>+[8]BS17A!T289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+[8]BS17A!C295</f>
        <v>1934</v>
      </c>
      <c r="D17" s="232">
        <f>+[8]BS17A!D295</f>
        <v>1874</v>
      </c>
      <c r="E17" s="390">
        <f>+[8]BS17A!N295</f>
        <v>1376</v>
      </c>
      <c r="F17" s="391">
        <f>+[8]BS17A!O295</f>
        <v>409</v>
      </c>
      <c r="G17" s="392">
        <f>+[8]BS17A!P295</f>
        <v>149</v>
      </c>
      <c r="H17" s="233">
        <f>+[8]BS17A!Q295+[8]BS17A!R295</f>
        <v>0</v>
      </c>
      <c r="I17" s="233">
        <f>+[8]BS17D!D295</f>
        <v>0</v>
      </c>
      <c r="J17" s="233">
        <f>+[8]BS17D!E295</f>
        <v>114</v>
      </c>
      <c r="K17" s="233">
        <f>+[8]BS17A!T295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6158</v>
      </c>
      <c r="D18" s="223">
        <f t="shared" ref="D18:K18" si="4">SUM(D19:D21)</f>
        <v>6111</v>
      </c>
      <c r="E18" s="224">
        <f t="shared" si="4"/>
        <v>2148</v>
      </c>
      <c r="F18" s="388">
        <f t="shared" si="4"/>
        <v>3902</v>
      </c>
      <c r="G18" s="225">
        <f t="shared" si="4"/>
        <v>108</v>
      </c>
      <c r="H18" s="226">
        <f t="shared" si="4"/>
        <v>0</v>
      </c>
      <c r="I18" s="226">
        <f>SUM(I19:I21)</f>
        <v>0</v>
      </c>
      <c r="J18" s="226">
        <f>SUM(J19:J21)</f>
        <v>23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+[8]BS17A!C362</f>
        <v>4653</v>
      </c>
      <c r="D19" s="235">
        <f>+[8]BS17A!D362</f>
        <v>4612</v>
      </c>
      <c r="E19" s="236">
        <f>+[8]BS17A!N362</f>
        <v>1554</v>
      </c>
      <c r="F19" s="393">
        <f>+[8]BS17A!O362</f>
        <v>2993</v>
      </c>
      <c r="G19" s="237">
        <f>+[8]BS17A!P362</f>
        <v>106</v>
      </c>
      <c r="H19" s="238">
        <f>+[8]BS17A!Q362+[8]BS17A!R362</f>
        <v>0</v>
      </c>
      <c r="I19" s="238">
        <f>+[8]BS17D!D362</f>
        <v>0</v>
      </c>
      <c r="J19" s="238">
        <f>+[8]BS17D!E362</f>
        <v>5</v>
      </c>
      <c r="K19" s="238">
        <f>+[8]BS17A!T362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+[8]BS17A!C405</f>
        <v>36</v>
      </c>
      <c r="D20" s="227">
        <f>+[8]BS17A!D405</f>
        <v>36</v>
      </c>
      <c r="E20" s="228">
        <f>+[8]BS17A!N405</f>
        <v>0</v>
      </c>
      <c r="F20" s="229">
        <f>+[8]BS17A!O405</f>
        <v>36</v>
      </c>
      <c r="G20" s="389">
        <f>+[8]BS17A!P405</f>
        <v>0</v>
      </c>
      <c r="H20" s="230">
        <f>+[8]BS17A!Q405+[8]BS17A!R405</f>
        <v>0</v>
      </c>
      <c r="I20" s="230">
        <f>+[8]BS17D!D405</f>
        <v>0</v>
      </c>
      <c r="J20" s="230">
        <f>+[8]BS17D!E405</f>
        <v>0</v>
      </c>
      <c r="K20" s="230">
        <f>+[8]BS17A!T405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+[8]BS17A!C428</f>
        <v>1469</v>
      </c>
      <c r="D21" s="232">
        <f>+[8]BS17A!D428</f>
        <v>1463</v>
      </c>
      <c r="E21" s="390">
        <f>+[8]BS17A!N428</f>
        <v>594</v>
      </c>
      <c r="F21" s="391">
        <f>+[8]BS17A!O428</f>
        <v>873</v>
      </c>
      <c r="G21" s="392">
        <f>+[8]BS17A!P428</f>
        <v>2</v>
      </c>
      <c r="H21" s="233">
        <f>+[8]BS17A!Q428+[8]BS17A!R428</f>
        <v>0</v>
      </c>
      <c r="I21" s="233">
        <f>+[8]BS17D!D428</f>
        <v>0</v>
      </c>
      <c r="J21" s="233">
        <f>+[8]BS17D!E428</f>
        <v>18</v>
      </c>
      <c r="K21" s="233">
        <f>+[8]BS17A!T428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31" t="s">
        <v>27</v>
      </c>
      <c r="B22" s="629" t="s">
        <v>28</v>
      </c>
      <c r="C22" s="222">
        <f>+[8]BS17A!C446</f>
        <v>0</v>
      </c>
      <c r="D22" s="223">
        <f>+[8]BS17A!D446</f>
        <v>0</v>
      </c>
      <c r="E22" s="224">
        <f>+[8]BS17A!N446</f>
        <v>0</v>
      </c>
      <c r="F22" s="388">
        <f>+[8]BS17A!O446</f>
        <v>0</v>
      </c>
      <c r="G22" s="225">
        <f>+[8]BS17A!P446</f>
        <v>0</v>
      </c>
      <c r="H22" s="226">
        <f>+[8]BS17A!Q446+[8]BS17A!R446</f>
        <v>0</v>
      </c>
      <c r="I22" s="226">
        <f>+[8]BS17D!D446</f>
        <v>0</v>
      </c>
      <c r="J22" s="226">
        <f>+[8]BS17D!E446</f>
        <v>0</v>
      </c>
      <c r="K22" s="226">
        <f>+[8]BS17A!T446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31" t="s">
        <v>29</v>
      </c>
      <c r="B23" s="630" t="s">
        <v>30</v>
      </c>
      <c r="C23" s="239">
        <f>+[8]BS17A!C456</f>
        <v>51</v>
      </c>
      <c r="D23" s="240">
        <f>+[8]BS17A!D456</f>
        <v>49</v>
      </c>
      <c r="E23" s="394">
        <f>+[8]BS17A!N456</f>
        <v>7</v>
      </c>
      <c r="F23" s="395">
        <f>+[8]BS17A!O456</f>
        <v>44</v>
      </c>
      <c r="G23" s="396">
        <f>+[8]BS17A!P456</f>
        <v>0</v>
      </c>
      <c r="H23" s="221">
        <f>+[8]BS17A!Q456+[8]BS17A!R456</f>
        <v>0</v>
      </c>
      <c r="I23" s="221">
        <f>+[8]BS17D!D456</f>
        <v>0</v>
      </c>
      <c r="J23" s="221">
        <f>+[8]BS17D!E456</f>
        <v>0</v>
      </c>
      <c r="K23" s="221">
        <f>+[8]BS17A!T456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31" t="s">
        <v>31</v>
      </c>
      <c r="B24" s="487" t="s">
        <v>32</v>
      </c>
      <c r="C24" s="161">
        <f>+[8]BS17A!C500</f>
        <v>3437</v>
      </c>
      <c r="D24" s="241">
        <f>+[8]BS17A!D500</f>
        <v>3422</v>
      </c>
      <c r="E24" s="397">
        <f>+[8]BS17A!N500</f>
        <v>373</v>
      </c>
      <c r="F24" s="398">
        <f>+[8]BS17A!O500</f>
        <v>2419</v>
      </c>
      <c r="G24" s="399">
        <f>+[8]BS17A!P500</f>
        <v>645</v>
      </c>
      <c r="H24" s="242">
        <f>+[8]BS17A!Q500+[8]BS17A!R500</f>
        <v>0</v>
      </c>
      <c r="I24" s="242">
        <f>+[8]BS17D!D500</f>
        <v>0</v>
      </c>
      <c r="J24" s="242">
        <f>+[8]BS17D!E500</f>
        <v>1</v>
      </c>
      <c r="K24" s="242">
        <f>+[8]BS17A!T500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5084</v>
      </c>
      <c r="D25" s="223">
        <f t="shared" ref="D25:K25" si="5">+D26+D27+D28+D29+D33</f>
        <v>5031</v>
      </c>
      <c r="E25" s="224">
        <f t="shared" si="5"/>
        <v>1223</v>
      </c>
      <c r="F25" s="388">
        <f t="shared" si="5"/>
        <v>1857</v>
      </c>
      <c r="G25" s="225">
        <f t="shared" si="5"/>
        <v>2004</v>
      </c>
      <c r="H25" s="226">
        <f t="shared" si="5"/>
        <v>3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+[8]BS17A!C535</f>
        <v>2926</v>
      </c>
      <c r="D26" s="235">
        <f>+[8]BS17A!D535</f>
        <v>2896</v>
      </c>
      <c r="E26" s="236">
        <f>+[8]BS17A!N535</f>
        <v>342</v>
      </c>
      <c r="F26" s="393">
        <f>+[8]BS17A!O535</f>
        <v>1095</v>
      </c>
      <c r="G26" s="237">
        <f>+[8]BS17A!P535</f>
        <v>1489</v>
      </c>
      <c r="H26" s="238">
        <f>+[8]BS17A!Q535+[8]BS17A!R535</f>
        <v>1</v>
      </c>
      <c r="I26" s="238">
        <f>+[8]BS17D!D535</f>
        <v>0</v>
      </c>
      <c r="J26" s="238">
        <f>+[8]BS17D!E535</f>
        <v>0</v>
      </c>
      <c r="K26" s="238">
        <f>+[8]BS17A!T535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+[8]BS17A!C590</f>
        <v>8</v>
      </c>
      <c r="D27" s="243">
        <f>+[8]BS17A!D590</f>
        <v>8</v>
      </c>
      <c r="E27" s="400">
        <f>+[8]BS17A!N590</f>
        <v>0</v>
      </c>
      <c r="F27" s="401">
        <f>+[8]BS17A!O590</f>
        <v>8</v>
      </c>
      <c r="G27" s="402">
        <f>+[8]BS17A!P590</f>
        <v>0</v>
      </c>
      <c r="H27" s="230">
        <f>+[8]BS17A!Q590+[8]BS17A!R590</f>
        <v>0</v>
      </c>
      <c r="I27" s="230">
        <f>+[8]BS17D!D590</f>
        <v>0</v>
      </c>
      <c r="J27" s="230">
        <f>+[8]BS17D!E590</f>
        <v>0</v>
      </c>
      <c r="K27" s="230">
        <f>+[8]BS17A!T590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+[8]BS17A!C615</f>
        <v>853</v>
      </c>
      <c r="D28" s="243">
        <f>+[8]BS17A!D615</f>
        <v>838</v>
      </c>
      <c r="E28" s="400">
        <f>+[8]BS17A!N615</f>
        <v>195</v>
      </c>
      <c r="F28" s="401">
        <f>+[8]BS17A!O615</f>
        <v>235</v>
      </c>
      <c r="G28" s="402">
        <f>+[8]BS17A!P615</f>
        <v>423</v>
      </c>
      <c r="H28" s="230">
        <f>+[8]BS17A!Q615+[8]BS17A!R615</f>
        <v>0</v>
      </c>
      <c r="I28" s="230">
        <f>+[8]BS17D!D615</f>
        <v>0</v>
      </c>
      <c r="J28" s="230">
        <f>+[8]BS17D!E615</f>
        <v>0</v>
      </c>
      <c r="K28" s="230">
        <f>+[8]BS17A!T615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+[8]BS17A!C633</f>
        <v>1297</v>
      </c>
      <c r="D29" s="232">
        <f>+[8]BS17A!D633</f>
        <v>1289</v>
      </c>
      <c r="E29" s="390">
        <f>+[8]BS17A!N633</f>
        <v>686</v>
      </c>
      <c r="F29" s="391">
        <f>+[8]BS17A!O633</f>
        <v>519</v>
      </c>
      <c r="G29" s="392">
        <f>+[8]BS17A!P633</f>
        <v>92</v>
      </c>
      <c r="H29" s="233">
        <f>+[8]BS17A!Q633+[8]BS17A!R633</f>
        <v>2</v>
      </c>
      <c r="I29" s="233">
        <f>+[8]BS17D!D633</f>
        <v>0</v>
      </c>
      <c r="J29" s="233">
        <f>+[8]BS17D!E633</f>
        <v>0</v>
      </c>
      <c r="K29" s="233">
        <f>+[8]BS17A!T633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SUM([8]BS17A!C636:C653)</f>
        <v>890</v>
      </c>
      <c r="D30" s="245">
        <f>SUM([8]BS17A!D636:D653)</f>
        <v>882</v>
      </c>
      <c r="E30" s="246">
        <f>SUM([8]BS17A!N636:N653)</f>
        <v>631</v>
      </c>
      <c r="F30" s="247">
        <f>SUM([8]BS17A!O636:O653)</f>
        <v>235</v>
      </c>
      <c r="G30" s="248">
        <f>SUM([8]BS17A!P636:P653)</f>
        <v>24</v>
      </c>
      <c r="H30" s="249">
        <f>SUM([8]BS17A!Q636:Q653)+SUM([8]BS17A!R636:R653)</f>
        <v>2</v>
      </c>
      <c r="I30" s="249">
        <f>SUM([8]BS17D!D635:D653)</f>
        <v>0</v>
      </c>
      <c r="J30" s="249">
        <f>SUM([8]BS17D!E635:E653)</f>
        <v>0</v>
      </c>
      <c r="K30" s="249">
        <f>SUM([8]BS17A!T636:T653)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+[8]BS17A!C634</f>
        <v>165</v>
      </c>
      <c r="D31" s="251">
        <f>+[8]BS17A!D634</f>
        <v>165</v>
      </c>
      <c r="E31" s="252">
        <f>+[8]BS17A!N634</f>
        <v>0</v>
      </c>
      <c r="F31" s="253">
        <f>+[8]BS17A!O634</f>
        <v>165</v>
      </c>
      <c r="G31" s="403">
        <f>+[8]BS17A!P634</f>
        <v>0</v>
      </c>
      <c r="H31" s="254">
        <f>+[8]BS17A!Q634+[8]BS17A!R634</f>
        <v>0</v>
      </c>
      <c r="I31" s="254">
        <f>+[8]BS17D!D634</f>
        <v>0</v>
      </c>
      <c r="J31" s="254">
        <f>+[8]BS17D!E634</f>
        <v>0</v>
      </c>
      <c r="K31" s="254">
        <f>+[8]BS17A!T634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+[8]BS17A!C635</f>
        <v>242</v>
      </c>
      <c r="D32" s="251">
        <f>+[8]BS17A!D635</f>
        <v>242</v>
      </c>
      <c r="E32" s="252">
        <f>+[8]BS17A!N635</f>
        <v>55</v>
      </c>
      <c r="F32" s="253">
        <f>+[8]BS17A!O635</f>
        <v>119</v>
      </c>
      <c r="G32" s="403">
        <f>+[8]BS17A!P635</f>
        <v>68</v>
      </c>
      <c r="H32" s="254">
        <f>+[8]BS17A!Q635+[8]BS17A!R635</f>
        <v>0</v>
      </c>
      <c r="I32" s="254">
        <f>+[8]BS17D!D635</f>
        <v>0</v>
      </c>
      <c r="J32" s="254">
        <f>+[8]BS17D!E635</f>
        <v>0</v>
      </c>
      <c r="K32" s="254">
        <f>+[8]BS17A!T635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+[8]BS17A!C654</f>
        <v>0</v>
      </c>
      <c r="D33" s="243">
        <f>+[8]BS17A!D654</f>
        <v>0</v>
      </c>
      <c r="E33" s="400">
        <f>+[8]BS17A!N654</f>
        <v>0</v>
      </c>
      <c r="F33" s="401">
        <f>+[8]BS17A!O654</f>
        <v>0</v>
      </c>
      <c r="G33" s="402">
        <f>+[8]BS17A!P654</f>
        <v>0</v>
      </c>
      <c r="H33" s="230">
        <f>+[8]BS17A!Q654+[8]BS17A!R654</f>
        <v>0</v>
      </c>
      <c r="I33" s="230">
        <f>+[8]BS17D!D654</f>
        <v>0</v>
      </c>
      <c r="J33" s="230">
        <f>+[8]BS17D!E654</f>
        <v>0</v>
      </c>
      <c r="K33" s="230">
        <f>+[8]BS17A!T654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+[8]BS17A!C783</f>
        <v>0</v>
      </c>
      <c r="D34" s="240">
        <f>+[8]BS17A!D783</f>
        <v>0</v>
      </c>
      <c r="E34" s="394">
        <f>+[8]BS17A!N783</f>
        <v>0</v>
      </c>
      <c r="F34" s="395">
        <f>+[8]BS17A!O783</f>
        <v>0</v>
      </c>
      <c r="G34" s="396">
        <f>+[8]BS17A!P783</f>
        <v>0</v>
      </c>
      <c r="H34" s="221">
        <f>+[8]BS17A!Q783+[8]BS17A!R783</f>
        <v>0</v>
      </c>
      <c r="I34" s="221">
        <f>+[8]BS17D!D783</f>
        <v>0</v>
      </c>
      <c r="J34" s="221">
        <f>+[8]BS17D!E783</f>
        <v>0</v>
      </c>
      <c r="K34" s="221">
        <f>+[8]BS17A!T783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30" t="s">
        <v>9</v>
      </c>
      <c r="D37" s="731" t="s">
        <v>10</v>
      </c>
      <c r="E37" s="729" t="s">
        <v>273</v>
      </c>
      <c r="F37" s="495" t="s">
        <v>274</v>
      </c>
      <c r="G37" s="730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+[8]BS17A!C674+[8]BS17A!C678+[8]BS17A!C681+[8]BS17A!C687+[8]BS17A!C695</f>
        <v>0</v>
      </c>
      <c r="D40" s="234">
        <f>+[8]BS17A!D674+[8]BS17A!D678+[8]BS17A!D681+[8]BS17A!D687+[8]BS17A!D695</f>
        <v>0</v>
      </c>
      <c r="E40" s="235">
        <f>+[8]BS17A!N674+[8]BS17A!N678+[8]BS17A!N681+[8]BS17A!N687+[8]BS17A!N695</f>
        <v>0</v>
      </c>
      <c r="F40" s="393">
        <f>+[8]BS17A!O674+[8]BS17A!O678+[8]BS17A!O681+[8]BS17A!O687+[8]BS17A!O695</f>
        <v>0</v>
      </c>
      <c r="G40" s="258">
        <f>+[8]BS17A!P674+[8]BS17A!P678+[8]BS17A!P681+[8]BS17A!P687+[8]BS17A!P695</f>
        <v>0</v>
      </c>
      <c r="H40" s="259">
        <f>+[8]BS17A!Q674+[8]BS17A!R674+[8]BS17A!Q678+[8]BS17A!R678+[8]BS17A!Q681+[8]BS17A!R681+[8]BS17A!Q687+[8]BS17A!R687+[8]BS17A!Q695+[8]BS17A!R695</f>
        <v>0</v>
      </c>
      <c r="I40" s="259">
        <f>+[8]BS17D!D674+[8]BS17D!D678+[8]BS17D!D681+[8]BS17D!D687+[8]BS17D!D695</f>
        <v>0</v>
      </c>
      <c r="J40" s="259">
        <f>+[8]BS17D!E674+[8]BS17D!E678+[8]BS17D!E681+[8]BS17D!E687+[8]BS17D!E695</f>
        <v>0</v>
      </c>
      <c r="K40" s="259">
        <f>+[8]BS17A!T674+[8]BS17A!T678+[8]BS17A!T681+[8]BS17A!T687+[8]BS17A!T695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+[8]BS17A!C701+[8]BS17A!C704+[8]BS17A!C707+[8]BS17A!C710+[8]BS17A!C717</f>
        <v>0</v>
      </c>
      <c r="D41" s="260">
        <f>+[8]BS17A!D701+[8]BS17A!D704+[8]BS17A!D707+[8]BS17A!D710+[8]BS17A!D717</f>
        <v>0</v>
      </c>
      <c r="E41" s="232">
        <f>+[8]BS17A!N701+[8]BS17A!N704+[8]BS17A!N707+[8]BS17A!N710+[8]BS17A!N717</f>
        <v>0</v>
      </c>
      <c r="F41" s="391">
        <f>+[8]BS17A!O701+[8]BS17A!O704+[8]BS17A!O707+[8]BS17A!O710+[8]BS17A!O717</f>
        <v>0</v>
      </c>
      <c r="G41" s="260">
        <f>+[8]BS17A!P701+[8]BS17A!P704+[8]BS17A!P707+[8]BS17A!P710+[8]BS17A!P717</f>
        <v>0</v>
      </c>
      <c r="H41" s="261">
        <f>+[8]BS17A!Q701+[8]BS17A!R701+[8]BS17A!Q704+[8]BS17A!R704+[8]BS17A!Q707+[8]BS17A!R707+[8]BS17A!Q710+[8]BS17A!R710+[8]BS17A!Q717+[8]BS17A!R717</f>
        <v>0</v>
      </c>
      <c r="I41" s="261">
        <f>+[8]BS17D!D701+[8]BS17D!D704+[8]BS17D!D707+[8]BS17D!D710+[8]BS17D!D717</f>
        <v>0</v>
      </c>
      <c r="J41" s="261">
        <f>+[8]BS17D!E701+[8]BS17D!E704+[8]BS17D!E707+[8]BS17D!E710+[8]BS17D!E717</f>
        <v>0</v>
      </c>
      <c r="K41" s="261">
        <f>+[8]BS17A!T701+[8]BS17A!T704+[8]BS17A!T707+[8]BS17A!T710+[8]BS17A!T717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+[8]BS17A!C720</f>
        <v>0</v>
      </c>
      <c r="D43" s="265">
        <f>+[8]BS17A!D720</f>
        <v>0</v>
      </c>
      <c r="E43" s="218">
        <f>+[8]BS17A!N720</f>
        <v>0</v>
      </c>
      <c r="F43" s="387">
        <f>+[8]BS17A!O720</f>
        <v>0</v>
      </c>
      <c r="G43" s="265">
        <f>+[8]BS17A!P720</f>
        <v>0</v>
      </c>
      <c r="H43" s="266">
        <f>+[8]BS17A!Q720+[8]BS17A!R720</f>
        <v>0</v>
      </c>
      <c r="I43" s="266">
        <f>+[8]BS17D!D720</f>
        <v>0</v>
      </c>
      <c r="J43" s="266">
        <f>+[8]BS17D!E720</f>
        <v>0</v>
      </c>
      <c r="K43" s="266">
        <f>+[8]BS17A!T720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+[8]BS17A!C727</f>
        <v>0</v>
      </c>
      <c r="D45" s="258">
        <f>+[8]BS17A!D727</f>
        <v>0</v>
      </c>
      <c r="E45" s="235">
        <f>+[8]BS17A!N727</f>
        <v>0</v>
      </c>
      <c r="F45" s="393">
        <f>+[8]BS17A!O727</f>
        <v>0</v>
      </c>
      <c r="G45" s="258">
        <f>+[8]BS17A!P727</f>
        <v>0</v>
      </c>
      <c r="H45" s="259">
        <f>+[8]BS17A!Q727+[8]BS17A!R727</f>
        <v>0</v>
      </c>
      <c r="I45" s="259">
        <f>+[8]BS17D!D727</f>
        <v>0</v>
      </c>
      <c r="J45" s="259">
        <f>+[8]BS17D!E727</f>
        <v>0</v>
      </c>
      <c r="K45" s="259">
        <f>+[8]BS17A!T727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+[8]BS17A!C730</f>
        <v>0</v>
      </c>
      <c r="D46" s="270">
        <f>+[8]BS17A!D730</f>
        <v>0</v>
      </c>
      <c r="E46" s="227">
        <f>+[8]BS17A!N730</f>
        <v>0</v>
      </c>
      <c r="F46" s="229">
        <f>+[8]BS17A!O730</f>
        <v>0</v>
      </c>
      <c r="G46" s="270">
        <f>+[8]BS17A!P730</f>
        <v>0</v>
      </c>
      <c r="H46" s="271">
        <f>+[8]BS17A!Q730+[8]BS17A!R730</f>
        <v>0</v>
      </c>
      <c r="I46" s="271">
        <f>+[8]BS17D!D730</f>
        <v>0</v>
      </c>
      <c r="J46" s="271">
        <f>+[8]BS17D!E730</f>
        <v>0</v>
      </c>
      <c r="K46" s="271">
        <f>+[8]BS17A!T730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+[8]BS17A!C747</f>
        <v>0</v>
      </c>
      <c r="D47" s="270">
        <f>+[8]BS17A!D747</f>
        <v>0</v>
      </c>
      <c r="E47" s="227">
        <f>+[8]BS17A!N747</f>
        <v>0</v>
      </c>
      <c r="F47" s="229">
        <f>+[8]BS17A!O747</f>
        <v>0</v>
      </c>
      <c r="G47" s="270">
        <f>+[8]BS17A!P747</f>
        <v>0</v>
      </c>
      <c r="H47" s="271">
        <f>+[8]BS17A!Q747+[8]BS17A!R747</f>
        <v>0</v>
      </c>
      <c r="I47" s="271">
        <f>+[8]BS17D!D747</f>
        <v>0</v>
      </c>
      <c r="J47" s="271">
        <f>+[8]BS17D!E747</f>
        <v>0</v>
      </c>
      <c r="K47" s="271">
        <f>+[8]BS17A!T747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+[8]BS17A!C764</f>
        <v>0</v>
      </c>
      <c r="D48" s="272">
        <f>+[8]BS17A!D764</f>
        <v>0</v>
      </c>
      <c r="E48" s="251">
        <f>+[8]BS17A!N764</f>
        <v>0</v>
      </c>
      <c r="F48" s="253">
        <f>+[8]BS17A!O764</f>
        <v>0</v>
      </c>
      <c r="G48" s="272">
        <f>+[8]BS17A!P764</f>
        <v>0</v>
      </c>
      <c r="H48" s="273">
        <f>+[8]BS17A!Q764+[8]BS17A!R764</f>
        <v>0</v>
      </c>
      <c r="I48" s="273">
        <f>+[8]BS17D!D764</f>
        <v>0</v>
      </c>
      <c r="J48" s="273">
        <f>+[8]BS17D!E764</f>
        <v>0</v>
      </c>
      <c r="K48" s="273">
        <f>+[8]BS17A!T764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30" t="s">
        <v>9</v>
      </c>
      <c r="D52" s="731" t="s">
        <v>10</v>
      </c>
      <c r="E52" s="729" t="s">
        <v>273</v>
      </c>
      <c r="F52" s="495" t="s">
        <v>274</v>
      </c>
      <c r="G52" s="730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+[8]BS17A!C1849</f>
        <v>24</v>
      </c>
      <c r="D53" s="278">
        <f>+[8]BS17A!D1849</f>
        <v>24</v>
      </c>
      <c r="E53" s="412">
        <f>+[8]BS17A!N1849</f>
        <v>6</v>
      </c>
      <c r="F53" s="398">
        <f>+[8]BS17A!O1849</f>
        <v>1</v>
      </c>
      <c r="G53" s="278">
        <f>+[8]BS17A!P1849</f>
        <v>17</v>
      </c>
      <c r="H53" s="279">
        <f>+[8]BS17A!Q1849+[8]BS17A!R1849</f>
        <v>0</v>
      </c>
      <c r="I53" s="279">
        <f>+[8]BS17D!D1849</f>
        <v>0</v>
      </c>
      <c r="J53" s="280">
        <f>+[8]BS17D!E1849</f>
        <v>0</v>
      </c>
      <c r="K53" s="279">
        <f>+[8]BS17A!T1849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30" t="s">
        <v>9</v>
      </c>
      <c r="D56" s="731" t="s">
        <v>10</v>
      </c>
      <c r="E56" s="648" t="s">
        <v>273</v>
      </c>
      <c r="F56" s="468" t="s">
        <v>274</v>
      </c>
      <c r="G56" s="734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+[8]BS17A!C1481+[8]BS17A!C1482</f>
        <v>0</v>
      </c>
      <c r="D57" s="223">
        <f>+[8]BS17A!D1481+[8]BS17A!D1482</f>
        <v>0</v>
      </c>
      <c r="E57" s="281"/>
      <c r="F57" s="407"/>
      <c r="G57" s="282"/>
      <c r="H57" s="413">
        <f>+[8]BS17A!Q1481+[8]BS17A!Q1482+[8]BS17A!R1481+[8]BS17A!R1482</f>
        <v>0</v>
      </c>
      <c r="I57" s="283">
        <f>+[8]BS17D!D1481+[8]BS17D!D1482</f>
        <v>0</v>
      </c>
      <c r="J57" s="283">
        <f>+[8]BS17D!E1481+[8]BS17D!E1482</f>
        <v>0</v>
      </c>
      <c r="K57" s="284">
        <f>+[8]BS17A!T1481+[8]BS17A!T1482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+[8]BS17A!C1483+[8]BS17A!C1484</f>
        <v>0</v>
      </c>
      <c r="D58" s="227">
        <f>+[8]BS17A!D1483+[8]BS17A!D1484</f>
        <v>0</v>
      </c>
      <c r="E58" s="414"/>
      <c r="F58" s="415"/>
      <c r="G58" s="416"/>
      <c r="H58" s="417">
        <f>+[8]BS17A!Q1483+[8]BS17A!Q1484+[8]BS17A!R1483+[8]BS17A!R1484</f>
        <v>0</v>
      </c>
      <c r="I58" s="285">
        <f>+[8]BS17D!D1483+[8]BS17D!D1484</f>
        <v>0</v>
      </c>
      <c r="J58" s="285">
        <f>+[8]BS17D!E1483+[8]BS17D!E1484</f>
        <v>0</v>
      </c>
      <c r="K58" s="285">
        <f>+[8]BS17A!T1483+[8]BS17A!T1484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+[8]BS17A!C1485</f>
        <v>0</v>
      </c>
      <c r="D59" s="223">
        <f>+[8]BS17A!D1485</f>
        <v>0</v>
      </c>
      <c r="E59" s="414"/>
      <c r="F59" s="415"/>
      <c r="G59" s="416"/>
      <c r="H59" s="418">
        <f>+[8]BS17A!Q1485+[8]BS17A!R1485</f>
        <v>0</v>
      </c>
      <c r="I59" s="286">
        <f>+[8]BS17D!D1485</f>
        <v>0</v>
      </c>
      <c r="J59" s="286">
        <f>+[8]BS17D!E1485</f>
        <v>0</v>
      </c>
      <c r="K59" s="286">
        <f>+[8]BS17A!T1485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+[8]BS17A!C1488</f>
        <v>0</v>
      </c>
      <c r="D60" s="270">
        <f>+[8]BS17A!D1488</f>
        <v>0</v>
      </c>
      <c r="E60" s="419"/>
      <c r="F60" s="420"/>
      <c r="G60" s="421"/>
      <c r="H60" s="418">
        <f>+[8]BS17A!Q1488+[8]BS17A!R1488</f>
        <v>0</v>
      </c>
      <c r="I60" s="286">
        <f>+[8]BS17D!D1488</f>
        <v>0</v>
      </c>
      <c r="J60" s="286">
        <f>+[8]BS17D!E1488</f>
        <v>0</v>
      </c>
      <c r="K60" s="286">
        <f>+[8]BS17A!T1488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+[8]BS17A!C1486</f>
        <v>0</v>
      </c>
      <c r="D61" s="227">
        <f>+[8]BS17A!D1486</f>
        <v>0</v>
      </c>
      <c r="E61" s="414"/>
      <c r="F61" s="415"/>
      <c r="G61" s="416"/>
      <c r="H61" s="417">
        <f>+[8]BS17A!Q1486+[8]BS17A!R1486</f>
        <v>0</v>
      </c>
      <c r="I61" s="285">
        <f>+[8]BS17D!D1486</f>
        <v>0</v>
      </c>
      <c r="J61" s="285">
        <f>+[8]BS17D!E1486</f>
        <v>0</v>
      </c>
      <c r="K61" s="285">
        <f>+[8]BS17A!T1486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+[8]BS17A!C1487</f>
        <v>0</v>
      </c>
      <c r="D62" s="232">
        <f>+[8]BS17A!D1487</f>
        <v>0</v>
      </c>
      <c r="E62" s="422"/>
      <c r="F62" s="423"/>
      <c r="G62" s="424"/>
      <c r="H62" s="425">
        <f>+[8]BS17A!Q1487+[8]BS17A!R1487</f>
        <v>0</v>
      </c>
      <c r="I62" s="287">
        <f>+[8]BS17D!D1487</f>
        <v>0</v>
      </c>
      <c r="J62" s="287">
        <f>+[8]BS17D!E1487</f>
        <v>0</v>
      </c>
      <c r="K62" s="287">
        <f>+[8]BS17A!T1487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+[8]BS17A!C$811</f>
        <v>12</v>
      </c>
      <c r="D68" s="246">
        <f>SUM(E68:G68)</f>
        <v>12</v>
      </c>
      <c r="E68" s="247">
        <f>+[8]BS17A!D$811</f>
        <v>12</v>
      </c>
      <c r="F68" s="247">
        <f>+[8]BS17A!F$811</f>
        <v>0</v>
      </c>
      <c r="G68" s="247">
        <f>+[8]BS17A!G$811</f>
        <v>0</v>
      </c>
      <c r="H68" s="291">
        <f>SUM(I68:K68)</f>
        <v>0</v>
      </c>
      <c r="I68" s="292">
        <f>+[8]BS17A!E$811</f>
        <v>0</v>
      </c>
      <c r="J68" s="292">
        <f>+[8]BS17A!H$811</f>
        <v>0</v>
      </c>
      <c r="K68" s="292">
        <f>+[8]BS17A!I$811</f>
        <v>0</v>
      </c>
      <c r="L68" s="244">
        <f>+[8]BS17A!AB$811</f>
        <v>0</v>
      </c>
      <c r="M68" s="244">
        <f>+[8]BS17A!Q$811+[8]BS17A!R$811</f>
        <v>0</v>
      </c>
      <c r="N68" s="244">
        <f>+[8]BS17D!D$811</f>
        <v>0</v>
      </c>
      <c r="O68" s="244">
        <f>+[8]BS17D!E$811</f>
        <v>0</v>
      </c>
      <c r="P68" s="244">
        <f>+[8]BS17A!S$811</f>
        <v>0</v>
      </c>
      <c r="Q68" s="244">
        <f>+[8]BS17A!T$811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+[8]BS17A!C$882</f>
        <v>118</v>
      </c>
      <c r="D69" s="228">
        <f t="shared" ref="D69:D84" si="11">SUM(E69:G69)</f>
        <v>118</v>
      </c>
      <c r="E69" s="229">
        <f>+[8]BS17A!D$882</f>
        <v>118</v>
      </c>
      <c r="F69" s="229">
        <f>+[8]BS17A!F$882</f>
        <v>0</v>
      </c>
      <c r="G69" s="229">
        <f>+[8]BS17A!G$882</f>
        <v>0</v>
      </c>
      <c r="H69" s="291">
        <f>SUM(I69:K69)</f>
        <v>0</v>
      </c>
      <c r="I69" s="292">
        <f>+[8]BS17A!E$882</f>
        <v>0</v>
      </c>
      <c r="J69" s="294">
        <f>+[8]BS17A!H$882</f>
        <v>0</v>
      </c>
      <c r="K69" s="294">
        <f>+[8]BS17A!I$882</f>
        <v>0</v>
      </c>
      <c r="L69" s="156">
        <f>+[8]BS17A!AB$882</f>
        <v>60</v>
      </c>
      <c r="M69" s="156">
        <f>+[8]BS17A!Q$882+[8]BS17A!R$882</f>
        <v>0</v>
      </c>
      <c r="N69" s="156">
        <f>+[8]BS17D!D$882</f>
        <v>0</v>
      </c>
      <c r="O69" s="156">
        <f>+[8]BS17D!E$882</f>
        <v>0</v>
      </c>
      <c r="P69" s="156">
        <f>+[8]BS17A!S$882</f>
        <v>0</v>
      </c>
      <c r="Q69" s="156">
        <f>+[8]BS17A!T$882</f>
        <v>8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+[8]BS17A!C$961</f>
        <v>17</v>
      </c>
      <c r="D70" s="228">
        <f t="shared" si="11"/>
        <v>19</v>
      </c>
      <c r="E70" s="229">
        <f>+[8]BS17A!D$961</f>
        <v>17</v>
      </c>
      <c r="F70" s="229">
        <f>+[8]BS17A!F$961</f>
        <v>0</v>
      </c>
      <c r="G70" s="229">
        <f>+[8]BS17A!G$961</f>
        <v>2</v>
      </c>
      <c r="H70" s="291">
        <f>SUM(I70:K70)</f>
        <v>0</v>
      </c>
      <c r="I70" s="292">
        <f>+[8]BS17A!E$961</f>
        <v>0</v>
      </c>
      <c r="J70" s="294">
        <f>+[8]BS17A!H$961</f>
        <v>0</v>
      </c>
      <c r="K70" s="294">
        <f>+[8]BS17A!I$961</f>
        <v>0</v>
      </c>
      <c r="L70" s="156">
        <f>+[8]BS17A!AB$961</f>
        <v>7</v>
      </c>
      <c r="M70" s="156">
        <f>+[8]BS17A!Q$961+[8]BS17A!R$961</f>
        <v>0</v>
      </c>
      <c r="N70" s="156">
        <f>+[8]BS17D!D$961</f>
        <v>0</v>
      </c>
      <c r="O70" s="156">
        <f>+[8]BS17D!E$961</f>
        <v>0</v>
      </c>
      <c r="P70" s="156">
        <f>+[8]BS17A!S$961</f>
        <v>0</v>
      </c>
      <c r="Q70" s="156">
        <f>+[8]BS17A!T$961</f>
        <v>3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+[8]BS17A!C$1037</f>
        <v>5</v>
      </c>
      <c r="D71" s="228">
        <f t="shared" si="11"/>
        <v>3</v>
      </c>
      <c r="E71" s="229">
        <f>+[8]BS17A!D$1037</f>
        <v>3</v>
      </c>
      <c r="F71" s="229">
        <f>+[8]BS17A!F$1037</f>
        <v>0</v>
      </c>
      <c r="G71" s="229">
        <f>+[8]BS17A!G$1037</f>
        <v>0</v>
      </c>
      <c r="H71" s="295">
        <f t="shared" ref="H71:H84" si="12">SUM(I71:K71)</f>
        <v>2</v>
      </c>
      <c r="I71" s="294">
        <f>+[8]BS17A!E$1037</f>
        <v>2</v>
      </c>
      <c r="J71" s="294">
        <f>+[8]BS17A!H$1037</f>
        <v>0</v>
      </c>
      <c r="K71" s="294">
        <f>+[8]BS17A!I$1037</f>
        <v>0</v>
      </c>
      <c r="L71" s="156">
        <f>+[8]BS17A!AB$1037</f>
        <v>0</v>
      </c>
      <c r="M71" s="156">
        <f>+[8]BS17A!Q$1037+[8]BS17A!R$1037</f>
        <v>0</v>
      </c>
      <c r="N71" s="156">
        <f>+[8]BS17D!D$1037</f>
        <v>0</v>
      </c>
      <c r="O71" s="156">
        <f>+[8]BS17D!E$1037</f>
        <v>0</v>
      </c>
      <c r="P71" s="156">
        <f>+[8]BS17A!S$1037</f>
        <v>0</v>
      </c>
      <c r="Q71" s="156">
        <f>+[8]BS17A!T$1037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+[8]BS17A!C$1098</f>
        <v>53</v>
      </c>
      <c r="D72" s="228">
        <f t="shared" si="11"/>
        <v>57</v>
      </c>
      <c r="E72" s="229">
        <f>+[8]BS17A!D$1098</f>
        <v>53</v>
      </c>
      <c r="F72" s="229">
        <f>+[8]BS17A!F$1098</f>
        <v>0</v>
      </c>
      <c r="G72" s="229">
        <f>+[8]BS17A!G$1098</f>
        <v>4</v>
      </c>
      <c r="H72" s="295">
        <f t="shared" si="12"/>
        <v>0</v>
      </c>
      <c r="I72" s="294">
        <f>+[8]BS17A!E$1098</f>
        <v>0</v>
      </c>
      <c r="J72" s="294">
        <f>+[8]BS17A!H$1098</f>
        <v>0</v>
      </c>
      <c r="K72" s="294">
        <f>+[8]BS17A!I$1098</f>
        <v>0</v>
      </c>
      <c r="L72" s="156">
        <f>+[8]BS17A!AB$1098</f>
        <v>48</v>
      </c>
      <c r="M72" s="156">
        <f>+[8]BS17A!Q$1098+[8]BS17A!R$1098</f>
        <v>0</v>
      </c>
      <c r="N72" s="156">
        <f>+[8]BS17D!D$1098</f>
        <v>0</v>
      </c>
      <c r="O72" s="156">
        <f>+[8]BS17D!E$1098</f>
        <v>0</v>
      </c>
      <c r="P72" s="156">
        <f>+[8]BS17A!S$1098</f>
        <v>0</v>
      </c>
      <c r="Q72" s="156">
        <f>+[8]BS17A!T$1098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+[8]BS17A!C$1166</f>
        <v>103</v>
      </c>
      <c r="D73" s="228">
        <f t="shared" si="11"/>
        <v>91</v>
      </c>
      <c r="E73" s="229">
        <f>+[8]BS17A!D$1166</f>
        <v>90</v>
      </c>
      <c r="F73" s="229">
        <f>+[8]BS17A!F$1166</f>
        <v>1</v>
      </c>
      <c r="G73" s="229">
        <f>+[8]BS17A!G$1166</f>
        <v>0</v>
      </c>
      <c r="H73" s="295">
        <f t="shared" si="12"/>
        <v>14</v>
      </c>
      <c r="I73" s="294">
        <f>+[8]BS17A!E$1166</f>
        <v>13</v>
      </c>
      <c r="J73" s="294">
        <f>+[8]BS17A!H$1166</f>
        <v>0</v>
      </c>
      <c r="K73" s="294">
        <f>+[8]BS17A!I$1166</f>
        <v>1</v>
      </c>
      <c r="L73" s="156">
        <f>+[8]BS17A!AB$1166</f>
        <v>103</v>
      </c>
      <c r="M73" s="156">
        <f>+[8]BS17A!Q$1166+[8]BS17A!R$1166</f>
        <v>0</v>
      </c>
      <c r="N73" s="156">
        <f>+[8]BS17D!D$1166</f>
        <v>0</v>
      </c>
      <c r="O73" s="156">
        <f>+[8]BS17D!E$1166</f>
        <v>0</v>
      </c>
      <c r="P73" s="156">
        <f>+[8]BS17A!S$1166</f>
        <v>0</v>
      </c>
      <c r="Q73" s="156">
        <f>+[8]BS17A!T$1166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+[8]BS17A!C$1221</f>
        <v>4</v>
      </c>
      <c r="D74" s="228">
        <f t="shared" si="11"/>
        <v>10</v>
      </c>
      <c r="E74" s="229">
        <f>+[8]BS17A!D$1221</f>
        <v>4</v>
      </c>
      <c r="F74" s="229">
        <f>+[8]BS17A!F$1221</f>
        <v>0</v>
      </c>
      <c r="G74" s="229">
        <f>+[8]BS17A!G$1221</f>
        <v>6</v>
      </c>
      <c r="H74" s="295">
        <f t="shared" si="12"/>
        <v>0</v>
      </c>
      <c r="I74" s="294">
        <f>+[8]BS17A!E$1221</f>
        <v>0</v>
      </c>
      <c r="J74" s="294">
        <f>+[8]BS17A!H$1221</f>
        <v>0</v>
      </c>
      <c r="K74" s="294">
        <f>+[8]BS17A!I$1221</f>
        <v>0</v>
      </c>
      <c r="L74" s="156">
        <f>+[8]BS17A!AB$1221</f>
        <v>0</v>
      </c>
      <c r="M74" s="156">
        <f>+[8]BS17A!Q$1221+[8]BS17A!R$1221</f>
        <v>0</v>
      </c>
      <c r="N74" s="156">
        <f>+[8]BS17D!D$1221</f>
        <v>0</v>
      </c>
      <c r="O74" s="156">
        <f>+[8]BS17D!E$1221</f>
        <v>0</v>
      </c>
      <c r="P74" s="156">
        <f>+[8]BS17A!S$1221</f>
        <v>0</v>
      </c>
      <c r="Q74" s="156">
        <f>+[8]BS17A!T$1221</f>
        <v>2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+[8]BS17A!C$1287</f>
        <v>2</v>
      </c>
      <c r="D75" s="228">
        <f t="shared" si="11"/>
        <v>3</v>
      </c>
      <c r="E75" s="229">
        <f>+[8]BS17A!D$1287</f>
        <v>2</v>
      </c>
      <c r="F75" s="229">
        <f>+[8]BS17A!F$1287</f>
        <v>0</v>
      </c>
      <c r="G75" s="229">
        <f>+[8]BS17A!G$1287</f>
        <v>1</v>
      </c>
      <c r="H75" s="295">
        <f t="shared" si="12"/>
        <v>0</v>
      </c>
      <c r="I75" s="294">
        <f>+[8]BS17A!E$1287</f>
        <v>0</v>
      </c>
      <c r="J75" s="294">
        <f>+[8]BS17A!H$1287</f>
        <v>0</v>
      </c>
      <c r="K75" s="294">
        <f>+[8]BS17A!I$1287</f>
        <v>0</v>
      </c>
      <c r="L75" s="156">
        <f>+[8]BS17A!AB$1287</f>
        <v>1</v>
      </c>
      <c r="M75" s="156">
        <f>+[8]BS17A!Q$1287+[8]BS17A!R$1287</f>
        <v>0</v>
      </c>
      <c r="N75" s="156">
        <f>+[8]BS17D!D$1287</f>
        <v>0</v>
      </c>
      <c r="O75" s="156">
        <f>+[8]BS17D!E$1287</f>
        <v>0</v>
      </c>
      <c r="P75" s="156">
        <f>+[8]BS17A!S$1287</f>
        <v>0</v>
      </c>
      <c r="Q75" s="156">
        <f>+[8]BS17A!T$1287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+[8]BS17A!C$1357</f>
        <v>232</v>
      </c>
      <c r="D76" s="228">
        <f t="shared" si="11"/>
        <v>273</v>
      </c>
      <c r="E76" s="229">
        <f>+[8]BS17A!D$1357</f>
        <v>214</v>
      </c>
      <c r="F76" s="229">
        <f>+[8]BS17A!F$1357</f>
        <v>10</v>
      </c>
      <c r="G76" s="229">
        <f>+[8]BS17A!G$1357</f>
        <v>49</v>
      </c>
      <c r="H76" s="295">
        <f t="shared" si="12"/>
        <v>22</v>
      </c>
      <c r="I76" s="294">
        <f>+[8]BS17A!E$1357</f>
        <v>18</v>
      </c>
      <c r="J76" s="294">
        <f>+[8]BS17A!H$1357</f>
        <v>0</v>
      </c>
      <c r="K76" s="294">
        <f>+[8]BS17A!I$1357</f>
        <v>4</v>
      </c>
      <c r="L76" s="156">
        <f>+[8]BS17A!AB$1357</f>
        <v>0</v>
      </c>
      <c r="M76" s="156">
        <f>+[8]BS17A!Q$1357+[8]BS17A!R$1357</f>
        <v>0</v>
      </c>
      <c r="N76" s="156">
        <f>+[8]BS17D!D$1357</f>
        <v>0</v>
      </c>
      <c r="O76" s="156">
        <f>+[8]BS17D!E$1357</f>
        <v>0</v>
      </c>
      <c r="P76" s="156">
        <f>+[8]BS17A!S$1357</f>
        <v>0</v>
      </c>
      <c r="Q76" s="156">
        <f>+[8]BS17A!T$1357</f>
        <v>20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+[8]BS17A!C$1441</f>
        <v>10</v>
      </c>
      <c r="D77" s="228">
        <f t="shared" si="11"/>
        <v>6</v>
      </c>
      <c r="E77" s="229">
        <f>+[8]BS17A!D$1441</f>
        <v>6</v>
      </c>
      <c r="F77" s="229">
        <f>+[8]BS17A!F$1441</f>
        <v>0</v>
      </c>
      <c r="G77" s="229">
        <f>+[8]BS17A!G$1441</f>
        <v>0</v>
      </c>
      <c r="H77" s="295">
        <f t="shared" si="12"/>
        <v>4</v>
      </c>
      <c r="I77" s="294">
        <f>+[8]BS17A!E$1441</f>
        <v>4</v>
      </c>
      <c r="J77" s="294">
        <f>+[8]BS17A!H$1441</f>
        <v>0</v>
      </c>
      <c r="K77" s="294">
        <f>+[8]BS17A!I$1441</f>
        <v>0</v>
      </c>
      <c r="L77" s="156">
        <f>+[8]BS17A!AB$1441</f>
        <v>0</v>
      </c>
      <c r="M77" s="156">
        <f>+[8]BS17A!Q$1441+[8]BS17A!R$1441</f>
        <v>0</v>
      </c>
      <c r="N77" s="156">
        <f>+[8]BS17D!D$1441</f>
        <v>0</v>
      </c>
      <c r="O77" s="156">
        <f>+[8]BS17D!E$1441</f>
        <v>0</v>
      </c>
      <c r="P77" s="156">
        <f>+[8]BS17A!S$1441</f>
        <v>0</v>
      </c>
      <c r="Q77" s="156">
        <f>+[8]BS17A!T$1441</f>
        <v>0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+[8]BS17A!C$1489</f>
        <v>63</v>
      </c>
      <c r="D78" s="228">
        <f t="shared" si="11"/>
        <v>51</v>
      </c>
      <c r="E78" s="229">
        <f>+[8]BS17A!D$1489</f>
        <v>47</v>
      </c>
      <c r="F78" s="229">
        <f>+[8]BS17A!F$1489</f>
        <v>1</v>
      </c>
      <c r="G78" s="229">
        <f>+[8]BS17A!G$1489</f>
        <v>3</v>
      </c>
      <c r="H78" s="295">
        <f t="shared" si="12"/>
        <v>16</v>
      </c>
      <c r="I78" s="294">
        <f>+[8]BS17A!E$1489</f>
        <v>16</v>
      </c>
      <c r="J78" s="294">
        <f>+[8]BS17A!H$1489</f>
        <v>0</v>
      </c>
      <c r="K78" s="294">
        <f>+[8]BS17A!I$1489</f>
        <v>0</v>
      </c>
      <c r="L78" s="156">
        <f>+[8]BS17A!AB$1489</f>
        <v>0</v>
      </c>
      <c r="M78" s="156">
        <f>+[8]BS17A!Q$1489+[8]BS17A!R$1489</f>
        <v>0</v>
      </c>
      <c r="N78" s="156">
        <f>+[8]BS17D!D$1489</f>
        <v>0</v>
      </c>
      <c r="O78" s="156">
        <f>+[8]BS17D!E$1489</f>
        <v>0</v>
      </c>
      <c r="P78" s="156">
        <f>+[8]BS17A!S$1489</f>
        <v>0</v>
      </c>
      <c r="Q78" s="156">
        <f>+[8]BS17A!T$1489</f>
        <v>16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+[8]BS17A!C$1592</f>
        <v>9</v>
      </c>
      <c r="D79" s="228">
        <f t="shared" si="11"/>
        <v>8</v>
      </c>
      <c r="E79" s="229">
        <f>+[8]BS17A!D$1592</f>
        <v>8</v>
      </c>
      <c r="F79" s="229">
        <f>+[8]BS17A!F$1592</f>
        <v>0</v>
      </c>
      <c r="G79" s="229">
        <f>+[8]BS17A!G$1592</f>
        <v>0</v>
      </c>
      <c r="H79" s="295">
        <f t="shared" si="12"/>
        <v>1</v>
      </c>
      <c r="I79" s="294">
        <f>+[8]BS17A!E$1592</f>
        <v>1</v>
      </c>
      <c r="J79" s="294">
        <f>+[8]BS17A!H$1592</f>
        <v>0</v>
      </c>
      <c r="K79" s="294">
        <f>+[8]BS17A!I$1592</f>
        <v>0</v>
      </c>
      <c r="L79" s="156">
        <f>+[8]BS17A!AB$1592</f>
        <v>0</v>
      </c>
      <c r="M79" s="156">
        <f>+[8]BS17A!Q$1592+[8]BS17A!R$1592</f>
        <v>0</v>
      </c>
      <c r="N79" s="156">
        <f>+[8]BS17D!D$1592</f>
        <v>0</v>
      </c>
      <c r="O79" s="156">
        <f>+[8]BS17D!E$1592</f>
        <v>0</v>
      </c>
      <c r="P79" s="156">
        <f>+[8]BS17A!S$1592</f>
        <v>0</v>
      </c>
      <c r="Q79" s="156">
        <f>+[8]BS17A!T$1592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+[8]BS17A!C$1597</f>
        <v>51</v>
      </c>
      <c r="D80" s="228">
        <f t="shared" si="11"/>
        <v>52</v>
      </c>
      <c r="E80" s="229">
        <f>+[8]BS17A!D$1597</f>
        <v>46</v>
      </c>
      <c r="F80" s="229">
        <f>+[8]BS17A!F$1597</f>
        <v>1</v>
      </c>
      <c r="G80" s="229">
        <f>+[8]BS17A!G$1597</f>
        <v>5</v>
      </c>
      <c r="H80" s="295">
        <f t="shared" si="12"/>
        <v>9</v>
      </c>
      <c r="I80" s="294">
        <f>+[8]BS17A!E$1597</f>
        <v>5</v>
      </c>
      <c r="J80" s="294">
        <f>+[8]BS17A!H$1597</f>
        <v>0</v>
      </c>
      <c r="K80" s="294">
        <f>+[8]BS17A!I$1597</f>
        <v>4</v>
      </c>
      <c r="L80" s="156">
        <f>+[8]BS17A!AB$1597</f>
        <v>1</v>
      </c>
      <c r="M80" s="156">
        <f>+[8]BS17A!Q$1597+[8]BS17A!R$1597</f>
        <v>0</v>
      </c>
      <c r="N80" s="156">
        <f>+[8]BS17D!D$1597</f>
        <v>0</v>
      </c>
      <c r="O80" s="156">
        <f>+[8]BS17D!E$1597</f>
        <v>0</v>
      </c>
      <c r="P80" s="156">
        <f>+[8]BS17A!S$1597</f>
        <v>0</v>
      </c>
      <c r="Q80" s="156">
        <f>+[8]BS17A!T$1597</f>
        <v>14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SUM([8]BS17A!C1632:C1635)</f>
        <v>136</v>
      </c>
      <c r="D81" s="228">
        <f t="shared" si="11"/>
        <v>132</v>
      </c>
      <c r="E81" s="229">
        <f>SUM([8]BS17A!D1632:D1635)</f>
        <v>130</v>
      </c>
      <c r="F81" s="229">
        <f>SUM([8]BS17A!F1632:F1635)</f>
        <v>0</v>
      </c>
      <c r="G81" s="229">
        <f>SUM([8]BS17A!G1632:G1635)</f>
        <v>2</v>
      </c>
      <c r="H81" s="295">
        <f t="shared" si="12"/>
        <v>6</v>
      </c>
      <c r="I81" s="294">
        <f>SUM([8]BS17A!E1632:E1635)</f>
        <v>6</v>
      </c>
      <c r="J81" s="294">
        <f>SUM([8]BS17A!H1632:H1635)</f>
        <v>0</v>
      </c>
      <c r="K81" s="294">
        <f>SUM([8]BS17A!I1632:I1635)</f>
        <v>0</v>
      </c>
      <c r="L81" s="156">
        <f>SUM([8]BS17A!AB1632:AB1635)</f>
        <v>0</v>
      </c>
      <c r="M81" s="156">
        <f>SUM([8]BS17A!Q1632:Q1635)+SUM([8]BS17A!R1632:R1635)</f>
        <v>0</v>
      </c>
      <c r="N81" s="156">
        <f>SUM([8]BS17D!D1632:D1635)</f>
        <v>0</v>
      </c>
      <c r="O81" s="156">
        <f>SUM([8]BS17D!E1632:E1635)</f>
        <v>0</v>
      </c>
      <c r="P81" s="156">
        <f>SUM([8]BS17A!S1632:S1635)</f>
        <v>0</v>
      </c>
      <c r="Q81" s="156">
        <f>SUM([8]BS17A!T1632:T1635)</f>
        <v>64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+[8]BS17A!C1639</f>
        <v>73</v>
      </c>
      <c r="D82" s="228">
        <f t="shared" si="11"/>
        <v>85</v>
      </c>
      <c r="E82" s="229">
        <f>+[8]BS17A!D1639</f>
        <v>69</v>
      </c>
      <c r="F82" s="229">
        <f>+[8]BS17A!F1639</f>
        <v>9</v>
      </c>
      <c r="G82" s="229">
        <f>+[8]BS17A!G1639</f>
        <v>7</v>
      </c>
      <c r="H82" s="295">
        <f t="shared" si="12"/>
        <v>4</v>
      </c>
      <c r="I82" s="294">
        <f>+[8]BS17A!E1639</f>
        <v>4</v>
      </c>
      <c r="J82" s="294">
        <f>+[8]BS17A!H1639</f>
        <v>0</v>
      </c>
      <c r="K82" s="294">
        <f>+[8]BS17A!I1639</f>
        <v>0</v>
      </c>
      <c r="L82" s="156">
        <f>+[8]BS17A!AB$1639</f>
        <v>8</v>
      </c>
      <c r="M82" s="156">
        <f>+[8]BS17A!Q$1639+[8]BS17A!R$1639</f>
        <v>0</v>
      </c>
      <c r="N82" s="156">
        <f>+[8]BS17D!D$1639</f>
        <v>0</v>
      </c>
      <c r="O82" s="156">
        <f>+[8]BS17D!E$1639</f>
        <v>0</v>
      </c>
      <c r="P82" s="156">
        <f>+[8]BS17A!S$1639</f>
        <v>0</v>
      </c>
      <c r="Q82" s="156">
        <f>+[8]BS17A!T$1639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+[8]BS17A!C$1914+[8]BS17A!C$1890-[8]BS17A!C$1935-[8]BS17A!C$1936</f>
        <v>47</v>
      </c>
      <c r="D83" s="252">
        <f t="shared" si="11"/>
        <v>44</v>
      </c>
      <c r="E83" s="253">
        <f>+[8]BS17A!D$1914+[8]BS17A!D$1890-[8]BS17A!D$1935-[8]BS17A!D$1936</f>
        <v>44</v>
      </c>
      <c r="F83" s="253">
        <f>+[8]BS17A!F$1914+[8]BS17A!F$1890-[8]BS17A!F$1935-[8]BS17A!F$1936</f>
        <v>0</v>
      </c>
      <c r="G83" s="253">
        <f>+[8]BS17A!G$1914+[8]BS17A!G$1890-[8]BS17A!G$1935-[8]BS17A!G$1936</f>
        <v>0</v>
      </c>
      <c r="H83" s="297">
        <f t="shared" si="12"/>
        <v>3</v>
      </c>
      <c r="I83" s="298">
        <f>+[8]BS17A!E$1914+[8]BS17A!E$1890-[8]BS17A!E$1935-[8]BS17A!E$1936</f>
        <v>3</v>
      </c>
      <c r="J83" s="298">
        <f>+[8]BS17A!H$1914+[8]BS17A!H$1890-[8]BS17A!H$1935-[8]BS17A!H$1936</f>
        <v>0</v>
      </c>
      <c r="K83" s="298">
        <f>+[8]BS17A!I$1914+[8]BS17A!I$1890-[8]BS17A!I$1935-[8]BS17A!I$1936</f>
        <v>0</v>
      </c>
      <c r="L83" s="250">
        <f>+[8]BS17A!AB$1914+[8]BS17A!AB$1890-[8]BS17A!AB$1935-[8]BS17A!AB$1936</f>
        <v>45</v>
      </c>
      <c r="M83" s="250">
        <f>+[8]BS17A!Q$1914+[8]BS17A!Q$1890-[8]BS17A!Q$1935-[8]BS17A!Q$1936+[8]BS17A!R$1914+[8]BS17A!R$1890-[8]BS17A!R$1935-[8]BS17A!R$1936</f>
        <v>0</v>
      </c>
      <c r="N83" s="250">
        <f>+[8]BS17D!D$1914+[8]BS17D!D$1890-[8]BS17D!D$1937</f>
        <v>0</v>
      </c>
      <c r="O83" s="250">
        <f>+[8]BS17D!E$1914+[8]BS17D!E$1890-[8]BS17D!E$1937</f>
        <v>0</v>
      </c>
      <c r="P83" s="250">
        <f>+[8]BS17A!S$1914+[8]BS17A!S$1890-[8]BS17A!S$1935-[8]BS17A!S$1936</f>
        <v>0</v>
      </c>
      <c r="Q83" s="250">
        <f>+[8]BS17A!T$1914+[8]BS17A!T$1890-[8]BS17A!T$1935-[8]BS17A!T$1936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+[8]BS17A!C1845</f>
        <v>17</v>
      </c>
      <c r="D84" s="252">
        <f t="shared" si="11"/>
        <v>17</v>
      </c>
      <c r="E84" s="253">
        <f>+[8]BS17A!D$1845</f>
        <v>17</v>
      </c>
      <c r="F84" s="253">
        <f>+[8]BS17A!F$1845</f>
        <v>0</v>
      </c>
      <c r="G84" s="253">
        <f>+[8]BS17A!G$1845</f>
        <v>0</v>
      </c>
      <c r="H84" s="297">
        <f t="shared" si="12"/>
        <v>0</v>
      </c>
      <c r="I84" s="298">
        <f>+[8]BS17A!E$1845</f>
        <v>0</v>
      </c>
      <c r="J84" s="298">
        <f>+[8]BS17A!H$1845</f>
        <v>0</v>
      </c>
      <c r="K84" s="298">
        <f>+[8]BS17A!I$1845</f>
        <v>0</v>
      </c>
      <c r="L84" s="250">
        <f>+[8]BS17A!AB$1845</f>
        <v>0</v>
      </c>
      <c r="M84" s="250">
        <f>+[8]BS17A!Q$1845+[8]BS17A!R$1845</f>
        <v>0</v>
      </c>
      <c r="N84" s="250">
        <f>+[8]BS17D!D1845</f>
        <v>0</v>
      </c>
      <c r="O84" s="250">
        <f>+[8]BS17D!E1845</f>
        <v>0</v>
      </c>
      <c r="P84" s="250">
        <f>+[8]BS17A!S$1845</f>
        <v>0</v>
      </c>
      <c r="Q84" s="250">
        <f>+[8]BS17A!T$1845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952</v>
      </c>
      <c r="D85" s="219">
        <f>SUM(D68:D84)</f>
        <v>981</v>
      </c>
      <c r="E85" s="300">
        <f t="shared" ref="E85:Q85" si="13">SUM(E68:E84)</f>
        <v>880</v>
      </c>
      <c r="F85" s="300">
        <f t="shared" si="13"/>
        <v>22</v>
      </c>
      <c r="G85" s="300">
        <f t="shared" si="13"/>
        <v>79</v>
      </c>
      <c r="H85" s="301">
        <f t="shared" si="13"/>
        <v>81</v>
      </c>
      <c r="I85" s="302">
        <f t="shared" si="13"/>
        <v>72</v>
      </c>
      <c r="J85" s="302">
        <f t="shared" si="13"/>
        <v>0</v>
      </c>
      <c r="K85" s="302">
        <f t="shared" si="13"/>
        <v>9</v>
      </c>
      <c r="L85" s="303">
        <f t="shared" si="13"/>
        <v>273</v>
      </c>
      <c r="M85" s="303">
        <f t="shared" si="13"/>
        <v>0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127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51</v>
      </c>
      <c r="D91" s="246">
        <f>SUM(E91:G91)</f>
        <v>60</v>
      </c>
      <c r="E91" s="247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51</v>
      </c>
      <c r="F91" s="247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2</v>
      </c>
      <c r="G91" s="247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7</v>
      </c>
      <c r="H91" s="291">
        <f>SUM(I91:K91)</f>
        <v>0</v>
      </c>
      <c r="I91" s="292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0</v>
      </c>
      <c r="J91" s="292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K91" s="292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L91" s="244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6</v>
      </c>
      <c r="M91" s="427">
        <f>+AA88+AA89</f>
        <v>0</v>
      </c>
      <c r="N91" s="244">
        <f>+[8]BS17D!D1638+[8]BS17D!D1641+[8]BS17D!D1642+[8]BS17D!D1643+[8]BS17D!D1651+[8]BS17D!D1652+[8]BS17D!D1653+[8]BS17D!D1661+[8]BS17D!D1662+[8]BS17D!D1663+[8]BS17D!D1664+[8]BS17D!D1665+[8]BS17D!D1666+[8]BS17D!D1667+[8]BS17D!D1668+[8]BS17D!D1669+[8]BS17D!D1670+[8]BS17D!D1671+[8]BS17D!D1672+[8]BS17D!D1673+[8]BS17D!D1674+[8]BS17D!D1676+[8]BS17D!D1677+[8]BS17D!D1678+[8]BS17D!D1679+[8]BS17D!D1680+[8]BS17D!D1681+[8]BS17D!D1682+[8]BS17D!D1683+[8]BS17D!D1685+[8]BS17D!D1686+[8]BS17D!D1687+[8]BS17D!D1689+[8]BS17D!D1690+[8]BS17D!D1691+[8]BS17D!D1692+[8]BS17D!D1696+[8]BS17D!D1697+[8]BS17D!D1698+[8]BS17D!D1700+[8]BS17D!D1701+[8]BS17D!D1702+[8]BS17D!D1703+[8]BS17D!D1706+[8]BS17D!D1708+[8]BS17D!D1709+[8]BS17D!D1717+[8]BS17D!D1718+[8]BS17D!D1719+[8]BS17D!D1720+[8]BS17D!D1721+[8]BS17D!D1723+[8]BS17D!D1724+[8]BS17D!D1725+[8]BS17D!D1726+[8]BS17D!D1728+[8]BS17D!D1730+[8]BS17D!D1731+[8]BS17D!D1734+[8]BS17D!D1735+[8]BS17D!D1736+[8]BS17D!D1738+[8]BS17D!D1739+[8]BS17D!D1740+[8]BS17D!D1741+[8]BS17D!D1742+[8]BS17D!D1743+[8]BS17D!D1744+[8]BS17D!D1745+[8]BS17D!D1746+[8]BS17D!D1751+[8]BS17D!D1752+[8]BS17D!D1753+[8]BS17D!D1759+[8]BS17D!D1760+[8]BS17D!D1764+[8]BS17D!D1765+[8]BS17D!D1766+[8]BS17D!D1767+[8]BS17D!D1768+[8]BS17D!D1769+[8]BS17D!D1770+[8]BS17D!D1771+[8]BS17D!D1772+[8]BS17D!D1773+[8]BS17D!D1774+[8]BS17D!D1782+[8]BS17D!D1791+[8]BS17D!D1794+[8]BS17D!D1795+[8]BS17D!D1797+[8]BS17D!D1802+[8]BS17D!D1804+[8]BS17D!D1805+[8]BS17D!D1806+[8]BS17D!D1807+[8]BS17D!D1813+[8]BS17D!D1815+[8]BS17D!D1816+[8]BS17D!D1818+[8]BS17D!D1819+[8]BS17D!D1821+[8]BS17D!D1822+[8]BS17D!D1823+[8]BS17D!D1825+[8]BS17D!D1831+[8]BS17D!D1835+[8]BS17D!D1841</f>
        <v>0</v>
      </c>
      <c r="O91" s="244">
        <f>+[8]BS17D!E1638+[8]BS17D!E1641+[8]BS17D!E1642+[8]BS17D!E1643+[8]BS17D!E1651+[8]BS17D!E1652+[8]BS17D!E1653+[8]BS17D!E1661+[8]BS17D!E1662+[8]BS17D!E1663+[8]BS17D!E1664+[8]BS17D!E1665+[8]BS17D!E1666+[8]BS17D!E1667+[8]BS17D!E1668+[8]BS17D!E1669+[8]BS17D!E1670+[8]BS17D!E1671+[8]BS17D!E1672+[8]BS17D!E1673+[8]BS17D!E1674+[8]BS17D!E1676+[8]BS17D!E1677+[8]BS17D!E1678+[8]BS17D!E1679+[8]BS17D!E1680+[8]BS17D!E1681+[8]BS17D!E1682+[8]BS17D!E1683+[8]BS17D!E1685+[8]BS17D!E1686+[8]BS17D!E1687+[8]BS17D!E1689+[8]BS17D!E1690+[8]BS17D!E1691+[8]BS17D!E1692+[8]BS17D!E1696+[8]BS17D!E1697+[8]BS17D!E1698+[8]BS17D!E1700+[8]BS17D!E1701+[8]BS17D!E1702+[8]BS17D!E1703+[8]BS17D!E1706+[8]BS17D!E1708+[8]BS17D!E1709+[8]BS17D!E1717+[8]BS17D!E1718+[8]BS17D!E1719+[8]BS17D!E1720+[8]BS17D!E1721+[8]BS17D!E1723+[8]BS17D!E1724+[8]BS17D!E1725+[8]BS17D!E1726+[8]BS17D!E1728+[8]BS17D!E1730+[8]BS17D!E1731+[8]BS17D!E1734+[8]BS17D!E1735+[8]BS17D!E1736+[8]BS17D!E1738+[8]BS17D!E1739+[8]BS17D!E1740+[8]BS17D!E1741+[8]BS17D!E1742+[8]BS17D!E1743+[8]BS17D!E1744+[8]BS17D!E1745+[8]BS17D!E1746+[8]BS17D!E1751+[8]BS17D!E1752+[8]BS17D!E1753+[8]BS17D!E1759+[8]BS17D!E1760+[8]BS17D!E1764+[8]BS17D!E1765+[8]BS17D!E1766+[8]BS17D!E1767+[8]BS17D!E1768+[8]BS17D!E1769+[8]BS17D!E1770+[8]BS17D!E1771+[8]BS17D!E1772+[8]BS17D!E1773+[8]BS17D!E1774+[8]BS17D!E1782+[8]BS17D!E1791+[8]BS17D!E1794+[8]BS17D!E1795+[8]BS17D!E1797+[8]BS17D!E1802+[8]BS17D!E1804+[8]BS17D!E1805+[8]BS17D!E1806+[8]BS17D!E1807+[8]BS17D!E1813+[8]BS17D!E1815+[8]BS17D!E1816+[8]BS17D!E1818+[8]BS17D!E1819+[8]BS17D!E1821+[8]BS17D!E1822+[8]BS17D!E1823+[8]BS17D!E1825+[8]BS17D!E1831+[8]BS17D!E1835+[8]BS17D!E1841</f>
        <v>0</v>
      </c>
      <c r="P91" s="244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244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70"/>
      <c r="S91" s="474"/>
      <c r="Y91" s="443"/>
      <c r="Z91" s="445" t="s">
        <v>281</v>
      </c>
      <c r="AA91" s="445">
        <f>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22</v>
      </c>
      <c r="D92" s="228">
        <f>SUM(E92:G92)</f>
        <v>25</v>
      </c>
      <c r="E92" s="229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18</v>
      </c>
      <c r="F92" s="229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7</v>
      </c>
      <c r="G92" s="229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H92" s="291">
        <f>SUM(I92:K92)</f>
        <v>4</v>
      </c>
      <c r="I92" s="292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4</v>
      </c>
      <c r="J92" s="294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K92" s="294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L92" s="156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2</v>
      </c>
      <c r="M92" s="156">
        <f>+AA90+AA91</f>
        <v>0</v>
      </c>
      <c r="N92" s="156">
        <f>+[8]BS17D!D1640+[8]BS17D!D1644+[8]BS17D!D1645+[8]BS17D!D1646+[8]BS17D!D1647+[8]BS17D!D1648+[8]BS17D!D1649+[8]BS17D!D1650+[8]BS17D!D1654+[8]BS17D!D1655+[8]BS17D!D1656+[8]BS17D!D1657+[8]BS17D!D1658+[8]BS17D!D1659+[8]BS17D!D1660+[8]BS17D!D1675+[8]BS17D!D1684+[8]BS17D!D1688+[8]BS17D!D1693+[8]BS17D!D1694+[8]BS17D!D1695+[8]BS17D!D1699+[8]BS17D!D1704+[8]BS17D!D1705+[8]BS17D!D1707+[8]BS17D!D1710+[8]BS17D!D1711+[8]BS17D!D1712+[8]BS17D!D1713+[8]BS17D!D1714+[8]BS17D!D1715+[8]BS17D!D1716+[8]BS17D!D1722+[8]BS17D!D1727+[8]BS17D!D1729+[8]BS17D!D1732+[8]BS17D!D1733+[8]BS17D!D1737+[8]BS17D!D1747+[8]BS17D!D1748+[8]BS17D!D1749+[8]BS17D!D1750+[8]BS17D!D1754+[8]BS17D!D1755+[8]BS17D!D1756+[8]BS17D!D1757+[8]BS17D!D1758+[8]BS17D!D1761+[8]BS17D!D1762+[8]BS17D!D1763+[8]BS17D!D1775+[8]BS17D!D1776+[8]BS17D!D1777+[8]BS17D!D1778+[8]BS17D!D1779+[8]BS17D!D1780+[8]BS17D!D1781+[8]BS17D!D1783+[8]BS17D!D1784+[8]BS17D!D1785+[8]BS17D!D1786+[8]BS17D!D1787+[8]BS17D!D1788+[8]BS17D!D1789+[8]BS17D!D1790+[8]BS17D!D1792+[8]BS17D!D1793+[8]BS17D!D1796+[8]BS17D!D1798+[8]BS17D!D1799+[8]BS17D!D1800+[8]BS17D!D1801+[8]BS17D!D1803+[8]BS17D!D1808+[8]BS17D!D1809+[8]BS17D!D1810+[8]BS17D!D1811+[8]BS17D!D1812+[8]BS17D!D1814+[8]BS17D!D1817+[8]BS17D!D1820+[8]BS17D!D1824+[8]BS17D!D1826+[8]BS17D!D1827+[8]BS17D!D1828+[8]BS17D!D1829+[8]BS17D!D1830+[8]BS17D!D1832+[8]BS17D!D1833+[8]BS17D!D1834+[8]BS17D!D1836+[8]BS17D!D1837+[8]BS17D!D1838+[8]BS17D!D1839+[8]BS17D!D1840+[8]BS17D!D1842</f>
        <v>0</v>
      </c>
      <c r="O92" s="156">
        <f>+[8]BS17D!E1640+[8]BS17D!E1644+[8]BS17D!E1645+[8]BS17D!E1646+[8]BS17D!E1647+[8]BS17D!E1648+[8]BS17D!E1649+[8]BS17D!E1650+[8]BS17D!E1654+[8]BS17D!E1655+[8]BS17D!E1656+[8]BS17D!E1657+[8]BS17D!E1658+[8]BS17D!E1659+[8]BS17D!E1660+[8]BS17D!E1675+[8]BS17D!E1684+[8]BS17D!E1688+[8]BS17D!E1693+[8]BS17D!E1694+[8]BS17D!E1695+[8]BS17D!E1699+[8]BS17D!E1704+[8]BS17D!E1705+[8]BS17D!E1707+[8]BS17D!E1710+[8]BS17D!E1711+[8]BS17D!E1712+[8]BS17D!E1713+[8]BS17D!E1714+[8]BS17D!E1715+[8]BS17D!E1716+[8]BS17D!E1722+[8]BS17D!E1727+[8]BS17D!E1729+[8]BS17D!E1732+[8]BS17D!E1733+[8]BS17D!E1737+[8]BS17D!E1747+[8]BS17D!E1748+[8]BS17D!E1749+[8]BS17D!E1750+[8]BS17D!E1754+[8]BS17D!E1755+[8]BS17D!E1756+[8]BS17D!E1757+[8]BS17D!E1758+[8]BS17D!E1761+[8]BS17D!E1762+[8]BS17D!E1763+[8]BS17D!E1775+[8]BS17D!E1776+[8]BS17D!E1777+[8]BS17D!E1778+[8]BS17D!E1779+[8]BS17D!E1780+[8]BS17D!E1781+[8]BS17D!E1783+[8]BS17D!E1784+[8]BS17D!E1785+[8]BS17D!E1786+[8]BS17D!E1787+[8]BS17D!E1788+[8]BS17D!E1789+[8]BS17D!E1790+[8]BS17D!E1792+[8]BS17D!E1793+[8]BS17D!E1796+[8]BS17D!E1798+[8]BS17D!E1799+[8]BS17D!E1800+[8]BS17D!E1801+[8]BS17D!E1803+[8]BS17D!E1808+[8]BS17D!E1809+[8]BS17D!E1810+[8]BS17D!E1811+[8]BS17D!E1812+[8]BS17D!E1814+[8]BS17D!E1817+[8]BS17D!E1820+[8]BS17D!E1824+[8]BS17D!E1826+[8]BS17D!E1827+[8]BS17D!E1828+[8]BS17D!E1829+[8]BS17D!E1830+[8]BS17D!E1832+[8]BS17D!E1833+[8]BS17D!E1834+[8]BS17D!E1836+[8]BS17D!E1837+[8]BS17D!E1838+[8]BS17D!E1839+[8]BS17D!E1840+[8]BS17D!E1842</f>
        <v>0</v>
      </c>
      <c r="P92" s="156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156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73</v>
      </c>
      <c r="D93" s="219">
        <f t="shared" ref="D93:Q93" si="14">SUM(D91:D92)</f>
        <v>85</v>
      </c>
      <c r="E93" s="300">
        <f t="shared" si="14"/>
        <v>69</v>
      </c>
      <c r="F93" s="300">
        <f t="shared" si="14"/>
        <v>9</v>
      </c>
      <c r="G93" s="300">
        <f t="shared" si="14"/>
        <v>7</v>
      </c>
      <c r="H93" s="301">
        <f t="shared" si="14"/>
        <v>4</v>
      </c>
      <c r="I93" s="302">
        <f t="shared" si="14"/>
        <v>4</v>
      </c>
      <c r="J93" s="302">
        <f t="shared" si="14"/>
        <v>0</v>
      </c>
      <c r="K93" s="302">
        <f t="shared" si="14"/>
        <v>0</v>
      </c>
      <c r="L93" s="303">
        <f t="shared" si="14"/>
        <v>8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31" t="s">
        <v>9</v>
      </c>
      <c r="D95" s="731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386</v>
      </c>
      <c r="D96" s="305">
        <v>348</v>
      </c>
      <c r="E96" s="306">
        <v>32</v>
      </c>
      <c r="F96" s="307">
        <v>354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IF([8]BS17A!$K$1988&lt;&gt;SUM([8]BS17!$D$98:$D$99),"El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IF([8]BS17A!$J$1988&lt;&gt;SUM([8]BS17!$C$98:$C$99),"El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145</v>
      </c>
      <c r="D98" s="313">
        <v>137</v>
      </c>
      <c r="E98" s="314">
        <v>27</v>
      </c>
      <c r="F98" s="315">
        <v>118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240</v>
      </c>
      <c r="D100" s="313">
        <v>229</v>
      </c>
      <c r="E100" s="314">
        <v>28</v>
      </c>
      <c r="F100" s="315">
        <v>212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2</v>
      </c>
      <c r="D101" s="309">
        <v>2</v>
      </c>
      <c r="E101" s="310"/>
      <c r="F101" s="311">
        <v>2</v>
      </c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289</v>
      </c>
      <c r="D102" s="317">
        <v>265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31" t="s">
        <v>9</v>
      </c>
      <c r="D104" s="631" t="s">
        <v>117</v>
      </c>
      <c r="E104" s="632" t="s">
        <v>118</v>
      </c>
      <c r="F104" s="735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727" t="s">
        <v>9</v>
      </c>
      <c r="D110" s="727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7</v>
      </c>
      <c r="D111" s="326">
        <v>7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5</v>
      </c>
      <c r="D112" s="328">
        <v>5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31" t="s">
        <v>9</v>
      </c>
      <c r="D115" s="633" t="s">
        <v>139</v>
      </c>
      <c r="E115" s="634" t="s">
        <v>140</v>
      </c>
      <c r="F115" s="729" t="s">
        <v>273</v>
      </c>
      <c r="G115" s="495" t="s">
        <v>274</v>
      </c>
      <c r="H115" s="730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+[8]BS17A!C804</f>
        <v>15</v>
      </c>
      <c r="D116" s="329">
        <f>+C116-E116</f>
        <v>0</v>
      </c>
      <c r="E116" s="330">
        <f>+[8]BS17A!D804</f>
        <v>15</v>
      </c>
      <c r="F116" s="404">
        <f>+[8]BS17A!N804</f>
        <v>8</v>
      </c>
      <c r="G116" s="430">
        <f>+[8]BS17A!O804</f>
        <v>7</v>
      </c>
      <c r="H116" s="256">
        <f>+[8]BS17A!P804</f>
        <v>0</v>
      </c>
      <c r="I116" s="256">
        <f>+[8]BS17A!Q804+[8]BS17A!R804</f>
        <v>0</v>
      </c>
      <c r="J116" s="256">
        <f>+[8]BS17D!D804</f>
        <v>0</v>
      </c>
      <c r="K116" s="331">
        <f>+[8]BS17D!E804</f>
        <v>0</v>
      </c>
      <c r="L116" s="256">
        <f>+[8]BS17A!T804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+[8]BS17C!C44</f>
        <v>2</v>
      </c>
      <c r="D117" s="332"/>
      <c r="E117" s="333"/>
      <c r="F117" s="232">
        <f>+[8]BS17C!D44</f>
        <v>2</v>
      </c>
      <c r="G117" s="391">
        <f>+[8]BS17C!E44</f>
        <v>0</v>
      </c>
      <c r="H117" s="260">
        <f>+[8]BS17C!F44</f>
        <v>0</v>
      </c>
      <c r="I117" s="260">
        <f>+[8]BS17C!G44</f>
        <v>0</v>
      </c>
      <c r="J117" s="260">
        <f>+[8]BS17D!D1988</f>
        <v>0</v>
      </c>
      <c r="K117" s="231">
        <f>+[8]BS17D!E1988</f>
        <v>0</v>
      </c>
      <c r="L117" s="260">
        <f>+[8]BS17C!H44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17</v>
      </c>
      <c r="D118" s="318"/>
      <c r="E118" s="319"/>
      <c r="F118" s="218">
        <f t="shared" ref="F118:L118" si="19">+F117+F116</f>
        <v>10</v>
      </c>
      <c r="G118" s="387">
        <f t="shared" si="19"/>
        <v>7</v>
      </c>
      <c r="H118" s="265">
        <f t="shared" si="19"/>
        <v>0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+[8]BS17C!C80</f>
        <v>1111</v>
      </c>
      <c r="D119" s="318"/>
      <c r="E119" s="319"/>
      <c r="F119" s="245">
        <f>+[8]BS17C!D80</f>
        <v>0</v>
      </c>
      <c r="G119" s="247">
        <f>+[8]BS17C!E80</f>
        <v>1080</v>
      </c>
      <c r="H119" s="335">
        <f>+[8]BS17C!F80</f>
        <v>31</v>
      </c>
      <c r="I119" s="335">
        <f>+[8]BS17C!G80</f>
        <v>0</v>
      </c>
      <c r="J119" s="335">
        <f>+[8]BS17D!D2023</f>
        <v>0</v>
      </c>
      <c r="K119" s="244">
        <f>+[8]BS17D!E2023</f>
        <v>0</v>
      </c>
      <c r="L119" s="335">
        <f>+[8]BS17C!H80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+[8]BS17C!C122</f>
        <v>269</v>
      </c>
      <c r="D120" s="336"/>
      <c r="E120" s="337"/>
      <c r="F120" s="251">
        <f>+[8]BS17C!D122</f>
        <v>2</v>
      </c>
      <c r="G120" s="253">
        <f>+[8]BS17C!E122</f>
        <v>260</v>
      </c>
      <c r="H120" s="272">
        <f>+[8]BS17C!F122</f>
        <v>7</v>
      </c>
      <c r="I120" s="272">
        <f>+[8]BS17C!G122</f>
        <v>0</v>
      </c>
      <c r="J120" s="272">
        <f>+[8]BS17D!D2062</f>
        <v>0</v>
      </c>
      <c r="K120" s="250">
        <f>+[8]BS17D!E2062</f>
        <v>0</v>
      </c>
      <c r="L120" s="272">
        <f>+[8]BS17C!H122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+[8]BS17A!C1036</f>
        <v>0</v>
      </c>
      <c r="D121" s="219">
        <f>+C121-E121</f>
        <v>0</v>
      </c>
      <c r="E121" s="220">
        <f>+[8]BS17A!D1036</f>
        <v>0</v>
      </c>
      <c r="F121" s="218">
        <f>+[8]BS17A!N1036</f>
        <v>0</v>
      </c>
      <c r="G121" s="387">
        <f>+[8]BS17A!O1036</f>
        <v>0</v>
      </c>
      <c r="H121" s="265">
        <f>+[8]BS17A!P1036</f>
        <v>0</v>
      </c>
      <c r="I121" s="265">
        <f>+[8]BS17A!Q1036+[8]BS17A!R1036</f>
        <v>0</v>
      </c>
      <c r="J121" s="265">
        <f>+[8]BS17D!D1036</f>
        <v>0</v>
      </c>
      <c r="K121" s="217">
        <f>+[8]BS17D!E1036</f>
        <v>0</v>
      </c>
      <c r="L121" s="265">
        <f>+[8]BS17A!T1036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+[8]BS17C!C164</f>
        <v>64</v>
      </c>
      <c r="D122" s="339"/>
      <c r="E122" s="337"/>
      <c r="F122" s="223">
        <f>+[8]BS17C!D164</f>
        <v>64</v>
      </c>
      <c r="G122" s="388">
        <f>+[8]BS17C!E164</f>
        <v>0</v>
      </c>
      <c r="H122" s="340">
        <f>+[8]BS17C!F164</f>
        <v>0</v>
      </c>
      <c r="I122" s="340">
        <f>+[8]BS17C!G164</f>
        <v>0</v>
      </c>
      <c r="J122" s="340">
        <f>+[8]BS17D!D2103</f>
        <v>0</v>
      </c>
      <c r="K122" s="222">
        <f>+[8]BS17D!B2103</f>
        <v>0</v>
      </c>
      <c r="L122" s="340">
        <f>+[8]BS17C!H164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+[8]BS17A!C1196</f>
        <v>824</v>
      </c>
      <c r="D123" s="236">
        <f>+C123-E123</f>
        <v>21</v>
      </c>
      <c r="E123" s="237">
        <f>+[8]BS17A!D1196</f>
        <v>803</v>
      </c>
      <c r="F123" s="235">
        <f>+[8]BS17A!N1196</f>
        <v>216</v>
      </c>
      <c r="G123" s="393">
        <f>+[8]BS17A!O1196</f>
        <v>412</v>
      </c>
      <c r="H123" s="258">
        <f>+[8]BS17A!P1196</f>
        <v>196</v>
      </c>
      <c r="I123" s="258">
        <f>+[8]BS17A!Q1196+[8]BS17A!R1196</f>
        <v>0</v>
      </c>
      <c r="J123" s="258">
        <f>+[8]BS17D!D1196</f>
        <v>0</v>
      </c>
      <c r="K123" s="234">
        <f>+[8]BS17D!E1196</f>
        <v>0</v>
      </c>
      <c r="L123" s="258">
        <f>+[8]BS17A!T1196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+[8]BS17C!C181</f>
        <v>19713</v>
      </c>
      <c r="D124" s="332"/>
      <c r="E124" s="333"/>
      <c r="F124" s="232">
        <f>+[8]BS17C!D181</f>
        <v>18879</v>
      </c>
      <c r="G124" s="391">
        <f>+[8]BS17C!E181</f>
        <v>316</v>
      </c>
      <c r="H124" s="260">
        <f>+[8]BS17C!F181</f>
        <v>518</v>
      </c>
      <c r="I124" s="260">
        <f>+[8]BS17C!G181</f>
        <v>0</v>
      </c>
      <c r="J124" s="260">
        <f>+[8]BS17D!D2119</f>
        <v>0</v>
      </c>
      <c r="K124" s="231">
        <f>+[8]BS17D!E2119</f>
        <v>0</v>
      </c>
      <c r="L124" s="260">
        <f>+[8]BS17C!H181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20537</v>
      </c>
      <c r="D125" s="318"/>
      <c r="E125" s="319"/>
      <c r="F125" s="218">
        <f t="shared" ref="F125:L125" si="20">+F124+F123</f>
        <v>19095</v>
      </c>
      <c r="G125" s="387">
        <f t="shared" si="20"/>
        <v>728</v>
      </c>
      <c r="H125" s="265">
        <f t="shared" si="20"/>
        <v>714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+[8]BS17A!C1353</f>
        <v>77</v>
      </c>
      <c r="D126" s="246">
        <f>+C126-E126</f>
        <v>6</v>
      </c>
      <c r="E126" s="248">
        <f>+[8]BS17A!D1353</f>
        <v>71</v>
      </c>
      <c r="F126" s="245">
        <f>+[8]BS17A!N1353</f>
        <v>8</v>
      </c>
      <c r="G126" s="247">
        <f>+[8]BS17A!O1353</f>
        <v>69</v>
      </c>
      <c r="H126" s="335">
        <f>+[8]BS17A!P1353</f>
        <v>0</v>
      </c>
      <c r="I126" s="335">
        <f>+[8]BS17A!Q1353+[8]BS17A!R1353</f>
        <v>0</v>
      </c>
      <c r="J126" s="340">
        <f>+[8]BS17D!D1353</f>
        <v>0</v>
      </c>
      <c r="K126" s="222">
        <f>+[8]BS17D!E1353</f>
        <v>0</v>
      </c>
      <c r="L126" s="335">
        <f>+[8]BS17A!T1353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+[8]BS17C!C252</f>
        <v>208</v>
      </c>
      <c r="D127" s="332"/>
      <c r="E127" s="333"/>
      <c r="F127" s="232">
        <f>+[8]BS17C!D252</f>
        <v>99</v>
      </c>
      <c r="G127" s="391">
        <f>+[8]BS17C!E252</f>
        <v>97</v>
      </c>
      <c r="H127" s="260">
        <f>+[8]BS17C!F252</f>
        <v>12</v>
      </c>
      <c r="I127" s="260">
        <f>+[8]BS17C!G252</f>
        <v>0</v>
      </c>
      <c r="J127" s="260">
        <f>+[8]BS17D!D2189</f>
        <v>0</v>
      </c>
      <c r="K127" s="231">
        <f>+[8]BS17D!E2189</f>
        <v>0</v>
      </c>
      <c r="L127" s="260">
        <f>+[8]BS17C!H252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285</v>
      </c>
      <c r="D128" s="318"/>
      <c r="E128" s="319"/>
      <c r="F128" s="218">
        <f t="shared" ref="F128:L128" si="21">+F127+F126</f>
        <v>107</v>
      </c>
      <c r="G128" s="387">
        <f t="shared" si="21"/>
        <v>166</v>
      </c>
      <c r="H128" s="265">
        <f t="shared" si="21"/>
        <v>12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+[8]BS17C!C292</f>
        <v>106</v>
      </c>
      <c r="D129" s="336"/>
      <c r="E129" s="337"/>
      <c r="F129" s="223">
        <f>+[8]BS17C!D292</f>
        <v>62</v>
      </c>
      <c r="G129" s="388">
        <f>+[8]BS17C!E292</f>
        <v>17</v>
      </c>
      <c r="H129" s="340">
        <f>+[8]BS17C!F292</f>
        <v>27</v>
      </c>
      <c r="I129" s="340">
        <f>+[8]BS17C!G292</f>
        <v>0</v>
      </c>
      <c r="J129" s="340">
        <f>+[8]BS17D!D2228</f>
        <v>0</v>
      </c>
      <c r="K129" s="222">
        <f>+[8]BS17D!E2228</f>
        <v>0</v>
      </c>
      <c r="L129" s="340">
        <f>+[8]BS17C!H292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+[8]BS17A!C1574</f>
        <v>1407</v>
      </c>
      <c r="D130" s="219">
        <f>+C130-E130</f>
        <v>81</v>
      </c>
      <c r="E130" s="220">
        <f>+[8]BS17A!D1574</f>
        <v>1326</v>
      </c>
      <c r="F130" s="218">
        <f>+[8]BS17A!N1574</f>
        <v>1253</v>
      </c>
      <c r="G130" s="387">
        <f>+[8]BS17A!O1574</f>
        <v>154</v>
      </c>
      <c r="H130" s="265">
        <f>+[8]BS17A!P1574</f>
        <v>0</v>
      </c>
      <c r="I130" s="265">
        <f>+[8]BS17A!Q1574+[8]BS17A!R1574</f>
        <v>0</v>
      </c>
      <c r="J130" s="265">
        <f>+[8]BS17D!D1574</f>
        <v>0</v>
      </c>
      <c r="K130" s="217">
        <f>+[8]BS17D!E1574</f>
        <v>0</v>
      </c>
      <c r="L130" s="265">
        <f>+[8]BS17A!T1574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+[8]BS17A!C1849</f>
        <v>24</v>
      </c>
      <c r="D131" s="224">
        <f>+C131-E131</f>
        <v>0</v>
      </c>
      <c r="E131" s="225">
        <f>+[8]BS17A!D1849</f>
        <v>24</v>
      </c>
      <c r="F131" s="223">
        <f>+[8]BS17A!N1849</f>
        <v>6</v>
      </c>
      <c r="G131" s="388">
        <f>+[8]BS17A!O1849</f>
        <v>1</v>
      </c>
      <c r="H131" s="340">
        <f>+[8]BS17A!P1849</f>
        <v>17</v>
      </c>
      <c r="I131" s="340">
        <f>+[8]BS17A!Q1849+[8]BS17A!R1849</f>
        <v>0</v>
      </c>
      <c r="J131" s="340">
        <f>+[8]BS17D!D1849</f>
        <v>0</v>
      </c>
      <c r="K131" s="222">
        <f>+[8]BS17D!E1849</f>
        <v>0</v>
      </c>
      <c r="L131" s="340">
        <f>+[8]BS17A!T1849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+[8]BS17C!C315</f>
        <v>104</v>
      </c>
      <c r="D132" s="332"/>
      <c r="E132" s="333"/>
      <c r="F132" s="232">
        <f>+[8]BS17C!D315</f>
        <v>0</v>
      </c>
      <c r="G132" s="391">
        <f>+[8]BS17C!E315</f>
        <v>104</v>
      </c>
      <c r="H132" s="260">
        <f>+[8]BS17C!F315</f>
        <v>0</v>
      </c>
      <c r="I132" s="260">
        <f>+[8]BS17C!G315</f>
        <v>0</v>
      </c>
      <c r="J132" s="260">
        <f>+[8]BS17D!D2250</f>
        <v>0</v>
      </c>
      <c r="K132" s="231">
        <f>+[8]BS17D!E2250</f>
        <v>0</v>
      </c>
      <c r="L132" s="260">
        <f>+[8]BS17C!H315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128</v>
      </c>
      <c r="D133" s="318"/>
      <c r="E133" s="319"/>
      <c r="F133" s="218">
        <f t="shared" ref="F133:L133" si="23">+F132+F131</f>
        <v>6</v>
      </c>
      <c r="G133" s="387">
        <f t="shared" si="23"/>
        <v>105</v>
      </c>
      <c r="H133" s="265">
        <f t="shared" si="23"/>
        <v>17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+[8]BS17C!C341</f>
        <v>7603</v>
      </c>
      <c r="D134" s="318"/>
      <c r="E134" s="319"/>
      <c r="F134" s="218">
        <f>+[8]BS17C!D341</f>
        <v>4507</v>
      </c>
      <c r="G134" s="387">
        <f>+[8]BS17C!E341</f>
        <v>2662</v>
      </c>
      <c r="H134" s="265">
        <f>+[8]BS17C!F341</f>
        <v>434</v>
      </c>
      <c r="I134" s="265">
        <f>+[8]BS17C!G341</f>
        <v>0</v>
      </c>
      <c r="J134" s="265">
        <f>+[8]BS17D!D2267</f>
        <v>0</v>
      </c>
      <c r="K134" s="217">
        <f>+[8]BS17D!E2267</f>
        <v>0</v>
      </c>
      <c r="L134" s="265">
        <f>+[8]BS17C!H341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2347</v>
      </c>
      <c r="D135" s="281"/>
      <c r="E135" s="282"/>
      <c r="F135" s="236">
        <f t="shared" ref="F135:L135" si="24">+F116+F121+F123+F126+F130+F131</f>
        <v>1491</v>
      </c>
      <c r="G135" s="393">
        <f t="shared" si="24"/>
        <v>643</v>
      </c>
      <c r="H135" s="237">
        <f t="shared" si="24"/>
        <v>213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29180</v>
      </c>
      <c r="D136" s="318"/>
      <c r="E136" s="319"/>
      <c r="F136" s="227">
        <f t="shared" ref="F136:L136" si="25">+F117+F119+F120+F122+F124+F127+F129+F132+F134</f>
        <v>23615</v>
      </c>
      <c r="G136" s="229">
        <f t="shared" si="25"/>
        <v>4536</v>
      </c>
      <c r="H136" s="270">
        <f t="shared" si="25"/>
        <v>1029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31527</v>
      </c>
      <c r="D137" s="336"/>
      <c r="E137" s="337"/>
      <c r="F137" s="232">
        <f t="shared" ref="F137:L137" si="26">+F135+F136</f>
        <v>25106</v>
      </c>
      <c r="G137" s="391">
        <f t="shared" si="26"/>
        <v>5179</v>
      </c>
      <c r="H137" s="260">
        <f t="shared" si="26"/>
        <v>1242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+[8]BS17C!C533</f>
        <v>0</v>
      </c>
      <c r="D140" s="255">
        <f>+[8]BS17C!E533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+[8]BS17A!C1861</f>
        <v>36</v>
      </c>
      <c r="D141" s="156">
        <f>+[8]BS17A!D1861</f>
        <v>32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+[8]BS17A!C48</f>
        <v>442</v>
      </c>
      <c r="D142" s="156">
        <f>+[8]BS17A!D48</f>
        <v>391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+[8]BS17A!C50</f>
        <v>79</v>
      </c>
      <c r="D144" s="347">
        <f>+[8]BS17A!D50</f>
        <v>79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+[8]BS17A!C51</f>
        <v>162</v>
      </c>
      <c r="D145" s="250">
        <f>+[8]BS17A!D51</f>
        <v>156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719</v>
      </c>
      <c r="D146" s="217">
        <f>SUM(D140:D145)</f>
        <v>658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4858</v>
      </c>
      <c r="D151" s="154">
        <v>87</v>
      </c>
      <c r="E151" s="152">
        <v>12543</v>
      </c>
      <c r="F151" s="154"/>
      <c r="G151" s="154">
        <v>4771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2580</v>
      </c>
      <c r="D152" s="159">
        <v>41</v>
      </c>
      <c r="E152" s="157">
        <v>6694</v>
      </c>
      <c r="F152" s="159"/>
      <c r="G152" s="159">
        <v>2539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7438</v>
      </c>
      <c r="D153" s="220">
        <f>SUM(D151:D152)</f>
        <v>128</v>
      </c>
      <c r="E153" s="219">
        <f>SUM(E151:E152)</f>
        <v>19237</v>
      </c>
      <c r="F153" s="220">
        <f>SUM(F151:F152)</f>
        <v>0</v>
      </c>
      <c r="G153" s="220">
        <f>SUM(G151:G152)</f>
        <v>7310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10187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3049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33000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37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31" t="s">
        <v>9</v>
      </c>
      <c r="D176" s="731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173</v>
      </c>
      <c r="D177" s="607">
        <v>169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36" t="s">
        <v>186</v>
      </c>
      <c r="D181" s="736" t="s">
        <v>223</v>
      </c>
      <c r="E181" s="731" t="s">
        <v>224</v>
      </c>
      <c r="F181" s="736" t="s">
        <v>225</v>
      </c>
      <c r="G181" s="736" t="s">
        <v>226</v>
      </c>
      <c r="H181" s="736" t="s">
        <v>227</v>
      </c>
      <c r="I181" s="736" t="s">
        <v>228</v>
      </c>
      <c r="J181" s="736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33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32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33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32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33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33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32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27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D204:D205"/>
    <mergeCell ref="L65:L67"/>
    <mergeCell ref="D66:G66"/>
    <mergeCell ref="H66:K66"/>
    <mergeCell ref="C88:C90"/>
    <mergeCell ref="D88:K88"/>
    <mergeCell ref="L88:L90"/>
    <mergeCell ref="D89:G89"/>
    <mergeCell ref="H89:K89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A109:B109"/>
    <mergeCell ref="C109:D109"/>
    <mergeCell ref="A110:B110"/>
    <mergeCell ref="A40:B40"/>
    <mergeCell ref="A41:B41"/>
    <mergeCell ref="A43:B43"/>
    <mergeCell ref="A18:A21"/>
    <mergeCell ref="A29:A32"/>
    <mergeCell ref="A34:B34"/>
    <mergeCell ref="A36:B37"/>
    <mergeCell ref="C36:D36"/>
    <mergeCell ref="A6:J6"/>
    <mergeCell ref="A7:J7"/>
    <mergeCell ref="A10:B11"/>
    <mergeCell ref="C10:D10"/>
    <mergeCell ref="H10:H11"/>
    <mergeCell ref="E10:G10"/>
    <mergeCell ref="I10:I11"/>
    <mergeCell ref="J10:J11"/>
    <mergeCell ref="A55:B56"/>
    <mergeCell ref="C55:D55"/>
    <mergeCell ref="H55:H56"/>
    <mergeCell ref="C51:D51"/>
    <mergeCell ref="H51:H52"/>
    <mergeCell ref="A53:B53"/>
    <mergeCell ref="E55:G55"/>
    <mergeCell ref="A45:B45"/>
    <mergeCell ref="A46:B46"/>
    <mergeCell ref="A47:B47"/>
    <mergeCell ref="A48:B48"/>
    <mergeCell ref="A49:B49"/>
    <mergeCell ref="A51:B52"/>
    <mergeCell ref="Q88:Q90"/>
    <mergeCell ref="A93:B93"/>
    <mergeCell ref="P65:P67"/>
    <mergeCell ref="Q65:Q67"/>
    <mergeCell ref="A85:B85"/>
    <mergeCell ref="A88:B90"/>
    <mergeCell ref="M88:M90"/>
    <mergeCell ref="N88:N90"/>
    <mergeCell ref="A65:B67"/>
    <mergeCell ref="M65:M67"/>
    <mergeCell ref="N65:N67"/>
    <mergeCell ref="O65:O67"/>
    <mergeCell ref="C65:C67"/>
    <mergeCell ref="D65:K65"/>
    <mergeCell ref="A111:B111"/>
    <mergeCell ref="A112:B112"/>
    <mergeCell ref="A114:B115"/>
    <mergeCell ref="C114:E114"/>
    <mergeCell ref="O88:O90"/>
    <mergeCell ref="P88:P90"/>
    <mergeCell ref="A123:A125"/>
    <mergeCell ref="A126:A128"/>
    <mergeCell ref="A131:A133"/>
    <mergeCell ref="A135:A137"/>
    <mergeCell ref="A139:B139"/>
    <mergeCell ref="A147:F147"/>
    <mergeCell ref="I114:I115"/>
    <mergeCell ref="A153:B153"/>
    <mergeCell ref="A155:B156"/>
    <mergeCell ref="C155:C156"/>
    <mergeCell ref="A116:A118"/>
    <mergeCell ref="A121:B121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  <mergeCell ref="I55:I56"/>
    <mergeCell ref="J55:J56"/>
    <mergeCell ref="K55:K56"/>
    <mergeCell ref="F114:H114"/>
    <mergeCell ref="J114:J115"/>
    <mergeCell ref="K114:K115"/>
    <mergeCell ref="L114:L115"/>
    <mergeCell ref="K10:K11"/>
    <mergeCell ref="E36:G36"/>
    <mergeCell ref="I36:I37"/>
    <mergeCell ref="J36:J37"/>
    <mergeCell ref="K36:K37"/>
    <mergeCell ref="E51:G51"/>
    <mergeCell ref="I51:I52"/>
    <mergeCell ref="J51:J52"/>
    <mergeCell ref="K51:K52"/>
    <mergeCell ref="H36:H37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A155" sqref="A155:B156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",[9]NOMBRE!B2," - ","( ",[9]NOMBRE!C2,[9]NOMBRE!D2,[9]NOMBRE!E2,[9]NOMBRE!F2,[9]NOMBRE!G2," )")</f>
        <v>COMUNA: Linares - ( 07401 )</v>
      </c>
      <c r="Z2" s="444"/>
    </row>
    <row r="3" spans="1:27" x14ac:dyDescent="0.15">
      <c r="A3" s="459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</row>
    <row r="4" spans="1:27" x14ac:dyDescent="0.15">
      <c r="A4" s="459" t="str">
        <f>CONCATENATE("MES: ",[9]NOMBRE!B6," - ","( ",[9]NOMBRE!C6,[9]NOMBRE!D6," )")</f>
        <v>MES: AGOSTO - ( 08 )</v>
      </c>
    </row>
    <row r="5" spans="1:27" s="460" customFormat="1" x14ac:dyDescent="0.15">
      <c r="A5" s="459" t="str">
        <f>CONCATENATE("AÑO: ",[9]NOMBRE!B7)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743" t="s">
        <v>9</v>
      </c>
      <c r="D11" s="743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77540</v>
      </c>
      <c r="D12" s="218">
        <f t="shared" ref="D12:K12" si="0">+D13+D14+D15+D16+D17+D18+D22+D23+D24</f>
        <v>76277</v>
      </c>
      <c r="E12" s="219">
        <f t="shared" si="0"/>
        <v>32330</v>
      </c>
      <c r="F12" s="387">
        <f t="shared" si="0"/>
        <v>27837</v>
      </c>
      <c r="G12" s="220">
        <f t="shared" si="0"/>
        <v>17373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272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38" t="s">
        <v>12</v>
      </c>
      <c r="B13" s="476" t="s">
        <v>13</v>
      </c>
      <c r="C13" s="222">
        <f>+[9]BS17A!C83</f>
        <v>29236</v>
      </c>
      <c r="D13" s="223">
        <f>+[9]BS17A!D83</f>
        <v>28604</v>
      </c>
      <c r="E13" s="224">
        <f>+[9]BS17A!N83</f>
        <v>13560</v>
      </c>
      <c r="F13" s="388">
        <f>+[9]BS17A!O83</f>
        <v>6718</v>
      </c>
      <c r="G13" s="225">
        <f>+[9]BS17A!P83</f>
        <v>8958</v>
      </c>
      <c r="H13" s="226">
        <f>+[9]BS17A!Q83+[9]BS17A!R83</f>
        <v>0</v>
      </c>
      <c r="I13" s="226">
        <f>+[9]BS17D!D83</f>
        <v>0</v>
      </c>
      <c r="J13" s="226">
        <f>+[9]BS17D!E83</f>
        <v>71</v>
      </c>
      <c r="K13" s="226">
        <f>+[9]BS17A!T83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+[9]BS17A!C174</f>
        <v>32863</v>
      </c>
      <c r="D14" s="227">
        <f>+[9]BS17A!D174</f>
        <v>32362</v>
      </c>
      <c r="E14" s="228">
        <f>+[9]BS17A!N174</f>
        <v>14079</v>
      </c>
      <c r="F14" s="229">
        <f>+[9]BS17A!O174</f>
        <v>11395</v>
      </c>
      <c r="G14" s="389">
        <f>+[9]BS17A!P174</f>
        <v>7389</v>
      </c>
      <c r="H14" s="230">
        <f>+[9]BS17A!Q174+[9]BS17A!R174</f>
        <v>0</v>
      </c>
      <c r="I14" s="230">
        <f>+[9]BS17D!D174</f>
        <v>0</v>
      </c>
      <c r="J14" s="230">
        <f>+[9]BS17D!E174</f>
        <v>9</v>
      </c>
      <c r="K14" s="230">
        <f>+[9]BS17A!T174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+[9]BS17A!C243</f>
        <v>1513</v>
      </c>
      <c r="D15" s="227">
        <f>+[9]BS17A!D243</f>
        <v>1494</v>
      </c>
      <c r="E15" s="228">
        <f>+[9]BS17A!N243</f>
        <v>129</v>
      </c>
      <c r="F15" s="229">
        <f>+[9]BS17A!O243</f>
        <v>1379</v>
      </c>
      <c r="G15" s="389">
        <f>+[9]BS17A!P243</f>
        <v>5</v>
      </c>
      <c r="H15" s="230">
        <f>+[9]BS17A!Q243+[9]BS17A!R243</f>
        <v>0</v>
      </c>
      <c r="I15" s="230">
        <f>+[9]BS17D!D243</f>
        <v>0</v>
      </c>
      <c r="J15" s="230">
        <f>+[9]BS17D!E243</f>
        <v>68</v>
      </c>
      <c r="K15" s="230">
        <f>+[9]BS17A!T243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+[9]BS17A!C289</f>
        <v>0</v>
      </c>
      <c r="D16" s="227">
        <f>+[9]BS17A!D289</f>
        <v>0</v>
      </c>
      <c r="E16" s="228">
        <f>+[9]BS17A!N289</f>
        <v>0</v>
      </c>
      <c r="F16" s="229">
        <f>+[9]BS17A!O289</f>
        <v>0</v>
      </c>
      <c r="G16" s="389">
        <f>+[9]BS17A!P289</f>
        <v>0</v>
      </c>
      <c r="H16" s="230">
        <f>+[9]BS17A!Q289+[9]BS17A!R289</f>
        <v>0</v>
      </c>
      <c r="I16" s="230">
        <f>+[9]BS17D!D289</f>
        <v>0</v>
      </c>
      <c r="J16" s="230">
        <f>+[9]BS17D!E289</f>
        <v>0</v>
      </c>
      <c r="K16" s="230">
        <f>+[9]BS17A!T289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+[9]BS17A!C295</f>
        <v>2096</v>
      </c>
      <c r="D17" s="232">
        <f>+[9]BS17A!D295</f>
        <v>2053</v>
      </c>
      <c r="E17" s="390">
        <f>+[9]BS17A!N295</f>
        <v>1491</v>
      </c>
      <c r="F17" s="391">
        <f>+[9]BS17A!O295</f>
        <v>456</v>
      </c>
      <c r="G17" s="392">
        <f>+[9]BS17A!P295</f>
        <v>149</v>
      </c>
      <c r="H17" s="233">
        <f>+[9]BS17A!Q295+[9]BS17A!R295</f>
        <v>0</v>
      </c>
      <c r="I17" s="233">
        <f>+[9]BS17D!D295</f>
        <v>0</v>
      </c>
      <c r="J17" s="233">
        <f>+[9]BS17D!E295</f>
        <v>97</v>
      </c>
      <c r="K17" s="233">
        <f>+[9]BS17A!T295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8029</v>
      </c>
      <c r="D18" s="223">
        <f t="shared" ref="D18:K18" si="4">SUM(D19:D21)</f>
        <v>7987</v>
      </c>
      <c r="E18" s="224">
        <f t="shared" si="4"/>
        <v>2643</v>
      </c>
      <c r="F18" s="388">
        <f t="shared" si="4"/>
        <v>5190</v>
      </c>
      <c r="G18" s="225">
        <f t="shared" si="4"/>
        <v>196</v>
      </c>
      <c r="H18" s="226">
        <f t="shared" si="4"/>
        <v>0</v>
      </c>
      <c r="I18" s="226">
        <f>SUM(I19:I21)</f>
        <v>0</v>
      </c>
      <c r="J18" s="226">
        <f>SUM(J19:J21)</f>
        <v>27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+[9]BS17A!C362</f>
        <v>5874</v>
      </c>
      <c r="D19" s="235">
        <f>+[9]BS17A!D362</f>
        <v>5835</v>
      </c>
      <c r="E19" s="236">
        <f>+[9]BS17A!N362</f>
        <v>1865</v>
      </c>
      <c r="F19" s="393">
        <f>+[9]BS17A!O362</f>
        <v>3844</v>
      </c>
      <c r="G19" s="237">
        <f>+[9]BS17A!P362</f>
        <v>165</v>
      </c>
      <c r="H19" s="238">
        <f>+[9]BS17A!Q362+[9]BS17A!R362</f>
        <v>0</v>
      </c>
      <c r="I19" s="238">
        <f>+[9]BS17D!D362</f>
        <v>0</v>
      </c>
      <c r="J19" s="238">
        <f>+[9]BS17D!E362</f>
        <v>5</v>
      </c>
      <c r="K19" s="238">
        <f>+[9]BS17A!T362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+[9]BS17A!C405</f>
        <v>70</v>
      </c>
      <c r="D20" s="227">
        <f>+[9]BS17A!D405</f>
        <v>70</v>
      </c>
      <c r="E20" s="228">
        <f>+[9]BS17A!N405</f>
        <v>1</v>
      </c>
      <c r="F20" s="229">
        <f>+[9]BS17A!O405</f>
        <v>69</v>
      </c>
      <c r="G20" s="389">
        <f>+[9]BS17A!P405</f>
        <v>0</v>
      </c>
      <c r="H20" s="230">
        <f>+[9]BS17A!Q405+[9]BS17A!R405</f>
        <v>0</v>
      </c>
      <c r="I20" s="230">
        <f>+[9]BS17D!D405</f>
        <v>0</v>
      </c>
      <c r="J20" s="230">
        <f>+[9]BS17D!E405</f>
        <v>0</v>
      </c>
      <c r="K20" s="230">
        <f>+[9]BS17A!T405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+[9]BS17A!C428</f>
        <v>2085</v>
      </c>
      <c r="D21" s="232">
        <f>+[9]BS17A!D428</f>
        <v>2082</v>
      </c>
      <c r="E21" s="390">
        <f>+[9]BS17A!N428</f>
        <v>777</v>
      </c>
      <c r="F21" s="391">
        <f>+[9]BS17A!O428</f>
        <v>1277</v>
      </c>
      <c r="G21" s="392">
        <f>+[9]BS17A!P428</f>
        <v>31</v>
      </c>
      <c r="H21" s="233">
        <f>+[9]BS17A!Q428+[9]BS17A!R428</f>
        <v>0</v>
      </c>
      <c r="I21" s="233">
        <f>+[9]BS17D!D428</f>
        <v>0</v>
      </c>
      <c r="J21" s="233">
        <f>+[9]BS17D!E428</f>
        <v>22</v>
      </c>
      <c r="K21" s="233">
        <f>+[9]BS17A!T428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44" t="s">
        <v>27</v>
      </c>
      <c r="B22" s="629" t="s">
        <v>28</v>
      </c>
      <c r="C22" s="222">
        <f>+[9]BS17A!C446</f>
        <v>22</v>
      </c>
      <c r="D22" s="223">
        <f>+[9]BS17A!D446</f>
        <v>22</v>
      </c>
      <c r="E22" s="224">
        <f>+[9]BS17A!N446</f>
        <v>0</v>
      </c>
      <c r="F22" s="388">
        <f>+[9]BS17A!O446</f>
        <v>22</v>
      </c>
      <c r="G22" s="225">
        <f>+[9]BS17A!P446</f>
        <v>0</v>
      </c>
      <c r="H22" s="226">
        <f>+[9]BS17A!Q446+[9]BS17A!R446</f>
        <v>0</v>
      </c>
      <c r="I22" s="226">
        <f>+[9]BS17D!D446</f>
        <v>0</v>
      </c>
      <c r="J22" s="226">
        <f>+[9]BS17D!E446</f>
        <v>0</v>
      </c>
      <c r="K22" s="226">
        <f>+[9]BS17A!T446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44" t="s">
        <v>29</v>
      </c>
      <c r="B23" s="630" t="s">
        <v>30</v>
      </c>
      <c r="C23" s="239">
        <f>+[9]BS17A!C456</f>
        <v>69</v>
      </c>
      <c r="D23" s="240">
        <f>+[9]BS17A!D456</f>
        <v>68</v>
      </c>
      <c r="E23" s="394">
        <f>+[9]BS17A!N456</f>
        <v>27</v>
      </c>
      <c r="F23" s="395">
        <f>+[9]BS17A!O456</f>
        <v>37</v>
      </c>
      <c r="G23" s="396">
        <f>+[9]BS17A!P456</f>
        <v>5</v>
      </c>
      <c r="H23" s="221">
        <f>+[9]BS17A!Q456+[9]BS17A!R456</f>
        <v>0</v>
      </c>
      <c r="I23" s="221">
        <f>+[9]BS17D!D456</f>
        <v>0</v>
      </c>
      <c r="J23" s="221">
        <f>+[9]BS17D!E456</f>
        <v>0</v>
      </c>
      <c r="K23" s="221">
        <f>+[9]BS17A!T456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44" t="s">
        <v>31</v>
      </c>
      <c r="B24" s="487" t="s">
        <v>32</v>
      </c>
      <c r="C24" s="161">
        <f>+[9]BS17A!C500</f>
        <v>3712</v>
      </c>
      <c r="D24" s="241">
        <f>+[9]BS17A!D500</f>
        <v>3687</v>
      </c>
      <c r="E24" s="397">
        <f>+[9]BS17A!N500</f>
        <v>401</v>
      </c>
      <c r="F24" s="398">
        <f>+[9]BS17A!O500</f>
        <v>2640</v>
      </c>
      <c r="G24" s="399">
        <f>+[9]BS17A!P500</f>
        <v>671</v>
      </c>
      <c r="H24" s="242">
        <f>+[9]BS17A!Q500+[9]BS17A!R500</f>
        <v>0</v>
      </c>
      <c r="I24" s="242">
        <f>+[9]BS17D!D500</f>
        <v>0</v>
      </c>
      <c r="J24" s="242">
        <f>+[9]BS17D!E500</f>
        <v>0</v>
      </c>
      <c r="K24" s="242">
        <f>+[9]BS17A!T500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5332</v>
      </c>
      <c r="D25" s="223">
        <f t="shared" ref="D25:K25" si="5">+D26+D27+D28+D29+D33</f>
        <v>5268</v>
      </c>
      <c r="E25" s="224">
        <f t="shared" si="5"/>
        <v>976</v>
      </c>
      <c r="F25" s="388">
        <f t="shared" si="5"/>
        <v>2039</v>
      </c>
      <c r="G25" s="225">
        <f t="shared" si="5"/>
        <v>2317</v>
      </c>
      <c r="H25" s="226">
        <f t="shared" si="5"/>
        <v>0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+[9]BS17A!C535</f>
        <v>3208</v>
      </c>
      <c r="D26" s="235">
        <f>+[9]BS17A!D535</f>
        <v>3157</v>
      </c>
      <c r="E26" s="236">
        <f>+[9]BS17A!N535</f>
        <v>346</v>
      </c>
      <c r="F26" s="393">
        <f>+[9]BS17A!O535</f>
        <v>1110</v>
      </c>
      <c r="G26" s="237">
        <f>+[9]BS17A!P535</f>
        <v>1752</v>
      </c>
      <c r="H26" s="238">
        <f>+[9]BS17A!Q535+[9]BS17A!R535</f>
        <v>0</v>
      </c>
      <c r="I26" s="238">
        <f>+[9]BS17D!D535</f>
        <v>0</v>
      </c>
      <c r="J26" s="238">
        <f>+[9]BS17D!E535</f>
        <v>0</v>
      </c>
      <c r="K26" s="238">
        <f>+[9]BS17A!T535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+[9]BS17A!C590</f>
        <v>7</v>
      </c>
      <c r="D27" s="243">
        <f>+[9]BS17A!D590</f>
        <v>7</v>
      </c>
      <c r="E27" s="400">
        <f>+[9]BS17A!N590</f>
        <v>0</v>
      </c>
      <c r="F27" s="401">
        <f>+[9]BS17A!O590</f>
        <v>7</v>
      </c>
      <c r="G27" s="402">
        <f>+[9]BS17A!P590</f>
        <v>0</v>
      </c>
      <c r="H27" s="230">
        <f>+[9]BS17A!Q590+[9]BS17A!R590</f>
        <v>0</v>
      </c>
      <c r="I27" s="230">
        <f>+[9]BS17D!D590</f>
        <v>0</v>
      </c>
      <c r="J27" s="230">
        <f>+[9]BS17D!E590</f>
        <v>0</v>
      </c>
      <c r="K27" s="230">
        <f>+[9]BS17A!T590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+[9]BS17A!C615</f>
        <v>1128</v>
      </c>
      <c r="D28" s="243">
        <f>+[9]BS17A!D615</f>
        <v>1123</v>
      </c>
      <c r="E28" s="400">
        <f>+[9]BS17A!N615</f>
        <v>198</v>
      </c>
      <c r="F28" s="401">
        <f>+[9]BS17A!O615</f>
        <v>442</v>
      </c>
      <c r="G28" s="402">
        <f>+[9]BS17A!P615</f>
        <v>488</v>
      </c>
      <c r="H28" s="230">
        <f>+[9]BS17A!Q615+[9]BS17A!R615</f>
        <v>0</v>
      </c>
      <c r="I28" s="230">
        <f>+[9]BS17D!D615</f>
        <v>0</v>
      </c>
      <c r="J28" s="230">
        <f>+[9]BS17D!E615</f>
        <v>0</v>
      </c>
      <c r="K28" s="230">
        <f>+[9]BS17A!T615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+[9]BS17A!C633</f>
        <v>989</v>
      </c>
      <c r="D29" s="232">
        <f>+[9]BS17A!D633</f>
        <v>981</v>
      </c>
      <c r="E29" s="390">
        <f>+[9]BS17A!N633</f>
        <v>432</v>
      </c>
      <c r="F29" s="391">
        <f>+[9]BS17A!O633</f>
        <v>480</v>
      </c>
      <c r="G29" s="392">
        <f>+[9]BS17A!P633</f>
        <v>77</v>
      </c>
      <c r="H29" s="233">
        <f>+[9]BS17A!Q633+[9]BS17A!R633</f>
        <v>0</v>
      </c>
      <c r="I29" s="233">
        <f>+[9]BS17D!D633</f>
        <v>0</v>
      </c>
      <c r="J29" s="233">
        <f>+[9]BS17D!E633</f>
        <v>0</v>
      </c>
      <c r="K29" s="233">
        <f>+[9]BS17A!T633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SUM([9]BS17A!C636:C653)</f>
        <v>656</v>
      </c>
      <c r="D30" s="245">
        <f>SUM([9]BS17A!D636:D653)</f>
        <v>648</v>
      </c>
      <c r="E30" s="246">
        <f>SUM([9]BS17A!N636:N653)</f>
        <v>390</v>
      </c>
      <c r="F30" s="247">
        <f>SUM([9]BS17A!O636:O653)</f>
        <v>243</v>
      </c>
      <c r="G30" s="248">
        <f>SUM([9]BS17A!P636:P653)</f>
        <v>23</v>
      </c>
      <c r="H30" s="249">
        <f>SUM([9]BS17A!Q636:Q653)+SUM([9]BS17A!R636:R653)</f>
        <v>0</v>
      </c>
      <c r="I30" s="249">
        <f>SUM([9]BS17D!D635:D653)</f>
        <v>0</v>
      </c>
      <c r="J30" s="249">
        <f>SUM([9]BS17D!E635:E653)</f>
        <v>0</v>
      </c>
      <c r="K30" s="249">
        <f>SUM([9]BS17A!T636:T653)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+[9]BS17A!C634</f>
        <v>131</v>
      </c>
      <c r="D31" s="251">
        <f>+[9]BS17A!D634</f>
        <v>131</v>
      </c>
      <c r="E31" s="252">
        <f>+[9]BS17A!N634</f>
        <v>0</v>
      </c>
      <c r="F31" s="253">
        <f>+[9]BS17A!O634</f>
        <v>131</v>
      </c>
      <c r="G31" s="403">
        <f>+[9]BS17A!P634</f>
        <v>0</v>
      </c>
      <c r="H31" s="254">
        <f>+[9]BS17A!Q634+[9]BS17A!R634</f>
        <v>0</v>
      </c>
      <c r="I31" s="254">
        <f>+[9]BS17D!D634</f>
        <v>0</v>
      </c>
      <c r="J31" s="254">
        <f>+[9]BS17D!E634</f>
        <v>0</v>
      </c>
      <c r="K31" s="254">
        <f>+[9]BS17A!T634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+[9]BS17A!C635</f>
        <v>202</v>
      </c>
      <c r="D32" s="251">
        <f>+[9]BS17A!D635</f>
        <v>202</v>
      </c>
      <c r="E32" s="252">
        <f>+[9]BS17A!N635</f>
        <v>42</v>
      </c>
      <c r="F32" s="253">
        <f>+[9]BS17A!O635</f>
        <v>106</v>
      </c>
      <c r="G32" s="403">
        <f>+[9]BS17A!P635</f>
        <v>54</v>
      </c>
      <c r="H32" s="254">
        <f>+[9]BS17A!Q635+[9]BS17A!R635</f>
        <v>0</v>
      </c>
      <c r="I32" s="254">
        <f>+[9]BS17D!D635</f>
        <v>0</v>
      </c>
      <c r="J32" s="254">
        <f>+[9]BS17D!E635</f>
        <v>0</v>
      </c>
      <c r="K32" s="254">
        <f>+[9]BS17A!T635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+[9]BS17A!C654</f>
        <v>0</v>
      </c>
      <c r="D33" s="243">
        <f>+[9]BS17A!D654</f>
        <v>0</v>
      </c>
      <c r="E33" s="400">
        <f>+[9]BS17A!N654</f>
        <v>0</v>
      </c>
      <c r="F33" s="401">
        <f>+[9]BS17A!O654</f>
        <v>0</v>
      </c>
      <c r="G33" s="402">
        <f>+[9]BS17A!P654</f>
        <v>0</v>
      </c>
      <c r="H33" s="230">
        <f>+[9]BS17A!Q654+[9]BS17A!R654</f>
        <v>0</v>
      </c>
      <c r="I33" s="230">
        <f>+[9]BS17D!D654</f>
        <v>0</v>
      </c>
      <c r="J33" s="230">
        <f>+[9]BS17D!E654</f>
        <v>0</v>
      </c>
      <c r="K33" s="230">
        <f>+[9]BS17A!T654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+[9]BS17A!C783</f>
        <v>0</v>
      </c>
      <c r="D34" s="240">
        <f>+[9]BS17A!D783</f>
        <v>0</v>
      </c>
      <c r="E34" s="394">
        <f>+[9]BS17A!N783</f>
        <v>0</v>
      </c>
      <c r="F34" s="395">
        <f>+[9]BS17A!O783</f>
        <v>0</v>
      </c>
      <c r="G34" s="396">
        <f>+[9]BS17A!P783</f>
        <v>0</v>
      </c>
      <c r="H34" s="221">
        <f>+[9]BS17A!Q783+[9]BS17A!R783</f>
        <v>0</v>
      </c>
      <c r="I34" s="221">
        <f>+[9]BS17D!D783</f>
        <v>0</v>
      </c>
      <c r="J34" s="221">
        <f>+[9]BS17D!E783</f>
        <v>0</v>
      </c>
      <c r="K34" s="221">
        <f>+[9]BS17A!T783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45" t="s">
        <v>9</v>
      </c>
      <c r="D37" s="744" t="s">
        <v>10</v>
      </c>
      <c r="E37" s="739" t="s">
        <v>273</v>
      </c>
      <c r="F37" s="495" t="s">
        <v>274</v>
      </c>
      <c r="G37" s="745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+[9]BS17A!C674+[9]BS17A!C678+[9]BS17A!C681+[9]BS17A!C687+[9]BS17A!C695</f>
        <v>0</v>
      </c>
      <c r="D40" s="234">
        <f>+[9]BS17A!D674+[9]BS17A!D678+[9]BS17A!D681+[9]BS17A!D687+[9]BS17A!D695</f>
        <v>0</v>
      </c>
      <c r="E40" s="235">
        <f>+[9]BS17A!N674+[9]BS17A!N678+[9]BS17A!N681+[9]BS17A!N687+[9]BS17A!N695</f>
        <v>0</v>
      </c>
      <c r="F40" s="393">
        <f>+[9]BS17A!O674+[9]BS17A!O678+[9]BS17A!O681+[9]BS17A!O687+[9]BS17A!O695</f>
        <v>0</v>
      </c>
      <c r="G40" s="258">
        <f>+[9]BS17A!P674+[9]BS17A!P678+[9]BS17A!P681+[9]BS17A!P687+[9]BS17A!P695</f>
        <v>0</v>
      </c>
      <c r="H40" s="259">
        <f>+[9]BS17A!Q674+[9]BS17A!R674+[9]BS17A!Q678+[9]BS17A!R678+[9]BS17A!Q681+[9]BS17A!R681+[9]BS17A!Q687+[9]BS17A!R687+[9]BS17A!Q695+[9]BS17A!R695</f>
        <v>0</v>
      </c>
      <c r="I40" s="259">
        <f>+[9]BS17D!D674+[9]BS17D!D678+[9]BS17D!D681+[9]BS17D!D687+[9]BS17D!D695</f>
        <v>0</v>
      </c>
      <c r="J40" s="259">
        <f>+[9]BS17D!E674+[9]BS17D!E678+[9]BS17D!E681+[9]BS17D!E687+[9]BS17D!E695</f>
        <v>0</v>
      </c>
      <c r="K40" s="259">
        <f>+[9]BS17A!T674+[9]BS17A!T678+[9]BS17A!T681+[9]BS17A!T687+[9]BS17A!T695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+[9]BS17A!C701+[9]BS17A!C704+[9]BS17A!C707+[9]BS17A!C710+[9]BS17A!C717</f>
        <v>0</v>
      </c>
      <c r="D41" s="260">
        <f>+[9]BS17A!D701+[9]BS17A!D704+[9]BS17A!D707+[9]BS17A!D710+[9]BS17A!D717</f>
        <v>0</v>
      </c>
      <c r="E41" s="232">
        <f>+[9]BS17A!N701+[9]BS17A!N704+[9]BS17A!N707+[9]BS17A!N710+[9]BS17A!N717</f>
        <v>0</v>
      </c>
      <c r="F41" s="391">
        <f>+[9]BS17A!O701+[9]BS17A!O704+[9]BS17A!O707+[9]BS17A!O710+[9]BS17A!O717</f>
        <v>0</v>
      </c>
      <c r="G41" s="260">
        <f>+[9]BS17A!P701+[9]BS17A!P704+[9]BS17A!P707+[9]BS17A!P710+[9]BS17A!P717</f>
        <v>0</v>
      </c>
      <c r="H41" s="261">
        <f>+[9]BS17A!Q701+[9]BS17A!R701+[9]BS17A!Q704+[9]BS17A!R704+[9]BS17A!Q707+[9]BS17A!R707+[9]BS17A!Q710+[9]BS17A!R710+[9]BS17A!Q717+[9]BS17A!R717</f>
        <v>0</v>
      </c>
      <c r="I41" s="261">
        <f>+[9]BS17D!D701+[9]BS17D!D704+[9]BS17D!D707+[9]BS17D!D710+[9]BS17D!D717</f>
        <v>0</v>
      </c>
      <c r="J41" s="261">
        <f>+[9]BS17D!E701+[9]BS17D!E704+[9]BS17D!E707+[9]BS17D!E710+[9]BS17D!E717</f>
        <v>0</v>
      </c>
      <c r="K41" s="261">
        <f>+[9]BS17A!T701+[9]BS17A!T704+[9]BS17A!T707+[9]BS17A!T710+[9]BS17A!T717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+[9]BS17A!C720</f>
        <v>0</v>
      </c>
      <c r="D43" s="265">
        <f>+[9]BS17A!D720</f>
        <v>0</v>
      </c>
      <c r="E43" s="218">
        <f>+[9]BS17A!N720</f>
        <v>0</v>
      </c>
      <c r="F43" s="387">
        <f>+[9]BS17A!O720</f>
        <v>0</v>
      </c>
      <c r="G43" s="265">
        <f>+[9]BS17A!P720</f>
        <v>0</v>
      </c>
      <c r="H43" s="266">
        <f>+[9]BS17A!Q720+[9]BS17A!R720</f>
        <v>0</v>
      </c>
      <c r="I43" s="266">
        <f>+[9]BS17D!D720</f>
        <v>0</v>
      </c>
      <c r="J43" s="266">
        <f>+[9]BS17D!E720</f>
        <v>0</v>
      </c>
      <c r="K43" s="266">
        <f>+[9]BS17A!T720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+[9]BS17A!C727</f>
        <v>0</v>
      </c>
      <c r="D45" s="258">
        <f>+[9]BS17A!D727</f>
        <v>0</v>
      </c>
      <c r="E45" s="235">
        <f>+[9]BS17A!N727</f>
        <v>0</v>
      </c>
      <c r="F45" s="393">
        <f>+[9]BS17A!O727</f>
        <v>0</v>
      </c>
      <c r="G45" s="258">
        <f>+[9]BS17A!P727</f>
        <v>0</v>
      </c>
      <c r="H45" s="259">
        <f>+[9]BS17A!Q727+[9]BS17A!R727</f>
        <v>0</v>
      </c>
      <c r="I45" s="259">
        <f>+[9]BS17D!D727</f>
        <v>0</v>
      </c>
      <c r="J45" s="259">
        <f>+[9]BS17D!E727</f>
        <v>0</v>
      </c>
      <c r="K45" s="259">
        <f>+[9]BS17A!T727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+[9]BS17A!C730</f>
        <v>0</v>
      </c>
      <c r="D46" s="270">
        <f>+[9]BS17A!D730</f>
        <v>0</v>
      </c>
      <c r="E46" s="227">
        <f>+[9]BS17A!N730</f>
        <v>0</v>
      </c>
      <c r="F46" s="229">
        <f>+[9]BS17A!O730</f>
        <v>0</v>
      </c>
      <c r="G46" s="270">
        <f>+[9]BS17A!P730</f>
        <v>0</v>
      </c>
      <c r="H46" s="271">
        <f>+[9]BS17A!Q730+[9]BS17A!R730</f>
        <v>0</v>
      </c>
      <c r="I46" s="271">
        <f>+[9]BS17D!D730</f>
        <v>0</v>
      </c>
      <c r="J46" s="271">
        <f>+[9]BS17D!E730</f>
        <v>0</v>
      </c>
      <c r="K46" s="271">
        <f>+[9]BS17A!T730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+[9]BS17A!C747</f>
        <v>0</v>
      </c>
      <c r="D47" s="270">
        <f>+[9]BS17A!D747</f>
        <v>0</v>
      </c>
      <c r="E47" s="227">
        <f>+[9]BS17A!N747</f>
        <v>0</v>
      </c>
      <c r="F47" s="229">
        <f>+[9]BS17A!O747</f>
        <v>0</v>
      </c>
      <c r="G47" s="270">
        <f>+[9]BS17A!P747</f>
        <v>0</v>
      </c>
      <c r="H47" s="271">
        <f>+[9]BS17A!Q747+[9]BS17A!R747</f>
        <v>0</v>
      </c>
      <c r="I47" s="271">
        <f>+[9]BS17D!D747</f>
        <v>0</v>
      </c>
      <c r="J47" s="271">
        <f>+[9]BS17D!E747</f>
        <v>0</v>
      </c>
      <c r="K47" s="271">
        <f>+[9]BS17A!T747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+[9]BS17A!C764</f>
        <v>0</v>
      </c>
      <c r="D48" s="272">
        <f>+[9]BS17A!D764</f>
        <v>0</v>
      </c>
      <c r="E48" s="251">
        <f>+[9]BS17A!N764</f>
        <v>0</v>
      </c>
      <c r="F48" s="253">
        <f>+[9]BS17A!O764</f>
        <v>0</v>
      </c>
      <c r="G48" s="272">
        <f>+[9]BS17A!P764</f>
        <v>0</v>
      </c>
      <c r="H48" s="273">
        <f>+[9]BS17A!Q764+[9]BS17A!R764</f>
        <v>0</v>
      </c>
      <c r="I48" s="273">
        <f>+[9]BS17D!D764</f>
        <v>0</v>
      </c>
      <c r="J48" s="273">
        <f>+[9]BS17D!E764</f>
        <v>0</v>
      </c>
      <c r="K48" s="273">
        <f>+[9]BS17A!T764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45" t="s">
        <v>9</v>
      </c>
      <c r="D52" s="744" t="s">
        <v>10</v>
      </c>
      <c r="E52" s="739" t="s">
        <v>273</v>
      </c>
      <c r="F52" s="495" t="s">
        <v>274</v>
      </c>
      <c r="G52" s="745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+[9]BS17A!C1849</f>
        <v>51</v>
      </c>
      <c r="D53" s="278">
        <f>+[9]BS17A!D1849</f>
        <v>51</v>
      </c>
      <c r="E53" s="412">
        <f>+[9]BS17A!N1849</f>
        <v>14</v>
      </c>
      <c r="F53" s="398">
        <f>+[9]BS17A!O1849</f>
        <v>4</v>
      </c>
      <c r="G53" s="278">
        <f>+[9]BS17A!P1849</f>
        <v>33</v>
      </c>
      <c r="H53" s="279">
        <f>+[9]BS17A!Q1849+[9]BS17A!R1849</f>
        <v>0</v>
      </c>
      <c r="I53" s="279">
        <f>+[9]BS17D!D1849</f>
        <v>0</v>
      </c>
      <c r="J53" s="280">
        <f>+[9]BS17D!E1849</f>
        <v>0</v>
      </c>
      <c r="K53" s="279">
        <f>+[9]BS17A!T1849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45" t="s">
        <v>9</v>
      </c>
      <c r="D56" s="744" t="s">
        <v>10</v>
      </c>
      <c r="E56" s="648" t="s">
        <v>273</v>
      </c>
      <c r="F56" s="468" t="s">
        <v>274</v>
      </c>
      <c r="G56" s="740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+[9]BS17A!C1481+[9]BS17A!C1482</f>
        <v>0</v>
      </c>
      <c r="D57" s="223">
        <f>+[9]BS17A!D1481+[9]BS17A!D1482</f>
        <v>0</v>
      </c>
      <c r="E57" s="281"/>
      <c r="F57" s="407"/>
      <c r="G57" s="282"/>
      <c r="H57" s="413">
        <f>+[9]BS17A!Q1481+[9]BS17A!Q1482+[9]BS17A!R1481+[9]BS17A!R1482</f>
        <v>0</v>
      </c>
      <c r="I57" s="283">
        <f>+[9]BS17D!D1481+[9]BS17D!D1482</f>
        <v>0</v>
      </c>
      <c r="J57" s="283">
        <f>+[9]BS17D!E1481+[9]BS17D!E1482</f>
        <v>0</v>
      </c>
      <c r="K57" s="284">
        <f>+[9]BS17A!T1481+[9]BS17A!T1482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+[9]BS17A!C1483+[9]BS17A!C1484</f>
        <v>0</v>
      </c>
      <c r="D58" s="227">
        <f>+[9]BS17A!D1483+[9]BS17A!D1484</f>
        <v>0</v>
      </c>
      <c r="E58" s="414"/>
      <c r="F58" s="415"/>
      <c r="G58" s="416"/>
      <c r="H58" s="417">
        <f>+[9]BS17A!Q1483+[9]BS17A!Q1484+[9]BS17A!R1483+[9]BS17A!R1484</f>
        <v>0</v>
      </c>
      <c r="I58" s="285">
        <f>+[9]BS17D!D1483+[9]BS17D!D1484</f>
        <v>0</v>
      </c>
      <c r="J58" s="285">
        <f>+[9]BS17D!E1483+[9]BS17D!E1484</f>
        <v>0</v>
      </c>
      <c r="K58" s="285">
        <f>+[9]BS17A!T1483+[9]BS17A!T1484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+[9]BS17A!C1485</f>
        <v>0</v>
      </c>
      <c r="D59" s="223">
        <f>+[9]BS17A!D1485</f>
        <v>0</v>
      </c>
      <c r="E59" s="414"/>
      <c r="F59" s="415"/>
      <c r="G59" s="416"/>
      <c r="H59" s="418">
        <f>+[9]BS17A!Q1485+[9]BS17A!R1485</f>
        <v>0</v>
      </c>
      <c r="I59" s="286">
        <f>+[9]BS17D!D1485</f>
        <v>0</v>
      </c>
      <c r="J59" s="286">
        <f>+[9]BS17D!E1485</f>
        <v>0</v>
      </c>
      <c r="K59" s="286">
        <f>+[9]BS17A!T1485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+[9]BS17A!C1488</f>
        <v>0</v>
      </c>
      <c r="D60" s="270">
        <f>+[9]BS17A!D1488</f>
        <v>0</v>
      </c>
      <c r="E60" s="419"/>
      <c r="F60" s="420"/>
      <c r="G60" s="421"/>
      <c r="H60" s="418">
        <f>+[9]BS17A!Q1488+[9]BS17A!R1488</f>
        <v>0</v>
      </c>
      <c r="I60" s="286">
        <f>+[9]BS17D!D1488</f>
        <v>0</v>
      </c>
      <c r="J60" s="286">
        <f>+[9]BS17D!E1488</f>
        <v>0</v>
      </c>
      <c r="K60" s="286">
        <f>+[9]BS17A!T1488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+[9]BS17A!C1486</f>
        <v>0</v>
      </c>
      <c r="D61" s="227">
        <f>+[9]BS17A!D1486</f>
        <v>0</v>
      </c>
      <c r="E61" s="414"/>
      <c r="F61" s="415"/>
      <c r="G61" s="416"/>
      <c r="H61" s="417">
        <f>+[9]BS17A!Q1486+[9]BS17A!R1486</f>
        <v>0</v>
      </c>
      <c r="I61" s="285">
        <f>+[9]BS17D!D1486</f>
        <v>0</v>
      </c>
      <c r="J61" s="285">
        <f>+[9]BS17D!E1486</f>
        <v>0</v>
      </c>
      <c r="K61" s="285">
        <f>+[9]BS17A!T1486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+[9]BS17A!C1487</f>
        <v>0</v>
      </c>
      <c r="D62" s="232">
        <f>+[9]BS17A!D1487</f>
        <v>0</v>
      </c>
      <c r="E62" s="422"/>
      <c r="F62" s="423"/>
      <c r="G62" s="424"/>
      <c r="H62" s="425">
        <f>+[9]BS17A!Q1487+[9]BS17A!R1487</f>
        <v>0</v>
      </c>
      <c r="I62" s="287">
        <f>+[9]BS17D!D1487</f>
        <v>0</v>
      </c>
      <c r="J62" s="287">
        <f>+[9]BS17D!E1487</f>
        <v>0</v>
      </c>
      <c r="K62" s="287">
        <f>+[9]BS17A!T1487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+[9]BS17A!C$811</f>
        <v>5</v>
      </c>
      <c r="D68" s="246">
        <f>SUM(E68:G68)</f>
        <v>3</v>
      </c>
      <c r="E68" s="247">
        <f>+[9]BS17A!D$811</f>
        <v>3</v>
      </c>
      <c r="F68" s="247">
        <f>+[9]BS17A!F$811</f>
        <v>0</v>
      </c>
      <c r="G68" s="247">
        <f>+[9]BS17A!G$811</f>
        <v>0</v>
      </c>
      <c r="H68" s="291">
        <f>SUM(I68:K68)</f>
        <v>2</v>
      </c>
      <c r="I68" s="292">
        <f>+[9]BS17A!E$811</f>
        <v>2</v>
      </c>
      <c r="J68" s="292">
        <f>+[9]BS17A!H$811</f>
        <v>0</v>
      </c>
      <c r="K68" s="292">
        <f>+[9]BS17A!I$811</f>
        <v>0</v>
      </c>
      <c r="L68" s="244">
        <f>+[9]BS17A!AB$811</f>
        <v>0</v>
      </c>
      <c r="M68" s="244">
        <f>+[9]BS17A!Q$811+[9]BS17A!R$811</f>
        <v>0</v>
      </c>
      <c r="N68" s="244">
        <f>+[9]BS17D!D$811</f>
        <v>0</v>
      </c>
      <c r="O68" s="244">
        <f>+[9]BS17D!E$811</f>
        <v>0</v>
      </c>
      <c r="P68" s="244">
        <f>+[9]BS17A!S$811</f>
        <v>0</v>
      </c>
      <c r="Q68" s="244">
        <f>+[9]BS17A!T$811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+[9]BS17A!C$882</f>
        <v>97</v>
      </c>
      <c r="D69" s="228">
        <f t="shared" ref="D69:D84" si="11">SUM(E69:G69)</f>
        <v>89</v>
      </c>
      <c r="E69" s="229">
        <f>+[9]BS17A!D$882</f>
        <v>88</v>
      </c>
      <c r="F69" s="229">
        <f>+[9]BS17A!F$882</f>
        <v>0</v>
      </c>
      <c r="G69" s="229">
        <f>+[9]BS17A!G$882</f>
        <v>1</v>
      </c>
      <c r="H69" s="291">
        <f>SUM(I69:K69)</f>
        <v>9</v>
      </c>
      <c r="I69" s="292">
        <f>+[9]BS17A!E$882</f>
        <v>9</v>
      </c>
      <c r="J69" s="294">
        <f>+[9]BS17A!H$882</f>
        <v>0</v>
      </c>
      <c r="K69" s="294">
        <f>+[9]BS17A!I$882</f>
        <v>0</v>
      </c>
      <c r="L69" s="156">
        <f>+[9]BS17A!AB$882</f>
        <v>61</v>
      </c>
      <c r="M69" s="156">
        <f>+[9]BS17A!Q$882+[9]BS17A!R$882</f>
        <v>0</v>
      </c>
      <c r="N69" s="156">
        <f>+[9]BS17D!D$882</f>
        <v>0</v>
      </c>
      <c r="O69" s="156">
        <f>+[9]BS17D!E$882</f>
        <v>0</v>
      </c>
      <c r="P69" s="156">
        <f>+[9]BS17A!S$882</f>
        <v>0</v>
      </c>
      <c r="Q69" s="156">
        <f>+[9]BS17A!T$882</f>
        <v>9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+[9]BS17A!C$961</f>
        <v>38</v>
      </c>
      <c r="D70" s="228">
        <f t="shared" si="11"/>
        <v>35</v>
      </c>
      <c r="E70" s="229">
        <f>+[9]BS17A!D$961</f>
        <v>34</v>
      </c>
      <c r="F70" s="229">
        <f>+[9]BS17A!F$961</f>
        <v>0</v>
      </c>
      <c r="G70" s="229">
        <f>+[9]BS17A!G$961</f>
        <v>1</v>
      </c>
      <c r="H70" s="291">
        <f>SUM(I70:K70)</f>
        <v>4</v>
      </c>
      <c r="I70" s="292">
        <f>+[9]BS17A!E$961</f>
        <v>4</v>
      </c>
      <c r="J70" s="294">
        <f>+[9]BS17A!H$961</f>
        <v>0</v>
      </c>
      <c r="K70" s="294">
        <f>+[9]BS17A!I$961</f>
        <v>0</v>
      </c>
      <c r="L70" s="156">
        <f>+[9]BS17A!AB$961</f>
        <v>18</v>
      </c>
      <c r="M70" s="156">
        <f>+[9]BS17A!Q$961+[9]BS17A!R$961</f>
        <v>0</v>
      </c>
      <c r="N70" s="156">
        <f>+[9]BS17D!D$961</f>
        <v>0</v>
      </c>
      <c r="O70" s="156">
        <f>+[9]BS17D!E$961</f>
        <v>0</v>
      </c>
      <c r="P70" s="156">
        <f>+[9]BS17A!S$961</f>
        <v>0</v>
      </c>
      <c r="Q70" s="156">
        <f>+[9]BS17A!T$961</f>
        <v>4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+[9]BS17A!C$1037</f>
        <v>2</v>
      </c>
      <c r="D71" s="228">
        <f t="shared" si="11"/>
        <v>1</v>
      </c>
      <c r="E71" s="229">
        <f>+[9]BS17A!D$1037</f>
        <v>1</v>
      </c>
      <c r="F71" s="229">
        <f>+[9]BS17A!F$1037</f>
        <v>0</v>
      </c>
      <c r="G71" s="229">
        <f>+[9]BS17A!G$1037</f>
        <v>0</v>
      </c>
      <c r="H71" s="295">
        <f t="shared" ref="H71:H84" si="12">SUM(I71:K71)</f>
        <v>1</v>
      </c>
      <c r="I71" s="294">
        <f>+[9]BS17A!E$1037</f>
        <v>1</v>
      </c>
      <c r="J71" s="294">
        <f>+[9]BS17A!H$1037</f>
        <v>0</v>
      </c>
      <c r="K71" s="294">
        <f>+[9]BS17A!I$1037</f>
        <v>0</v>
      </c>
      <c r="L71" s="156">
        <f>+[9]BS17A!AB$1037</f>
        <v>0</v>
      </c>
      <c r="M71" s="156">
        <f>+[9]BS17A!Q$1037+[9]BS17A!R$1037</f>
        <v>0</v>
      </c>
      <c r="N71" s="156">
        <f>+[9]BS17D!D$1037</f>
        <v>0</v>
      </c>
      <c r="O71" s="156">
        <f>+[9]BS17D!E$1037</f>
        <v>0</v>
      </c>
      <c r="P71" s="156">
        <f>+[9]BS17A!S$1037</f>
        <v>0</v>
      </c>
      <c r="Q71" s="156">
        <f>+[9]BS17A!T$1037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+[9]BS17A!C$1098</f>
        <v>45</v>
      </c>
      <c r="D72" s="228">
        <f t="shared" si="11"/>
        <v>46</v>
      </c>
      <c r="E72" s="229">
        <f>+[9]BS17A!D$1098</f>
        <v>45</v>
      </c>
      <c r="F72" s="229">
        <f>+[9]BS17A!F$1098</f>
        <v>0</v>
      </c>
      <c r="G72" s="229">
        <f>+[9]BS17A!G$1098</f>
        <v>1</v>
      </c>
      <c r="H72" s="295">
        <f t="shared" si="12"/>
        <v>0</v>
      </c>
      <c r="I72" s="294">
        <f>+[9]BS17A!E$1098</f>
        <v>0</v>
      </c>
      <c r="J72" s="294">
        <f>+[9]BS17A!H$1098</f>
        <v>0</v>
      </c>
      <c r="K72" s="294">
        <f>+[9]BS17A!I$1098</f>
        <v>0</v>
      </c>
      <c r="L72" s="156">
        <f>+[9]BS17A!AB$1098</f>
        <v>20</v>
      </c>
      <c r="M72" s="156">
        <f>+[9]BS17A!Q$1098+[9]BS17A!R$1098</f>
        <v>0</v>
      </c>
      <c r="N72" s="156">
        <f>+[9]BS17D!D$1098</f>
        <v>0</v>
      </c>
      <c r="O72" s="156">
        <f>+[9]BS17D!E$1098</f>
        <v>0</v>
      </c>
      <c r="P72" s="156">
        <f>+[9]BS17A!S$1098</f>
        <v>0</v>
      </c>
      <c r="Q72" s="156">
        <f>+[9]BS17A!T$1098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+[9]BS17A!C$1166</f>
        <v>65</v>
      </c>
      <c r="D73" s="228">
        <f t="shared" si="11"/>
        <v>58</v>
      </c>
      <c r="E73" s="229">
        <f>+[9]BS17A!D$1166</f>
        <v>55</v>
      </c>
      <c r="F73" s="229">
        <f>+[9]BS17A!F$1166</f>
        <v>0</v>
      </c>
      <c r="G73" s="229">
        <f>+[9]BS17A!G$1166</f>
        <v>3</v>
      </c>
      <c r="H73" s="295">
        <f t="shared" si="12"/>
        <v>11</v>
      </c>
      <c r="I73" s="294">
        <f>+[9]BS17A!E$1166</f>
        <v>10</v>
      </c>
      <c r="J73" s="294">
        <f>+[9]BS17A!H$1166</f>
        <v>0</v>
      </c>
      <c r="K73" s="294">
        <f>+[9]BS17A!I$1166</f>
        <v>1</v>
      </c>
      <c r="L73" s="156">
        <f>+[9]BS17A!AB$1166</f>
        <v>64</v>
      </c>
      <c r="M73" s="156">
        <f>+[9]BS17A!Q$1166+[9]BS17A!R$1166</f>
        <v>0</v>
      </c>
      <c r="N73" s="156">
        <f>+[9]BS17D!D$1166</f>
        <v>0</v>
      </c>
      <c r="O73" s="156">
        <f>+[9]BS17D!E$1166</f>
        <v>0</v>
      </c>
      <c r="P73" s="156">
        <f>+[9]BS17A!S$1166</f>
        <v>0</v>
      </c>
      <c r="Q73" s="156">
        <f>+[9]BS17A!T$1166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+[9]BS17A!C$1221</f>
        <v>5</v>
      </c>
      <c r="D74" s="228">
        <f t="shared" si="11"/>
        <v>6</v>
      </c>
      <c r="E74" s="229">
        <f>+[9]BS17A!D$1221</f>
        <v>4</v>
      </c>
      <c r="F74" s="229">
        <f>+[9]BS17A!F$1221</f>
        <v>0</v>
      </c>
      <c r="G74" s="229">
        <f>+[9]BS17A!G$1221</f>
        <v>2</v>
      </c>
      <c r="H74" s="295">
        <f t="shared" si="12"/>
        <v>1</v>
      </c>
      <c r="I74" s="294">
        <f>+[9]BS17A!E$1221</f>
        <v>1</v>
      </c>
      <c r="J74" s="294">
        <f>+[9]BS17A!H$1221</f>
        <v>0</v>
      </c>
      <c r="K74" s="294">
        <f>+[9]BS17A!I$1221</f>
        <v>0</v>
      </c>
      <c r="L74" s="156">
        <f>+[9]BS17A!AB$1221</f>
        <v>0</v>
      </c>
      <c r="M74" s="156">
        <f>+[9]BS17A!Q$1221+[9]BS17A!R$1221</f>
        <v>0</v>
      </c>
      <c r="N74" s="156">
        <f>+[9]BS17D!D$1221</f>
        <v>0</v>
      </c>
      <c r="O74" s="156">
        <f>+[9]BS17D!E$1221</f>
        <v>0</v>
      </c>
      <c r="P74" s="156">
        <f>+[9]BS17A!S$1221</f>
        <v>0</v>
      </c>
      <c r="Q74" s="156">
        <f>+[9]BS17A!T$1221</f>
        <v>0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+[9]BS17A!C$1287</f>
        <v>3</v>
      </c>
      <c r="D75" s="228">
        <f t="shared" si="11"/>
        <v>3</v>
      </c>
      <c r="E75" s="229">
        <f>+[9]BS17A!D$1287</f>
        <v>3</v>
      </c>
      <c r="F75" s="229">
        <f>+[9]BS17A!F$1287</f>
        <v>0</v>
      </c>
      <c r="G75" s="229">
        <f>+[9]BS17A!G$1287</f>
        <v>0</v>
      </c>
      <c r="H75" s="295">
        <f t="shared" si="12"/>
        <v>0</v>
      </c>
      <c r="I75" s="294">
        <f>+[9]BS17A!E$1287</f>
        <v>0</v>
      </c>
      <c r="J75" s="294">
        <f>+[9]BS17A!H$1287</f>
        <v>0</v>
      </c>
      <c r="K75" s="294">
        <f>+[9]BS17A!I$1287</f>
        <v>0</v>
      </c>
      <c r="L75" s="156">
        <f>+[9]BS17A!AB$1287</f>
        <v>3</v>
      </c>
      <c r="M75" s="156">
        <f>+[9]BS17A!Q$1287+[9]BS17A!R$1287</f>
        <v>0</v>
      </c>
      <c r="N75" s="156">
        <f>+[9]BS17D!D$1287</f>
        <v>0</v>
      </c>
      <c r="O75" s="156">
        <f>+[9]BS17D!E$1287</f>
        <v>0</v>
      </c>
      <c r="P75" s="156">
        <f>+[9]BS17A!S$1287</f>
        <v>0</v>
      </c>
      <c r="Q75" s="156">
        <f>+[9]BS17A!T$1287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+[9]BS17A!C$1357</f>
        <v>226</v>
      </c>
      <c r="D76" s="228">
        <f t="shared" si="11"/>
        <v>236</v>
      </c>
      <c r="E76" s="229">
        <f>+[9]BS17A!D$1357</f>
        <v>209</v>
      </c>
      <c r="F76" s="229">
        <f>+[9]BS17A!F$1357</f>
        <v>2</v>
      </c>
      <c r="G76" s="229">
        <f>+[9]BS17A!G$1357</f>
        <v>25</v>
      </c>
      <c r="H76" s="295">
        <f t="shared" si="12"/>
        <v>20</v>
      </c>
      <c r="I76" s="294">
        <f>+[9]BS17A!E$1357</f>
        <v>17</v>
      </c>
      <c r="J76" s="294">
        <f>+[9]BS17A!H$1357</f>
        <v>0</v>
      </c>
      <c r="K76" s="294">
        <f>+[9]BS17A!I$1357</f>
        <v>3</v>
      </c>
      <c r="L76" s="156">
        <f>+[9]BS17A!AB$1357</f>
        <v>0</v>
      </c>
      <c r="M76" s="156">
        <f>+[9]BS17A!Q$1357+[9]BS17A!R$1357</f>
        <v>0</v>
      </c>
      <c r="N76" s="156">
        <f>+[9]BS17D!D$1357</f>
        <v>0</v>
      </c>
      <c r="O76" s="156">
        <f>+[9]BS17D!E$1357</f>
        <v>0</v>
      </c>
      <c r="P76" s="156">
        <f>+[9]BS17A!S$1357</f>
        <v>0</v>
      </c>
      <c r="Q76" s="156">
        <f>+[9]BS17A!T$1357</f>
        <v>37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+[9]BS17A!C$1441</f>
        <v>7</v>
      </c>
      <c r="D77" s="228">
        <f t="shared" si="11"/>
        <v>7</v>
      </c>
      <c r="E77" s="229">
        <f>+[9]BS17A!D$1441</f>
        <v>7</v>
      </c>
      <c r="F77" s="229">
        <f>+[9]BS17A!F$1441</f>
        <v>0</v>
      </c>
      <c r="G77" s="229">
        <f>+[9]BS17A!G$1441</f>
        <v>0</v>
      </c>
      <c r="H77" s="295">
        <f t="shared" si="12"/>
        <v>0</v>
      </c>
      <c r="I77" s="294">
        <f>+[9]BS17A!E$1441</f>
        <v>0</v>
      </c>
      <c r="J77" s="294">
        <f>+[9]BS17A!H$1441</f>
        <v>0</v>
      </c>
      <c r="K77" s="294">
        <f>+[9]BS17A!I$1441</f>
        <v>0</v>
      </c>
      <c r="L77" s="156">
        <f>+[9]BS17A!AB$1441</f>
        <v>0</v>
      </c>
      <c r="M77" s="156">
        <f>+[9]BS17A!Q$1441+[9]BS17A!R$1441</f>
        <v>0</v>
      </c>
      <c r="N77" s="156">
        <f>+[9]BS17D!D$1441</f>
        <v>0</v>
      </c>
      <c r="O77" s="156">
        <f>+[9]BS17D!E$1441</f>
        <v>0</v>
      </c>
      <c r="P77" s="156">
        <f>+[9]BS17A!S$1441</f>
        <v>0</v>
      </c>
      <c r="Q77" s="156">
        <f>+[9]BS17A!T$1441</f>
        <v>2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+[9]BS17A!C$1489</f>
        <v>78</v>
      </c>
      <c r="D78" s="228">
        <f t="shared" si="11"/>
        <v>70</v>
      </c>
      <c r="E78" s="229">
        <f>+[9]BS17A!D$1489</f>
        <v>67</v>
      </c>
      <c r="F78" s="229">
        <f>+[9]BS17A!F$1489</f>
        <v>1</v>
      </c>
      <c r="G78" s="229">
        <f>+[9]BS17A!G$1489</f>
        <v>2</v>
      </c>
      <c r="H78" s="295">
        <f t="shared" si="12"/>
        <v>12</v>
      </c>
      <c r="I78" s="294">
        <f>+[9]BS17A!E$1489</f>
        <v>11</v>
      </c>
      <c r="J78" s="294">
        <f>+[9]BS17A!H$1489</f>
        <v>0</v>
      </c>
      <c r="K78" s="294">
        <f>+[9]BS17A!I$1489</f>
        <v>1</v>
      </c>
      <c r="L78" s="156">
        <f>+[9]BS17A!AB$1489</f>
        <v>0</v>
      </c>
      <c r="M78" s="156">
        <f>+[9]BS17A!Q$1489+[9]BS17A!R$1489</f>
        <v>0</v>
      </c>
      <c r="N78" s="156">
        <f>+[9]BS17D!D$1489</f>
        <v>0</v>
      </c>
      <c r="O78" s="156">
        <f>+[9]BS17D!E$1489</f>
        <v>0</v>
      </c>
      <c r="P78" s="156">
        <f>+[9]BS17A!S$1489</f>
        <v>0</v>
      </c>
      <c r="Q78" s="156">
        <f>+[9]BS17A!T$1489</f>
        <v>15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+[9]BS17A!C$1592</f>
        <v>10</v>
      </c>
      <c r="D79" s="228">
        <f t="shared" si="11"/>
        <v>7</v>
      </c>
      <c r="E79" s="229">
        <f>+[9]BS17A!D$1592</f>
        <v>7</v>
      </c>
      <c r="F79" s="229">
        <f>+[9]BS17A!F$1592</f>
        <v>0</v>
      </c>
      <c r="G79" s="229">
        <f>+[9]BS17A!G$1592</f>
        <v>0</v>
      </c>
      <c r="H79" s="295">
        <f t="shared" si="12"/>
        <v>4</v>
      </c>
      <c r="I79" s="294">
        <f>+[9]BS17A!E$1592</f>
        <v>3</v>
      </c>
      <c r="J79" s="294">
        <f>+[9]BS17A!H$1592</f>
        <v>0</v>
      </c>
      <c r="K79" s="294">
        <f>+[9]BS17A!I$1592</f>
        <v>1</v>
      </c>
      <c r="L79" s="156">
        <f>+[9]BS17A!AB$1592</f>
        <v>0</v>
      </c>
      <c r="M79" s="156">
        <f>+[9]BS17A!Q$1592+[9]BS17A!R$1592</f>
        <v>0</v>
      </c>
      <c r="N79" s="156">
        <f>+[9]BS17D!D$1592</f>
        <v>0</v>
      </c>
      <c r="O79" s="156">
        <f>+[9]BS17D!E$1592</f>
        <v>0</v>
      </c>
      <c r="P79" s="156">
        <f>+[9]BS17A!S$1592</f>
        <v>0</v>
      </c>
      <c r="Q79" s="156">
        <f>+[9]BS17A!T$1592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+[9]BS17A!C$1597</f>
        <v>66</v>
      </c>
      <c r="D80" s="228">
        <f t="shared" si="11"/>
        <v>67</v>
      </c>
      <c r="E80" s="229">
        <f>+[9]BS17A!D$1597</f>
        <v>58</v>
      </c>
      <c r="F80" s="229">
        <f>+[9]BS17A!F$1597</f>
        <v>1</v>
      </c>
      <c r="G80" s="229">
        <f>+[9]BS17A!G$1597</f>
        <v>8</v>
      </c>
      <c r="H80" s="295">
        <f t="shared" si="12"/>
        <v>9</v>
      </c>
      <c r="I80" s="294">
        <f>+[9]BS17A!E$1597</f>
        <v>8</v>
      </c>
      <c r="J80" s="294">
        <f>+[9]BS17A!H$1597</f>
        <v>0</v>
      </c>
      <c r="K80" s="294">
        <f>+[9]BS17A!I$1597</f>
        <v>1</v>
      </c>
      <c r="L80" s="156">
        <f>+[9]BS17A!AB$1597</f>
        <v>0</v>
      </c>
      <c r="M80" s="156">
        <f>+[9]BS17A!Q$1597+[9]BS17A!R$1597</f>
        <v>0</v>
      </c>
      <c r="N80" s="156">
        <f>+[9]BS17D!D$1597</f>
        <v>0</v>
      </c>
      <c r="O80" s="156">
        <f>+[9]BS17D!E$1597</f>
        <v>0</v>
      </c>
      <c r="P80" s="156">
        <f>+[9]BS17A!S$1597</f>
        <v>0</v>
      </c>
      <c r="Q80" s="156">
        <f>+[9]BS17A!T$1597</f>
        <v>13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SUM([9]BS17A!C1632:C1635)</f>
        <v>126</v>
      </c>
      <c r="D81" s="228">
        <f t="shared" si="11"/>
        <v>117</v>
      </c>
      <c r="E81" s="229">
        <f>SUM([9]BS17A!D1632:D1635)</f>
        <v>117</v>
      </c>
      <c r="F81" s="229">
        <f>SUM([9]BS17A!F1632:F1635)</f>
        <v>0</v>
      </c>
      <c r="G81" s="229">
        <f>SUM([9]BS17A!G1632:G1635)</f>
        <v>0</v>
      </c>
      <c r="H81" s="295">
        <f t="shared" si="12"/>
        <v>9</v>
      </c>
      <c r="I81" s="294">
        <f>SUM([9]BS17A!E1632:E1635)</f>
        <v>9</v>
      </c>
      <c r="J81" s="294">
        <f>SUM([9]BS17A!H1632:H1635)</f>
        <v>0</v>
      </c>
      <c r="K81" s="294">
        <f>SUM([9]BS17A!I1632:I1635)</f>
        <v>0</v>
      </c>
      <c r="L81" s="156">
        <f>SUM([9]BS17A!AB1632:AB1635)</f>
        <v>0</v>
      </c>
      <c r="M81" s="156">
        <f>SUM([9]BS17A!Q1632:Q1635)+SUM([9]BS17A!R1632:R1635)</f>
        <v>0</v>
      </c>
      <c r="N81" s="156">
        <f>SUM([9]BS17D!D1632:D1635)</f>
        <v>0</v>
      </c>
      <c r="O81" s="156">
        <f>SUM([9]BS17D!E1632:E1635)</f>
        <v>0</v>
      </c>
      <c r="P81" s="156">
        <f>SUM([9]BS17A!S1632:S1635)</f>
        <v>0</v>
      </c>
      <c r="Q81" s="156">
        <f>SUM([9]BS17A!T1632:T1635)</f>
        <v>68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+[9]BS17A!C1639</f>
        <v>88</v>
      </c>
      <c r="D82" s="228">
        <f t="shared" si="11"/>
        <v>73</v>
      </c>
      <c r="E82" s="229">
        <f>+[9]BS17A!D1639</f>
        <v>72</v>
      </c>
      <c r="F82" s="229">
        <f>+[9]BS17A!F1639</f>
        <v>0</v>
      </c>
      <c r="G82" s="229">
        <f>+[9]BS17A!G1639</f>
        <v>1</v>
      </c>
      <c r="H82" s="295">
        <f t="shared" si="12"/>
        <v>16</v>
      </c>
      <c r="I82" s="294">
        <f>+[9]BS17A!E1639</f>
        <v>16</v>
      </c>
      <c r="J82" s="294">
        <f>+[9]BS17A!H1639</f>
        <v>0</v>
      </c>
      <c r="K82" s="294">
        <f>+[9]BS17A!I1639</f>
        <v>0</v>
      </c>
      <c r="L82" s="156">
        <f>+[9]BS17A!AB$1639</f>
        <v>6</v>
      </c>
      <c r="M82" s="156">
        <f>+[9]BS17A!Q$1639+[9]BS17A!R$1639</f>
        <v>0</v>
      </c>
      <c r="N82" s="156">
        <f>+[9]BS17D!D$1639</f>
        <v>0</v>
      </c>
      <c r="O82" s="156">
        <f>+[9]BS17D!E$1639</f>
        <v>0</v>
      </c>
      <c r="P82" s="156">
        <f>+[9]BS17A!S$1639</f>
        <v>0</v>
      </c>
      <c r="Q82" s="156">
        <f>+[9]BS17A!T$1639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+[9]BS17A!C$1914+[9]BS17A!C$1890-[9]BS17A!C$1935-[9]BS17A!C$1936</f>
        <v>66</v>
      </c>
      <c r="D83" s="252">
        <f t="shared" si="11"/>
        <v>65</v>
      </c>
      <c r="E83" s="253">
        <f>+[9]BS17A!D$1914+[9]BS17A!D$1890-[9]BS17A!D$1935-[9]BS17A!D$1936</f>
        <v>65</v>
      </c>
      <c r="F83" s="253">
        <f>+[9]BS17A!F$1914+[9]BS17A!F$1890-[9]BS17A!F$1935-[9]BS17A!F$1936</f>
        <v>0</v>
      </c>
      <c r="G83" s="253">
        <f>+[9]BS17A!G$1914+[9]BS17A!G$1890-[9]BS17A!G$1935-[9]BS17A!G$1936</f>
        <v>0</v>
      </c>
      <c r="H83" s="297">
        <f t="shared" si="12"/>
        <v>1</v>
      </c>
      <c r="I83" s="298">
        <f>+[9]BS17A!E$1914+[9]BS17A!E$1890-[9]BS17A!E$1935-[9]BS17A!E$1936</f>
        <v>1</v>
      </c>
      <c r="J83" s="298">
        <f>+[9]BS17A!H$1914+[9]BS17A!H$1890-[9]BS17A!H$1935-[9]BS17A!H$1936</f>
        <v>0</v>
      </c>
      <c r="K83" s="298">
        <f>+[9]BS17A!I$1914+[9]BS17A!I$1890-[9]BS17A!I$1935-[9]BS17A!I$1936</f>
        <v>0</v>
      </c>
      <c r="L83" s="250">
        <f>+[9]BS17A!AB$1914+[9]BS17A!AB$1890-[9]BS17A!AB$1935-[9]BS17A!AB$1936</f>
        <v>65</v>
      </c>
      <c r="M83" s="250">
        <f>+[9]BS17A!Q$1914+[9]BS17A!Q$1890-[9]BS17A!Q$1935-[9]BS17A!Q$1936+[9]BS17A!R$1914+[9]BS17A!R$1890-[9]BS17A!R$1935-[9]BS17A!R$1936</f>
        <v>0</v>
      </c>
      <c r="N83" s="250">
        <f>+[9]BS17D!D$1914+[9]BS17D!D$1890-[9]BS17D!D$1937</f>
        <v>0</v>
      </c>
      <c r="O83" s="250">
        <f>+[9]BS17D!E$1914+[9]BS17D!E$1890-[9]BS17D!E$1937</f>
        <v>0</v>
      </c>
      <c r="P83" s="250">
        <f>+[9]BS17A!S$1914+[9]BS17A!S$1890-[9]BS17A!S$1935-[9]BS17A!S$1936</f>
        <v>0</v>
      </c>
      <c r="Q83" s="250">
        <f>+[9]BS17A!T$1914+[9]BS17A!T$1890-[9]BS17A!T$1935-[9]BS17A!T$1936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+[9]BS17A!C1845</f>
        <v>8</v>
      </c>
      <c r="D84" s="252">
        <f t="shared" si="11"/>
        <v>8</v>
      </c>
      <c r="E84" s="253">
        <f>+[9]BS17A!D$1845</f>
        <v>8</v>
      </c>
      <c r="F84" s="253">
        <f>+[9]BS17A!F$1845</f>
        <v>0</v>
      </c>
      <c r="G84" s="253">
        <f>+[9]BS17A!G$1845</f>
        <v>0</v>
      </c>
      <c r="H84" s="297">
        <f t="shared" si="12"/>
        <v>0</v>
      </c>
      <c r="I84" s="298">
        <f>+[9]BS17A!E$1845</f>
        <v>0</v>
      </c>
      <c r="J84" s="298">
        <f>+[9]BS17A!H$1845</f>
        <v>0</v>
      </c>
      <c r="K84" s="298">
        <f>+[9]BS17A!I$1845</f>
        <v>0</v>
      </c>
      <c r="L84" s="250">
        <f>+[9]BS17A!AB$1845</f>
        <v>0</v>
      </c>
      <c r="M84" s="250">
        <f>+[9]BS17A!Q$1845+[9]BS17A!R$1845</f>
        <v>0</v>
      </c>
      <c r="N84" s="250">
        <f>+[9]BS17D!D1845</f>
        <v>0</v>
      </c>
      <c r="O84" s="250">
        <f>+[9]BS17D!E1845</f>
        <v>0</v>
      </c>
      <c r="P84" s="250">
        <f>+[9]BS17A!S$1845</f>
        <v>0</v>
      </c>
      <c r="Q84" s="250">
        <f>+[9]BS17A!T$1845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935</v>
      </c>
      <c r="D85" s="219">
        <f>SUM(D68:D84)</f>
        <v>891</v>
      </c>
      <c r="E85" s="300">
        <f t="shared" ref="E85:Q85" si="13">SUM(E68:E84)</f>
        <v>843</v>
      </c>
      <c r="F85" s="300">
        <f t="shared" si="13"/>
        <v>4</v>
      </c>
      <c r="G85" s="300">
        <f t="shared" si="13"/>
        <v>44</v>
      </c>
      <c r="H85" s="301">
        <f t="shared" si="13"/>
        <v>99</v>
      </c>
      <c r="I85" s="302">
        <f t="shared" si="13"/>
        <v>92</v>
      </c>
      <c r="J85" s="302">
        <f t="shared" si="13"/>
        <v>0</v>
      </c>
      <c r="K85" s="302">
        <f t="shared" si="13"/>
        <v>7</v>
      </c>
      <c r="L85" s="303">
        <f t="shared" si="13"/>
        <v>237</v>
      </c>
      <c r="M85" s="303">
        <f t="shared" si="13"/>
        <v>0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148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[9]BS17A!Q1640+[9]BS17A!Q1643+[9]BS17A!Q1644+[9]BS17A!Q1645+[9]BS17A!Q1653+[9]BS17A!Q1654+[9]BS17A!Q1655+[9]BS17A!Q1663+[9]BS17A!Q1664+[9]BS17A!Q1665+[9]BS17A!Q1666+[9]BS17A!Q1667+[9]BS17A!Q1668+[9]BS17A!Q1669+[9]BS17A!Q1670+[9]BS17A!Q1671+[9]BS17A!Q1672+[9]BS17A!Q1673+[9]BS17A!Q1674+[9]BS17A!Q1675+[9]BS17A!Q1676+[9]BS17A!Q1678+[9]BS17A!Q1679+[9]BS17A!Q1680+[9]BS17A!Q1681+[9]BS17A!Q1682+[9]BS17A!Q1683+[9]BS17A!Q1684+[9]BS17A!Q1685+[9]BS17A!Q1687+[9]BS17A!Q1688+[9]BS17A!Q1689+[9]BS17A!Q1691+[9]BS17A!Q1692+[9]BS17A!Q1693+[9]BS17A!Q1694+[9]BS17A!Q1698+[9]BS17A!Q1699+[9]BS17A!Q1700+[9]BS17A!Q1702+[9]BS17A!Q1703+[9]BS17A!Q1704+[9]BS17A!Q1705+[9]BS17A!Q1708+[9]BS17A!Q1710+[9]BS17A!Q1711+[9]BS17A!Q1719+[9]BS17A!Q1720+[9]BS17A!Q1721+[9]BS17A!Q1722+[9]BS17A!Q1723+[9]BS17A!Q1725+[9]BS17A!Q1726+[9]BS17A!Q1727+[9]BS17A!Q1728+[9]BS17A!Q1730+[9]BS17A!Q1732+[9]BS17A!Q1733+[9]BS17A!Q1736+[9]BS17A!Q1737+[9]BS17A!Q1738+[9]BS17A!Q1740+[9]BS17A!Q1741+[9]BS17A!Q1742+[9]BS17A!Q1743+[9]BS17A!Q1744+[9]BS17A!Q1745+[9]BS17A!Q1746+[9]BS17A!Q1747+[9]BS17A!Q1748+[9]BS17A!Q1753+[9]BS17A!Q1754+[9]BS17A!Q1755+[9]BS17A!Q1761+[9]BS17A!Q1762+[9]BS17A!Q1766+[9]BS17A!Q1767+[9]BS17A!Q1768+[9]BS17A!Q1769+[9]BS17A!Q1770+[9]BS17A!Q1771+[9]BS17A!Q1772+[9]BS17A!Q1773+[9]BS17A!Q1774+[9]BS17A!Q1775+[9]BS17A!Q1776+[9]BS17A!Q1784+[9]BS17A!Q1793+[9]BS17A!Q1796+[9]BS17A!Q1797+[9]BS17A!Q1799+[9]BS17A!Q1804+[9]BS17A!Q1806+[9]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[9]BS17A!Q1808+[9]BS17A!Q1809+[9]BS17A!Q1815+[9]BS17A!Q1817+[9]BS17A!Q1818+[9]BS17A!Q1820+[9]BS17A!Q1821+[9]BS17A!Q1823+[9]BS17A!Q1824+[9]BS17A!Q1825+[9]BS17A!Q1827+[9]BS17A!Q1833+[9]BS17A!Q1837+[9]BS17A!Q1843+[9]BS17A!R1640+[9]BS17A!R1643+[9]BS17A!R1644+[9]BS17A!R1645+[9]BS17A!R1653+[9]BS17A!R1654+[9]BS17A!R1655+[9]BS17A!R1663+[9]BS17A!R1664+[9]BS17A!R1665+[9]BS17A!R1666+[9]BS17A!R1667+[9]BS17A!R1668+[9]BS17A!R1669+[9]BS17A!R1670+[9]BS17A!R1671+[9]BS17A!R1672+[9]BS17A!R1673+[9]BS17A!R1674+[9]BS17A!R1675+[9]BS17A!R1676+[9]BS17A!R1678+[9]BS17A!R1679+[9]BS17A!R1680+[9]BS17A!R1681+[9]BS17A!R1682+[9]BS17A!R1683+[9]BS17A!R1684+[9]BS17A!R1685+[9]BS17A!R1687+[9]BS17A!R1688+[9]BS17A!R1689+[9]BS17A!R1691+[9]BS17A!R1692+[9]BS17A!R1693+[9]BS17A!R1694+[9]BS17A!R1698+[9]BS17A!R1699+[9]BS17A!R1700+[9]BS17A!R1702+[9]BS17A!R1703+[9]BS17A!R1704+[9]BS17A!R1705+[9]BS17A!R1708+[9]BS17A!R1710+[9]BS17A!R1711+[9]BS17A!R1719+[9]BS17A!R1720+[9]BS17A!R1721+[9]BS17A!R1722+[9]BS17A!R1723+[9]BS17A!R1725+[9]BS17A!R1726+[9]BS17A!R1727+[9]BS17A!R1728+[9]BS17A!R1730+[9]BS17A!R1732+[9]BS17A!R1733+[9]BS17A!R1736+[9]BS17A!R1737+[9]BS17A!R1738+[9]BS17A!R1740+[9]BS17A!R1741+[9]BS17A!R1742+[9]BS17A!R1743+[9]BS17A!R1744+[9]BS17A!R1745+[9]BS17A!R1746+[9]BS17A!R1747+[9]BS17A!R1748+[9]BS17A!R1753+[9]BS17A!R1754+[9]BS17A!R1755+[9]BS17A!R1761+[9]BS17A!R1762+[9]BS17A!R1766+[9]BS17A!R1767+[9]BS17A!R1768+[9]BS17A!R1769+[9]BS17A!R1770+[9]BS17A!R1771+[9]BS17A!R1772+[9]BS17A!R1773+[9]BS17A!R1774+[9]BS17A!R1775+[9]BS17A!R1776+[9]BS17A!R1784+[9]BS17A!R1793+[9]BS17A!R1796+[9]BS17A!R1797+[9]BS17A!R1799+[9]BS17A!R1804+[9]BS17A!R1806+[9]BS17A!R1807+[9]BS17A!R1808+[9]BS17A!R1809+[9]BS17A!R1815+[9]BS17A!R1817+[9]BS17A!R1818+[9]BS17A!R1820+[9]BS17A!R1821+[9]BS17A!R1823+[9]BS17A!R1824+[9]BS17A!R1825+[9]BS17A!R1827+[9]BS17A!R1833+[9]BS17A!R1837+[9]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[9]BS17A!Q$1641+[9]BS17A!Q$1642+[9]BS17A!Q$1646+[9]BS17A!Q$1647+[9]BS17A!Q$1648+[9]BS17A!Q$1649+[9]BS17A!Q$1650+[9]BS17A!Q$1651+[9]BS17A!Q$1652+[9]BS17A!Q$1656+[9]BS17A!Q$1657+[9]BS17A!Q$1658+[9]BS17A!Q$1659+[9]BS17A!Q$1660+[9]BS17A!Q$1661+[9]BS17A!Q$1662+[9]BS17A!Q$1677+[9]BS17A!Q$1686+[9]BS17A!Q$1690+[9]BS17A!Q$1695+[9]BS17A!Q$1696+[9]BS17A!Q$1697+[9]BS17A!Q$1701+[9]BS17A!Q$1706+[9]BS17A!Q$1707+[9]BS17A!Q$1709+[9]BS17A!Q$1712+[9]BS17A!Q$1713+[9]BS17A!Q$1714+[9]BS17A!Q$1715+[9]BS17A!Q$1716+[9]BS17A!Q$1717+[9]BS17A!Q$1718+[9]BS17A!Q$1724+[9]BS17A!Q$1729+[9]BS17A!Q$1731+[9]BS17A!Q$1734+[9]BS17A!Q$1735+[9]BS17A!Q$1739+[9]BS17A!Q$1749+[9]BS17A!Q$1750+[9]BS17A!Q$1751+[9]BS17A!Q$1752+[9]BS17A!Q$1756+[9]BS17A!Q$1757+[9]BS17A!Q$1758+[9]BS17A!Q$1759+[9]BS17A!Q$1760+[9]BS17A!Q$1763+[9]BS17A!Q$1764+[9]BS17A!Q$1765+[9]BS17A!Q$1777+[9]BS17A!Q$1778+[9]BS17A!Q$1779+[9]BS17A!Q$1780+[9]BS17A!Q$1781+[9]BS17A!Q$1782+[9]BS17A!Q$1783+[9]BS17A!Q$1785+[9]BS17A!Q$1786+[9]BS17A!Q$1787+[9]BS17A!Q$1788+[9]BS17A!Q$1789+[9]BS17A!Q$1790+[9]BS17A!Q$1791+[9]BS17A!Q$1792+[9]BS17A!Q$1794+[9]BS17A!Q$1795+[9]BS17A!Q$1798+[9]BS17A!Q$1800+[9]BS17A!Q$1801+[9]BS17A!Q$1802+[9]BS17A!Q$1803+[9]BS17A!Q$1805+[9]BS17A!Q$1810+[9]BS17A!Q$1811+[9]BS17A!Q$1812+[9]BS17A!Q$1813+[9]BS17A!Q$1814+[9]BS17A!Q$1816+[9]BS17A!Q$1819+[9]BS17A!Q$1822+[9]BS17A!Q$1826+[9]BS17A!Q$1828+[9]BS17A!Q$1829+[9]BS17A!Q$1830+[9]BS17A!Q$1831+[9]BS17A!Q$1832+[9]BS17A!Q$1834+[9]BS17A!Q$1835+[9]BS17A!Q$1836+[9]BS17A!Q$1838+[9]BS17A!Q$1839+[9]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[9]BS17A!C1640+[9]BS17A!C1643+[9]BS17A!C1644+[9]BS17A!C1645+[9]BS17A!C1653+[9]BS17A!C1654+[9]BS17A!C1655+[9]BS17A!C1663+[9]BS17A!C1664+[9]BS17A!C1665+[9]BS17A!C1666+[9]BS17A!C1667+[9]BS17A!C1668+[9]BS17A!C1669+[9]BS17A!C1670+[9]BS17A!C1671+[9]BS17A!C1672+[9]BS17A!C1673+[9]BS17A!C1674+[9]BS17A!C1675+[9]BS17A!C1676+[9]BS17A!C1678+[9]BS17A!C1679+[9]BS17A!C1680+[9]BS17A!C1681+[9]BS17A!C1682+[9]BS17A!C1683+[9]BS17A!C1684+[9]BS17A!C1685+[9]BS17A!C1687+[9]BS17A!C1688+[9]BS17A!C1689+[9]BS17A!C1691+[9]BS17A!C1692+[9]BS17A!C1693+[9]BS17A!C1694+[9]BS17A!C1698+[9]BS17A!C1699+[9]BS17A!C1700+[9]BS17A!C1702+[9]BS17A!C1703+[9]BS17A!C1704+[9]BS17A!C1705+[9]BS17A!C1708+[9]BS17A!C1710+[9]BS17A!C1711+[9]BS17A!C1719+[9]BS17A!C1720+[9]BS17A!C1721+[9]BS17A!C1722+[9]BS17A!C1723+[9]BS17A!C1725+[9]BS17A!C1726+[9]BS17A!C1727+[9]BS17A!C1728+[9]BS17A!C1730+[9]BS17A!C1732+[9]BS17A!C1733+[9]BS17A!C1736+[9]BS17A!C1737+[9]BS17A!C1738+[9]BS17A!C1740+[9]BS17A!C1741+[9]BS17A!C1742+[9]BS17A!C1743+[9]BS17A!C1744+[9]BS17A!C1745+[9]BS17A!C1746+[9]BS17A!C1747+[9]BS17A!C1748+[9]BS17A!C1753+[9]BS17A!C1754+[9]BS17A!C1755+[9]BS17A!C1761+[9]BS17A!C1762+[9]BS17A!C1766+[9]BS17A!C1767+[9]BS17A!C1768+[9]BS17A!C1769+[9]BS17A!C1770+[9]BS17A!C1771+[9]BS17A!C1772+[9]BS17A!C1773+[9]BS17A!C1774+[9]BS17A!C1775+[9]BS17A!C1776+[9]BS17A!C1784+[9]BS17A!C1793+[9]BS17A!C1796+[9]BS17A!C1797+[9]BS17A!C1799+[9]BS17A!C1804+[9]BS17A!C1806+[9]BS17A!C1807+[9]BS17A!C1808+[9]BS17A!C1809+[9]BS17A!C1815+[9]BS17A!C1817+[9]BS17A!C1818+[9]BS17A!C1820+[9]BS17A!C1821+[9]BS17A!C1823+[9]BS17A!C1824+[9]BS17A!C1825+[9]BS17A!C1827+[9]BS17A!C1833+[9]BS17A!C1837+[9]BS17A!C1843</f>
        <v>68</v>
      </c>
      <c r="D91" s="246">
        <f>SUM(E91:G91)</f>
        <v>61</v>
      </c>
      <c r="E91" s="247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61</v>
      </c>
      <c r="F91" s="247">
        <f>+[9]BS17A!F1640+[9]BS17A!F1643+[9]BS17A!F1644+[9]BS17A!F1645+[9]BS17A!F1653+[9]BS17A!F1654+[9]BS17A!F1655+[9]BS17A!F1663+[9]BS17A!F1664+[9]BS17A!F1665+[9]BS17A!F1666+[9]BS17A!F1667+[9]BS17A!F1668+[9]BS17A!F1669+[9]BS17A!F1670+[9]BS17A!F1671+[9]BS17A!F1672+[9]BS17A!F1673+[9]BS17A!F1674+[9]BS17A!F1675+[9]BS17A!F1676+[9]BS17A!F1678+[9]BS17A!F1679+[9]BS17A!F1680+[9]BS17A!F1681+[9]BS17A!F1682+[9]BS17A!F1683+[9]BS17A!F1684+[9]BS17A!F1685+[9]BS17A!F1687+[9]BS17A!F1688+[9]BS17A!F1689+[9]BS17A!F1691+[9]BS17A!F1692+[9]BS17A!F1693+[9]BS17A!F1694+[9]BS17A!F1698+[9]BS17A!F1699+[9]BS17A!F1700+[9]BS17A!F1702+[9]BS17A!F1703+[9]BS17A!F1704+[9]BS17A!F1705+[9]BS17A!F1708+[9]BS17A!F1710+[9]BS17A!F1711+[9]BS17A!F1719+[9]BS17A!F1720+[9]BS17A!F1721+[9]BS17A!F1722+[9]BS17A!F1723+[9]BS17A!F1725+[9]BS17A!F1726+[9]BS17A!F1727+[9]BS17A!F1728+[9]BS17A!F1730+[9]BS17A!F1732+[9]BS17A!F1733+[9]BS17A!F1736+[9]BS17A!F1737+[9]BS17A!F1738+[9]BS17A!F1740+[9]BS17A!F1741+[9]BS17A!F1742+[9]BS17A!F1743+[9]BS17A!F1744+[9]BS17A!F1745+[9]BS17A!F1746+[9]BS17A!F1747+[9]BS17A!F1748+[9]BS17A!F1753+[9]BS17A!F1754+[9]BS17A!F1755+[9]BS17A!F1761+[9]BS17A!F1762+[9]BS17A!F1766+[9]BS17A!F1767+[9]BS17A!F1768+[9]BS17A!F1769+[9]BS17A!F1770+[9]BS17A!F1771+[9]BS17A!F1772+[9]BS17A!F1773+[9]BS17A!F1774+[9]BS17A!F1775+[9]BS17A!F1776+[9]BS17A!F1784+[9]BS17A!F1793+[9]BS17A!F1796+[9]BS17A!F1797+[9]BS17A!F1799+[9]BS17A!F1804+[9]BS17A!F1806+[9]BS17A!F1807+[9]BS17A!F1808+[9]BS17A!F1809+[9]BS17A!F1815+[9]BS17A!F1817+[9]BS17A!F1818+[9]BS17A!F1820+[9]BS17A!F1821+[9]BS17A!F1823+[9]BS17A!F1824+[9]BS17A!F1825+[9]BS17A!F1827+[9]BS17A!F1833+[9]BS17A!F1837+[9]BS17A!F1843</f>
        <v>0</v>
      </c>
      <c r="G91" s="247">
        <f>+[9]BS17A!G1640+[9]BS17A!G1643+[9]BS17A!G1644+[9]BS17A!G1645+[9]BS17A!G1653+[9]BS17A!G1654+[9]BS17A!G1655+[9]BS17A!G1663+[9]BS17A!G1664+[9]BS17A!G1665+[9]BS17A!G1666+[9]BS17A!G1667+[9]BS17A!G1668+[9]BS17A!G1669+[9]BS17A!G1670+[9]BS17A!G1671+[9]BS17A!G1672+[9]BS17A!G1673+[9]BS17A!G1674+[9]BS17A!G1675+[9]BS17A!G1676+[9]BS17A!G1678+[9]BS17A!G1679+[9]BS17A!G1680+[9]BS17A!G1681+[9]BS17A!G1682+[9]BS17A!G1683+[9]BS17A!G1684+[9]BS17A!G1685+[9]BS17A!G1687+[9]BS17A!G1688+[9]BS17A!G1689+[9]BS17A!G1691+[9]BS17A!G1692+[9]BS17A!G1693+[9]BS17A!G1694+[9]BS17A!G1698+[9]BS17A!G1699+[9]BS17A!G1700+[9]BS17A!G1702+[9]BS17A!G1703+[9]BS17A!G1704+[9]BS17A!G1705+[9]BS17A!G1708+[9]BS17A!G1710+[9]BS17A!G1711+[9]BS17A!G1719+[9]BS17A!G1720+[9]BS17A!G1721+[9]BS17A!G1722+[9]BS17A!G1723+[9]BS17A!G1725+[9]BS17A!G1726+[9]BS17A!G1727+[9]BS17A!G1728+[9]BS17A!G1730+[9]BS17A!G1732+[9]BS17A!G1733+[9]BS17A!G1736+[9]BS17A!G1737+[9]BS17A!G1738+[9]BS17A!G1740+[9]BS17A!G1741+[9]BS17A!G1742+[9]BS17A!G1743+[9]BS17A!G1744+[9]BS17A!G1745+[9]BS17A!G1746+[9]BS17A!G1747+[9]BS17A!G1748+[9]BS17A!G1753+[9]BS17A!G1754+[9]BS17A!G1755+[9]BS17A!G1761+[9]BS17A!G1762+[9]BS17A!G1766+[9]BS17A!G1767+[9]BS17A!G1768+[9]BS17A!G1769+[9]BS17A!G1770+[9]BS17A!G1771+[9]BS17A!G1772+[9]BS17A!G1773+[9]BS17A!G1774+[9]BS17A!G1775+[9]BS17A!G1776+[9]BS17A!G1784+[9]BS17A!G1793+[9]BS17A!G1796+[9]BS17A!G1797+[9]BS17A!G1799+[9]BS17A!G1804+[9]BS17A!G1806+[9]BS17A!G1807+[9]BS17A!G1808+[9]BS17A!G1809+[9]BS17A!G1815+[9]BS17A!G1817+[9]BS17A!G1818+[9]BS17A!G1820+[9]BS17A!G1821+[9]BS17A!G1823+[9]BS17A!G1824+[9]BS17A!G1825+[9]BS17A!G1827+[9]BS17A!G1833+[9]BS17A!G1837+[9]BS17A!G1843</f>
        <v>0</v>
      </c>
      <c r="H91" s="291">
        <f>SUM(I91:K91)</f>
        <v>7</v>
      </c>
      <c r="I91" s="292">
        <f>+[9]BS17A!E1640+[9]BS17A!E1643+[9]BS17A!E1644+[9]BS17A!E1645+[9]BS17A!E1653+[9]BS17A!E1654+[9]BS17A!E1655+[9]BS17A!E1663+[9]BS17A!E1664+[9]BS17A!E1665+[9]BS17A!E1666+[9]BS17A!E1667+[9]BS17A!E1668+[9]BS17A!E1669+[9]BS17A!E1670+[9]BS17A!E1671+[9]BS17A!E1672+[9]BS17A!E1673+[9]BS17A!E1674+[9]BS17A!E1675+[9]BS17A!E1676+[9]BS17A!E1678+[9]BS17A!E1679+[9]BS17A!E1680+[9]BS17A!E1681+[9]BS17A!E1682+[9]BS17A!E1683+[9]BS17A!E1684+[9]BS17A!E1685+[9]BS17A!E1687+[9]BS17A!E1688+[9]BS17A!E1689+[9]BS17A!E1691+[9]BS17A!E1692+[9]BS17A!E1693+[9]BS17A!E1694+[9]BS17A!E1698+[9]BS17A!E1699+[9]BS17A!E1700+[9]BS17A!E1702+[9]BS17A!E1703+[9]BS17A!E1704+[9]BS17A!E1705+[9]BS17A!E1708+[9]BS17A!E1710+[9]BS17A!E1711+[9]BS17A!E1719+[9]BS17A!E1720+[9]BS17A!E1721+[9]BS17A!E1722+[9]BS17A!E1723+[9]BS17A!E1725+[9]BS17A!E1726+[9]BS17A!E1727+[9]BS17A!E1728+[9]BS17A!E1730+[9]BS17A!E1732+[9]BS17A!E1733+[9]BS17A!E1736+[9]BS17A!E1737+[9]BS17A!E1738+[9]BS17A!E1740+[9]BS17A!E1741+[9]BS17A!E1742+[9]BS17A!E1743+[9]BS17A!E1744+[9]BS17A!E1745+[9]BS17A!E1746+[9]BS17A!E1747+[9]BS17A!E1748+[9]BS17A!E1753+[9]BS17A!E1754+[9]BS17A!E1755+[9]BS17A!E1761+[9]BS17A!E1762+[9]BS17A!E1766+[9]BS17A!E1767+[9]BS17A!E1768+[9]BS17A!E1769+[9]BS17A!E1770+[9]BS17A!E1771+[9]BS17A!E1772+[9]BS17A!E1773+[9]BS17A!E1774+[9]BS17A!E1775+[9]BS17A!E1776+[9]BS17A!E1784+[9]BS17A!E1793+[9]BS17A!E1796+[9]BS17A!E1797+[9]BS17A!E1799+[9]BS17A!E1804+[9]BS17A!E1806+[9]BS17A!E1807+[9]BS17A!E1808+[9]BS17A!E1809+[9]BS17A!E1815+[9]BS17A!E1817+[9]BS17A!E1818+[9]BS17A!E1820+[9]BS17A!E1821+[9]BS17A!E1823+[9]BS17A!E1824+[9]BS17A!E1825+[9]BS17A!E1827+[9]BS17A!E1833+[9]BS17A!E1837+[9]BS17A!E1843</f>
        <v>7</v>
      </c>
      <c r="J91" s="292">
        <f>+[9]BS17A!H1640+[9]BS17A!H1643+[9]BS17A!H1644+[9]BS17A!H1645+[9]BS17A!H1653+[9]BS17A!H1654+[9]BS17A!H1655+[9]BS17A!H1663+[9]BS17A!H1664+[9]BS17A!H1665+[9]BS17A!H1666+[9]BS17A!H1667+[9]BS17A!H1668+[9]BS17A!H1669+[9]BS17A!H1670+[9]BS17A!H1671+[9]BS17A!H1672+[9]BS17A!H1673+[9]BS17A!H1674+[9]BS17A!H1675+[9]BS17A!H1676+[9]BS17A!H1678+[9]BS17A!H1679+[9]BS17A!H1680+[9]BS17A!H1681+[9]BS17A!H1682+[9]BS17A!H1683+[9]BS17A!H1684+[9]BS17A!H1685+[9]BS17A!H1687+[9]BS17A!H1688+[9]BS17A!H1689+[9]BS17A!H1691+[9]BS17A!H1692+[9]BS17A!H1693+[9]BS17A!H1694+[9]BS17A!H1698+[9]BS17A!H1699+[9]BS17A!H1700+[9]BS17A!H1702+[9]BS17A!H1703+[9]BS17A!H1704+[9]BS17A!H1705+[9]BS17A!H1708+[9]BS17A!H1710+[9]BS17A!H1711+[9]BS17A!H1719+[9]BS17A!H1720+[9]BS17A!H1721+[9]BS17A!H1722+[9]BS17A!H1723+[9]BS17A!H1725+[9]BS17A!H1726+[9]BS17A!H1727+[9]BS17A!H1728+[9]BS17A!H1730+[9]BS17A!H1732+[9]BS17A!H1733+[9]BS17A!H1736+[9]BS17A!H1737+[9]BS17A!H1738+[9]BS17A!H1740+[9]BS17A!H1741+[9]BS17A!H1742+[9]BS17A!H1743+[9]BS17A!H1744+[9]BS17A!H1745+[9]BS17A!H1746+[9]BS17A!H1747+[9]BS17A!H1748+[9]BS17A!H1753+[9]BS17A!H1754+[9]BS17A!H1755+[9]BS17A!H1761+[9]BS17A!H1762+[9]BS17A!H1766+[9]BS17A!H1767+[9]BS17A!H1768+[9]BS17A!H1769+[9]BS17A!H1770+[9]BS17A!H1771+[9]BS17A!H1772+[9]BS17A!H1773+[9]BS17A!H1774+[9]BS17A!H1775+[9]BS17A!H1776+[9]BS17A!H1784+[9]BS17A!H1793+[9]BS17A!H1796+[9]BS17A!H1797+[9]BS17A!H1799+[9]BS17A!H1804+[9]BS17A!H1806+[9]BS17A!H1807+[9]BS17A!H1808+[9]BS17A!H1809+[9]BS17A!H1815+[9]BS17A!H1817+[9]BS17A!H1818+[9]BS17A!H1820+[9]BS17A!H1821+[9]BS17A!H1823+[9]BS17A!H1824+[9]BS17A!H1825+[9]BS17A!H1827+[9]BS17A!H1833+[9]BS17A!H1837+[9]BS17A!H1843</f>
        <v>0</v>
      </c>
      <c r="K91" s="292">
        <f>+[9]BS17A!I1640+[9]BS17A!I1643+[9]BS17A!I1644+[9]BS17A!I1645+[9]BS17A!I1653+[9]BS17A!I1654+[9]BS17A!I1655+[9]BS17A!I1663+[9]BS17A!I1664+[9]BS17A!I1665+[9]BS17A!I1666+[9]BS17A!I1667+[9]BS17A!I1668+[9]BS17A!I1669+[9]BS17A!I1670+[9]BS17A!I1671+[9]BS17A!I1672+[9]BS17A!I1673+[9]BS17A!I1674+[9]BS17A!I1675+[9]BS17A!I1676+[9]BS17A!I1678+[9]BS17A!I1679+[9]BS17A!I1680+[9]BS17A!I1681+[9]BS17A!I1682+[9]BS17A!I1683+[9]BS17A!I1684+[9]BS17A!I1685+[9]BS17A!I1687+[9]BS17A!I1688+[9]BS17A!I1689+[9]BS17A!I1691+[9]BS17A!I1692+[9]BS17A!I1693+[9]BS17A!I1694+[9]BS17A!I1698+[9]BS17A!I1699+[9]BS17A!I1700+[9]BS17A!I1702+[9]BS17A!I1703+[9]BS17A!I1704+[9]BS17A!I1705+[9]BS17A!I1708+[9]BS17A!I1710+[9]BS17A!I1711+[9]BS17A!I1719+[9]BS17A!I1720+[9]BS17A!I1721+[9]BS17A!I1722+[9]BS17A!I1723+[9]BS17A!I1725+[9]BS17A!I1726+[9]BS17A!I1727+[9]BS17A!I1728+[9]BS17A!I1730+[9]BS17A!I1732+[9]BS17A!I1733+[9]BS17A!I1736+[9]BS17A!I1737+[9]BS17A!I1738+[9]BS17A!I1740+[9]BS17A!I1741+[9]BS17A!I1742+[9]BS17A!I1743+[9]BS17A!I1744+[9]BS17A!I1745+[9]BS17A!I1746+[9]BS17A!I1747+[9]BS17A!I1748+[9]BS17A!I1753+[9]BS17A!I1754+[9]BS17A!I1755+[9]BS17A!I1761+[9]BS17A!I1762+[9]BS17A!I1766+[9]BS17A!I1767+[9]BS17A!I1768+[9]BS17A!I1769+[9]BS17A!I1770+[9]BS17A!I1771+[9]BS17A!I1772+[9]BS17A!I1773+[9]BS17A!I1774+[9]BS17A!I1775+[9]BS17A!I1776+[9]BS17A!I1784+[9]BS17A!I1793+[9]BS17A!I1796+[9]BS17A!I1797+[9]BS17A!I1799+[9]BS17A!I1804+[9]BS17A!I1806+[9]BS17A!I1807+[9]BS17A!I1808+[9]BS17A!I1809+[9]BS17A!I1815+[9]BS17A!I1817+[9]BS17A!I1818+[9]BS17A!I1820+[9]BS17A!I1821+[9]BS17A!I1823+[9]BS17A!I1824+[9]BS17A!I1825+[9]BS17A!I1827+[9]BS17A!I1833+[9]BS17A!I1837+[9]BS17A!I1843</f>
        <v>0</v>
      </c>
      <c r="L91" s="244">
        <f>+[9]BS17A!AB1640+[9]BS17A!AB1643+[9]BS17A!AB1644+[9]BS17A!AB1645+[9]BS17A!AB1653+[9]BS17A!AB1654+[9]BS17A!AB1655+[9]BS17A!AB1663+[9]BS17A!AB1664+[9]BS17A!AB1665+[9]BS17A!AB1666+[9]BS17A!AB1667+[9]BS17A!AB1668+[9]BS17A!AB1669+[9]BS17A!AB1670+[9]BS17A!AB1671+[9]BS17A!AB1672+[9]BS17A!AB1673+[9]BS17A!AB1674+[9]BS17A!AB1675+[9]BS17A!AB1676+[9]BS17A!AB1678+[9]BS17A!AB1679+[9]BS17A!AB1680+[9]BS17A!AB1681+[9]BS17A!AB1682+[9]BS17A!AB1683+[9]BS17A!AB1684+[9]BS17A!AB1685+[9]BS17A!AB1687+[9]BS17A!AB1688+[9]BS17A!AB1689+[9]BS17A!AB1691+[9]BS17A!AB1692+[9]BS17A!AB1693+[9]BS17A!AB1694+[9]BS17A!AB1698+[9]BS17A!AB1699+[9]BS17A!AB1700+[9]BS17A!AB1702+[9]BS17A!AB1703+[9]BS17A!AB1704+[9]BS17A!AB1705+[9]BS17A!AB1708+[9]BS17A!AB1710+[9]BS17A!AB1711+[9]BS17A!AB1719+[9]BS17A!AB1720+[9]BS17A!AB1721+[9]BS17A!AB1722+[9]BS17A!AB1723+[9]BS17A!AB1725+[9]BS17A!AB1726+[9]BS17A!AB1727+[9]BS17A!AB1728+[9]BS17A!AB1730+[9]BS17A!AB1732+[9]BS17A!AB1733+[9]BS17A!AB1736+[9]BS17A!AB1737+[9]BS17A!AB1738+[9]BS17A!AB1740+[9]BS17A!AB1741+[9]BS17A!AB1742+[9]BS17A!AB1743+[9]BS17A!AB1744+[9]BS17A!AB1745+[9]BS17A!AB1746+[9]BS17A!AB1747+[9]BS17A!AB1748+[9]BS17A!AB1753+[9]BS17A!AB1754+[9]BS17A!AB1755+[9]BS17A!AB1761+[9]BS17A!AB1762+[9]BS17A!AB1766+[9]BS17A!AB1767+[9]BS17A!AB1768+[9]BS17A!AB1769+[9]BS17A!AB1770+[9]BS17A!AB1771+[9]BS17A!AB1772+[9]BS17A!AB1773+[9]BS17A!AB1774+[9]BS17A!AB1775+[9]BS17A!AB1776+[9]BS17A!AB1784+[9]BS17A!AB1793+[9]BS17A!AB1796+[9]BS17A!AB1797+[9]BS17A!AB1799+[9]BS17A!AB1804+[9]BS17A!AB1806+[9]BS17A!AB1807+[9]BS17A!AB1808+[9]BS17A!AB1809+[9]BS17A!AB1815+[9]BS17A!AB1817+[9]BS17A!AB1818+[9]BS17A!AB1820+[9]BS17A!AB1821+[9]BS17A!AB1823+[9]BS17A!AB1824+[9]BS17A!AB1825+[9]BS17A!AB1827+[9]BS17A!AB1833+[9]BS17A!AB1837+[9]BS17A!AB1843</f>
        <v>3</v>
      </c>
      <c r="M91" s="427">
        <f>+AA88+AA89</f>
        <v>0</v>
      </c>
      <c r="N91" s="244">
        <f>+[9]BS17D!D1638+[9]BS17D!D1641+[9]BS17D!D1642+[9]BS17D!D1643+[9]BS17D!D1651+[9]BS17D!D1652+[9]BS17D!D1653+[9]BS17D!D1661+[9]BS17D!D1662+[9]BS17D!D1663+[9]BS17D!D1664+[9]BS17D!D1665+[9]BS17D!D1666+[9]BS17D!D1667+[9]BS17D!D1668+[9]BS17D!D1669+[9]BS17D!D1670+[9]BS17D!D1671+[9]BS17D!D1672+[9]BS17D!D1673+[9]BS17D!D1674+[9]BS17D!D1676+[9]BS17D!D1677+[9]BS17D!D1678+[9]BS17D!D1679+[9]BS17D!D1680+[9]BS17D!D1681+[9]BS17D!D1682+[9]BS17D!D1683+[9]BS17D!D1685+[9]BS17D!D1686+[9]BS17D!D1687+[9]BS17D!D1689+[9]BS17D!D1690+[9]BS17D!D1691+[9]BS17D!D1692+[9]BS17D!D1696+[9]BS17D!D1697+[9]BS17D!D1698+[9]BS17D!D1700+[9]BS17D!D1701+[9]BS17D!D1702+[9]BS17D!D1703+[9]BS17D!D1706+[9]BS17D!D1708+[9]BS17D!D1709+[9]BS17D!D1717+[9]BS17D!D1718+[9]BS17D!D1719+[9]BS17D!D1720+[9]BS17D!D1721+[9]BS17D!D1723+[9]BS17D!D1724+[9]BS17D!D1725+[9]BS17D!D1726+[9]BS17D!D1728+[9]BS17D!D1730+[9]BS17D!D1731+[9]BS17D!D1734+[9]BS17D!D1735+[9]BS17D!D1736+[9]BS17D!D1738+[9]BS17D!D1739+[9]BS17D!D1740+[9]BS17D!D1741+[9]BS17D!D1742+[9]BS17D!D1743+[9]BS17D!D1744+[9]BS17D!D1745+[9]BS17D!D1746+[9]BS17D!D1751+[9]BS17D!D1752+[9]BS17D!D1753+[9]BS17D!D1759+[9]BS17D!D1760+[9]BS17D!D1764+[9]BS17D!D1765+[9]BS17D!D1766+[9]BS17D!D1767+[9]BS17D!D1768+[9]BS17D!D1769+[9]BS17D!D1770+[9]BS17D!D1771+[9]BS17D!D1772+[9]BS17D!D1773+[9]BS17D!D1774+[9]BS17D!D1782+[9]BS17D!D1791+[9]BS17D!D1794+[9]BS17D!D1795+[9]BS17D!D1797+[9]BS17D!D1802+[9]BS17D!D1804+[9]BS17D!D1805+[9]BS17D!D1806+[9]BS17D!D1807+[9]BS17D!D1813+[9]BS17D!D1815+[9]BS17D!D1816+[9]BS17D!D1818+[9]BS17D!D1819+[9]BS17D!D1821+[9]BS17D!D1822+[9]BS17D!D1823+[9]BS17D!D1825+[9]BS17D!D1831+[9]BS17D!D1835+[9]BS17D!D1841</f>
        <v>0</v>
      </c>
      <c r="O91" s="244">
        <f>+[9]BS17D!E1638+[9]BS17D!E1641+[9]BS17D!E1642+[9]BS17D!E1643+[9]BS17D!E1651+[9]BS17D!E1652+[9]BS17D!E1653+[9]BS17D!E1661+[9]BS17D!E1662+[9]BS17D!E1663+[9]BS17D!E1664+[9]BS17D!E1665+[9]BS17D!E1666+[9]BS17D!E1667+[9]BS17D!E1668+[9]BS17D!E1669+[9]BS17D!E1670+[9]BS17D!E1671+[9]BS17D!E1672+[9]BS17D!E1673+[9]BS17D!E1674+[9]BS17D!E1676+[9]BS17D!E1677+[9]BS17D!E1678+[9]BS17D!E1679+[9]BS17D!E1680+[9]BS17D!E1681+[9]BS17D!E1682+[9]BS17D!E1683+[9]BS17D!E1685+[9]BS17D!E1686+[9]BS17D!E1687+[9]BS17D!E1689+[9]BS17D!E1690+[9]BS17D!E1691+[9]BS17D!E1692+[9]BS17D!E1696+[9]BS17D!E1697+[9]BS17D!E1698+[9]BS17D!E1700+[9]BS17D!E1701+[9]BS17D!E1702+[9]BS17D!E1703+[9]BS17D!E1706+[9]BS17D!E1708+[9]BS17D!E1709+[9]BS17D!E1717+[9]BS17D!E1718+[9]BS17D!E1719+[9]BS17D!E1720+[9]BS17D!E1721+[9]BS17D!E1723+[9]BS17D!E1724+[9]BS17D!E1725+[9]BS17D!E1726+[9]BS17D!E1728+[9]BS17D!E1730+[9]BS17D!E1731+[9]BS17D!E1734+[9]BS17D!E1735+[9]BS17D!E1736+[9]BS17D!E1738+[9]BS17D!E1739+[9]BS17D!E1740+[9]BS17D!E1741+[9]BS17D!E1742+[9]BS17D!E1743+[9]BS17D!E1744+[9]BS17D!E1745+[9]BS17D!E1746+[9]BS17D!E1751+[9]BS17D!E1752+[9]BS17D!E1753+[9]BS17D!E1759+[9]BS17D!E1760+[9]BS17D!E1764+[9]BS17D!E1765+[9]BS17D!E1766+[9]BS17D!E1767+[9]BS17D!E1768+[9]BS17D!E1769+[9]BS17D!E1770+[9]BS17D!E1771+[9]BS17D!E1772+[9]BS17D!E1773+[9]BS17D!E1774+[9]BS17D!E1782+[9]BS17D!E1791+[9]BS17D!E1794+[9]BS17D!E1795+[9]BS17D!E1797+[9]BS17D!E1802+[9]BS17D!E1804+[9]BS17D!E1805+[9]BS17D!E1806+[9]BS17D!E1807+[9]BS17D!E1813+[9]BS17D!E1815+[9]BS17D!E1816+[9]BS17D!E1818+[9]BS17D!E1819+[9]BS17D!E1821+[9]BS17D!E1822+[9]BS17D!E1823+[9]BS17D!E1825+[9]BS17D!E1831+[9]BS17D!E1835+[9]BS17D!E1841</f>
        <v>0</v>
      </c>
      <c r="P91" s="244">
        <f>+[9]BS17A!S1640+[9]BS17A!S1643+[9]BS17A!S1644+[9]BS17A!S1645+[9]BS17A!S1653+[9]BS17A!S1654+[9]BS17A!S1655+[9]BS17A!S1663+[9]BS17A!S1664+[9]BS17A!S1665+[9]BS17A!S1666+[9]BS17A!S1667+[9]BS17A!S1668+[9]BS17A!S1669+[9]BS17A!S1670+[9]BS17A!S1671+[9]BS17A!S1672+[9]BS17A!S1673+[9]BS17A!S1674+[9]BS17A!S1675+[9]BS17A!S1676+[9]BS17A!S1678+[9]BS17A!S1679+[9]BS17A!S1680+[9]BS17A!S1681+[9]BS17A!S1682+[9]BS17A!S1683+[9]BS17A!S1684+[9]BS17A!S1685+[9]BS17A!S1687+[9]BS17A!S1688+[9]BS17A!S1689+[9]BS17A!S1691+[9]BS17A!S1692+[9]BS17A!S1693+[9]BS17A!S1694+[9]BS17A!S1698+[9]BS17A!S1699+[9]BS17A!S1700+[9]BS17A!S1702+[9]BS17A!S1703+[9]BS17A!S1704+[9]BS17A!S1705+[9]BS17A!S1708+[9]BS17A!S1710+[9]BS17A!S1711+[9]BS17A!S1719+[9]BS17A!S1720+[9]BS17A!S1721+[9]BS17A!S1722+[9]BS17A!S1723+[9]BS17A!S1725+[9]BS17A!S1726+[9]BS17A!S1727+[9]BS17A!S1728+[9]BS17A!S1730+[9]BS17A!S1732+[9]BS17A!S1733+[9]BS17A!S1736+[9]BS17A!S1737+[9]BS17A!S1738+[9]BS17A!S1740+[9]BS17A!S1741+[9]BS17A!S1742+[9]BS17A!S1743+[9]BS17A!S1744+[9]BS17A!S1745+[9]BS17A!S1746+[9]BS17A!S1747+[9]BS17A!S1748+[9]BS17A!S1753+[9]BS17A!S1754+[9]BS17A!S1755+[9]BS17A!S1761+[9]BS17A!S1762+[9]BS17A!S1766+[9]BS17A!S1767+[9]BS17A!S1768+[9]BS17A!S1769+[9]BS17A!S1770+[9]BS17A!S1771+[9]BS17A!S1772+[9]BS17A!S1773+[9]BS17A!S1774+[9]BS17A!S1775+[9]BS17A!S1776+[9]BS17A!S1784+[9]BS17A!S1793+[9]BS17A!S1796+[9]BS17A!S1797+[9]BS17A!S1799+[9]BS17A!S1804+[9]BS17A!S1806+[9]BS17A!S1807+[9]BS17A!S1808+[9]BS17A!S1809+[9]BS17A!S1815+[9]BS17A!S1817+[9]BS17A!S1818+[9]BS17A!S1820+[9]BS17A!S1821+[9]BS17A!S1823+[9]BS17A!S1824+[9]BS17A!S1825+[9]BS17A!S1827+[9]BS17A!S1833+[9]BS17A!S1837+[9]BS17A!S1843</f>
        <v>0</v>
      </c>
      <c r="Q91" s="244">
        <f>+[9]BS17A!T1640+[9]BS17A!T1643+[9]BS17A!T1644+[9]BS17A!T1645+[9]BS17A!T1653+[9]BS17A!T1654+[9]BS17A!T1655+[9]BS17A!T1663+[9]BS17A!T1664+[9]BS17A!T1665+[9]BS17A!T1666+[9]BS17A!T1667+[9]BS17A!T1668+[9]BS17A!T1669+[9]BS17A!T1670+[9]BS17A!T1671+[9]BS17A!T1672+[9]BS17A!T1673+[9]BS17A!T1674+[9]BS17A!T1675+[9]BS17A!T1676+[9]BS17A!T1678+[9]BS17A!T1679+[9]BS17A!T1680+[9]BS17A!T1681+[9]BS17A!T1682+[9]BS17A!T1683+[9]BS17A!T1684+[9]BS17A!T1685+[9]BS17A!T1687+[9]BS17A!T1688+[9]BS17A!T1689+[9]BS17A!T1691+[9]BS17A!T1692+[9]BS17A!T1693+[9]BS17A!T1694+[9]BS17A!T1698+[9]BS17A!T1699+[9]BS17A!T1700+[9]BS17A!T1702+[9]BS17A!T1703+[9]BS17A!T1704+[9]BS17A!T1705+[9]BS17A!T1708+[9]BS17A!T1710+[9]BS17A!T1711+[9]BS17A!T1719+[9]BS17A!T1720+[9]BS17A!T1721+[9]BS17A!T1722+[9]BS17A!T1723+[9]BS17A!T1725+[9]BS17A!T1726+[9]BS17A!T1727+[9]BS17A!T1728+[9]BS17A!T1730+[9]BS17A!T1732+[9]BS17A!T1733+[9]BS17A!T1736+[9]BS17A!T1737+[9]BS17A!T1738+[9]BS17A!T1740+[9]BS17A!T1741+[9]BS17A!T1742+[9]BS17A!T1743+[9]BS17A!T1744+[9]BS17A!T1745+[9]BS17A!T1746+[9]BS17A!T1747+[9]BS17A!T1748+[9]BS17A!T1753+[9]BS17A!T1754+[9]BS17A!T1755+[9]BS17A!T1761+[9]BS17A!T1762+[9]BS17A!T1766+[9]BS17A!T1767+[9]BS17A!T1768+[9]BS17A!T1769+[9]BS17A!T1770+[9]BS17A!T1771+[9]BS17A!T1772+[9]BS17A!T1773+[9]BS17A!T1774+[9]BS17A!T1775+[9]BS17A!T1776+[9]BS17A!T1784+[9]BS17A!T1793+[9]BS17A!T1796+[9]BS17A!T1797+[9]BS17A!T1799+[9]BS17A!T1804+[9]BS17A!T1806+[9]BS17A!T1807+[9]BS17A!T1808+[9]BS17A!T1809+[9]BS17A!T1815+[9]BS17A!T1817+[9]BS17A!T1818+[9]BS17A!T1820+[9]BS17A!T1821+[9]BS17A!T1823+[9]BS17A!T1824+[9]BS17A!T1825+[9]BS17A!T1827+[9]BS17A!T1833+[9]BS17A!T1837+[9]BS17A!T1843</f>
        <v>0</v>
      </c>
      <c r="R91" s="70"/>
      <c r="S91" s="474"/>
      <c r="Y91" s="443"/>
      <c r="Z91" s="445" t="s">
        <v>281</v>
      </c>
      <c r="AA91" s="445">
        <f>+[9]BS17A!Q$1841+[9]BS17A!Q$1842+[9]BS17A!Q$1844+[9]BS17A!R$1641+[9]BS17A!R$1642+[9]BS17A!R$1646+[9]BS17A!R$1647+[9]BS17A!R$1648+[9]BS17A!R$1649+[9]BS17A!R$1650+[9]BS17A!R$1651+[9]BS17A!R$1652+[9]BS17A!R$1656+[9]BS17A!R$1657+[9]BS17A!R$1658+[9]BS17A!R$1659+[9]BS17A!R$1660+[9]BS17A!R$1661+[9]BS17A!R$1662+[9]BS17A!R$1677+[9]BS17A!R$1686+[9]BS17A!R$1690+[9]BS17A!R$1695+[9]BS17A!R$1696+[9]BS17A!R$1697+[9]BS17A!R$1701+[9]BS17A!R$1706+[9]BS17A!R$1707+[9]BS17A!R$1709+[9]BS17A!R$1712+[9]BS17A!R$1713+[9]BS17A!R$1714+[9]BS17A!R$1715+[9]BS17A!R$1716+[9]BS17A!R$1717+[9]BS17A!R$1718+[9]BS17A!R$1724+[9]BS17A!R$1729+[9]BS17A!R$1731+[9]BS17A!R$1734+[9]BS17A!R$1735+[9]BS17A!R$1739+[9]BS17A!R$1749+[9]BS17A!R$1750+[9]BS17A!R$1751+[9]BS17A!R$1752+[9]BS17A!R$1756+[9]BS17A!R$1757+[9]BS17A!R$1758+[9]BS17A!R$1759+[9]BS17A!R$1760+[9]BS17A!R$1763+[9]BS17A!R$1764+[9]BS17A!R$1765+[9]BS17A!R$1777+[9]BS17A!R$1778+[9]BS17A!R$1779+[9]BS17A!R$1780+[9]BS17A!R$1781+[9]BS17A!R$1782+[9]BS17A!R$1783+[9]BS17A!R$1785+[9]BS17A!R$1786+[9]BS17A!R$1787+[9]BS17A!R$1788+[9]BS17A!R$1789+[9]BS17A!R$1790+[9]BS17A!R$1791+[9]BS17A!R$1792+[9]BS17A!R$1794+[9]BS17A!R$1795+[9]BS17A!R$1798+[9]BS17A!R$1800+[9]BS17A!R$1801+[9]BS17A!R$1802+[9]BS17A!R$1803+[9]BS17A!R$1805+[9]BS17A!R$1810+[9]BS17A!R$1811+[9]BS17A!R$1812+[9]BS17A!R$1813+[9]BS17A!R$1814+[9]BS17A!R$1816+[9]BS17A!R$1819+[9]BS17A!R$1822+[9]BS17A!R$1826+[9]BS17A!R$1828+[9]BS17A!R$1829+[9]BS17A!R$1830+[9]BS17A!R$1831+[9]BS17A!R$1832+[9]BS17A!R$1834+[9]BS17A!R$1835+[9]BS17A!R$1836+[9]BS17A!R$1838+[9]BS17A!R$1839+[9]BS17A!R$1840+[9]BS17A!R$1841+[9]BS17A!R$1842+[9]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[9]BS17A!C$1641+[9]BS17A!C$1642+[9]BS17A!C$1646+[9]BS17A!C$1647+[9]BS17A!C$1648+[9]BS17A!C$1649+[9]BS17A!C$1650+[9]BS17A!C$1651+[9]BS17A!C$1652+[9]BS17A!C$1656+[9]BS17A!C$1657+[9]BS17A!C$1658+[9]BS17A!C$1659+[9]BS17A!C$1660+[9]BS17A!C$1661+[9]BS17A!C$1662+[9]BS17A!C$1677+[9]BS17A!C$1686+[9]BS17A!C$1690+[9]BS17A!C$1695+[9]BS17A!C$1696+[9]BS17A!C$1697+[9]BS17A!C$1701+[9]BS17A!C$1706+[9]BS17A!C$1707+[9]BS17A!C$1709+[9]BS17A!C$1712+[9]BS17A!C$1713+[9]BS17A!C$1714+[9]BS17A!C$1715+[9]BS17A!C$1716+[9]BS17A!C$1717+[9]BS17A!C$1718+[9]BS17A!C$1724+[9]BS17A!C$1729+[9]BS17A!C$1731+[9]BS17A!C$1734+[9]BS17A!C$1735+[9]BS17A!C$1739+[9]BS17A!C$1749+[9]BS17A!C$1750+[9]BS17A!C$1751+[9]BS17A!C$1752+[9]BS17A!C$1756+[9]BS17A!C$1757+[9]BS17A!C$1758+[9]BS17A!C$1759+[9]BS17A!C$1760+[9]BS17A!C$1763+[9]BS17A!C$1764+[9]BS17A!C$1765+[9]BS17A!C$1777+[9]BS17A!C$1778+[9]BS17A!C$1779+[9]BS17A!C$1780+[9]BS17A!C$1781+[9]BS17A!C$1782+[9]BS17A!C$1783+[9]BS17A!C$1785+[9]BS17A!C$1786+[9]BS17A!C$1787+[9]BS17A!C$1788+[9]BS17A!C$1789+[9]BS17A!C$1790+[9]BS17A!C$1791+[9]BS17A!C$1792+[9]BS17A!C$1794+[9]BS17A!C$1795+[9]BS17A!C$1798+[9]BS17A!C$1800+[9]BS17A!C$1801+[9]BS17A!C$1802+[9]BS17A!C$1803+[9]BS17A!C$1805+[9]BS17A!C$1810+[9]BS17A!C$1811+[9]BS17A!C$1812+[9]BS17A!C$1813+[9]BS17A!C$1814+[9]BS17A!C$1816+[9]BS17A!C$1819+[9]BS17A!C$1822+[9]BS17A!C$1826+[9]BS17A!C$1828+[9]BS17A!C$1829+[9]BS17A!C$1830+[9]BS17A!C$1831+[9]BS17A!C$1832+[9]BS17A!C$1834+[9]BS17A!C$1835+[9]BS17A!C$1836+[9]BS17A!C$1838+[9]BS17A!C$1839+[9]BS17A!C$1840+[9]BS17A!C$1841+[9]BS17A!C$1842+[9]BS17A!C$1844</f>
        <v>20</v>
      </c>
      <c r="D92" s="228">
        <f>SUM(E92:G92)</f>
        <v>12</v>
      </c>
      <c r="E92" s="229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11</v>
      </c>
      <c r="F92" s="229">
        <f>+[9]BS17A!F$1641+[9]BS17A!F$1642+[9]BS17A!F$1646+[9]BS17A!F$1647+[9]BS17A!F$1648+[9]BS17A!F$1649+[9]BS17A!F$1650+[9]BS17A!F$1651+[9]BS17A!F$1652+[9]BS17A!F$1656+[9]BS17A!F$1657+[9]BS17A!F$1658+[9]BS17A!F$1659+[9]BS17A!F$1660+[9]BS17A!F$1661+[9]BS17A!F$1662+[9]BS17A!F$1677+[9]BS17A!F$1686+[9]BS17A!F$1690+[9]BS17A!F$1695+[9]BS17A!F$1696+[9]BS17A!F$1697+[9]BS17A!F$1701+[9]BS17A!F$1706+[9]BS17A!F$1707+[9]BS17A!F$1709+[9]BS17A!F$1712+[9]BS17A!F$1713+[9]BS17A!F$1714+[9]BS17A!F$1715+[9]BS17A!F$1716+[9]BS17A!F$1717+[9]BS17A!F$1718+[9]BS17A!F$1724+[9]BS17A!F$1729+[9]BS17A!F$1731+[9]BS17A!F$1734+[9]BS17A!F$1735+[9]BS17A!F$1739+[9]BS17A!F$1749+[9]BS17A!F$1750+[9]BS17A!F$1751+[9]BS17A!F$1752+[9]BS17A!F$1756+[9]BS17A!F$1757+[9]BS17A!F$1758+[9]BS17A!F$1759+[9]BS17A!F$1760+[9]BS17A!F$1763+[9]BS17A!F$1764+[9]BS17A!F$1765+[9]BS17A!F$1777+[9]BS17A!F$1778+[9]BS17A!F$1779+[9]BS17A!F$1780+[9]BS17A!F$1781+[9]BS17A!F$1782+[9]BS17A!F$1783+[9]BS17A!F$1785+[9]BS17A!F$1786+[9]BS17A!F$1787+[9]BS17A!F$1788+[9]BS17A!F$1789+[9]BS17A!F$1790+[9]BS17A!F$1791+[9]BS17A!F$1792+[9]BS17A!F$1794+[9]BS17A!F$1795+[9]BS17A!F$1798+[9]BS17A!F$1800+[9]BS17A!F$1801+[9]BS17A!F$1802+[9]BS17A!F$1803+[9]BS17A!F$1805+[9]BS17A!F$1810+[9]BS17A!F$1811+[9]BS17A!F$1812+[9]BS17A!F$1813+[9]BS17A!F$1814+[9]BS17A!F$1816+[9]BS17A!F$1819+[9]BS17A!F$1822+[9]BS17A!F$1826+[9]BS17A!F$1828+[9]BS17A!F$1829+[9]BS17A!F$1830+[9]BS17A!F$1831+[9]BS17A!F$1832+[9]BS17A!F$1834+[9]BS17A!F$1835+[9]BS17A!F$1836+[9]BS17A!F$1838+[9]BS17A!F$1839+[9]BS17A!F$1840+[9]BS17A!F$1841+[9]BS17A!F$1842+[9]BS17A!F$1844</f>
        <v>0</v>
      </c>
      <c r="G92" s="229">
        <f>+[9]BS17A!G$1641+[9]BS17A!G$1642+[9]BS17A!G$1646+[9]BS17A!G$1647+[9]BS17A!G$1648+[9]BS17A!G$1649+[9]BS17A!G$1650+[9]BS17A!G$1651+[9]BS17A!G$1652+[9]BS17A!G$1656+[9]BS17A!G$1657+[9]BS17A!G$1658+[9]BS17A!G$1659+[9]BS17A!G$1660+[9]BS17A!G$1661+[9]BS17A!G$1662+[9]BS17A!G$1677+[9]BS17A!G$1686+[9]BS17A!G$1690+[9]BS17A!G$1695+[9]BS17A!G$1696+[9]BS17A!G$1697+[9]BS17A!G$1701+[9]BS17A!G$1706+[9]BS17A!G$1707+[9]BS17A!G$1709+[9]BS17A!G$1712+[9]BS17A!G$1713+[9]BS17A!G$1714+[9]BS17A!G$1715+[9]BS17A!G$1716+[9]BS17A!G$1717+[9]BS17A!G$1718+[9]BS17A!G$1724+[9]BS17A!G$1729+[9]BS17A!G$1731+[9]BS17A!G$1734+[9]BS17A!G$1735+[9]BS17A!G$1739+[9]BS17A!G$1749+[9]BS17A!G$1750+[9]BS17A!G$1751+[9]BS17A!G$1752+[9]BS17A!G$1756+[9]BS17A!G$1757+[9]BS17A!G$1758+[9]BS17A!G$1759+[9]BS17A!G$1760+[9]BS17A!G$1763+[9]BS17A!G$1764+[9]BS17A!G$1765+[9]BS17A!G$1777+[9]BS17A!G$1778+[9]BS17A!G$1779+[9]BS17A!G$1780+[9]BS17A!G$1781+[9]BS17A!G$1782+[9]BS17A!G$1783+[9]BS17A!G$1785+[9]BS17A!G$1786+[9]BS17A!G$1787+[9]BS17A!G$1788+[9]BS17A!G$1789+[9]BS17A!G$1790+[9]BS17A!G$1791+[9]BS17A!G$1792+[9]BS17A!G$1794+[9]BS17A!G$1795+[9]BS17A!G$1798+[9]BS17A!G$1800+[9]BS17A!G$1801+[9]BS17A!G$1802+[9]BS17A!G$1803+[9]BS17A!G$1805+[9]BS17A!G$1810+[9]BS17A!G$1811+[9]BS17A!G$1812+[9]BS17A!G$1813+[9]BS17A!G$1814+[9]BS17A!G$1816+[9]BS17A!G$1819+[9]BS17A!G$1822+[9]BS17A!G$1826+[9]BS17A!G$1828+[9]BS17A!G$1829+[9]BS17A!G$1830+[9]BS17A!G$1831+[9]BS17A!G$1832+[9]BS17A!G$1834+[9]BS17A!G$1835+[9]BS17A!G$1836+[9]BS17A!G$1838+[9]BS17A!G$1839+[9]BS17A!G$1840+[9]BS17A!G$1841+[9]BS17A!G$1842+[9]BS17A!G$1844</f>
        <v>1</v>
      </c>
      <c r="H92" s="291">
        <f>SUM(I92:K92)</f>
        <v>9</v>
      </c>
      <c r="I92" s="292">
        <f>+[9]BS17A!E$1641+[9]BS17A!E$1642+[9]BS17A!E$1646+[9]BS17A!E$1647+[9]BS17A!E$1648+[9]BS17A!E$1649+[9]BS17A!E$1650+[9]BS17A!E$1651+[9]BS17A!E$1652+[9]BS17A!E$1656+[9]BS17A!E$1657+[9]BS17A!E$1658+[9]BS17A!E$1659+[9]BS17A!E$1660+[9]BS17A!E$1661+[9]BS17A!E$1662+[9]BS17A!E$1677+[9]BS17A!E$1686+[9]BS17A!E$1690+[9]BS17A!E$1695+[9]BS17A!E$1696+[9]BS17A!E$1697+[9]BS17A!E$1701+[9]BS17A!E$1706+[9]BS17A!E$1707+[9]BS17A!E$1709+[9]BS17A!E$1712+[9]BS17A!E$1713+[9]BS17A!E$1714+[9]BS17A!E$1715+[9]BS17A!E$1716+[9]BS17A!E$1717+[9]BS17A!E$1718+[9]BS17A!E$1724+[9]BS17A!E$1729+[9]BS17A!E$1731+[9]BS17A!E$1734+[9]BS17A!E$1735+[9]BS17A!E$1739+[9]BS17A!E$1749+[9]BS17A!E$1750+[9]BS17A!E$1751+[9]BS17A!E$1752+[9]BS17A!E$1756+[9]BS17A!E$1757+[9]BS17A!E$1758+[9]BS17A!E$1759+[9]BS17A!E$1760+[9]BS17A!E$1763+[9]BS17A!E$1764+[9]BS17A!E$1765+[9]BS17A!E$1777+[9]BS17A!E$1778+[9]BS17A!E$1779+[9]BS17A!E$1780+[9]BS17A!E$1781+[9]BS17A!E$1782+[9]BS17A!E$1783+[9]BS17A!E$1785+[9]BS17A!E$1786+[9]BS17A!E$1787+[9]BS17A!E$1788+[9]BS17A!E$1789+[9]BS17A!E$1790+[9]BS17A!E$1791+[9]BS17A!E$1792+[9]BS17A!E$1794+[9]BS17A!E$1795+[9]BS17A!E$1798+[9]BS17A!E$1800+[9]BS17A!E$1801+[9]BS17A!E$1802+[9]BS17A!E$1803+[9]BS17A!E$1805+[9]BS17A!E$1810+[9]BS17A!E$1811+[9]BS17A!E$1812+[9]BS17A!E$1813+[9]BS17A!E$1814+[9]BS17A!E$1816+[9]BS17A!E$1819+[9]BS17A!E$1822+[9]BS17A!E$1826+[9]BS17A!E$1828+[9]BS17A!E$1829+[9]BS17A!E$1830+[9]BS17A!E$1831+[9]BS17A!E$1832+[9]BS17A!E$1834+[9]BS17A!E$1835+[9]BS17A!E$1836+[9]BS17A!E$1838+[9]BS17A!E$1839+[9]BS17A!E$1840+[9]BS17A!E$1841+[9]BS17A!E$1842+[9]BS17A!E$1844</f>
        <v>9</v>
      </c>
      <c r="J92" s="294">
        <f>+[9]BS17A!H$1641+[9]BS17A!H$1642+[9]BS17A!H$1646+[9]BS17A!H$1647+[9]BS17A!H$1648+[9]BS17A!H$1649+[9]BS17A!H$1650+[9]BS17A!H$1651+[9]BS17A!H$1652+[9]BS17A!H$1656+[9]BS17A!H$1657+[9]BS17A!H$1658+[9]BS17A!H$1659+[9]BS17A!H$1660+[9]BS17A!H$1661+[9]BS17A!H$1662+[9]BS17A!H$1677+[9]BS17A!H$1686+[9]BS17A!H$1690+[9]BS17A!H$1695+[9]BS17A!H$1696+[9]BS17A!H$1697+[9]BS17A!H$1701+[9]BS17A!H$1706+[9]BS17A!H$1707+[9]BS17A!H$1709+[9]BS17A!H$1712+[9]BS17A!H$1713+[9]BS17A!H$1714+[9]BS17A!H$1715+[9]BS17A!H$1716+[9]BS17A!H$1717+[9]BS17A!H$1718+[9]BS17A!H$1724+[9]BS17A!H$1729+[9]BS17A!H$1731+[9]BS17A!H$1734+[9]BS17A!H$1735+[9]BS17A!H$1739+[9]BS17A!H$1749+[9]BS17A!H$1750+[9]BS17A!H$1751+[9]BS17A!H$1752+[9]BS17A!H$1756+[9]BS17A!H$1757+[9]BS17A!H$1758+[9]BS17A!H$1759+[9]BS17A!H$1760+[9]BS17A!H$1763+[9]BS17A!H$1764+[9]BS17A!H$1765+[9]BS17A!H$1777+[9]BS17A!H$1778+[9]BS17A!H$1779+[9]BS17A!H$1780+[9]BS17A!H$1781+[9]BS17A!H$1782+[9]BS17A!H$1783+[9]BS17A!H$1785+[9]BS17A!H$1786+[9]BS17A!H$1787+[9]BS17A!H$1788+[9]BS17A!H$1789+[9]BS17A!H$1790+[9]BS17A!H$1791+[9]BS17A!H$1792+[9]BS17A!H$1794+[9]BS17A!H$1795+[9]BS17A!H$1798+[9]BS17A!H$1800+[9]BS17A!H$1801+[9]BS17A!H$1802+[9]BS17A!H$1803+[9]BS17A!H$1805+[9]BS17A!H$1810+[9]BS17A!H$1811+[9]BS17A!H$1812+[9]BS17A!H$1813+[9]BS17A!H$1814+[9]BS17A!H$1816+[9]BS17A!H$1819+[9]BS17A!H$1822+[9]BS17A!H$1826+[9]BS17A!H$1828+[9]BS17A!H$1829+[9]BS17A!H$1830+[9]BS17A!H$1831+[9]BS17A!H$1832+[9]BS17A!H$1834+[9]BS17A!H$1835+[9]BS17A!H$1836+[9]BS17A!H$1838+[9]BS17A!H$1839+[9]BS17A!H$1840+[9]BS17A!H$1841+[9]BS17A!H$1842+[9]BS17A!H$1844</f>
        <v>0</v>
      </c>
      <c r="K92" s="294">
        <f>+[9]BS17A!I$1641+[9]BS17A!I$1642+[9]BS17A!I$1646+[9]BS17A!I$1647+[9]BS17A!I$1648+[9]BS17A!I$1649+[9]BS17A!I$1650+[9]BS17A!I$1651+[9]BS17A!I$1652+[9]BS17A!I$1656+[9]BS17A!I$1657+[9]BS17A!I$1658+[9]BS17A!I$1659+[9]BS17A!I$1660+[9]BS17A!I$1661+[9]BS17A!I$1662+[9]BS17A!I$1677+[9]BS17A!I$1686+[9]BS17A!I$1690+[9]BS17A!I$1695+[9]BS17A!I$1696+[9]BS17A!I$1697+[9]BS17A!I$1701+[9]BS17A!I$1706+[9]BS17A!I$1707+[9]BS17A!I$1709+[9]BS17A!I$1712+[9]BS17A!I$1713+[9]BS17A!I$1714+[9]BS17A!I$1715+[9]BS17A!I$1716+[9]BS17A!I$1717+[9]BS17A!I$1718+[9]BS17A!I$1724+[9]BS17A!I$1729+[9]BS17A!I$1731+[9]BS17A!I$1734+[9]BS17A!I$1735+[9]BS17A!I$1739+[9]BS17A!I$1749+[9]BS17A!I$1750+[9]BS17A!I$1751+[9]BS17A!I$1752+[9]BS17A!I$1756+[9]BS17A!I$1757+[9]BS17A!I$1758+[9]BS17A!I$1759+[9]BS17A!I$1760+[9]BS17A!I$1763+[9]BS17A!I$1764+[9]BS17A!I$1765+[9]BS17A!I$1777+[9]BS17A!I$1778+[9]BS17A!I$1779+[9]BS17A!I$1780+[9]BS17A!I$1781+[9]BS17A!I$1782+[9]BS17A!I$1783+[9]BS17A!I$1785+[9]BS17A!I$1786+[9]BS17A!I$1787+[9]BS17A!I$1788+[9]BS17A!I$1789+[9]BS17A!I$1790+[9]BS17A!I$1791+[9]BS17A!I$1792+[9]BS17A!I$1794+[9]BS17A!I$1795+[9]BS17A!I$1798+[9]BS17A!I$1800+[9]BS17A!I$1801+[9]BS17A!I$1802+[9]BS17A!I$1803+[9]BS17A!I$1805+[9]BS17A!I$1810+[9]BS17A!I$1811+[9]BS17A!I$1812+[9]BS17A!I$1813+[9]BS17A!I$1814+[9]BS17A!I$1816+[9]BS17A!I$1819+[9]BS17A!I$1822+[9]BS17A!I$1826+[9]BS17A!I$1828+[9]BS17A!I$1829+[9]BS17A!I$1830+[9]BS17A!I$1831+[9]BS17A!I$1832+[9]BS17A!I$1834+[9]BS17A!I$1835+[9]BS17A!I$1836+[9]BS17A!I$1838+[9]BS17A!I$1839+[9]BS17A!I$1840+[9]BS17A!I$1841+[9]BS17A!I$1842+[9]BS17A!I$1844</f>
        <v>0</v>
      </c>
      <c r="L92" s="156">
        <f>+[9]BS17A!AB$1641+[9]BS17A!AB$1642+[9]BS17A!AB$1646+[9]BS17A!AB$1647+[9]BS17A!AB$1648+[9]BS17A!AB$1649+[9]BS17A!AB$1650+[9]BS17A!AB$1651+[9]BS17A!AB$1652+[9]BS17A!AB$1656+[9]BS17A!AB$1657+[9]BS17A!AB$1658+[9]BS17A!AB$1659+[9]BS17A!AB$1660+[9]BS17A!AB$1661+[9]BS17A!AB$1662+[9]BS17A!AB$1677+[9]BS17A!AB$1686+[9]BS17A!AB$1690+[9]BS17A!AB$1695+[9]BS17A!AB$1696+[9]BS17A!AB$1697+[9]BS17A!AB$1701+[9]BS17A!AB$1706+[9]BS17A!AB$1707+[9]BS17A!AB$1709+[9]BS17A!AB$1712+[9]BS17A!AB$1713+[9]BS17A!AB$1714+[9]BS17A!AB$1715+[9]BS17A!AB$1716+[9]BS17A!AB$1717+[9]BS17A!AB$1718+[9]BS17A!AB$1724+[9]BS17A!AB$1729+[9]BS17A!AB$1731+[9]BS17A!AB$1734+[9]BS17A!AB$1735+[9]BS17A!AB$1739+[9]BS17A!AB$1749+[9]BS17A!AB$1750+[9]BS17A!AB$1751+[9]BS17A!AB$1752+[9]BS17A!AB$1756+[9]BS17A!AB$1757+[9]BS17A!AB$1758+[9]BS17A!AB$1759+[9]BS17A!AB$1760+[9]BS17A!AB$1763+[9]BS17A!AB$1764+[9]BS17A!AB$1765+[9]BS17A!AB$1777+[9]BS17A!AB$1778+[9]BS17A!AB$1779+[9]BS17A!AB$1780+[9]BS17A!AB$1781+[9]BS17A!AB$1782+[9]BS17A!AB$1783+[9]BS17A!AB$1785+[9]BS17A!AB$1786+[9]BS17A!AB$1787+[9]BS17A!AB$1788+[9]BS17A!AB$1789+[9]BS17A!AB$1790+[9]BS17A!AB$1791+[9]BS17A!AB$1792+[9]BS17A!AB$1794+[9]BS17A!AB$1795+[9]BS17A!AB$1798+[9]BS17A!AB$1800+[9]BS17A!AB$1801+[9]BS17A!AB$1802+[9]BS17A!AB$1803+[9]BS17A!AB$1805+[9]BS17A!AB$1810+[9]BS17A!AB$1811+[9]BS17A!AB$1812+[9]BS17A!AB$1813+[9]BS17A!AB$1814+[9]BS17A!AB$1816+[9]BS17A!AB$1819+[9]BS17A!AB$1822+[9]BS17A!AB$1826+[9]BS17A!AB$1828+[9]BS17A!AB$1829+[9]BS17A!AB$1830+[9]BS17A!AB$1831+[9]BS17A!AB$1832+[9]BS17A!AB$1834+[9]BS17A!AB$1835+[9]BS17A!AB$1836+[9]BS17A!AB$1838+[9]BS17A!AB$1839+[9]BS17A!AB$1840+[9]BS17A!AB$1841+[9]BS17A!AB$1842+[9]BS17A!AB$1844</f>
        <v>3</v>
      </c>
      <c r="M92" s="156">
        <f>+AA90+AA91</f>
        <v>0</v>
      </c>
      <c r="N92" s="156">
        <f>+[9]BS17D!D1640+[9]BS17D!D1644+[9]BS17D!D1645+[9]BS17D!D1646+[9]BS17D!D1647+[9]BS17D!D1648+[9]BS17D!D1649+[9]BS17D!D1650+[9]BS17D!D1654+[9]BS17D!D1655+[9]BS17D!D1656+[9]BS17D!D1657+[9]BS17D!D1658+[9]BS17D!D1659+[9]BS17D!D1660+[9]BS17D!D1675+[9]BS17D!D1684+[9]BS17D!D1688+[9]BS17D!D1693+[9]BS17D!D1694+[9]BS17D!D1695+[9]BS17D!D1699+[9]BS17D!D1704+[9]BS17D!D1705+[9]BS17D!D1707+[9]BS17D!D1710+[9]BS17D!D1711+[9]BS17D!D1712+[9]BS17D!D1713+[9]BS17D!D1714+[9]BS17D!D1715+[9]BS17D!D1716+[9]BS17D!D1722+[9]BS17D!D1727+[9]BS17D!D1729+[9]BS17D!D1732+[9]BS17D!D1733+[9]BS17D!D1737+[9]BS17D!D1747+[9]BS17D!D1748+[9]BS17D!D1749+[9]BS17D!D1750+[9]BS17D!D1754+[9]BS17D!D1755+[9]BS17D!D1756+[9]BS17D!D1757+[9]BS17D!D1758+[9]BS17D!D1761+[9]BS17D!D1762+[9]BS17D!D1763+[9]BS17D!D1775+[9]BS17D!D1776+[9]BS17D!D1777+[9]BS17D!D1778+[9]BS17D!D1779+[9]BS17D!D1780+[9]BS17D!D1781+[9]BS17D!D1783+[9]BS17D!D1784+[9]BS17D!D1785+[9]BS17D!D1786+[9]BS17D!D1787+[9]BS17D!D1788+[9]BS17D!D1789+[9]BS17D!D1790+[9]BS17D!D1792+[9]BS17D!D1793+[9]BS17D!D1796+[9]BS17D!D1798+[9]BS17D!D1799+[9]BS17D!D1800+[9]BS17D!D1801+[9]BS17D!D1803+[9]BS17D!D1808+[9]BS17D!D1809+[9]BS17D!D1810+[9]BS17D!D1811+[9]BS17D!D1812+[9]BS17D!D1814+[9]BS17D!D1817+[9]BS17D!D1820+[9]BS17D!D1824+[9]BS17D!D1826+[9]BS17D!D1827+[9]BS17D!D1828+[9]BS17D!D1829+[9]BS17D!D1830+[9]BS17D!D1832+[9]BS17D!D1833+[9]BS17D!D1834+[9]BS17D!D1836+[9]BS17D!D1837+[9]BS17D!D1838+[9]BS17D!D1839+[9]BS17D!D1840+[9]BS17D!D1842</f>
        <v>0</v>
      </c>
      <c r="O92" s="156">
        <f>+[9]BS17D!E1640+[9]BS17D!E1644+[9]BS17D!E1645+[9]BS17D!E1646+[9]BS17D!E1647+[9]BS17D!E1648+[9]BS17D!E1649+[9]BS17D!E1650+[9]BS17D!E1654+[9]BS17D!E1655+[9]BS17D!E1656+[9]BS17D!E1657+[9]BS17D!E1658+[9]BS17D!E1659+[9]BS17D!E1660+[9]BS17D!E1675+[9]BS17D!E1684+[9]BS17D!E1688+[9]BS17D!E1693+[9]BS17D!E1694+[9]BS17D!E1695+[9]BS17D!E1699+[9]BS17D!E1704+[9]BS17D!E1705+[9]BS17D!E1707+[9]BS17D!E1710+[9]BS17D!E1711+[9]BS17D!E1712+[9]BS17D!E1713+[9]BS17D!E1714+[9]BS17D!E1715+[9]BS17D!E1716+[9]BS17D!E1722+[9]BS17D!E1727+[9]BS17D!E1729+[9]BS17D!E1732+[9]BS17D!E1733+[9]BS17D!E1737+[9]BS17D!E1747+[9]BS17D!E1748+[9]BS17D!E1749+[9]BS17D!E1750+[9]BS17D!E1754+[9]BS17D!E1755+[9]BS17D!E1756+[9]BS17D!E1757+[9]BS17D!E1758+[9]BS17D!E1761+[9]BS17D!E1762+[9]BS17D!E1763+[9]BS17D!E1775+[9]BS17D!E1776+[9]BS17D!E1777+[9]BS17D!E1778+[9]BS17D!E1779+[9]BS17D!E1780+[9]BS17D!E1781+[9]BS17D!E1783+[9]BS17D!E1784+[9]BS17D!E1785+[9]BS17D!E1786+[9]BS17D!E1787+[9]BS17D!E1788+[9]BS17D!E1789+[9]BS17D!E1790+[9]BS17D!E1792+[9]BS17D!E1793+[9]BS17D!E1796+[9]BS17D!E1798+[9]BS17D!E1799+[9]BS17D!E1800+[9]BS17D!E1801+[9]BS17D!E1803+[9]BS17D!E1808+[9]BS17D!E1809+[9]BS17D!E1810+[9]BS17D!E1811+[9]BS17D!E1812+[9]BS17D!E1814+[9]BS17D!E1817+[9]BS17D!E1820+[9]BS17D!E1824+[9]BS17D!E1826+[9]BS17D!E1827+[9]BS17D!E1828+[9]BS17D!E1829+[9]BS17D!E1830+[9]BS17D!E1832+[9]BS17D!E1833+[9]BS17D!E1834+[9]BS17D!E1836+[9]BS17D!E1837+[9]BS17D!E1838+[9]BS17D!E1839+[9]BS17D!E1840+[9]BS17D!E1842</f>
        <v>0</v>
      </c>
      <c r="P92" s="156">
        <f>+[9]BS17A!S$1641+[9]BS17A!S$1642+[9]BS17A!S$1646+[9]BS17A!S$1647+[9]BS17A!S$1648+[9]BS17A!S$1649+[9]BS17A!S$1650+[9]BS17A!S$1651+[9]BS17A!S$1652+[9]BS17A!S$1656+[9]BS17A!S$1657+[9]BS17A!S$1658+[9]BS17A!S$1659+[9]BS17A!S$1660+[9]BS17A!S$1661+[9]BS17A!S$1662+[9]BS17A!S$1677+[9]BS17A!S$1686+[9]BS17A!S$1690+[9]BS17A!S$1695+[9]BS17A!S$1696+[9]BS17A!S$1697+[9]BS17A!S$1701+[9]BS17A!S$1706+[9]BS17A!S$1707+[9]BS17A!S$1709+[9]BS17A!S$1712+[9]BS17A!S$1713+[9]BS17A!S$1714+[9]BS17A!S$1715+[9]BS17A!S$1716+[9]BS17A!S$1717+[9]BS17A!S$1718+[9]BS17A!S$1724+[9]BS17A!S$1729+[9]BS17A!S$1731+[9]BS17A!S$1734+[9]BS17A!S$1735+[9]BS17A!S$1739+[9]BS17A!S$1749+[9]BS17A!S$1750+[9]BS17A!S$1751+[9]BS17A!S$1752+[9]BS17A!S$1756+[9]BS17A!S$1757+[9]BS17A!S$1758+[9]BS17A!S$1759+[9]BS17A!S$1760+[9]BS17A!S$1763+[9]BS17A!S$1764+[9]BS17A!S$1765+[9]BS17A!S$1777+[9]BS17A!S$1778+[9]BS17A!S$1779+[9]BS17A!S$1780+[9]BS17A!S$1781+[9]BS17A!S$1782+[9]BS17A!S$1783+[9]BS17A!S$1785+[9]BS17A!S$1786+[9]BS17A!S$1787+[9]BS17A!S$1788+[9]BS17A!S$1789+[9]BS17A!S$1790+[9]BS17A!S$1791+[9]BS17A!S$1792+[9]BS17A!S$1794+[9]BS17A!S$1795+[9]BS17A!S$1798+[9]BS17A!S$1800+[9]BS17A!S$1801+[9]BS17A!S$1802+[9]BS17A!S$1803+[9]BS17A!S$1805+[9]BS17A!S$1810+[9]BS17A!S$1811+[9]BS17A!S$1812+[9]BS17A!S$1813+[9]BS17A!S$1814+[9]BS17A!S$1816+[9]BS17A!S$1819+[9]BS17A!S$1822+[9]BS17A!S$1826+[9]BS17A!S$1828+[9]BS17A!S$1829+[9]BS17A!S$1830+[9]BS17A!S$1831+[9]BS17A!S$1832+[9]BS17A!S$1834+[9]BS17A!S$1835+[9]BS17A!S$1836+[9]BS17A!S$1838+[9]BS17A!S$1839+[9]BS17A!S$1840+[9]BS17A!S$1841+[9]BS17A!S$1842+[9]BS17A!S$1844</f>
        <v>0</v>
      </c>
      <c r="Q92" s="156">
        <f>+[9]BS17A!T$1641+[9]BS17A!T$1642+[9]BS17A!T$1646+[9]BS17A!T$1647+[9]BS17A!T$1648+[9]BS17A!T$1649+[9]BS17A!T$1650+[9]BS17A!T$1651+[9]BS17A!T$1652+[9]BS17A!T$1656+[9]BS17A!T$1657+[9]BS17A!T$1658+[9]BS17A!T$1659+[9]BS17A!T$1660+[9]BS17A!T$1661+[9]BS17A!T$1662+[9]BS17A!T$1677+[9]BS17A!T$1686+[9]BS17A!T$1690+[9]BS17A!T$1695+[9]BS17A!T$1696+[9]BS17A!T$1697+[9]BS17A!T$1701+[9]BS17A!T$1706+[9]BS17A!T$1707+[9]BS17A!T$1709+[9]BS17A!T$1712+[9]BS17A!T$1713+[9]BS17A!T$1714+[9]BS17A!T$1715+[9]BS17A!T$1716+[9]BS17A!T$1717+[9]BS17A!T$1718+[9]BS17A!T$1724+[9]BS17A!T$1729+[9]BS17A!T$1731+[9]BS17A!T$1734+[9]BS17A!T$1735+[9]BS17A!T$1739+[9]BS17A!T$1749+[9]BS17A!T$1750+[9]BS17A!T$1751+[9]BS17A!T$1752+[9]BS17A!T$1756+[9]BS17A!T$1757+[9]BS17A!T$1758+[9]BS17A!T$1759+[9]BS17A!T$1760+[9]BS17A!T$1763+[9]BS17A!T$1764+[9]BS17A!T$1765+[9]BS17A!T$1777+[9]BS17A!T$1778+[9]BS17A!T$1779+[9]BS17A!T$1780+[9]BS17A!T$1781+[9]BS17A!T$1782+[9]BS17A!T$1783+[9]BS17A!T$1785+[9]BS17A!T$1786+[9]BS17A!T$1787+[9]BS17A!T$1788+[9]BS17A!T$1789+[9]BS17A!T$1790+[9]BS17A!T$1791+[9]BS17A!T$1792+[9]BS17A!T$1794+[9]BS17A!T$1795+[9]BS17A!T$1798+[9]BS17A!T$1800+[9]BS17A!T$1801+[9]BS17A!T$1802+[9]BS17A!T$1803+[9]BS17A!T$1805+[9]BS17A!T$1810+[9]BS17A!T$1811+[9]BS17A!T$1812+[9]BS17A!T$1813+[9]BS17A!T$1814+[9]BS17A!T$1816+[9]BS17A!T$1819+[9]BS17A!T$1822+[9]BS17A!T$1826+[9]BS17A!T$1828+[9]BS17A!T$1829+[9]BS17A!T$1830+[9]BS17A!T$1831+[9]BS17A!T$1832+[9]BS17A!T$1834+[9]BS17A!T$1835+[9]BS17A!T$1836+[9]BS17A!T$1838+[9]BS17A!T$1839+[9]BS17A!T$1840+[9]BS17A!T$1841+[9]BS17A!T$1842+[9]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88</v>
      </c>
      <c r="D93" s="219">
        <f t="shared" ref="D93:Q93" si="14">SUM(D91:D92)</f>
        <v>73</v>
      </c>
      <c r="E93" s="300">
        <f t="shared" si="14"/>
        <v>72</v>
      </c>
      <c r="F93" s="300">
        <f t="shared" si="14"/>
        <v>0</v>
      </c>
      <c r="G93" s="300">
        <f t="shared" si="14"/>
        <v>1</v>
      </c>
      <c r="H93" s="301">
        <f t="shared" si="14"/>
        <v>16</v>
      </c>
      <c r="I93" s="302">
        <f t="shared" si="14"/>
        <v>16</v>
      </c>
      <c r="J93" s="302">
        <f t="shared" si="14"/>
        <v>0</v>
      </c>
      <c r="K93" s="302">
        <f t="shared" si="14"/>
        <v>0</v>
      </c>
      <c r="L93" s="303">
        <f t="shared" si="14"/>
        <v>6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44" t="s">
        <v>9</v>
      </c>
      <c r="D95" s="744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399</v>
      </c>
      <c r="D96" s="305">
        <v>346</v>
      </c>
      <c r="E96" s="306">
        <v>22</v>
      </c>
      <c r="F96" s="307">
        <v>377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IF([9]BS17A!$K$1988&lt;&gt;SUM([9]BS17!$D$98:$D$99),"El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IF([9]BS17A!$J$1988&lt;&gt;SUM([9]BS17!$C$98:$C$99),"El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128</v>
      </c>
      <c r="D98" s="313">
        <v>119</v>
      </c>
      <c r="E98" s="314">
        <v>36</v>
      </c>
      <c r="F98" s="315">
        <v>92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217</v>
      </c>
      <c r="D100" s="313">
        <v>211</v>
      </c>
      <c r="E100" s="314">
        <v>33</v>
      </c>
      <c r="F100" s="315">
        <v>184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0</v>
      </c>
      <c r="D101" s="309"/>
      <c r="E101" s="310"/>
      <c r="F101" s="311"/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246</v>
      </c>
      <c r="D102" s="317">
        <v>215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44" t="s">
        <v>9</v>
      </c>
      <c r="D104" s="631" t="s">
        <v>117</v>
      </c>
      <c r="E104" s="632" t="s">
        <v>118</v>
      </c>
      <c r="F104" s="742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743" t="s">
        <v>9</v>
      </c>
      <c r="D110" s="743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8</v>
      </c>
      <c r="D111" s="326">
        <v>8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10</v>
      </c>
      <c r="D112" s="328">
        <v>10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44" t="s">
        <v>9</v>
      </c>
      <c r="D115" s="633" t="s">
        <v>139</v>
      </c>
      <c r="E115" s="634" t="s">
        <v>140</v>
      </c>
      <c r="F115" s="739" t="s">
        <v>273</v>
      </c>
      <c r="G115" s="495" t="s">
        <v>274</v>
      </c>
      <c r="H115" s="745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+[9]BS17A!C804</f>
        <v>22</v>
      </c>
      <c r="D116" s="329">
        <f>+C116-E116</f>
        <v>0</v>
      </c>
      <c r="E116" s="330">
        <f>+[9]BS17A!D804</f>
        <v>22</v>
      </c>
      <c r="F116" s="404">
        <f>+[9]BS17A!N804</f>
        <v>3</v>
      </c>
      <c r="G116" s="430">
        <f>+[9]BS17A!O804</f>
        <v>19</v>
      </c>
      <c r="H116" s="256">
        <f>+[9]BS17A!P804</f>
        <v>0</v>
      </c>
      <c r="I116" s="256">
        <f>+[9]BS17A!Q804+[9]BS17A!R804</f>
        <v>0</v>
      </c>
      <c r="J116" s="256">
        <f>+[9]BS17D!D804</f>
        <v>0</v>
      </c>
      <c r="K116" s="331">
        <f>+[9]BS17D!E804</f>
        <v>0</v>
      </c>
      <c r="L116" s="256">
        <f>+[9]BS17A!T804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+[9]BS17C!C44</f>
        <v>1</v>
      </c>
      <c r="D117" s="332"/>
      <c r="E117" s="333"/>
      <c r="F117" s="232">
        <f>+[9]BS17C!D44</f>
        <v>0</v>
      </c>
      <c r="G117" s="391">
        <f>+[9]BS17C!E44</f>
        <v>0</v>
      </c>
      <c r="H117" s="260">
        <f>+[9]BS17C!F44</f>
        <v>1</v>
      </c>
      <c r="I117" s="260">
        <f>+[9]BS17C!G44</f>
        <v>0</v>
      </c>
      <c r="J117" s="260">
        <f>+[9]BS17D!D1988</f>
        <v>0</v>
      </c>
      <c r="K117" s="231">
        <f>+[9]BS17D!E1988</f>
        <v>0</v>
      </c>
      <c r="L117" s="260">
        <f>+[9]BS17C!H44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23</v>
      </c>
      <c r="D118" s="318"/>
      <c r="E118" s="319"/>
      <c r="F118" s="218">
        <f t="shared" ref="F118:L118" si="19">+F117+F116</f>
        <v>3</v>
      </c>
      <c r="G118" s="387">
        <f t="shared" si="19"/>
        <v>19</v>
      </c>
      <c r="H118" s="265">
        <f t="shared" si="19"/>
        <v>1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+[9]BS17C!C80</f>
        <v>1393</v>
      </c>
      <c r="D119" s="318"/>
      <c r="E119" s="319"/>
      <c r="F119" s="245">
        <f>+[9]BS17C!D80</f>
        <v>5</v>
      </c>
      <c r="G119" s="247">
        <f>+[9]BS17C!E80</f>
        <v>1345</v>
      </c>
      <c r="H119" s="335">
        <f>+[9]BS17C!F80</f>
        <v>43</v>
      </c>
      <c r="I119" s="335">
        <f>+[9]BS17C!G80</f>
        <v>0</v>
      </c>
      <c r="J119" s="335">
        <f>+[9]BS17D!D2023</f>
        <v>0</v>
      </c>
      <c r="K119" s="244">
        <f>+[9]BS17D!E2023</f>
        <v>0</v>
      </c>
      <c r="L119" s="335">
        <f>+[9]BS17C!H80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+[9]BS17C!C122</f>
        <v>364</v>
      </c>
      <c r="D120" s="336"/>
      <c r="E120" s="337"/>
      <c r="F120" s="251">
        <f>+[9]BS17C!D122</f>
        <v>4</v>
      </c>
      <c r="G120" s="253">
        <f>+[9]BS17C!E122</f>
        <v>349</v>
      </c>
      <c r="H120" s="272">
        <f>+[9]BS17C!F122</f>
        <v>11</v>
      </c>
      <c r="I120" s="272">
        <f>+[9]BS17C!G122</f>
        <v>0</v>
      </c>
      <c r="J120" s="272">
        <f>+[9]BS17D!D2062</f>
        <v>0</v>
      </c>
      <c r="K120" s="250">
        <f>+[9]BS17D!E2062</f>
        <v>0</v>
      </c>
      <c r="L120" s="272">
        <f>+[9]BS17C!H122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+[9]BS17A!C1036</f>
        <v>0</v>
      </c>
      <c r="D121" s="219">
        <f>+C121-E121</f>
        <v>0</v>
      </c>
      <c r="E121" s="220">
        <f>+[9]BS17A!D1036</f>
        <v>0</v>
      </c>
      <c r="F121" s="218">
        <f>+[9]BS17A!N1036</f>
        <v>0</v>
      </c>
      <c r="G121" s="387">
        <f>+[9]BS17A!O1036</f>
        <v>0</v>
      </c>
      <c r="H121" s="265">
        <f>+[9]BS17A!P1036</f>
        <v>0</v>
      </c>
      <c r="I121" s="265">
        <f>+[9]BS17A!Q1036+[9]BS17A!R1036</f>
        <v>0</v>
      </c>
      <c r="J121" s="265">
        <f>+[9]BS17D!D1036</f>
        <v>0</v>
      </c>
      <c r="K121" s="217">
        <f>+[9]BS17D!E1036</f>
        <v>0</v>
      </c>
      <c r="L121" s="265">
        <f>+[9]BS17A!T1036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+[9]BS17C!C164</f>
        <v>67</v>
      </c>
      <c r="D122" s="339"/>
      <c r="E122" s="337"/>
      <c r="F122" s="223">
        <f>+[9]BS17C!D164</f>
        <v>67</v>
      </c>
      <c r="G122" s="388">
        <f>+[9]BS17C!E164</f>
        <v>0</v>
      </c>
      <c r="H122" s="340">
        <f>+[9]BS17C!F164</f>
        <v>0</v>
      </c>
      <c r="I122" s="340">
        <f>+[9]BS17C!G164</f>
        <v>0</v>
      </c>
      <c r="J122" s="340">
        <f>+[9]BS17D!D2103</f>
        <v>0</v>
      </c>
      <c r="K122" s="222">
        <f>+[9]BS17D!B2103</f>
        <v>0</v>
      </c>
      <c r="L122" s="340">
        <f>+[9]BS17C!H164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+[9]BS17A!C1196</f>
        <v>477</v>
      </c>
      <c r="D123" s="236">
        <f>+C123-E123</f>
        <v>0</v>
      </c>
      <c r="E123" s="237">
        <f>+[9]BS17A!D1196</f>
        <v>477</v>
      </c>
      <c r="F123" s="235">
        <f>+[9]BS17A!N1196</f>
        <v>235</v>
      </c>
      <c r="G123" s="393">
        <f>+[9]BS17A!O1196</f>
        <v>108</v>
      </c>
      <c r="H123" s="258">
        <f>+[9]BS17A!P1196</f>
        <v>134</v>
      </c>
      <c r="I123" s="258">
        <f>+[9]BS17A!Q1196+[9]BS17A!R1196</f>
        <v>0</v>
      </c>
      <c r="J123" s="258">
        <f>+[9]BS17D!D1196</f>
        <v>0</v>
      </c>
      <c r="K123" s="234">
        <f>+[9]BS17D!E1196</f>
        <v>0</v>
      </c>
      <c r="L123" s="258">
        <f>+[9]BS17A!T1196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+[9]BS17C!C181</f>
        <v>25404</v>
      </c>
      <c r="D124" s="332"/>
      <c r="E124" s="333"/>
      <c r="F124" s="232">
        <f>+[9]BS17C!D181</f>
        <v>24565</v>
      </c>
      <c r="G124" s="391">
        <f>+[9]BS17C!E181</f>
        <v>373</v>
      </c>
      <c r="H124" s="260">
        <f>+[9]BS17C!F181</f>
        <v>466</v>
      </c>
      <c r="I124" s="260">
        <f>+[9]BS17C!G181</f>
        <v>0</v>
      </c>
      <c r="J124" s="260">
        <f>+[9]BS17D!D2119</f>
        <v>0</v>
      </c>
      <c r="K124" s="231">
        <f>+[9]BS17D!E2119</f>
        <v>0</v>
      </c>
      <c r="L124" s="260">
        <f>+[9]BS17C!H181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25881</v>
      </c>
      <c r="D125" s="318"/>
      <c r="E125" s="319"/>
      <c r="F125" s="218">
        <f t="shared" ref="F125:L125" si="20">+F124+F123</f>
        <v>24800</v>
      </c>
      <c r="G125" s="387">
        <f t="shared" si="20"/>
        <v>481</v>
      </c>
      <c r="H125" s="265">
        <f t="shared" si="20"/>
        <v>600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+[9]BS17A!C1353</f>
        <v>86</v>
      </c>
      <c r="D126" s="246">
        <f>+C126-E126</f>
        <v>5</v>
      </c>
      <c r="E126" s="248">
        <f>+[9]BS17A!D1353</f>
        <v>81</v>
      </c>
      <c r="F126" s="245">
        <f>+[9]BS17A!N1353</f>
        <v>7</v>
      </c>
      <c r="G126" s="247">
        <f>+[9]BS17A!O1353</f>
        <v>79</v>
      </c>
      <c r="H126" s="335">
        <f>+[9]BS17A!P1353</f>
        <v>0</v>
      </c>
      <c r="I126" s="335">
        <f>+[9]BS17A!Q1353+[9]BS17A!R1353</f>
        <v>0</v>
      </c>
      <c r="J126" s="340">
        <f>+[9]BS17D!D1353</f>
        <v>0</v>
      </c>
      <c r="K126" s="222">
        <f>+[9]BS17D!E1353</f>
        <v>0</v>
      </c>
      <c r="L126" s="335">
        <f>+[9]BS17A!T1353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+[9]BS17C!C252</f>
        <v>251</v>
      </c>
      <c r="D127" s="332"/>
      <c r="E127" s="333"/>
      <c r="F127" s="232">
        <f>+[9]BS17C!D252</f>
        <v>158</v>
      </c>
      <c r="G127" s="391">
        <f>+[9]BS17C!E252</f>
        <v>89</v>
      </c>
      <c r="H127" s="260">
        <f>+[9]BS17C!F252</f>
        <v>4</v>
      </c>
      <c r="I127" s="260">
        <f>+[9]BS17C!G252</f>
        <v>0</v>
      </c>
      <c r="J127" s="260">
        <f>+[9]BS17D!D2189</f>
        <v>0</v>
      </c>
      <c r="K127" s="231">
        <f>+[9]BS17D!E2189</f>
        <v>0</v>
      </c>
      <c r="L127" s="260">
        <f>+[9]BS17C!H252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337</v>
      </c>
      <c r="D128" s="318"/>
      <c r="E128" s="319"/>
      <c r="F128" s="218">
        <f t="shared" ref="F128:L128" si="21">+F127+F126</f>
        <v>165</v>
      </c>
      <c r="G128" s="387">
        <f t="shared" si="21"/>
        <v>168</v>
      </c>
      <c r="H128" s="265">
        <f t="shared" si="21"/>
        <v>4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+[9]BS17C!C292</f>
        <v>206</v>
      </c>
      <c r="D129" s="336"/>
      <c r="E129" s="337"/>
      <c r="F129" s="223">
        <f>+[9]BS17C!D292</f>
        <v>167</v>
      </c>
      <c r="G129" s="388">
        <f>+[9]BS17C!E292</f>
        <v>19</v>
      </c>
      <c r="H129" s="340">
        <f>+[9]BS17C!F292</f>
        <v>20</v>
      </c>
      <c r="I129" s="340">
        <f>+[9]BS17C!G292</f>
        <v>0</v>
      </c>
      <c r="J129" s="340">
        <f>+[9]BS17D!D2228</f>
        <v>0</v>
      </c>
      <c r="K129" s="222">
        <f>+[9]BS17D!E2228</f>
        <v>0</v>
      </c>
      <c r="L129" s="340">
        <f>+[9]BS17C!H292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+[9]BS17A!C1574</f>
        <v>1137</v>
      </c>
      <c r="D130" s="219">
        <f>+C130-E130</f>
        <v>100</v>
      </c>
      <c r="E130" s="220">
        <f>+[9]BS17A!D1574</f>
        <v>1037</v>
      </c>
      <c r="F130" s="218">
        <f>+[9]BS17A!N1574</f>
        <v>1008</v>
      </c>
      <c r="G130" s="387">
        <f>+[9]BS17A!O1574</f>
        <v>129</v>
      </c>
      <c r="H130" s="265">
        <f>+[9]BS17A!P1574</f>
        <v>0</v>
      </c>
      <c r="I130" s="265">
        <f>+[9]BS17A!Q1574+[9]BS17A!R1574</f>
        <v>0</v>
      </c>
      <c r="J130" s="265">
        <f>+[9]BS17D!D1574</f>
        <v>0</v>
      </c>
      <c r="K130" s="217">
        <f>+[9]BS17D!E1574</f>
        <v>0</v>
      </c>
      <c r="L130" s="265">
        <f>+[9]BS17A!T1574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+[9]BS17A!C1849</f>
        <v>51</v>
      </c>
      <c r="D131" s="224">
        <f>+C131-E131</f>
        <v>0</v>
      </c>
      <c r="E131" s="225">
        <f>+[9]BS17A!D1849</f>
        <v>51</v>
      </c>
      <c r="F131" s="223">
        <f>+[9]BS17A!N1849</f>
        <v>14</v>
      </c>
      <c r="G131" s="388">
        <f>+[9]BS17A!O1849</f>
        <v>4</v>
      </c>
      <c r="H131" s="340">
        <f>+[9]BS17A!P1849</f>
        <v>33</v>
      </c>
      <c r="I131" s="340">
        <f>+[9]BS17A!Q1849+[9]BS17A!R1849</f>
        <v>0</v>
      </c>
      <c r="J131" s="340">
        <f>+[9]BS17D!D1849</f>
        <v>0</v>
      </c>
      <c r="K131" s="222">
        <f>+[9]BS17D!E1849</f>
        <v>0</v>
      </c>
      <c r="L131" s="340">
        <f>+[9]BS17A!T1849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+[9]BS17C!C315</f>
        <v>119</v>
      </c>
      <c r="D132" s="332"/>
      <c r="E132" s="333"/>
      <c r="F132" s="232">
        <f>+[9]BS17C!D315</f>
        <v>0</v>
      </c>
      <c r="G132" s="391">
        <f>+[9]BS17C!E315</f>
        <v>119</v>
      </c>
      <c r="H132" s="260">
        <f>+[9]BS17C!F315</f>
        <v>0</v>
      </c>
      <c r="I132" s="260">
        <f>+[9]BS17C!G315</f>
        <v>0</v>
      </c>
      <c r="J132" s="260">
        <f>+[9]BS17D!D2250</f>
        <v>0</v>
      </c>
      <c r="K132" s="231">
        <f>+[9]BS17D!E2250</f>
        <v>0</v>
      </c>
      <c r="L132" s="260">
        <f>+[9]BS17C!H315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170</v>
      </c>
      <c r="D133" s="318"/>
      <c r="E133" s="319"/>
      <c r="F133" s="218">
        <f t="shared" ref="F133:L133" si="23">+F132+F131</f>
        <v>14</v>
      </c>
      <c r="G133" s="387">
        <f t="shared" si="23"/>
        <v>123</v>
      </c>
      <c r="H133" s="265">
        <f t="shared" si="23"/>
        <v>33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+[9]BS17C!C341</f>
        <v>15671</v>
      </c>
      <c r="D134" s="318"/>
      <c r="E134" s="319"/>
      <c r="F134" s="218">
        <f>+[9]BS17C!D341</f>
        <v>12443</v>
      </c>
      <c r="G134" s="387">
        <f>+[9]BS17C!E341</f>
        <v>2918</v>
      </c>
      <c r="H134" s="265">
        <f>+[9]BS17C!F341</f>
        <v>310</v>
      </c>
      <c r="I134" s="265">
        <f>+[9]BS17C!G341</f>
        <v>0</v>
      </c>
      <c r="J134" s="265">
        <f>+[9]BS17D!D2267</f>
        <v>0</v>
      </c>
      <c r="K134" s="217">
        <f>+[9]BS17D!E2267</f>
        <v>0</v>
      </c>
      <c r="L134" s="265">
        <f>+[9]BS17C!H341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1773</v>
      </c>
      <c r="D135" s="281"/>
      <c r="E135" s="282"/>
      <c r="F135" s="236">
        <f t="shared" ref="F135:L135" si="24">+F116+F121+F123+F126+F130+F131</f>
        <v>1267</v>
      </c>
      <c r="G135" s="393">
        <f t="shared" si="24"/>
        <v>339</v>
      </c>
      <c r="H135" s="237">
        <f t="shared" si="24"/>
        <v>167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43476</v>
      </c>
      <c r="D136" s="318"/>
      <c r="E136" s="319"/>
      <c r="F136" s="227">
        <f t="shared" ref="F136:L136" si="25">+F117+F119+F120+F122+F124+F127+F129+F132+F134</f>
        <v>37409</v>
      </c>
      <c r="G136" s="229">
        <f t="shared" si="25"/>
        <v>5212</v>
      </c>
      <c r="H136" s="270">
        <f t="shared" si="25"/>
        <v>855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45249</v>
      </c>
      <c r="D137" s="336"/>
      <c r="E137" s="337"/>
      <c r="F137" s="232">
        <f t="shared" ref="F137:L137" si="26">+F135+F136</f>
        <v>38676</v>
      </c>
      <c r="G137" s="391">
        <f t="shared" si="26"/>
        <v>5551</v>
      </c>
      <c r="H137" s="260">
        <f t="shared" si="26"/>
        <v>1022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+[9]BS17C!C533</f>
        <v>0</v>
      </c>
      <c r="D140" s="255">
        <f>+[9]BS17C!E533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+[9]BS17A!C1861</f>
        <v>53</v>
      </c>
      <c r="D141" s="156">
        <f>+[9]BS17A!D1861</f>
        <v>42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+[9]BS17A!C48</f>
        <v>572</v>
      </c>
      <c r="D142" s="156">
        <f>+[9]BS17A!D48</f>
        <v>527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+[9]BS17A!C50</f>
        <v>79</v>
      </c>
      <c r="D144" s="347">
        <f>+[9]BS17A!D50</f>
        <v>79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+[9]BS17A!C51</f>
        <v>163</v>
      </c>
      <c r="D145" s="250">
        <f>+[9]BS17A!D51</f>
        <v>157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867</v>
      </c>
      <c r="D146" s="217">
        <f>SUM(D140:D145)</f>
        <v>805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5533</v>
      </c>
      <c r="D151" s="154">
        <v>113</v>
      </c>
      <c r="E151" s="152">
        <v>20708</v>
      </c>
      <c r="F151" s="154"/>
      <c r="G151" s="154">
        <v>5420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2851</v>
      </c>
      <c r="D152" s="159">
        <v>58</v>
      </c>
      <c r="E152" s="157">
        <v>431</v>
      </c>
      <c r="F152" s="159"/>
      <c r="G152" s="159">
        <v>2793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8384</v>
      </c>
      <c r="D153" s="220">
        <f>SUM(D151:D152)</f>
        <v>171</v>
      </c>
      <c r="E153" s="219">
        <f>SUM(E151:E152)</f>
        <v>21139</v>
      </c>
      <c r="F153" s="220">
        <f>SUM(F151:F152)</f>
        <v>0</v>
      </c>
      <c r="G153" s="220">
        <f>SUM(G151:G152)</f>
        <v>8213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10506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3020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29864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41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44" t="s">
        <v>9</v>
      </c>
      <c r="D176" s="744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212</v>
      </c>
      <c r="D177" s="607">
        <v>205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46" t="s">
        <v>186</v>
      </c>
      <c r="D181" s="746" t="s">
        <v>223</v>
      </c>
      <c r="E181" s="744" t="s">
        <v>224</v>
      </c>
      <c r="F181" s="746" t="s">
        <v>225</v>
      </c>
      <c r="G181" s="746" t="s">
        <v>226</v>
      </c>
      <c r="H181" s="746" t="s">
        <v>227</v>
      </c>
      <c r="I181" s="746" t="s">
        <v>228</v>
      </c>
      <c r="J181" s="746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48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47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48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47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48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48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47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43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A36:B37"/>
    <mergeCell ref="A43:B43"/>
    <mergeCell ref="A6:J6"/>
    <mergeCell ref="A7:J7"/>
    <mergeCell ref="A10:B11"/>
    <mergeCell ref="C10:D10"/>
    <mergeCell ref="E10:G10"/>
    <mergeCell ref="J10:J11"/>
    <mergeCell ref="A29:A32"/>
    <mergeCell ref="H10:H11"/>
    <mergeCell ref="Q65:Q67"/>
    <mergeCell ref="P65:P67"/>
    <mergeCell ref="M65:M67"/>
    <mergeCell ref="Q88:Q90"/>
    <mergeCell ref="C65:C67"/>
    <mergeCell ref="E51:G51"/>
    <mergeCell ref="A53:B53"/>
    <mergeCell ref="A48:B48"/>
    <mergeCell ref="A40:B40"/>
    <mergeCell ref="P88:P90"/>
    <mergeCell ref="K51:K52"/>
    <mergeCell ref="J51:J52"/>
    <mergeCell ref="I51:I52"/>
    <mergeCell ref="I55:I56"/>
    <mergeCell ref="O88:O90"/>
    <mergeCell ref="M88:M90"/>
    <mergeCell ref="A105:B105"/>
    <mergeCell ref="A112:B112"/>
    <mergeCell ref="A109:B109"/>
    <mergeCell ref="N88:N90"/>
    <mergeCell ref="H66:K66"/>
    <mergeCell ref="O65:O67"/>
    <mergeCell ref="N65:N67"/>
    <mergeCell ref="D66:G66"/>
    <mergeCell ref="L65:L67"/>
    <mergeCell ref="A162:B162"/>
    <mergeCell ref="A155:B156"/>
    <mergeCell ref="A151:B151"/>
    <mergeCell ref="C155:C156"/>
    <mergeCell ref="A160:A161"/>
    <mergeCell ref="A153:B153"/>
    <mergeCell ref="A116:A118"/>
    <mergeCell ref="A139:B139"/>
    <mergeCell ref="A147:F147"/>
    <mergeCell ref="A135:A137"/>
    <mergeCell ref="A182:A188"/>
    <mergeCell ref="A181:B181"/>
    <mergeCell ref="A173:B173"/>
    <mergeCell ref="A170:B171"/>
    <mergeCell ref="A177:A179"/>
    <mergeCell ref="A172:B172"/>
    <mergeCell ref="C170:C171"/>
    <mergeCell ref="A168:B168"/>
    <mergeCell ref="J164:J165"/>
    <mergeCell ref="A164:B165"/>
    <mergeCell ref="A167:B167"/>
    <mergeCell ref="A166:B166"/>
    <mergeCell ref="C164:C165"/>
    <mergeCell ref="D164:I164"/>
    <mergeCell ref="A199:B199"/>
    <mergeCell ref="A204:B205"/>
    <mergeCell ref="C204:C205"/>
    <mergeCell ref="A202:B202"/>
    <mergeCell ref="A201:B201"/>
    <mergeCell ref="A197:B197"/>
    <mergeCell ref="A217:B217"/>
    <mergeCell ref="A189:A191"/>
    <mergeCell ref="A200:B200"/>
    <mergeCell ref="A192:A194"/>
    <mergeCell ref="A195:A196"/>
    <mergeCell ref="A216:B216"/>
    <mergeCell ref="L170:L171"/>
    <mergeCell ref="A49:B49"/>
    <mergeCell ref="A55:B56"/>
    <mergeCell ref="A98:A99"/>
    <mergeCell ref="A51:B52"/>
    <mergeCell ref="D204:D205"/>
    <mergeCell ref="A214:B215"/>
    <mergeCell ref="C214:C215"/>
    <mergeCell ref="D170:K170"/>
    <mergeCell ref="A174:B174"/>
    <mergeCell ref="A176:B176"/>
    <mergeCell ref="A94:D94"/>
    <mergeCell ref="A65:B67"/>
    <mergeCell ref="A93:B93"/>
    <mergeCell ref="A88:B90"/>
    <mergeCell ref="A85:B85"/>
    <mergeCell ref="D65:K65"/>
    <mergeCell ref="E55:G55"/>
    <mergeCell ref="H55:H56"/>
    <mergeCell ref="J55:J56"/>
    <mergeCell ref="C51:D51"/>
    <mergeCell ref="C55:D55"/>
    <mergeCell ref="K55:K56"/>
    <mergeCell ref="H51:H52"/>
    <mergeCell ref="G148:G150"/>
    <mergeCell ref="D89:G89"/>
    <mergeCell ref="H89:K89"/>
    <mergeCell ref="L88:L90"/>
    <mergeCell ref="D88:K88"/>
    <mergeCell ref="A103:D103"/>
    <mergeCell ref="A111:B111"/>
    <mergeCell ref="A110:B110"/>
    <mergeCell ref="C114:E114"/>
    <mergeCell ref="C88:C90"/>
    <mergeCell ref="A106:B106"/>
    <mergeCell ref="A100:A101"/>
    <mergeCell ref="A95:B95"/>
    <mergeCell ref="A96:A97"/>
    <mergeCell ref="A104:B104"/>
    <mergeCell ref="A102:B102"/>
    <mergeCell ref="C148:D149"/>
    <mergeCell ref="E148:F149"/>
    <mergeCell ref="A149:B149"/>
    <mergeCell ref="F114:H114"/>
    <mergeCell ref="A114:B115"/>
    <mergeCell ref="F108:M108"/>
    <mergeCell ref="C109:D109"/>
    <mergeCell ref="A107:A108"/>
    <mergeCell ref="K10:K11"/>
    <mergeCell ref="K36:K37"/>
    <mergeCell ref="L114:L115"/>
    <mergeCell ref="A157:B157"/>
    <mergeCell ref="A152:B152"/>
    <mergeCell ref="A121:B121"/>
    <mergeCell ref="A123:A125"/>
    <mergeCell ref="A131:A133"/>
    <mergeCell ref="A126:A128"/>
    <mergeCell ref="I114:I115"/>
    <mergeCell ref="I10:I11"/>
    <mergeCell ref="I36:I37"/>
    <mergeCell ref="J36:J37"/>
    <mergeCell ref="C36:D36"/>
    <mergeCell ref="A18:A21"/>
    <mergeCell ref="A34:B34"/>
    <mergeCell ref="H36:H37"/>
    <mergeCell ref="E36:G36"/>
    <mergeCell ref="A46:B46"/>
    <mergeCell ref="A47:B47"/>
    <mergeCell ref="A45:B45"/>
    <mergeCell ref="A41:B41"/>
    <mergeCell ref="J114:J115"/>
    <mergeCell ref="K114:K115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B123" sqref="B123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",[10]NOMBRE!B2," - ","( ",[10]NOMBRE!C2,[10]NOMBRE!D2,[10]NOMBRE!E2,[10]NOMBRE!F2,[10]NOMBRE!G2," )")</f>
        <v>COMUNA: Linares - ( 07401 )</v>
      </c>
      <c r="Z2" s="444"/>
    </row>
    <row r="3" spans="1:27" x14ac:dyDescent="0.15">
      <c r="A3" s="459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</row>
    <row r="4" spans="1:27" x14ac:dyDescent="0.15">
      <c r="A4" s="459" t="str">
        <f>CONCATENATE("MES: ",[10]NOMBRE!B6," - ","( ",[10]NOMBRE!C6,[10]NOMBRE!D6," )")</f>
        <v>MES: SEPTIEMBRE - ( 09 )</v>
      </c>
    </row>
    <row r="5" spans="1:27" s="460" customFormat="1" x14ac:dyDescent="0.15">
      <c r="A5" s="459" t="str">
        <f>CONCATENATE("AÑO: ",[10]NOMBRE!B7)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7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1"/>
      <c r="B11" s="792"/>
      <c r="C11" s="754" t="s">
        <v>9</v>
      </c>
      <c r="D11" s="754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800"/>
      <c r="K11" s="800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70132</v>
      </c>
      <c r="D12" s="218">
        <f t="shared" ref="D12:K12" si="0">+D13+D14+D15+D16+D17+D18+D22+D23+D24</f>
        <v>68770</v>
      </c>
      <c r="E12" s="219">
        <f t="shared" si="0"/>
        <v>30978</v>
      </c>
      <c r="F12" s="387">
        <f t="shared" si="0"/>
        <v>22237</v>
      </c>
      <c r="G12" s="220">
        <f t="shared" si="0"/>
        <v>16917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191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49" t="s">
        <v>12</v>
      </c>
      <c r="B13" s="476" t="s">
        <v>13</v>
      </c>
      <c r="C13" s="222">
        <f>+[10]BS17A!C83</f>
        <v>27057</v>
      </c>
      <c r="D13" s="223">
        <f>+[10]BS17A!D83</f>
        <v>26377</v>
      </c>
      <c r="E13" s="224">
        <f>+[10]BS17A!N83</f>
        <v>13098</v>
      </c>
      <c r="F13" s="388">
        <f>+[10]BS17A!O83</f>
        <v>5501</v>
      </c>
      <c r="G13" s="225">
        <f>+[10]BS17A!P83</f>
        <v>8458</v>
      </c>
      <c r="H13" s="226">
        <f>+[10]BS17A!Q83+[10]BS17A!R83</f>
        <v>0</v>
      </c>
      <c r="I13" s="226">
        <f>+[10]BS17D!D83</f>
        <v>0</v>
      </c>
      <c r="J13" s="226">
        <f>+[10]BS17D!E83</f>
        <v>43</v>
      </c>
      <c r="K13" s="226">
        <f>+[10]BS17A!T83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+[10]BS17A!C174</f>
        <v>30284</v>
      </c>
      <c r="D14" s="227">
        <f>+[10]BS17A!D174</f>
        <v>29724</v>
      </c>
      <c r="E14" s="228">
        <f>+[10]BS17A!N174</f>
        <v>13656</v>
      </c>
      <c r="F14" s="229">
        <f>+[10]BS17A!O174</f>
        <v>8990</v>
      </c>
      <c r="G14" s="389">
        <f>+[10]BS17A!P174</f>
        <v>7638</v>
      </c>
      <c r="H14" s="230">
        <f>+[10]BS17A!Q174+[10]BS17A!R174</f>
        <v>0</v>
      </c>
      <c r="I14" s="230">
        <f>+[10]BS17D!D174</f>
        <v>0</v>
      </c>
      <c r="J14" s="230">
        <f>+[10]BS17D!E174</f>
        <v>9</v>
      </c>
      <c r="K14" s="230">
        <f>+[10]BS17A!T174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+[10]BS17A!C243</f>
        <v>1379</v>
      </c>
      <c r="D15" s="227">
        <f>+[10]BS17A!D243</f>
        <v>1369</v>
      </c>
      <c r="E15" s="228">
        <f>+[10]BS17A!N243</f>
        <v>150</v>
      </c>
      <c r="F15" s="229">
        <f>+[10]BS17A!O243</f>
        <v>1221</v>
      </c>
      <c r="G15" s="389">
        <f>+[10]BS17A!P243</f>
        <v>8</v>
      </c>
      <c r="H15" s="230">
        <f>+[10]BS17A!Q243+[10]BS17A!R243</f>
        <v>0</v>
      </c>
      <c r="I15" s="230">
        <f>+[10]BS17D!D243</f>
        <v>0</v>
      </c>
      <c r="J15" s="230">
        <f>+[10]BS17D!E243</f>
        <v>54</v>
      </c>
      <c r="K15" s="230">
        <f>+[10]BS17A!T243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+[10]BS17A!C289</f>
        <v>0</v>
      </c>
      <c r="D16" s="227">
        <f>+[10]BS17A!D289</f>
        <v>0</v>
      </c>
      <c r="E16" s="228">
        <f>+[10]BS17A!N289</f>
        <v>0</v>
      </c>
      <c r="F16" s="229">
        <f>+[10]BS17A!O289</f>
        <v>0</v>
      </c>
      <c r="G16" s="389">
        <f>+[10]BS17A!P289</f>
        <v>0</v>
      </c>
      <c r="H16" s="230">
        <f>+[10]BS17A!Q289+[10]BS17A!R289</f>
        <v>0</v>
      </c>
      <c r="I16" s="230">
        <f>+[10]BS17D!D289</f>
        <v>0</v>
      </c>
      <c r="J16" s="230">
        <f>+[10]BS17D!E289</f>
        <v>0</v>
      </c>
      <c r="K16" s="230">
        <f>+[10]BS17A!T289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+[10]BS17A!C295</f>
        <v>1708</v>
      </c>
      <c r="D17" s="232">
        <f>+[10]BS17A!D295</f>
        <v>1655</v>
      </c>
      <c r="E17" s="390">
        <f>+[10]BS17A!N295</f>
        <v>1301</v>
      </c>
      <c r="F17" s="391">
        <f>+[10]BS17A!O295</f>
        <v>344</v>
      </c>
      <c r="G17" s="392">
        <f>+[10]BS17A!P295</f>
        <v>63</v>
      </c>
      <c r="H17" s="233">
        <f>+[10]BS17A!Q295+[10]BS17A!R295</f>
        <v>0</v>
      </c>
      <c r="I17" s="233">
        <f>+[10]BS17D!D295</f>
        <v>0</v>
      </c>
      <c r="J17" s="233">
        <f>+[10]BS17D!E295</f>
        <v>76</v>
      </c>
      <c r="K17" s="233">
        <f>+[10]BS17A!T295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940" t="s">
        <v>22</v>
      </c>
      <c r="B18" s="476" t="s">
        <v>23</v>
      </c>
      <c r="C18" s="222">
        <f>SUM(C19:C21)</f>
        <v>6372</v>
      </c>
      <c r="D18" s="223">
        <f t="shared" ref="D18:K18" si="4">SUM(D19:D21)</f>
        <v>6327</v>
      </c>
      <c r="E18" s="224">
        <f t="shared" si="4"/>
        <v>2399</v>
      </c>
      <c r="F18" s="388">
        <f t="shared" si="4"/>
        <v>3860</v>
      </c>
      <c r="G18" s="225">
        <f t="shared" si="4"/>
        <v>113</v>
      </c>
      <c r="H18" s="226">
        <f t="shared" si="4"/>
        <v>0</v>
      </c>
      <c r="I18" s="226">
        <f>SUM(I19:I21)</f>
        <v>0</v>
      </c>
      <c r="J18" s="226">
        <f>SUM(J19:J21)</f>
        <v>9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+[10]BS17A!C362</f>
        <v>5137</v>
      </c>
      <c r="D19" s="235">
        <f>+[10]BS17A!D362</f>
        <v>5109</v>
      </c>
      <c r="E19" s="236">
        <f>+[10]BS17A!N362</f>
        <v>1949</v>
      </c>
      <c r="F19" s="393">
        <f>+[10]BS17A!O362</f>
        <v>3084</v>
      </c>
      <c r="G19" s="237">
        <f>+[10]BS17A!P362</f>
        <v>104</v>
      </c>
      <c r="H19" s="238">
        <f>+[10]BS17A!Q362+[10]BS17A!R362</f>
        <v>0</v>
      </c>
      <c r="I19" s="238">
        <f>+[10]BS17D!D362</f>
        <v>0</v>
      </c>
      <c r="J19" s="238">
        <f>+[10]BS17D!E362</f>
        <v>3</v>
      </c>
      <c r="K19" s="238">
        <f>+[10]BS17A!T362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+[10]BS17A!C405</f>
        <v>76</v>
      </c>
      <c r="D20" s="227">
        <f>+[10]BS17A!D405</f>
        <v>76</v>
      </c>
      <c r="E20" s="228">
        <f>+[10]BS17A!N405</f>
        <v>1</v>
      </c>
      <c r="F20" s="229">
        <f>+[10]BS17A!O405</f>
        <v>75</v>
      </c>
      <c r="G20" s="389">
        <f>+[10]BS17A!P405</f>
        <v>0</v>
      </c>
      <c r="H20" s="230">
        <f>+[10]BS17A!Q405+[10]BS17A!R405</f>
        <v>0</v>
      </c>
      <c r="I20" s="230">
        <f>+[10]BS17D!D405</f>
        <v>0</v>
      </c>
      <c r="J20" s="230">
        <f>+[10]BS17D!E405</f>
        <v>0</v>
      </c>
      <c r="K20" s="230">
        <f>+[10]BS17A!T405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+[10]BS17A!C428</f>
        <v>1159</v>
      </c>
      <c r="D21" s="232">
        <f>+[10]BS17A!D428</f>
        <v>1142</v>
      </c>
      <c r="E21" s="390">
        <f>+[10]BS17A!N428</f>
        <v>449</v>
      </c>
      <c r="F21" s="391">
        <f>+[10]BS17A!O428</f>
        <v>701</v>
      </c>
      <c r="G21" s="392">
        <f>+[10]BS17A!P428</f>
        <v>9</v>
      </c>
      <c r="H21" s="233">
        <f>+[10]BS17A!Q428+[10]BS17A!R428</f>
        <v>0</v>
      </c>
      <c r="I21" s="233">
        <f>+[10]BS17D!D428</f>
        <v>0</v>
      </c>
      <c r="J21" s="233">
        <f>+[10]BS17D!E428</f>
        <v>6</v>
      </c>
      <c r="K21" s="233">
        <f>+[10]BS17A!T428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55" t="s">
        <v>27</v>
      </c>
      <c r="B22" s="629" t="s">
        <v>28</v>
      </c>
      <c r="C22" s="222">
        <f>+[10]BS17A!C446</f>
        <v>24</v>
      </c>
      <c r="D22" s="223">
        <f>+[10]BS17A!D446</f>
        <v>23</v>
      </c>
      <c r="E22" s="224">
        <f>+[10]BS17A!N446</f>
        <v>0</v>
      </c>
      <c r="F22" s="388">
        <f>+[10]BS17A!O446</f>
        <v>24</v>
      </c>
      <c r="G22" s="225">
        <f>+[10]BS17A!P446</f>
        <v>0</v>
      </c>
      <c r="H22" s="226">
        <f>+[10]BS17A!Q446+[10]BS17A!R446</f>
        <v>0</v>
      </c>
      <c r="I22" s="226">
        <f>+[10]BS17D!D446</f>
        <v>0</v>
      </c>
      <c r="J22" s="226">
        <f>+[10]BS17D!E446</f>
        <v>0</v>
      </c>
      <c r="K22" s="226">
        <f>+[10]BS17A!T446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55" t="s">
        <v>29</v>
      </c>
      <c r="B23" s="630" t="s">
        <v>30</v>
      </c>
      <c r="C23" s="239">
        <f>+[10]BS17A!C456</f>
        <v>56</v>
      </c>
      <c r="D23" s="240">
        <f>+[10]BS17A!D456</f>
        <v>55</v>
      </c>
      <c r="E23" s="394">
        <f>+[10]BS17A!N456</f>
        <v>30</v>
      </c>
      <c r="F23" s="395">
        <f>+[10]BS17A!O456</f>
        <v>26</v>
      </c>
      <c r="G23" s="396">
        <f>+[10]BS17A!P456</f>
        <v>0</v>
      </c>
      <c r="H23" s="221">
        <f>+[10]BS17A!Q456+[10]BS17A!R456</f>
        <v>0</v>
      </c>
      <c r="I23" s="221">
        <f>+[10]BS17D!D456</f>
        <v>0</v>
      </c>
      <c r="J23" s="221">
        <f>+[10]BS17D!E456</f>
        <v>0</v>
      </c>
      <c r="K23" s="221">
        <f>+[10]BS17A!T456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55" t="s">
        <v>31</v>
      </c>
      <c r="B24" s="487" t="s">
        <v>32</v>
      </c>
      <c r="C24" s="161">
        <f>+[10]BS17A!C500</f>
        <v>3252</v>
      </c>
      <c r="D24" s="241">
        <f>+[10]BS17A!D500</f>
        <v>3240</v>
      </c>
      <c r="E24" s="397">
        <f>+[10]BS17A!N500</f>
        <v>344</v>
      </c>
      <c r="F24" s="398">
        <f>+[10]BS17A!O500</f>
        <v>2271</v>
      </c>
      <c r="G24" s="399">
        <f>+[10]BS17A!P500</f>
        <v>637</v>
      </c>
      <c r="H24" s="242">
        <f>+[10]BS17A!Q500+[10]BS17A!R500</f>
        <v>0</v>
      </c>
      <c r="I24" s="242">
        <f>+[10]BS17D!D500</f>
        <v>0</v>
      </c>
      <c r="J24" s="242">
        <f>+[10]BS17D!E500</f>
        <v>0</v>
      </c>
      <c r="K24" s="242">
        <f>+[10]BS17A!T500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5050</v>
      </c>
      <c r="D25" s="223">
        <f t="shared" ref="D25:K25" si="5">+D26+D27+D28+D29+D33</f>
        <v>5008</v>
      </c>
      <c r="E25" s="224">
        <f t="shared" si="5"/>
        <v>1205</v>
      </c>
      <c r="F25" s="388">
        <f t="shared" si="5"/>
        <v>2125</v>
      </c>
      <c r="G25" s="225">
        <f t="shared" si="5"/>
        <v>1720</v>
      </c>
      <c r="H25" s="226">
        <f t="shared" si="5"/>
        <v>0</v>
      </c>
      <c r="I25" s="226">
        <f>+I26+I27+I28+I29+I33</f>
        <v>0</v>
      </c>
      <c r="J25" s="226">
        <f>+J26+J27+J28+J29+J33</f>
        <v>0</v>
      </c>
      <c r="K25" s="226">
        <f t="shared" si="5"/>
        <v>1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+[10]BS17A!C535</f>
        <v>3094</v>
      </c>
      <c r="D26" s="235">
        <f>+[10]BS17A!D535</f>
        <v>3067</v>
      </c>
      <c r="E26" s="236">
        <f>+[10]BS17A!N535</f>
        <v>347</v>
      </c>
      <c r="F26" s="393">
        <f>+[10]BS17A!O535</f>
        <v>1261</v>
      </c>
      <c r="G26" s="237">
        <f>+[10]BS17A!P535</f>
        <v>1486</v>
      </c>
      <c r="H26" s="238">
        <f>+[10]BS17A!Q535+[10]BS17A!R535</f>
        <v>0</v>
      </c>
      <c r="I26" s="238">
        <f>+[10]BS17D!D535</f>
        <v>0</v>
      </c>
      <c r="J26" s="238">
        <f>+[10]BS17D!E535</f>
        <v>0</v>
      </c>
      <c r="K26" s="238">
        <f>+[10]BS17A!T535</f>
        <v>1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+[10]BS17A!C590</f>
        <v>4</v>
      </c>
      <c r="D27" s="243">
        <f>+[10]BS17A!D590</f>
        <v>4</v>
      </c>
      <c r="E27" s="400">
        <f>+[10]BS17A!N590</f>
        <v>0</v>
      </c>
      <c r="F27" s="401">
        <f>+[10]BS17A!O590</f>
        <v>4</v>
      </c>
      <c r="G27" s="402">
        <f>+[10]BS17A!P590</f>
        <v>0</v>
      </c>
      <c r="H27" s="230">
        <f>+[10]BS17A!Q590+[10]BS17A!R590</f>
        <v>0</v>
      </c>
      <c r="I27" s="230">
        <f>+[10]BS17D!D590</f>
        <v>0</v>
      </c>
      <c r="J27" s="230">
        <f>+[10]BS17D!E590</f>
        <v>0</v>
      </c>
      <c r="K27" s="230">
        <f>+[10]BS17A!T590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+[10]BS17A!C615</f>
        <v>1044</v>
      </c>
      <c r="D28" s="243">
        <f>+[10]BS17A!D615</f>
        <v>1040</v>
      </c>
      <c r="E28" s="400">
        <f>+[10]BS17A!N615</f>
        <v>527</v>
      </c>
      <c r="F28" s="401">
        <f>+[10]BS17A!O615</f>
        <v>344</v>
      </c>
      <c r="G28" s="402">
        <f>+[10]BS17A!P615</f>
        <v>173</v>
      </c>
      <c r="H28" s="230">
        <f>+[10]BS17A!Q615+[10]BS17A!R615</f>
        <v>0</v>
      </c>
      <c r="I28" s="230">
        <f>+[10]BS17D!D615</f>
        <v>0</v>
      </c>
      <c r="J28" s="230">
        <f>+[10]BS17D!E615</f>
        <v>0</v>
      </c>
      <c r="K28" s="230">
        <f>+[10]BS17A!T615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+[10]BS17A!C633</f>
        <v>908</v>
      </c>
      <c r="D29" s="232">
        <f>+[10]BS17A!D633</f>
        <v>897</v>
      </c>
      <c r="E29" s="390">
        <f>+[10]BS17A!N633</f>
        <v>331</v>
      </c>
      <c r="F29" s="391">
        <f>+[10]BS17A!O633</f>
        <v>516</v>
      </c>
      <c r="G29" s="392">
        <f>+[10]BS17A!P633</f>
        <v>61</v>
      </c>
      <c r="H29" s="233">
        <f>+[10]BS17A!Q633+[10]BS17A!R633</f>
        <v>0</v>
      </c>
      <c r="I29" s="233">
        <f>+[10]BS17D!D633</f>
        <v>0</v>
      </c>
      <c r="J29" s="233">
        <f>+[10]BS17D!E633</f>
        <v>0</v>
      </c>
      <c r="K29" s="233">
        <f>+[10]BS17A!T633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SUM([10]BS17A!C636:C653)</f>
        <v>523</v>
      </c>
      <c r="D30" s="245">
        <f>SUM([10]BS17A!D636:D653)</f>
        <v>512</v>
      </c>
      <c r="E30" s="246">
        <f>SUM([10]BS17A!N636:N653)</f>
        <v>298</v>
      </c>
      <c r="F30" s="247">
        <f>SUM([10]BS17A!O636:O653)</f>
        <v>200</v>
      </c>
      <c r="G30" s="248">
        <f>SUM([10]BS17A!P636:P653)</f>
        <v>25</v>
      </c>
      <c r="H30" s="249">
        <f>SUM([10]BS17A!Q636:Q653)+SUM([10]BS17A!R636:R653)</f>
        <v>0</v>
      </c>
      <c r="I30" s="249">
        <f>SUM([10]BS17D!D635:D653)</f>
        <v>0</v>
      </c>
      <c r="J30" s="249">
        <f>SUM([10]BS17D!E635:E653)</f>
        <v>0</v>
      </c>
      <c r="K30" s="249">
        <f>SUM([10]BS17A!T636:T653)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+[10]BS17A!C634</f>
        <v>210</v>
      </c>
      <c r="D31" s="251">
        <f>+[10]BS17A!D634</f>
        <v>210</v>
      </c>
      <c r="E31" s="252">
        <f>+[10]BS17A!N634</f>
        <v>0</v>
      </c>
      <c r="F31" s="253">
        <f>+[10]BS17A!O634</f>
        <v>210</v>
      </c>
      <c r="G31" s="403">
        <f>+[10]BS17A!P634</f>
        <v>0</v>
      </c>
      <c r="H31" s="254">
        <f>+[10]BS17A!Q634+[10]BS17A!R634</f>
        <v>0</v>
      </c>
      <c r="I31" s="254">
        <f>+[10]BS17D!D634</f>
        <v>0</v>
      </c>
      <c r="J31" s="254">
        <f>+[10]BS17D!E634</f>
        <v>0</v>
      </c>
      <c r="K31" s="254">
        <f>+[10]BS17A!T634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+[10]BS17A!C635</f>
        <v>175</v>
      </c>
      <c r="D32" s="251">
        <f>+[10]BS17A!D635</f>
        <v>175</v>
      </c>
      <c r="E32" s="252">
        <f>+[10]BS17A!N635</f>
        <v>33</v>
      </c>
      <c r="F32" s="253">
        <f>+[10]BS17A!O635</f>
        <v>106</v>
      </c>
      <c r="G32" s="403">
        <f>+[10]BS17A!P635</f>
        <v>36</v>
      </c>
      <c r="H32" s="254">
        <f>+[10]BS17A!Q635+[10]BS17A!R635</f>
        <v>0</v>
      </c>
      <c r="I32" s="254">
        <f>+[10]BS17D!D635</f>
        <v>0</v>
      </c>
      <c r="J32" s="254">
        <f>+[10]BS17D!E635</f>
        <v>0</v>
      </c>
      <c r="K32" s="254">
        <f>+[10]BS17A!T635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+[10]BS17A!C654</f>
        <v>0</v>
      </c>
      <c r="D33" s="243">
        <f>+[10]BS17A!D654</f>
        <v>0</v>
      </c>
      <c r="E33" s="400">
        <f>+[10]BS17A!N654</f>
        <v>0</v>
      </c>
      <c r="F33" s="401">
        <f>+[10]BS17A!O654</f>
        <v>0</v>
      </c>
      <c r="G33" s="402">
        <f>+[10]BS17A!P654</f>
        <v>0</v>
      </c>
      <c r="H33" s="230">
        <f>+[10]BS17A!Q654+[10]BS17A!R654</f>
        <v>0</v>
      </c>
      <c r="I33" s="230">
        <f>+[10]BS17D!D654</f>
        <v>0</v>
      </c>
      <c r="J33" s="230">
        <f>+[10]BS17D!E654</f>
        <v>0</v>
      </c>
      <c r="K33" s="230">
        <f>+[10]BS17A!T654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822"/>
      <c r="C34" s="239">
        <f>+[10]BS17A!C783</f>
        <v>0</v>
      </c>
      <c r="D34" s="240">
        <f>+[10]BS17A!D783</f>
        <v>0</v>
      </c>
      <c r="E34" s="394">
        <f>+[10]BS17A!N783</f>
        <v>0</v>
      </c>
      <c r="F34" s="395">
        <f>+[10]BS17A!O783</f>
        <v>0</v>
      </c>
      <c r="G34" s="396">
        <f>+[10]BS17A!P783</f>
        <v>0</v>
      </c>
      <c r="H34" s="221">
        <f>+[10]BS17A!Q783+[10]BS17A!R783</f>
        <v>0</v>
      </c>
      <c r="I34" s="221">
        <f>+[10]BS17D!D783</f>
        <v>0</v>
      </c>
      <c r="J34" s="221">
        <f>+[10]BS17D!E783</f>
        <v>0</v>
      </c>
      <c r="K34" s="221">
        <f>+[10]BS17A!T783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7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56" t="s">
        <v>9</v>
      </c>
      <c r="D37" s="755" t="s">
        <v>10</v>
      </c>
      <c r="E37" s="750" t="s">
        <v>273</v>
      </c>
      <c r="F37" s="495" t="s">
        <v>274</v>
      </c>
      <c r="G37" s="756" t="s">
        <v>275</v>
      </c>
      <c r="H37" s="800"/>
      <c r="I37" s="800"/>
      <c r="J37" s="800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907"/>
      <c r="C40" s="234">
        <f>+[10]BS17A!C674+[10]BS17A!C678+[10]BS17A!C681+[10]BS17A!C687+[10]BS17A!C695</f>
        <v>0</v>
      </c>
      <c r="D40" s="234">
        <f>+[10]BS17A!D674+[10]BS17A!D678+[10]BS17A!D681+[10]BS17A!D687+[10]BS17A!D695</f>
        <v>0</v>
      </c>
      <c r="E40" s="235">
        <f>+[10]BS17A!N674+[10]BS17A!N678+[10]BS17A!N681+[10]BS17A!N687+[10]BS17A!N695</f>
        <v>0</v>
      </c>
      <c r="F40" s="393">
        <f>+[10]BS17A!O674+[10]BS17A!O678+[10]BS17A!O681+[10]BS17A!O687+[10]BS17A!O695</f>
        <v>0</v>
      </c>
      <c r="G40" s="258">
        <f>+[10]BS17A!P674+[10]BS17A!P678+[10]BS17A!P681+[10]BS17A!P687+[10]BS17A!P695</f>
        <v>0</v>
      </c>
      <c r="H40" s="259">
        <f>+[10]BS17A!Q674+[10]BS17A!R674+[10]BS17A!Q678+[10]BS17A!R678+[10]BS17A!Q681+[10]BS17A!R681+[10]BS17A!Q687+[10]BS17A!R687+[10]BS17A!Q695+[10]BS17A!R695</f>
        <v>0</v>
      </c>
      <c r="I40" s="259">
        <f>+[10]BS17D!D674+[10]BS17D!D678+[10]BS17D!D681+[10]BS17D!D687+[10]BS17D!D695</f>
        <v>0</v>
      </c>
      <c r="J40" s="259">
        <f>+[10]BS17D!E674+[10]BS17D!E678+[10]BS17D!E681+[10]BS17D!E687+[10]BS17D!E695</f>
        <v>0</v>
      </c>
      <c r="K40" s="259">
        <f>+[10]BS17A!T674+[10]BS17A!T678+[10]BS17A!T681+[10]BS17A!T687+[10]BS17A!T695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937"/>
      <c r="C41" s="231">
        <f>+[10]BS17A!C701+[10]BS17A!C704+[10]BS17A!C707+[10]BS17A!C710+[10]BS17A!C717</f>
        <v>0</v>
      </c>
      <c r="D41" s="260">
        <f>+[10]BS17A!D701+[10]BS17A!D704+[10]BS17A!D707+[10]BS17A!D710+[10]BS17A!D717</f>
        <v>0</v>
      </c>
      <c r="E41" s="232">
        <f>+[10]BS17A!N701+[10]BS17A!N704+[10]BS17A!N707+[10]BS17A!N710+[10]BS17A!N717</f>
        <v>0</v>
      </c>
      <c r="F41" s="391">
        <f>+[10]BS17A!O701+[10]BS17A!O704+[10]BS17A!O707+[10]BS17A!O710+[10]BS17A!O717</f>
        <v>0</v>
      </c>
      <c r="G41" s="260">
        <f>+[10]BS17A!P701+[10]BS17A!P704+[10]BS17A!P707+[10]BS17A!P710+[10]BS17A!P717</f>
        <v>0</v>
      </c>
      <c r="H41" s="261">
        <f>+[10]BS17A!Q701+[10]BS17A!R701+[10]BS17A!Q704+[10]BS17A!R704+[10]BS17A!Q707+[10]BS17A!R707+[10]BS17A!Q710+[10]BS17A!R710+[10]BS17A!Q717+[10]BS17A!R717</f>
        <v>0</v>
      </c>
      <c r="I41" s="261">
        <f>+[10]BS17D!D701+[10]BS17D!D704+[10]BS17D!D707+[10]BS17D!D710+[10]BS17D!D717</f>
        <v>0</v>
      </c>
      <c r="J41" s="261">
        <f>+[10]BS17D!E701+[10]BS17D!E704+[10]BS17D!E707+[10]BS17D!E710+[10]BS17D!E717</f>
        <v>0</v>
      </c>
      <c r="K41" s="261">
        <f>+[10]BS17A!T701+[10]BS17A!T704+[10]BS17A!T707+[10]BS17A!T710+[10]BS17A!T717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939"/>
      <c r="C43" s="217">
        <f>+[10]BS17A!C720</f>
        <v>0</v>
      </c>
      <c r="D43" s="265">
        <f>+[10]BS17A!D720</f>
        <v>0</v>
      </c>
      <c r="E43" s="218">
        <f>+[10]BS17A!N720</f>
        <v>0</v>
      </c>
      <c r="F43" s="387">
        <f>+[10]BS17A!O720</f>
        <v>0</v>
      </c>
      <c r="G43" s="265">
        <f>+[10]BS17A!P720</f>
        <v>0</v>
      </c>
      <c r="H43" s="266">
        <f>+[10]BS17A!Q720+[10]BS17A!R720</f>
        <v>0</v>
      </c>
      <c r="I43" s="266">
        <f>+[10]BS17D!D720</f>
        <v>0</v>
      </c>
      <c r="J43" s="266">
        <f>+[10]BS17D!E720</f>
        <v>0</v>
      </c>
      <c r="K43" s="266">
        <f>+[10]BS17A!T720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907"/>
      <c r="C45" s="234">
        <f>+[10]BS17A!C727</f>
        <v>0</v>
      </c>
      <c r="D45" s="258">
        <f>+[10]BS17A!D727</f>
        <v>0</v>
      </c>
      <c r="E45" s="235">
        <f>+[10]BS17A!N727</f>
        <v>0</v>
      </c>
      <c r="F45" s="393">
        <f>+[10]BS17A!O727</f>
        <v>0</v>
      </c>
      <c r="G45" s="258">
        <f>+[10]BS17A!P727</f>
        <v>0</v>
      </c>
      <c r="H45" s="259">
        <f>+[10]BS17A!Q727+[10]BS17A!R727</f>
        <v>0</v>
      </c>
      <c r="I45" s="259">
        <f>+[10]BS17D!D727</f>
        <v>0</v>
      </c>
      <c r="J45" s="259">
        <f>+[10]BS17D!E727</f>
        <v>0</v>
      </c>
      <c r="K45" s="259">
        <f>+[10]BS17A!T727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935" t="s">
        <v>57</v>
      </c>
      <c r="B46" s="936"/>
      <c r="C46" s="156">
        <f>+[10]BS17A!C730</f>
        <v>0</v>
      </c>
      <c r="D46" s="270">
        <f>+[10]BS17A!D730</f>
        <v>0</v>
      </c>
      <c r="E46" s="227">
        <f>+[10]BS17A!N730</f>
        <v>0</v>
      </c>
      <c r="F46" s="229">
        <f>+[10]BS17A!O730</f>
        <v>0</v>
      </c>
      <c r="G46" s="270">
        <f>+[10]BS17A!P730</f>
        <v>0</v>
      </c>
      <c r="H46" s="271">
        <f>+[10]BS17A!Q730+[10]BS17A!R730</f>
        <v>0</v>
      </c>
      <c r="I46" s="271">
        <f>+[10]BS17D!D730</f>
        <v>0</v>
      </c>
      <c r="J46" s="271">
        <f>+[10]BS17D!E730</f>
        <v>0</v>
      </c>
      <c r="K46" s="271">
        <f>+[10]BS17A!T730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935" t="s">
        <v>58</v>
      </c>
      <c r="B47" s="936"/>
      <c r="C47" s="156">
        <f>+[10]BS17A!C747</f>
        <v>0</v>
      </c>
      <c r="D47" s="270">
        <f>+[10]BS17A!D747</f>
        <v>0</v>
      </c>
      <c r="E47" s="227">
        <f>+[10]BS17A!N747</f>
        <v>0</v>
      </c>
      <c r="F47" s="229">
        <f>+[10]BS17A!O747</f>
        <v>0</v>
      </c>
      <c r="G47" s="270">
        <f>+[10]BS17A!P747</f>
        <v>0</v>
      </c>
      <c r="H47" s="271">
        <f>+[10]BS17A!Q747+[10]BS17A!R747</f>
        <v>0</v>
      </c>
      <c r="I47" s="271">
        <f>+[10]BS17D!D747</f>
        <v>0</v>
      </c>
      <c r="J47" s="271">
        <f>+[10]BS17D!E747</f>
        <v>0</v>
      </c>
      <c r="K47" s="271">
        <f>+[10]BS17A!T747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7" t="s">
        <v>59</v>
      </c>
      <c r="B48" s="937"/>
      <c r="C48" s="250">
        <f>+[10]BS17A!C764</f>
        <v>0</v>
      </c>
      <c r="D48" s="272">
        <f>+[10]BS17A!D764</f>
        <v>0</v>
      </c>
      <c r="E48" s="251">
        <f>+[10]BS17A!N764</f>
        <v>0</v>
      </c>
      <c r="F48" s="253">
        <f>+[10]BS17A!O764</f>
        <v>0</v>
      </c>
      <c r="G48" s="272">
        <f>+[10]BS17A!P764</f>
        <v>0</v>
      </c>
      <c r="H48" s="273">
        <f>+[10]BS17A!Q764+[10]BS17A!R764</f>
        <v>0</v>
      </c>
      <c r="I48" s="273">
        <f>+[10]BS17D!D764</f>
        <v>0</v>
      </c>
      <c r="J48" s="273">
        <f>+[10]BS17D!E764</f>
        <v>0</v>
      </c>
      <c r="K48" s="273">
        <f>+[10]BS17A!T764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938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7" t="s">
        <v>272</v>
      </c>
      <c r="F51" s="788"/>
      <c r="G51" s="822"/>
      <c r="H51" s="799" t="s">
        <v>269</v>
      </c>
      <c r="I51" s="799" t="s">
        <v>6</v>
      </c>
      <c r="J51" s="799" t="s">
        <v>7</v>
      </c>
      <c r="K51" s="799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56" t="s">
        <v>9</v>
      </c>
      <c r="D52" s="755" t="s">
        <v>10</v>
      </c>
      <c r="E52" s="750" t="s">
        <v>273</v>
      </c>
      <c r="F52" s="495" t="s">
        <v>274</v>
      </c>
      <c r="G52" s="756" t="s">
        <v>275</v>
      </c>
      <c r="H52" s="800"/>
      <c r="I52" s="800"/>
      <c r="J52" s="800"/>
      <c r="K52" s="800"/>
      <c r="L52" s="651"/>
      <c r="Z52" s="461"/>
      <c r="AA52" s="445"/>
    </row>
    <row r="53" spans="1:27" ht="15" customHeight="1" x14ac:dyDescent="0.15">
      <c r="A53" s="787" t="s">
        <v>62</v>
      </c>
      <c r="B53" s="822"/>
      <c r="C53" s="277">
        <f>+[10]BS17A!C1849</f>
        <v>39</v>
      </c>
      <c r="D53" s="278">
        <f>+[10]BS17A!D1849</f>
        <v>39</v>
      </c>
      <c r="E53" s="412">
        <f>+[10]BS17A!N1849</f>
        <v>11</v>
      </c>
      <c r="F53" s="398">
        <f>+[10]BS17A!O1849</f>
        <v>5</v>
      </c>
      <c r="G53" s="278">
        <f>+[10]BS17A!P1849</f>
        <v>23</v>
      </c>
      <c r="H53" s="279">
        <f>+[10]BS17A!Q1849+[10]BS17A!R1849</f>
        <v>0</v>
      </c>
      <c r="I53" s="279">
        <f>+[10]BS17D!D1849</f>
        <v>0</v>
      </c>
      <c r="J53" s="280">
        <f>+[10]BS17D!E1849</f>
        <v>0</v>
      </c>
      <c r="K53" s="279">
        <f>+[10]BS17A!T1849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7" t="s">
        <v>272</v>
      </c>
      <c r="F55" s="788"/>
      <c r="G55" s="822"/>
      <c r="H55" s="799" t="s">
        <v>269</v>
      </c>
      <c r="I55" s="799" t="s">
        <v>6</v>
      </c>
      <c r="J55" s="799" t="s">
        <v>7</v>
      </c>
      <c r="K55" s="799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56" t="s">
        <v>9</v>
      </c>
      <c r="D56" s="755" t="s">
        <v>10</v>
      </c>
      <c r="E56" s="648" t="s">
        <v>273</v>
      </c>
      <c r="F56" s="468" t="s">
        <v>274</v>
      </c>
      <c r="G56" s="751" t="s">
        <v>275</v>
      </c>
      <c r="H56" s="800"/>
      <c r="I56" s="800"/>
      <c r="J56" s="800"/>
      <c r="K56" s="800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+[10]BS17A!C1481+[10]BS17A!C1482</f>
        <v>0</v>
      </c>
      <c r="D57" s="223">
        <f>+[10]BS17A!D1481+[10]BS17A!D1482</f>
        <v>0</v>
      </c>
      <c r="E57" s="281"/>
      <c r="F57" s="407"/>
      <c r="G57" s="282"/>
      <c r="H57" s="413">
        <f>+[10]BS17A!Q1481+[10]BS17A!Q1482+[10]BS17A!R1481+[10]BS17A!R1482</f>
        <v>0</v>
      </c>
      <c r="I57" s="283">
        <f>+[10]BS17D!D1481+[10]BS17D!D1482</f>
        <v>0</v>
      </c>
      <c r="J57" s="283">
        <f>+[10]BS17D!E1481+[10]BS17D!E1482</f>
        <v>0</v>
      </c>
      <c r="K57" s="284">
        <f>+[10]BS17A!T1481+[10]BS17A!T1482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+[10]BS17A!C1483+[10]BS17A!C1484</f>
        <v>0</v>
      </c>
      <c r="D58" s="227">
        <f>+[10]BS17A!D1483+[10]BS17A!D1484</f>
        <v>0</v>
      </c>
      <c r="E58" s="414"/>
      <c r="F58" s="415"/>
      <c r="G58" s="416"/>
      <c r="H58" s="417">
        <f>+[10]BS17A!Q1483+[10]BS17A!Q1484+[10]BS17A!R1483+[10]BS17A!R1484</f>
        <v>0</v>
      </c>
      <c r="I58" s="285">
        <f>+[10]BS17D!D1483+[10]BS17D!D1484</f>
        <v>0</v>
      </c>
      <c r="J58" s="285">
        <f>+[10]BS17D!E1483+[10]BS17D!E1484</f>
        <v>0</v>
      </c>
      <c r="K58" s="285">
        <f>+[10]BS17A!T1483+[10]BS17A!T1484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+[10]BS17A!C1485</f>
        <v>0</v>
      </c>
      <c r="D59" s="223">
        <f>+[10]BS17A!D1485</f>
        <v>0</v>
      </c>
      <c r="E59" s="414"/>
      <c r="F59" s="415"/>
      <c r="G59" s="416"/>
      <c r="H59" s="418">
        <f>+[10]BS17A!Q1485+[10]BS17A!R1485</f>
        <v>0</v>
      </c>
      <c r="I59" s="286">
        <f>+[10]BS17D!D1485</f>
        <v>0</v>
      </c>
      <c r="J59" s="286">
        <f>+[10]BS17D!E1485</f>
        <v>0</v>
      </c>
      <c r="K59" s="286">
        <f>+[10]BS17A!T1485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+[10]BS17A!C1488</f>
        <v>0</v>
      </c>
      <c r="D60" s="270">
        <f>+[10]BS17A!D1488</f>
        <v>0</v>
      </c>
      <c r="E60" s="419"/>
      <c r="F60" s="420"/>
      <c r="G60" s="421"/>
      <c r="H60" s="418">
        <f>+[10]BS17A!Q1488+[10]BS17A!R1488</f>
        <v>0</v>
      </c>
      <c r="I60" s="286">
        <f>+[10]BS17D!D1488</f>
        <v>0</v>
      </c>
      <c r="J60" s="286">
        <f>+[10]BS17D!E1488</f>
        <v>0</v>
      </c>
      <c r="K60" s="286">
        <f>+[10]BS17A!T1488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+[10]BS17A!C1486</f>
        <v>0</v>
      </c>
      <c r="D61" s="227">
        <f>+[10]BS17A!D1486</f>
        <v>0</v>
      </c>
      <c r="E61" s="414"/>
      <c r="F61" s="415"/>
      <c r="G61" s="416"/>
      <c r="H61" s="417">
        <f>+[10]BS17A!Q1486+[10]BS17A!R1486</f>
        <v>0</v>
      </c>
      <c r="I61" s="285">
        <f>+[10]BS17D!D1486</f>
        <v>0</v>
      </c>
      <c r="J61" s="285">
        <f>+[10]BS17D!E1486</f>
        <v>0</v>
      </c>
      <c r="K61" s="285">
        <f>+[10]BS17A!T1486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+[10]BS17A!C1487</f>
        <v>0</v>
      </c>
      <c r="D62" s="232">
        <f>+[10]BS17A!D1487</f>
        <v>0</v>
      </c>
      <c r="E62" s="422"/>
      <c r="F62" s="423"/>
      <c r="G62" s="424"/>
      <c r="H62" s="425">
        <f>+[10]BS17A!Q1487+[10]BS17A!R1487</f>
        <v>0</v>
      </c>
      <c r="I62" s="287">
        <f>+[10]BS17D!D1487</f>
        <v>0</v>
      </c>
      <c r="J62" s="287">
        <f>+[10]BS17D!E1487</f>
        <v>0</v>
      </c>
      <c r="K62" s="287">
        <f>+[10]BS17A!T1487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789" t="s">
        <v>71</v>
      </c>
      <c r="B65" s="790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797"/>
      <c r="B66" s="798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791"/>
      <c r="B67" s="792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+[10]BS17A!C$811</f>
        <v>3</v>
      </c>
      <c r="D68" s="246">
        <f>SUM(E68:G68)</f>
        <v>1</v>
      </c>
      <c r="E68" s="247">
        <f>+[10]BS17A!D$811</f>
        <v>1</v>
      </c>
      <c r="F68" s="247">
        <f>+[10]BS17A!F$811</f>
        <v>0</v>
      </c>
      <c r="G68" s="247">
        <f>+[10]BS17A!G$811</f>
        <v>0</v>
      </c>
      <c r="H68" s="291">
        <f>SUM(I68:K68)</f>
        <v>2</v>
      </c>
      <c r="I68" s="292">
        <f>+[10]BS17A!E$811</f>
        <v>2</v>
      </c>
      <c r="J68" s="292">
        <f>+[10]BS17A!H$811</f>
        <v>0</v>
      </c>
      <c r="K68" s="292">
        <f>+[10]BS17A!I$811</f>
        <v>0</v>
      </c>
      <c r="L68" s="244">
        <f>+[10]BS17A!AB$811</f>
        <v>0</v>
      </c>
      <c r="M68" s="244">
        <f>+[10]BS17A!Q$811+[10]BS17A!R$811</f>
        <v>0</v>
      </c>
      <c r="N68" s="244">
        <f>+[10]BS17D!D$811</f>
        <v>0</v>
      </c>
      <c r="O68" s="244">
        <f>+[10]BS17D!E$811</f>
        <v>0</v>
      </c>
      <c r="P68" s="244">
        <f>+[10]BS17A!S$811</f>
        <v>0</v>
      </c>
      <c r="Q68" s="244">
        <f>+[10]BS17A!T$811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+[10]BS17A!C$882</f>
        <v>91</v>
      </c>
      <c r="D69" s="228">
        <f t="shared" ref="D69:D84" si="11">SUM(E69:G69)</f>
        <v>82</v>
      </c>
      <c r="E69" s="229">
        <f>+[10]BS17A!D$882</f>
        <v>81</v>
      </c>
      <c r="F69" s="229">
        <f>+[10]BS17A!F$882</f>
        <v>0</v>
      </c>
      <c r="G69" s="229">
        <f>+[10]BS17A!G$882</f>
        <v>1</v>
      </c>
      <c r="H69" s="291">
        <f>SUM(I69:K69)</f>
        <v>11</v>
      </c>
      <c r="I69" s="292">
        <f>+[10]BS17A!E$882</f>
        <v>10</v>
      </c>
      <c r="J69" s="294">
        <f>+[10]BS17A!H$882</f>
        <v>0</v>
      </c>
      <c r="K69" s="294">
        <f>+[10]BS17A!I$882</f>
        <v>1</v>
      </c>
      <c r="L69" s="156">
        <f>+[10]BS17A!AB$882</f>
        <v>65</v>
      </c>
      <c r="M69" s="156">
        <f>+[10]BS17A!Q$882+[10]BS17A!R$882</f>
        <v>0</v>
      </c>
      <c r="N69" s="156">
        <f>+[10]BS17D!D$882</f>
        <v>0</v>
      </c>
      <c r="O69" s="156">
        <f>+[10]BS17D!E$882</f>
        <v>0</v>
      </c>
      <c r="P69" s="156">
        <f>+[10]BS17A!S$882</f>
        <v>0</v>
      </c>
      <c r="Q69" s="156">
        <f>+[10]BS17A!T$882</f>
        <v>0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+[10]BS17A!C$961</f>
        <v>27</v>
      </c>
      <c r="D70" s="228">
        <f t="shared" si="11"/>
        <v>23</v>
      </c>
      <c r="E70" s="229">
        <f>+[10]BS17A!D$961</f>
        <v>21</v>
      </c>
      <c r="F70" s="229">
        <f>+[10]BS17A!F$961</f>
        <v>0</v>
      </c>
      <c r="G70" s="229">
        <f>+[10]BS17A!G$961</f>
        <v>2</v>
      </c>
      <c r="H70" s="291">
        <f>SUM(I70:K70)</f>
        <v>8</v>
      </c>
      <c r="I70" s="292">
        <f>+[10]BS17A!E$961</f>
        <v>6</v>
      </c>
      <c r="J70" s="294">
        <f>+[10]BS17A!H$961</f>
        <v>0</v>
      </c>
      <c r="K70" s="294">
        <f>+[10]BS17A!I$961</f>
        <v>2</v>
      </c>
      <c r="L70" s="156">
        <f>+[10]BS17A!AB$961</f>
        <v>15</v>
      </c>
      <c r="M70" s="156">
        <f>+[10]BS17A!Q$961+[10]BS17A!R$961</f>
        <v>0</v>
      </c>
      <c r="N70" s="156">
        <f>+[10]BS17D!D$961</f>
        <v>0</v>
      </c>
      <c r="O70" s="156">
        <f>+[10]BS17D!E$961</f>
        <v>0</v>
      </c>
      <c r="P70" s="156">
        <f>+[10]BS17A!S$961</f>
        <v>0</v>
      </c>
      <c r="Q70" s="156">
        <f>+[10]BS17A!T$961</f>
        <v>2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+[10]BS17A!C$1037</f>
        <v>5</v>
      </c>
      <c r="D71" s="228">
        <f t="shared" si="11"/>
        <v>5</v>
      </c>
      <c r="E71" s="229">
        <f>+[10]BS17A!D$1037</f>
        <v>5</v>
      </c>
      <c r="F71" s="229">
        <f>+[10]BS17A!F$1037</f>
        <v>0</v>
      </c>
      <c r="G71" s="229">
        <f>+[10]BS17A!G$1037</f>
        <v>0</v>
      </c>
      <c r="H71" s="295">
        <f t="shared" ref="H71:H84" si="12">SUM(I71:K71)</f>
        <v>0</v>
      </c>
      <c r="I71" s="294">
        <f>+[10]BS17A!E$1037</f>
        <v>0</v>
      </c>
      <c r="J71" s="294">
        <f>+[10]BS17A!H$1037</f>
        <v>0</v>
      </c>
      <c r="K71" s="294">
        <f>+[10]BS17A!I$1037</f>
        <v>0</v>
      </c>
      <c r="L71" s="156">
        <f>+[10]BS17A!AB$1037</f>
        <v>4</v>
      </c>
      <c r="M71" s="156">
        <f>+[10]BS17A!Q$1037+[10]BS17A!R$1037</f>
        <v>0</v>
      </c>
      <c r="N71" s="156">
        <f>+[10]BS17D!D$1037</f>
        <v>0</v>
      </c>
      <c r="O71" s="156">
        <f>+[10]BS17D!E$1037</f>
        <v>0</v>
      </c>
      <c r="P71" s="156">
        <f>+[10]BS17A!S$1037</f>
        <v>0</v>
      </c>
      <c r="Q71" s="156">
        <f>+[10]BS17A!T$1037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+[10]BS17A!C$1098</f>
        <v>56</v>
      </c>
      <c r="D72" s="228">
        <f t="shared" si="11"/>
        <v>57</v>
      </c>
      <c r="E72" s="229">
        <f>+[10]BS17A!D$1098</f>
        <v>54</v>
      </c>
      <c r="F72" s="229">
        <f>+[10]BS17A!F$1098</f>
        <v>0</v>
      </c>
      <c r="G72" s="229">
        <f>+[10]BS17A!G$1098</f>
        <v>3</v>
      </c>
      <c r="H72" s="295">
        <f t="shared" si="12"/>
        <v>3</v>
      </c>
      <c r="I72" s="294">
        <f>+[10]BS17A!E$1098</f>
        <v>2</v>
      </c>
      <c r="J72" s="294">
        <f>+[10]BS17A!H$1098</f>
        <v>0</v>
      </c>
      <c r="K72" s="294">
        <f>+[10]BS17A!I$1098</f>
        <v>1</v>
      </c>
      <c r="L72" s="156">
        <f>+[10]BS17A!AB$1098</f>
        <v>52</v>
      </c>
      <c r="M72" s="156">
        <f>+[10]BS17A!Q$1098+[10]BS17A!R$1098</f>
        <v>0</v>
      </c>
      <c r="N72" s="156">
        <f>+[10]BS17D!D$1098</f>
        <v>0</v>
      </c>
      <c r="O72" s="156">
        <f>+[10]BS17D!E$1098</f>
        <v>0</v>
      </c>
      <c r="P72" s="156">
        <f>+[10]BS17A!S$1098</f>
        <v>0</v>
      </c>
      <c r="Q72" s="156">
        <f>+[10]BS17A!T$1098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+[10]BS17A!C$1166</f>
        <v>101</v>
      </c>
      <c r="D73" s="228">
        <f t="shared" si="11"/>
        <v>95</v>
      </c>
      <c r="E73" s="229">
        <f>+[10]BS17A!D$1166</f>
        <v>93</v>
      </c>
      <c r="F73" s="229">
        <f>+[10]BS17A!F$1166</f>
        <v>0</v>
      </c>
      <c r="G73" s="229">
        <f>+[10]BS17A!G$1166</f>
        <v>2</v>
      </c>
      <c r="H73" s="295">
        <f t="shared" si="12"/>
        <v>8</v>
      </c>
      <c r="I73" s="294">
        <f>+[10]BS17A!E$1166</f>
        <v>8</v>
      </c>
      <c r="J73" s="294">
        <f>+[10]BS17A!H$1166</f>
        <v>0</v>
      </c>
      <c r="K73" s="294">
        <f>+[10]BS17A!I$1166</f>
        <v>0</v>
      </c>
      <c r="L73" s="156">
        <f>+[10]BS17A!AB$1166</f>
        <v>101</v>
      </c>
      <c r="M73" s="156">
        <f>+[10]BS17A!Q$1166+[10]BS17A!R$1166</f>
        <v>0</v>
      </c>
      <c r="N73" s="156">
        <f>+[10]BS17D!D$1166</f>
        <v>0</v>
      </c>
      <c r="O73" s="156">
        <f>+[10]BS17D!E$1166</f>
        <v>0</v>
      </c>
      <c r="P73" s="156">
        <f>+[10]BS17A!S$1166</f>
        <v>0</v>
      </c>
      <c r="Q73" s="156">
        <f>+[10]BS17A!T$1166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+[10]BS17A!C$1221</f>
        <v>4</v>
      </c>
      <c r="D74" s="228">
        <f t="shared" si="11"/>
        <v>4</v>
      </c>
      <c r="E74" s="229">
        <f>+[10]BS17A!D$1221</f>
        <v>4</v>
      </c>
      <c r="F74" s="229">
        <f>+[10]BS17A!F$1221</f>
        <v>0</v>
      </c>
      <c r="G74" s="229">
        <f>+[10]BS17A!G$1221</f>
        <v>0</v>
      </c>
      <c r="H74" s="295">
        <f t="shared" si="12"/>
        <v>0</v>
      </c>
      <c r="I74" s="294">
        <f>+[10]BS17A!E$1221</f>
        <v>0</v>
      </c>
      <c r="J74" s="294">
        <f>+[10]BS17A!H$1221</f>
        <v>0</v>
      </c>
      <c r="K74" s="294">
        <f>+[10]BS17A!I$1221</f>
        <v>0</v>
      </c>
      <c r="L74" s="156">
        <f>+[10]BS17A!AB$1221</f>
        <v>1</v>
      </c>
      <c r="M74" s="156">
        <f>+[10]BS17A!Q$1221+[10]BS17A!R$1221</f>
        <v>0</v>
      </c>
      <c r="N74" s="156">
        <f>+[10]BS17D!D$1221</f>
        <v>0</v>
      </c>
      <c r="O74" s="156">
        <f>+[10]BS17D!E$1221</f>
        <v>0</v>
      </c>
      <c r="P74" s="156">
        <f>+[10]BS17A!S$1221</f>
        <v>0</v>
      </c>
      <c r="Q74" s="156">
        <f>+[10]BS17A!T$1221</f>
        <v>2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+[10]BS17A!C$1287</f>
        <v>3</v>
      </c>
      <c r="D75" s="228">
        <f t="shared" si="11"/>
        <v>3</v>
      </c>
      <c r="E75" s="229">
        <f>+[10]BS17A!D$1287</f>
        <v>3</v>
      </c>
      <c r="F75" s="229">
        <f>+[10]BS17A!F$1287</f>
        <v>0</v>
      </c>
      <c r="G75" s="229">
        <f>+[10]BS17A!G$1287</f>
        <v>0</v>
      </c>
      <c r="H75" s="295">
        <f t="shared" si="12"/>
        <v>0</v>
      </c>
      <c r="I75" s="294">
        <f>+[10]BS17A!E$1287</f>
        <v>0</v>
      </c>
      <c r="J75" s="294">
        <f>+[10]BS17A!H$1287</f>
        <v>0</v>
      </c>
      <c r="K75" s="294">
        <f>+[10]BS17A!I$1287</f>
        <v>0</v>
      </c>
      <c r="L75" s="156">
        <f>+[10]BS17A!AB$1287</f>
        <v>3</v>
      </c>
      <c r="M75" s="156">
        <f>+[10]BS17A!Q$1287+[10]BS17A!R$1287</f>
        <v>0</v>
      </c>
      <c r="N75" s="156">
        <f>+[10]BS17D!D$1287</f>
        <v>0</v>
      </c>
      <c r="O75" s="156">
        <f>+[10]BS17D!E$1287</f>
        <v>0</v>
      </c>
      <c r="P75" s="156">
        <f>+[10]BS17A!S$1287</f>
        <v>0</v>
      </c>
      <c r="Q75" s="156">
        <f>+[10]BS17A!T$1287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+[10]BS17A!C$1357</f>
        <v>170</v>
      </c>
      <c r="D76" s="228">
        <f t="shared" si="11"/>
        <v>182</v>
      </c>
      <c r="E76" s="229">
        <f>+[10]BS17A!D$1357</f>
        <v>160</v>
      </c>
      <c r="F76" s="229">
        <f>+[10]BS17A!F$1357</f>
        <v>2</v>
      </c>
      <c r="G76" s="229">
        <f>+[10]BS17A!G$1357</f>
        <v>20</v>
      </c>
      <c r="H76" s="295">
        <f t="shared" si="12"/>
        <v>10</v>
      </c>
      <c r="I76" s="294">
        <f>+[10]BS17A!E$1357</f>
        <v>10</v>
      </c>
      <c r="J76" s="294">
        <f>+[10]BS17A!H$1357</f>
        <v>0</v>
      </c>
      <c r="K76" s="294">
        <f>+[10]BS17A!I$1357</f>
        <v>0</v>
      </c>
      <c r="L76" s="156">
        <f>+[10]BS17A!AB$1357</f>
        <v>0</v>
      </c>
      <c r="M76" s="156">
        <f>+[10]BS17A!Q$1357+[10]BS17A!R$1357</f>
        <v>0</v>
      </c>
      <c r="N76" s="156">
        <f>+[10]BS17D!D$1357</f>
        <v>0</v>
      </c>
      <c r="O76" s="156">
        <f>+[10]BS17D!E$1357</f>
        <v>0</v>
      </c>
      <c r="P76" s="156">
        <f>+[10]BS17A!S$1357</f>
        <v>0</v>
      </c>
      <c r="Q76" s="156">
        <f>+[10]BS17A!T$1357</f>
        <v>26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+[10]BS17A!C$1441</f>
        <v>10</v>
      </c>
      <c r="D77" s="228">
        <f t="shared" si="11"/>
        <v>9</v>
      </c>
      <c r="E77" s="229">
        <f>+[10]BS17A!D$1441</f>
        <v>8</v>
      </c>
      <c r="F77" s="229">
        <f>+[10]BS17A!F$1441</f>
        <v>0</v>
      </c>
      <c r="G77" s="229">
        <f>+[10]BS17A!G$1441</f>
        <v>1</v>
      </c>
      <c r="H77" s="295">
        <f t="shared" si="12"/>
        <v>2</v>
      </c>
      <c r="I77" s="294">
        <f>+[10]BS17A!E$1441</f>
        <v>2</v>
      </c>
      <c r="J77" s="294">
        <f>+[10]BS17A!H$1441</f>
        <v>0</v>
      </c>
      <c r="K77" s="294">
        <f>+[10]BS17A!I$1441</f>
        <v>0</v>
      </c>
      <c r="L77" s="156">
        <f>+[10]BS17A!AB$1441</f>
        <v>2</v>
      </c>
      <c r="M77" s="156">
        <f>+[10]BS17A!Q$1441+[10]BS17A!R$1441</f>
        <v>0</v>
      </c>
      <c r="N77" s="156">
        <f>+[10]BS17D!D$1441</f>
        <v>0</v>
      </c>
      <c r="O77" s="156">
        <f>+[10]BS17D!E$1441</f>
        <v>0</v>
      </c>
      <c r="P77" s="156">
        <f>+[10]BS17A!S$1441</f>
        <v>0</v>
      </c>
      <c r="Q77" s="156">
        <f>+[10]BS17A!T$1441</f>
        <v>0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+[10]BS17A!C$1489</f>
        <v>45</v>
      </c>
      <c r="D78" s="228">
        <f t="shared" si="11"/>
        <v>37</v>
      </c>
      <c r="E78" s="229">
        <f>+[10]BS17A!D$1489</f>
        <v>37</v>
      </c>
      <c r="F78" s="229">
        <f>+[10]BS17A!F$1489</f>
        <v>0</v>
      </c>
      <c r="G78" s="229">
        <f>+[10]BS17A!G$1489</f>
        <v>0</v>
      </c>
      <c r="H78" s="295">
        <f t="shared" si="12"/>
        <v>10</v>
      </c>
      <c r="I78" s="294">
        <f>+[10]BS17A!E$1489</f>
        <v>8</v>
      </c>
      <c r="J78" s="294">
        <f>+[10]BS17A!H$1489</f>
        <v>0</v>
      </c>
      <c r="K78" s="294">
        <f>+[10]BS17A!I$1489</f>
        <v>2</v>
      </c>
      <c r="L78" s="156">
        <f>+[10]BS17A!AB$1489</f>
        <v>0</v>
      </c>
      <c r="M78" s="156">
        <f>+[10]BS17A!Q$1489+[10]BS17A!R$1489</f>
        <v>0</v>
      </c>
      <c r="N78" s="156">
        <f>+[10]BS17D!D$1489</f>
        <v>0</v>
      </c>
      <c r="O78" s="156">
        <f>+[10]BS17D!E$1489</f>
        <v>0</v>
      </c>
      <c r="P78" s="156">
        <f>+[10]BS17A!S$1489</f>
        <v>0</v>
      </c>
      <c r="Q78" s="156">
        <f>+[10]BS17A!T$1489</f>
        <v>5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+[10]BS17A!C$1592</f>
        <v>7</v>
      </c>
      <c r="D79" s="228">
        <f t="shared" si="11"/>
        <v>6</v>
      </c>
      <c r="E79" s="229">
        <f>+[10]BS17A!D$1592</f>
        <v>6</v>
      </c>
      <c r="F79" s="229">
        <f>+[10]BS17A!F$1592</f>
        <v>0</v>
      </c>
      <c r="G79" s="229">
        <f>+[10]BS17A!G$1592</f>
        <v>0</v>
      </c>
      <c r="H79" s="295">
        <f t="shared" si="12"/>
        <v>1</v>
      </c>
      <c r="I79" s="294">
        <f>+[10]BS17A!E$1592</f>
        <v>1</v>
      </c>
      <c r="J79" s="294">
        <f>+[10]BS17A!H$1592</f>
        <v>0</v>
      </c>
      <c r="K79" s="294">
        <f>+[10]BS17A!I$1592</f>
        <v>0</v>
      </c>
      <c r="L79" s="156">
        <f>+[10]BS17A!AB$1592</f>
        <v>0</v>
      </c>
      <c r="M79" s="156">
        <f>+[10]BS17A!Q$1592+[10]BS17A!R$1592</f>
        <v>0</v>
      </c>
      <c r="N79" s="156">
        <f>+[10]BS17D!D$1592</f>
        <v>0</v>
      </c>
      <c r="O79" s="156">
        <f>+[10]BS17D!E$1592</f>
        <v>0</v>
      </c>
      <c r="P79" s="156">
        <f>+[10]BS17A!S$1592</f>
        <v>0</v>
      </c>
      <c r="Q79" s="156">
        <f>+[10]BS17A!T$1592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+[10]BS17A!C$1597</f>
        <v>57</v>
      </c>
      <c r="D80" s="228">
        <f t="shared" si="11"/>
        <v>56</v>
      </c>
      <c r="E80" s="229">
        <f>+[10]BS17A!D$1597</f>
        <v>52</v>
      </c>
      <c r="F80" s="229">
        <f>+[10]BS17A!F$1597</f>
        <v>1</v>
      </c>
      <c r="G80" s="229">
        <f>+[10]BS17A!G$1597</f>
        <v>3</v>
      </c>
      <c r="H80" s="295">
        <f t="shared" si="12"/>
        <v>7</v>
      </c>
      <c r="I80" s="294">
        <f>+[10]BS17A!E$1597</f>
        <v>5</v>
      </c>
      <c r="J80" s="294">
        <f>+[10]BS17A!H$1597</f>
        <v>0</v>
      </c>
      <c r="K80" s="294">
        <f>+[10]BS17A!I$1597</f>
        <v>2</v>
      </c>
      <c r="L80" s="156">
        <f>+[10]BS17A!AB$1597</f>
        <v>0</v>
      </c>
      <c r="M80" s="156">
        <f>+[10]BS17A!Q$1597+[10]BS17A!R$1597</f>
        <v>0</v>
      </c>
      <c r="N80" s="156">
        <f>+[10]BS17D!D$1597</f>
        <v>0</v>
      </c>
      <c r="O80" s="156">
        <f>+[10]BS17D!E$1597</f>
        <v>0</v>
      </c>
      <c r="P80" s="156">
        <f>+[10]BS17A!S$1597</f>
        <v>0</v>
      </c>
      <c r="Q80" s="156">
        <f>+[10]BS17A!T$1597</f>
        <v>12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SUM([10]BS17A!C1632:C1635)</f>
        <v>165</v>
      </c>
      <c r="D81" s="228">
        <f t="shared" si="11"/>
        <v>160</v>
      </c>
      <c r="E81" s="229">
        <f>SUM([10]BS17A!D1632:D1635)</f>
        <v>160</v>
      </c>
      <c r="F81" s="229">
        <f>SUM([10]BS17A!F1632:F1635)</f>
        <v>0</v>
      </c>
      <c r="G81" s="229">
        <f>SUM([10]BS17A!G1632:G1635)</f>
        <v>0</v>
      </c>
      <c r="H81" s="295">
        <f t="shared" si="12"/>
        <v>5</v>
      </c>
      <c r="I81" s="294">
        <f>SUM([10]BS17A!E1632:E1635)</f>
        <v>5</v>
      </c>
      <c r="J81" s="294">
        <f>SUM([10]BS17A!H1632:H1635)</f>
        <v>0</v>
      </c>
      <c r="K81" s="294">
        <f>SUM([10]BS17A!I1632:I1635)</f>
        <v>0</v>
      </c>
      <c r="L81" s="156">
        <f>SUM([10]BS17A!AB1632:AB1635)</f>
        <v>0</v>
      </c>
      <c r="M81" s="156">
        <f>SUM([10]BS17A!Q1632:Q1635)+SUM([10]BS17A!R1632:R1635)</f>
        <v>0</v>
      </c>
      <c r="N81" s="156">
        <f>SUM([10]BS17D!D1632:D1635)</f>
        <v>0</v>
      </c>
      <c r="O81" s="156">
        <f>SUM([10]BS17D!E1632:E1635)</f>
        <v>0</v>
      </c>
      <c r="P81" s="156">
        <f>SUM([10]BS17A!S1632:S1635)</f>
        <v>0</v>
      </c>
      <c r="Q81" s="156">
        <f>SUM([10]BS17A!T1632:T1635)</f>
        <v>94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+[10]BS17A!C1639</f>
        <v>88</v>
      </c>
      <c r="D82" s="228">
        <f t="shared" si="11"/>
        <v>89</v>
      </c>
      <c r="E82" s="229">
        <f>+[10]BS17A!D1639</f>
        <v>82</v>
      </c>
      <c r="F82" s="229">
        <f>+[10]BS17A!F1639</f>
        <v>1</v>
      </c>
      <c r="G82" s="229">
        <f>+[10]BS17A!G1639</f>
        <v>6</v>
      </c>
      <c r="H82" s="295">
        <f t="shared" si="12"/>
        <v>8</v>
      </c>
      <c r="I82" s="294">
        <f>+[10]BS17A!E1639</f>
        <v>6</v>
      </c>
      <c r="J82" s="294">
        <f>+[10]BS17A!H1639</f>
        <v>0</v>
      </c>
      <c r="K82" s="294">
        <f>+[10]BS17A!I1639</f>
        <v>2</v>
      </c>
      <c r="L82" s="156">
        <f>+[10]BS17A!AB$1639</f>
        <v>12</v>
      </c>
      <c r="M82" s="156">
        <f>+[10]BS17A!Q$1639+[10]BS17A!R$1639</f>
        <v>0</v>
      </c>
      <c r="N82" s="156">
        <f>+[10]BS17D!D$1639</f>
        <v>0</v>
      </c>
      <c r="O82" s="156">
        <f>+[10]BS17D!E$1639</f>
        <v>0</v>
      </c>
      <c r="P82" s="156">
        <f>+[10]BS17A!S$1639</f>
        <v>0</v>
      </c>
      <c r="Q82" s="156">
        <f>+[10]BS17A!T$1639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+[10]BS17A!C$1914+[10]BS17A!C$1890-[10]BS17A!C$1935-[10]BS17A!C$1936</f>
        <v>34</v>
      </c>
      <c r="D83" s="252">
        <f t="shared" si="11"/>
        <v>34</v>
      </c>
      <c r="E83" s="253">
        <f>+[10]BS17A!D$1914+[10]BS17A!D$1890-[10]BS17A!D$1935-[10]BS17A!D$1936</f>
        <v>34</v>
      </c>
      <c r="F83" s="253">
        <f>+[10]BS17A!F$1914+[10]BS17A!F$1890-[10]BS17A!F$1935-[10]BS17A!F$1936</f>
        <v>0</v>
      </c>
      <c r="G83" s="253">
        <f>+[10]BS17A!G$1914+[10]BS17A!G$1890-[10]BS17A!G$1935-[10]BS17A!G$1936</f>
        <v>0</v>
      </c>
      <c r="H83" s="297">
        <f t="shared" si="12"/>
        <v>0</v>
      </c>
      <c r="I83" s="298">
        <f>+[10]BS17A!E$1914+[10]BS17A!E$1890-[10]BS17A!E$1935-[10]BS17A!E$1936</f>
        <v>0</v>
      </c>
      <c r="J83" s="298">
        <f>+[10]BS17A!H$1914+[10]BS17A!H$1890-[10]BS17A!H$1935-[10]BS17A!H$1936</f>
        <v>0</v>
      </c>
      <c r="K83" s="298">
        <f>+[10]BS17A!I$1914+[10]BS17A!I$1890-[10]BS17A!I$1935-[10]BS17A!I$1936</f>
        <v>0</v>
      </c>
      <c r="L83" s="250">
        <f>+[10]BS17A!AB$1914+[10]BS17A!AB$1890-[10]BS17A!AB$1935-[10]BS17A!AB$1936</f>
        <v>32</v>
      </c>
      <c r="M83" s="250">
        <f>+[10]BS17A!Q$1914+[10]BS17A!Q$1890-[10]BS17A!Q$1935-[10]BS17A!Q$1936+[10]BS17A!R$1914+[10]BS17A!R$1890-[10]BS17A!R$1935-[10]BS17A!R$1936</f>
        <v>0</v>
      </c>
      <c r="N83" s="250">
        <f>+[10]BS17D!D$1914+[10]BS17D!D$1890-[10]BS17D!D$1937</f>
        <v>0</v>
      </c>
      <c r="O83" s="250">
        <f>+[10]BS17D!E$1914+[10]BS17D!E$1890-[10]BS17D!E$1937</f>
        <v>0</v>
      </c>
      <c r="P83" s="250">
        <f>+[10]BS17A!S$1914+[10]BS17A!S$1890-[10]BS17A!S$1935-[10]BS17A!S$1936</f>
        <v>0</v>
      </c>
      <c r="Q83" s="250">
        <f>+[10]BS17A!T$1914+[10]BS17A!T$1890-[10]BS17A!T$1935-[10]BS17A!T$1936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+[10]BS17A!C1845</f>
        <v>8</v>
      </c>
      <c r="D84" s="252">
        <f t="shared" si="11"/>
        <v>8</v>
      </c>
      <c r="E84" s="253">
        <f>+[10]BS17A!D$1845</f>
        <v>8</v>
      </c>
      <c r="F84" s="253">
        <f>+[10]BS17A!F$1845</f>
        <v>0</v>
      </c>
      <c r="G84" s="253">
        <f>+[10]BS17A!G$1845</f>
        <v>0</v>
      </c>
      <c r="H84" s="297">
        <f t="shared" si="12"/>
        <v>0</v>
      </c>
      <c r="I84" s="298">
        <f>+[10]BS17A!E$1845</f>
        <v>0</v>
      </c>
      <c r="J84" s="298">
        <f>+[10]BS17A!H$1845</f>
        <v>0</v>
      </c>
      <c r="K84" s="298">
        <f>+[10]BS17A!I$1845</f>
        <v>0</v>
      </c>
      <c r="L84" s="250">
        <f>+[10]BS17A!AB$1845</f>
        <v>0</v>
      </c>
      <c r="M84" s="250">
        <f>+[10]BS17A!Q$1845+[10]BS17A!R$1845</f>
        <v>0</v>
      </c>
      <c r="N84" s="250">
        <f>+[10]BS17D!D1845</f>
        <v>0</v>
      </c>
      <c r="O84" s="250">
        <f>+[10]BS17D!E1845</f>
        <v>0</v>
      </c>
      <c r="P84" s="250">
        <f>+[10]BS17A!S$1845</f>
        <v>0</v>
      </c>
      <c r="Q84" s="250">
        <f>+[10]BS17A!T$1845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874</v>
      </c>
      <c r="D85" s="219">
        <f>SUM(D68:D84)</f>
        <v>851</v>
      </c>
      <c r="E85" s="300">
        <f t="shared" ref="E85:Q85" si="13">SUM(E68:E84)</f>
        <v>809</v>
      </c>
      <c r="F85" s="300">
        <f t="shared" si="13"/>
        <v>4</v>
      </c>
      <c r="G85" s="300">
        <f t="shared" si="13"/>
        <v>38</v>
      </c>
      <c r="H85" s="301">
        <f t="shared" si="13"/>
        <v>75</v>
      </c>
      <c r="I85" s="302">
        <f t="shared" si="13"/>
        <v>65</v>
      </c>
      <c r="J85" s="302">
        <f t="shared" si="13"/>
        <v>0</v>
      </c>
      <c r="K85" s="302">
        <f t="shared" si="13"/>
        <v>10</v>
      </c>
      <c r="L85" s="303">
        <f t="shared" si="13"/>
        <v>287</v>
      </c>
      <c r="M85" s="303">
        <f t="shared" si="13"/>
        <v>0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141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789" t="s">
        <v>71</v>
      </c>
      <c r="B88" s="790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9" t="s">
        <v>7</v>
      </c>
      <c r="P88" s="799" t="s">
        <v>74</v>
      </c>
      <c r="Q88" s="799" t="s">
        <v>8</v>
      </c>
      <c r="R88"/>
      <c r="Z88" s="445" t="s">
        <v>279</v>
      </c>
      <c r="AA88" s="445">
        <f>+[10]BS17A!Q1640+[10]BS17A!Q1643+[10]BS17A!Q1644+[10]BS17A!Q1645+[10]BS17A!Q1653+[10]BS17A!Q1654+[10]BS17A!Q1655+[10]BS17A!Q1663+[10]BS17A!Q1664+[10]BS17A!Q1665+[10]BS17A!Q1666+[10]BS17A!Q1667+[10]BS17A!Q1668+[10]BS17A!Q1669+[10]BS17A!Q1670+[10]BS17A!Q1671+[10]BS17A!Q1672+[10]BS17A!Q1673+[10]BS17A!Q1674+[10]BS17A!Q1675+[10]BS17A!Q1676+[10]BS17A!Q1678+[10]BS17A!Q1679+[10]BS17A!Q1680+[10]BS17A!Q1681+[10]BS17A!Q1682+[10]BS17A!Q1683+[10]BS17A!Q1684+[10]BS17A!Q1685+[10]BS17A!Q1687+[10]BS17A!Q1688+[10]BS17A!Q1689+[10]BS17A!Q1691+[10]BS17A!Q1692+[10]BS17A!Q1693+[10]BS17A!Q1694+[10]BS17A!Q1698+[10]BS17A!Q1699+[10]BS17A!Q1700+[10]BS17A!Q1702+[10]BS17A!Q1703+[10]BS17A!Q1704+[10]BS17A!Q1705+[10]BS17A!Q1708+[10]BS17A!Q1710+[10]BS17A!Q1711+[10]BS17A!Q1719+[10]BS17A!Q1720+[10]BS17A!Q1721+[10]BS17A!Q1722+[10]BS17A!Q1723+[10]BS17A!Q1725+[10]BS17A!Q1726+[10]BS17A!Q1727+[10]BS17A!Q1728+[10]BS17A!Q1730+[10]BS17A!Q1732+[10]BS17A!Q1733+[10]BS17A!Q1736+[10]BS17A!Q1737+[10]BS17A!Q1738+[10]BS17A!Q1740+[10]BS17A!Q1741+[10]BS17A!Q1742+[10]BS17A!Q1743+[10]BS17A!Q1744+[10]BS17A!Q1745+[10]BS17A!Q1746+[10]BS17A!Q1747+[10]BS17A!Q1748+[10]BS17A!Q1753+[10]BS17A!Q1754+[10]BS17A!Q1755+[10]BS17A!Q1761+[10]BS17A!Q1762+[10]BS17A!Q1766+[10]BS17A!Q1767+[10]BS17A!Q1768+[10]BS17A!Q1769+[10]BS17A!Q1770+[10]BS17A!Q1771+[10]BS17A!Q1772+[10]BS17A!Q1773+[10]BS17A!Q1774+[10]BS17A!Q1775+[10]BS17A!Q1776+[10]BS17A!Q1784+[10]BS17A!Q1793+[10]BS17A!Q1796+[10]BS17A!Q1797+[10]BS17A!Q1799+[10]BS17A!Q1804+[10]BS17A!Q1806+[10]BS17A!Q1807</f>
        <v>0</v>
      </c>
    </row>
    <row r="89" spans="1:27" ht="13.5" customHeight="1" x14ac:dyDescent="0.25">
      <c r="A89" s="797"/>
      <c r="B89" s="798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85"/>
      <c r="P89" s="785"/>
      <c r="Q89" s="785"/>
      <c r="R89"/>
      <c r="Z89" s="445" t="s">
        <v>279</v>
      </c>
      <c r="AA89" s="445">
        <f>+[10]BS17A!Q1808+[10]BS17A!Q1809+[10]BS17A!Q1815+[10]BS17A!Q1817+[10]BS17A!Q1818+[10]BS17A!Q1820+[10]BS17A!Q1821+[10]BS17A!Q1823+[10]BS17A!Q1824+[10]BS17A!Q1825+[10]BS17A!Q1827+[10]BS17A!Q1833+[10]BS17A!Q1837+[10]BS17A!Q1843+[10]BS17A!R1640+[10]BS17A!R1643+[10]BS17A!R1644+[10]BS17A!R1645+[10]BS17A!R1653+[10]BS17A!R1654+[10]BS17A!R1655+[10]BS17A!R1663+[10]BS17A!R1664+[10]BS17A!R1665+[10]BS17A!R1666+[10]BS17A!R1667+[10]BS17A!R1668+[10]BS17A!R1669+[10]BS17A!R1670+[10]BS17A!R1671+[10]BS17A!R1672+[10]BS17A!R1673+[10]BS17A!R1674+[10]BS17A!R1675+[10]BS17A!R1676+[10]BS17A!R1678+[10]BS17A!R1679+[10]BS17A!R1680+[10]BS17A!R1681+[10]BS17A!R1682+[10]BS17A!R1683+[10]BS17A!R1684+[10]BS17A!R1685+[10]BS17A!R1687+[10]BS17A!R1688+[10]BS17A!R1689+[10]BS17A!R1691+[10]BS17A!R1692+[10]BS17A!R1693+[10]BS17A!R1694+[10]BS17A!R1698+[10]BS17A!R1699+[10]BS17A!R1700+[10]BS17A!R1702+[10]BS17A!R1703+[10]BS17A!R1704+[10]BS17A!R1705+[10]BS17A!R1708+[10]BS17A!R1710+[10]BS17A!R1711+[10]BS17A!R1719+[10]BS17A!R1720+[10]BS17A!R1721+[10]BS17A!R1722+[10]BS17A!R1723+[10]BS17A!R1725+[10]BS17A!R1726+[10]BS17A!R1727+[10]BS17A!R1728+[10]BS17A!R1730+[10]BS17A!R1732+[10]BS17A!R1733+[10]BS17A!R1736+[10]BS17A!R1737+[10]BS17A!R1738+[10]BS17A!R1740+[10]BS17A!R1741+[10]BS17A!R1742+[10]BS17A!R1743+[10]BS17A!R1744+[10]BS17A!R1745+[10]BS17A!R1746+[10]BS17A!R1747+[10]BS17A!R1748+[10]BS17A!R1753+[10]BS17A!R1754+[10]BS17A!R1755+[10]BS17A!R1761+[10]BS17A!R1762+[10]BS17A!R1766+[10]BS17A!R1767+[10]BS17A!R1768+[10]BS17A!R1769+[10]BS17A!R1770+[10]BS17A!R1771+[10]BS17A!R1772+[10]BS17A!R1773+[10]BS17A!R1774+[10]BS17A!R1775+[10]BS17A!R1776+[10]BS17A!R1784+[10]BS17A!R1793+[10]BS17A!R1796+[10]BS17A!R1797+[10]BS17A!R1799+[10]BS17A!R1804+[10]BS17A!R1806+[10]BS17A!R1807+[10]BS17A!R1808+[10]BS17A!R1809+[10]BS17A!R1815+[10]BS17A!R1817+[10]BS17A!R1818+[10]BS17A!R1820+[10]BS17A!R1821+[10]BS17A!R1823+[10]BS17A!R1824+[10]BS17A!R1825+[10]BS17A!R1827+[10]BS17A!R1833+[10]BS17A!R1837+[10]BS17A!R1843</f>
        <v>0</v>
      </c>
    </row>
    <row r="90" spans="1:27" ht="28.5" customHeight="1" x14ac:dyDescent="0.25">
      <c r="A90" s="791"/>
      <c r="B90" s="792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800"/>
      <c r="P90" s="800"/>
      <c r="Q90" s="800"/>
      <c r="R90"/>
      <c r="Z90" s="445" t="s">
        <v>280</v>
      </c>
      <c r="AA90" s="445">
        <f>+[10]BS17A!Q$1641+[10]BS17A!Q$1642+[10]BS17A!Q$1646+[10]BS17A!Q$1647+[10]BS17A!Q$1648+[10]BS17A!Q$1649+[10]BS17A!Q$1650+[10]BS17A!Q$1651+[10]BS17A!Q$1652+[10]BS17A!Q$1656+[10]BS17A!Q$1657+[10]BS17A!Q$1658+[10]BS17A!Q$1659+[10]BS17A!Q$1660+[10]BS17A!Q$1661+[10]BS17A!Q$1662+[10]BS17A!Q$1677+[10]BS17A!Q$1686+[10]BS17A!Q$1690+[10]BS17A!Q$1695+[10]BS17A!Q$1696+[10]BS17A!Q$1697+[10]BS17A!Q$1701+[10]BS17A!Q$1706+[10]BS17A!Q$1707+[10]BS17A!Q$1709+[10]BS17A!Q$1712+[10]BS17A!Q$1713+[10]BS17A!Q$1714+[10]BS17A!Q$1715+[10]BS17A!Q$1716+[10]BS17A!Q$1717+[10]BS17A!Q$1718+[10]BS17A!Q$1724+[10]BS17A!Q$1729+[10]BS17A!Q$1731+[10]BS17A!Q$1734+[10]BS17A!Q$1735+[10]BS17A!Q$1739+[10]BS17A!Q$1749+[10]BS17A!Q$1750+[10]BS17A!Q$1751+[10]BS17A!Q$1752+[10]BS17A!Q$1756+[10]BS17A!Q$1757+[10]BS17A!Q$1758+[10]BS17A!Q$1759+[10]BS17A!Q$1760+[10]BS17A!Q$1763+[10]BS17A!Q$1764+[10]BS17A!Q$1765+[10]BS17A!Q$1777+[10]BS17A!Q$1778+[10]BS17A!Q$1779+[10]BS17A!Q$1780+[10]BS17A!Q$1781+[10]BS17A!Q$1782+[10]BS17A!Q$1783+[10]BS17A!Q$1785+[10]BS17A!Q$1786+[10]BS17A!Q$1787+[10]BS17A!Q$1788+[10]BS17A!Q$1789+[10]BS17A!Q$1790+[10]BS17A!Q$1791+[10]BS17A!Q$1792+[10]BS17A!Q$1794+[10]BS17A!Q$1795+[10]BS17A!Q$1798+[10]BS17A!Q$1800+[10]BS17A!Q$1801+[10]BS17A!Q$1802+[10]BS17A!Q$1803+[10]BS17A!Q$1805+[10]BS17A!Q$1810+[10]BS17A!Q$1811+[10]BS17A!Q$1812+[10]BS17A!Q$1813+[10]BS17A!Q$1814+[10]BS17A!Q$1816+[10]BS17A!Q$1819+[10]BS17A!Q$1822+[10]BS17A!Q$1826+[10]BS17A!Q$1828+[10]BS17A!Q$1829+[10]BS17A!Q$1830+[10]BS17A!Q$1831+[10]BS17A!Q$1832+[10]BS17A!Q$1834+[10]BS17A!Q$1835+[10]BS17A!Q$1836+[10]BS17A!Q$1838+[10]BS17A!Q$1839+[10]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[10]BS17A!C1640+[10]BS17A!C1643+[10]BS17A!C1644+[10]BS17A!C1645+[10]BS17A!C1653+[10]BS17A!C1654+[10]BS17A!C1655+[10]BS17A!C1663+[10]BS17A!C1664+[10]BS17A!C1665+[10]BS17A!C1666+[10]BS17A!C1667+[10]BS17A!C1668+[10]BS17A!C1669+[10]BS17A!C1670+[10]BS17A!C1671+[10]BS17A!C1672+[10]BS17A!C1673+[10]BS17A!C1674+[10]BS17A!C1675+[10]BS17A!C1676+[10]BS17A!C1678+[10]BS17A!C1679+[10]BS17A!C1680+[10]BS17A!C1681+[10]BS17A!C1682+[10]BS17A!C1683+[10]BS17A!C1684+[10]BS17A!C1685+[10]BS17A!C1687+[10]BS17A!C1688+[10]BS17A!C1689+[10]BS17A!C1691+[10]BS17A!C1692+[10]BS17A!C1693+[10]BS17A!C1694+[10]BS17A!C1698+[10]BS17A!C1699+[10]BS17A!C1700+[10]BS17A!C1702+[10]BS17A!C1703+[10]BS17A!C1704+[10]BS17A!C1705+[10]BS17A!C1708+[10]BS17A!C1710+[10]BS17A!C1711+[10]BS17A!C1719+[10]BS17A!C1720+[10]BS17A!C1721+[10]BS17A!C1722+[10]BS17A!C1723+[10]BS17A!C1725+[10]BS17A!C1726+[10]BS17A!C1727+[10]BS17A!C1728+[10]BS17A!C1730+[10]BS17A!C1732+[10]BS17A!C1733+[10]BS17A!C1736+[10]BS17A!C1737+[10]BS17A!C1738+[10]BS17A!C1740+[10]BS17A!C1741+[10]BS17A!C1742+[10]BS17A!C1743+[10]BS17A!C1744+[10]BS17A!C1745+[10]BS17A!C1746+[10]BS17A!C1747+[10]BS17A!C1748+[10]BS17A!C1753+[10]BS17A!C1754+[10]BS17A!C1755+[10]BS17A!C1761+[10]BS17A!C1762+[10]BS17A!C1766+[10]BS17A!C1767+[10]BS17A!C1768+[10]BS17A!C1769+[10]BS17A!C1770+[10]BS17A!C1771+[10]BS17A!C1772+[10]BS17A!C1773+[10]BS17A!C1774+[10]BS17A!C1775+[10]BS17A!C1776+[10]BS17A!C1784+[10]BS17A!C1793+[10]BS17A!C1796+[10]BS17A!C1797+[10]BS17A!C1799+[10]BS17A!C1804+[10]BS17A!C1806+[10]BS17A!C1807+[10]BS17A!C1808+[10]BS17A!C1809+[10]BS17A!C1815+[10]BS17A!C1817+[10]BS17A!C1818+[10]BS17A!C1820+[10]BS17A!C1821+[10]BS17A!C1823+[10]BS17A!C1824+[10]BS17A!C1825+[10]BS17A!C1827+[10]BS17A!C1833+[10]BS17A!C1837+[10]BS17A!C1843</f>
        <v>69</v>
      </c>
      <c r="D91" s="246">
        <f>SUM(E91:G91)</f>
        <v>71</v>
      </c>
      <c r="E91" s="247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64</v>
      </c>
      <c r="F91" s="247">
        <f>+[10]BS17A!F1640+[10]BS17A!F1643+[10]BS17A!F1644+[10]BS17A!F1645+[10]BS17A!F1653+[10]BS17A!F1654+[10]BS17A!F1655+[10]BS17A!F1663+[10]BS17A!F1664+[10]BS17A!F1665+[10]BS17A!F1666+[10]BS17A!F1667+[10]BS17A!F1668+[10]BS17A!F1669+[10]BS17A!F1670+[10]BS17A!F1671+[10]BS17A!F1672+[10]BS17A!F1673+[10]BS17A!F1674+[10]BS17A!F1675+[10]BS17A!F1676+[10]BS17A!F1678+[10]BS17A!F1679+[10]BS17A!F1680+[10]BS17A!F1681+[10]BS17A!F1682+[10]BS17A!F1683+[10]BS17A!F1684+[10]BS17A!F1685+[10]BS17A!F1687+[10]BS17A!F1688+[10]BS17A!F1689+[10]BS17A!F1691+[10]BS17A!F1692+[10]BS17A!F1693+[10]BS17A!F1694+[10]BS17A!F1698+[10]BS17A!F1699+[10]BS17A!F1700+[10]BS17A!F1702+[10]BS17A!F1703+[10]BS17A!F1704+[10]BS17A!F1705+[10]BS17A!F1708+[10]BS17A!F1710+[10]BS17A!F1711+[10]BS17A!F1719+[10]BS17A!F1720+[10]BS17A!F1721+[10]BS17A!F1722+[10]BS17A!F1723+[10]BS17A!F1725+[10]BS17A!F1726+[10]BS17A!F1727+[10]BS17A!F1728+[10]BS17A!F1730+[10]BS17A!F1732+[10]BS17A!F1733+[10]BS17A!F1736+[10]BS17A!F1737+[10]BS17A!F1738+[10]BS17A!F1740+[10]BS17A!F1741+[10]BS17A!F1742+[10]BS17A!F1743+[10]BS17A!F1744+[10]BS17A!F1745+[10]BS17A!F1746+[10]BS17A!F1747+[10]BS17A!F1748+[10]BS17A!F1753+[10]BS17A!F1754+[10]BS17A!F1755+[10]BS17A!F1761+[10]BS17A!F1762+[10]BS17A!F1766+[10]BS17A!F1767+[10]BS17A!F1768+[10]BS17A!F1769+[10]BS17A!F1770+[10]BS17A!F1771+[10]BS17A!F1772+[10]BS17A!F1773+[10]BS17A!F1774+[10]BS17A!F1775+[10]BS17A!F1776+[10]BS17A!F1784+[10]BS17A!F1793+[10]BS17A!F1796+[10]BS17A!F1797+[10]BS17A!F1799+[10]BS17A!F1804+[10]BS17A!F1806+[10]BS17A!F1807+[10]BS17A!F1808+[10]BS17A!F1809+[10]BS17A!F1815+[10]BS17A!F1817+[10]BS17A!F1818+[10]BS17A!F1820+[10]BS17A!F1821+[10]BS17A!F1823+[10]BS17A!F1824+[10]BS17A!F1825+[10]BS17A!F1827+[10]BS17A!F1833+[10]BS17A!F1837+[10]BS17A!F1843</f>
        <v>1</v>
      </c>
      <c r="G91" s="247">
        <f>+[10]BS17A!G1640+[10]BS17A!G1643+[10]BS17A!G1644+[10]BS17A!G1645+[10]BS17A!G1653+[10]BS17A!G1654+[10]BS17A!G1655+[10]BS17A!G1663+[10]BS17A!G1664+[10]BS17A!G1665+[10]BS17A!G1666+[10]BS17A!G1667+[10]BS17A!G1668+[10]BS17A!G1669+[10]BS17A!G1670+[10]BS17A!G1671+[10]BS17A!G1672+[10]BS17A!G1673+[10]BS17A!G1674+[10]BS17A!G1675+[10]BS17A!G1676+[10]BS17A!G1678+[10]BS17A!G1679+[10]BS17A!G1680+[10]BS17A!G1681+[10]BS17A!G1682+[10]BS17A!G1683+[10]BS17A!G1684+[10]BS17A!G1685+[10]BS17A!G1687+[10]BS17A!G1688+[10]BS17A!G1689+[10]BS17A!G1691+[10]BS17A!G1692+[10]BS17A!G1693+[10]BS17A!G1694+[10]BS17A!G1698+[10]BS17A!G1699+[10]BS17A!G1700+[10]BS17A!G1702+[10]BS17A!G1703+[10]BS17A!G1704+[10]BS17A!G1705+[10]BS17A!G1708+[10]BS17A!G1710+[10]BS17A!G1711+[10]BS17A!G1719+[10]BS17A!G1720+[10]BS17A!G1721+[10]BS17A!G1722+[10]BS17A!G1723+[10]BS17A!G1725+[10]BS17A!G1726+[10]BS17A!G1727+[10]BS17A!G1728+[10]BS17A!G1730+[10]BS17A!G1732+[10]BS17A!G1733+[10]BS17A!G1736+[10]BS17A!G1737+[10]BS17A!G1738+[10]BS17A!G1740+[10]BS17A!G1741+[10]BS17A!G1742+[10]BS17A!G1743+[10]BS17A!G1744+[10]BS17A!G1745+[10]BS17A!G1746+[10]BS17A!G1747+[10]BS17A!G1748+[10]BS17A!G1753+[10]BS17A!G1754+[10]BS17A!G1755+[10]BS17A!G1761+[10]BS17A!G1762+[10]BS17A!G1766+[10]BS17A!G1767+[10]BS17A!G1768+[10]BS17A!G1769+[10]BS17A!G1770+[10]BS17A!G1771+[10]BS17A!G1772+[10]BS17A!G1773+[10]BS17A!G1774+[10]BS17A!G1775+[10]BS17A!G1776+[10]BS17A!G1784+[10]BS17A!G1793+[10]BS17A!G1796+[10]BS17A!G1797+[10]BS17A!G1799+[10]BS17A!G1804+[10]BS17A!G1806+[10]BS17A!G1807+[10]BS17A!G1808+[10]BS17A!G1809+[10]BS17A!G1815+[10]BS17A!G1817+[10]BS17A!G1818+[10]BS17A!G1820+[10]BS17A!G1821+[10]BS17A!G1823+[10]BS17A!G1824+[10]BS17A!G1825+[10]BS17A!G1827+[10]BS17A!G1833+[10]BS17A!G1837+[10]BS17A!G1843</f>
        <v>6</v>
      </c>
      <c r="H91" s="291">
        <f>SUM(I91:K91)</f>
        <v>5</v>
      </c>
      <c r="I91" s="292">
        <f>+[10]BS17A!E1640+[10]BS17A!E1643+[10]BS17A!E1644+[10]BS17A!E1645+[10]BS17A!E1653+[10]BS17A!E1654+[10]BS17A!E1655+[10]BS17A!E1663+[10]BS17A!E1664+[10]BS17A!E1665+[10]BS17A!E1666+[10]BS17A!E1667+[10]BS17A!E1668+[10]BS17A!E1669+[10]BS17A!E1670+[10]BS17A!E1671+[10]BS17A!E1672+[10]BS17A!E1673+[10]BS17A!E1674+[10]BS17A!E1675+[10]BS17A!E1676+[10]BS17A!E1678+[10]BS17A!E1679+[10]BS17A!E1680+[10]BS17A!E1681+[10]BS17A!E1682+[10]BS17A!E1683+[10]BS17A!E1684+[10]BS17A!E1685+[10]BS17A!E1687+[10]BS17A!E1688+[10]BS17A!E1689+[10]BS17A!E1691+[10]BS17A!E1692+[10]BS17A!E1693+[10]BS17A!E1694+[10]BS17A!E1698+[10]BS17A!E1699+[10]BS17A!E1700+[10]BS17A!E1702+[10]BS17A!E1703+[10]BS17A!E1704+[10]BS17A!E1705+[10]BS17A!E1708+[10]BS17A!E1710+[10]BS17A!E1711+[10]BS17A!E1719+[10]BS17A!E1720+[10]BS17A!E1721+[10]BS17A!E1722+[10]BS17A!E1723+[10]BS17A!E1725+[10]BS17A!E1726+[10]BS17A!E1727+[10]BS17A!E1728+[10]BS17A!E1730+[10]BS17A!E1732+[10]BS17A!E1733+[10]BS17A!E1736+[10]BS17A!E1737+[10]BS17A!E1738+[10]BS17A!E1740+[10]BS17A!E1741+[10]BS17A!E1742+[10]BS17A!E1743+[10]BS17A!E1744+[10]BS17A!E1745+[10]BS17A!E1746+[10]BS17A!E1747+[10]BS17A!E1748+[10]BS17A!E1753+[10]BS17A!E1754+[10]BS17A!E1755+[10]BS17A!E1761+[10]BS17A!E1762+[10]BS17A!E1766+[10]BS17A!E1767+[10]BS17A!E1768+[10]BS17A!E1769+[10]BS17A!E1770+[10]BS17A!E1771+[10]BS17A!E1772+[10]BS17A!E1773+[10]BS17A!E1774+[10]BS17A!E1775+[10]BS17A!E1776+[10]BS17A!E1784+[10]BS17A!E1793+[10]BS17A!E1796+[10]BS17A!E1797+[10]BS17A!E1799+[10]BS17A!E1804+[10]BS17A!E1806+[10]BS17A!E1807+[10]BS17A!E1808+[10]BS17A!E1809+[10]BS17A!E1815+[10]BS17A!E1817+[10]BS17A!E1818+[10]BS17A!E1820+[10]BS17A!E1821+[10]BS17A!E1823+[10]BS17A!E1824+[10]BS17A!E1825+[10]BS17A!E1827+[10]BS17A!E1833+[10]BS17A!E1837+[10]BS17A!E1843</f>
        <v>5</v>
      </c>
      <c r="J91" s="292">
        <f>+[10]BS17A!H1640+[10]BS17A!H1643+[10]BS17A!H1644+[10]BS17A!H1645+[10]BS17A!H1653+[10]BS17A!H1654+[10]BS17A!H1655+[10]BS17A!H1663+[10]BS17A!H1664+[10]BS17A!H1665+[10]BS17A!H1666+[10]BS17A!H1667+[10]BS17A!H1668+[10]BS17A!H1669+[10]BS17A!H1670+[10]BS17A!H1671+[10]BS17A!H1672+[10]BS17A!H1673+[10]BS17A!H1674+[10]BS17A!H1675+[10]BS17A!H1676+[10]BS17A!H1678+[10]BS17A!H1679+[10]BS17A!H1680+[10]BS17A!H1681+[10]BS17A!H1682+[10]BS17A!H1683+[10]BS17A!H1684+[10]BS17A!H1685+[10]BS17A!H1687+[10]BS17A!H1688+[10]BS17A!H1689+[10]BS17A!H1691+[10]BS17A!H1692+[10]BS17A!H1693+[10]BS17A!H1694+[10]BS17A!H1698+[10]BS17A!H1699+[10]BS17A!H1700+[10]BS17A!H1702+[10]BS17A!H1703+[10]BS17A!H1704+[10]BS17A!H1705+[10]BS17A!H1708+[10]BS17A!H1710+[10]BS17A!H1711+[10]BS17A!H1719+[10]BS17A!H1720+[10]BS17A!H1721+[10]BS17A!H1722+[10]BS17A!H1723+[10]BS17A!H1725+[10]BS17A!H1726+[10]BS17A!H1727+[10]BS17A!H1728+[10]BS17A!H1730+[10]BS17A!H1732+[10]BS17A!H1733+[10]BS17A!H1736+[10]BS17A!H1737+[10]BS17A!H1738+[10]BS17A!H1740+[10]BS17A!H1741+[10]BS17A!H1742+[10]BS17A!H1743+[10]BS17A!H1744+[10]BS17A!H1745+[10]BS17A!H1746+[10]BS17A!H1747+[10]BS17A!H1748+[10]BS17A!H1753+[10]BS17A!H1754+[10]BS17A!H1755+[10]BS17A!H1761+[10]BS17A!H1762+[10]BS17A!H1766+[10]BS17A!H1767+[10]BS17A!H1768+[10]BS17A!H1769+[10]BS17A!H1770+[10]BS17A!H1771+[10]BS17A!H1772+[10]BS17A!H1773+[10]BS17A!H1774+[10]BS17A!H1775+[10]BS17A!H1776+[10]BS17A!H1784+[10]BS17A!H1793+[10]BS17A!H1796+[10]BS17A!H1797+[10]BS17A!H1799+[10]BS17A!H1804+[10]BS17A!H1806+[10]BS17A!H1807+[10]BS17A!H1808+[10]BS17A!H1809+[10]BS17A!H1815+[10]BS17A!H1817+[10]BS17A!H1818+[10]BS17A!H1820+[10]BS17A!H1821+[10]BS17A!H1823+[10]BS17A!H1824+[10]BS17A!H1825+[10]BS17A!H1827+[10]BS17A!H1833+[10]BS17A!H1837+[10]BS17A!H1843</f>
        <v>0</v>
      </c>
      <c r="K91" s="292">
        <f>+[10]BS17A!I1640+[10]BS17A!I1643+[10]BS17A!I1644+[10]BS17A!I1645+[10]BS17A!I1653+[10]BS17A!I1654+[10]BS17A!I1655+[10]BS17A!I1663+[10]BS17A!I1664+[10]BS17A!I1665+[10]BS17A!I1666+[10]BS17A!I1667+[10]BS17A!I1668+[10]BS17A!I1669+[10]BS17A!I1670+[10]BS17A!I1671+[10]BS17A!I1672+[10]BS17A!I1673+[10]BS17A!I1674+[10]BS17A!I1675+[10]BS17A!I1676+[10]BS17A!I1678+[10]BS17A!I1679+[10]BS17A!I1680+[10]BS17A!I1681+[10]BS17A!I1682+[10]BS17A!I1683+[10]BS17A!I1684+[10]BS17A!I1685+[10]BS17A!I1687+[10]BS17A!I1688+[10]BS17A!I1689+[10]BS17A!I1691+[10]BS17A!I1692+[10]BS17A!I1693+[10]BS17A!I1694+[10]BS17A!I1698+[10]BS17A!I1699+[10]BS17A!I1700+[10]BS17A!I1702+[10]BS17A!I1703+[10]BS17A!I1704+[10]BS17A!I1705+[10]BS17A!I1708+[10]BS17A!I1710+[10]BS17A!I1711+[10]BS17A!I1719+[10]BS17A!I1720+[10]BS17A!I1721+[10]BS17A!I1722+[10]BS17A!I1723+[10]BS17A!I1725+[10]BS17A!I1726+[10]BS17A!I1727+[10]BS17A!I1728+[10]BS17A!I1730+[10]BS17A!I1732+[10]BS17A!I1733+[10]BS17A!I1736+[10]BS17A!I1737+[10]BS17A!I1738+[10]BS17A!I1740+[10]BS17A!I1741+[10]BS17A!I1742+[10]BS17A!I1743+[10]BS17A!I1744+[10]BS17A!I1745+[10]BS17A!I1746+[10]BS17A!I1747+[10]BS17A!I1748+[10]BS17A!I1753+[10]BS17A!I1754+[10]BS17A!I1755+[10]BS17A!I1761+[10]BS17A!I1762+[10]BS17A!I1766+[10]BS17A!I1767+[10]BS17A!I1768+[10]BS17A!I1769+[10]BS17A!I1770+[10]BS17A!I1771+[10]BS17A!I1772+[10]BS17A!I1773+[10]BS17A!I1774+[10]BS17A!I1775+[10]BS17A!I1776+[10]BS17A!I1784+[10]BS17A!I1793+[10]BS17A!I1796+[10]BS17A!I1797+[10]BS17A!I1799+[10]BS17A!I1804+[10]BS17A!I1806+[10]BS17A!I1807+[10]BS17A!I1808+[10]BS17A!I1809+[10]BS17A!I1815+[10]BS17A!I1817+[10]BS17A!I1818+[10]BS17A!I1820+[10]BS17A!I1821+[10]BS17A!I1823+[10]BS17A!I1824+[10]BS17A!I1825+[10]BS17A!I1827+[10]BS17A!I1833+[10]BS17A!I1837+[10]BS17A!I1843</f>
        <v>0</v>
      </c>
      <c r="L91" s="244">
        <f>+[10]BS17A!AB1640+[10]BS17A!AB1643+[10]BS17A!AB1644+[10]BS17A!AB1645+[10]BS17A!AB1653+[10]BS17A!AB1654+[10]BS17A!AB1655+[10]BS17A!AB1663+[10]BS17A!AB1664+[10]BS17A!AB1665+[10]BS17A!AB1666+[10]BS17A!AB1667+[10]BS17A!AB1668+[10]BS17A!AB1669+[10]BS17A!AB1670+[10]BS17A!AB1671+[10]BS17A!AB1672+[10]BS17A!AB1673+[10]BS17A!AB1674+[10]BS17A!AB1675+[10]BS17A!AB1676+[10]BS17A!AB1678+[10]BS17A!AB1679+[10]BS17A!AB1680+[10]BS17A!AB1681+[10]BS17A!AB1682+[10]BS17A!AB1683+[10]BS17A!AB1684+[10]BS17A!AB1685+[10]BS17A!AB1687+[10]BS17A!AB1688+[10]BS17A!AB1689+[10]BS17A!AB1691+[10]BS17A!AB1692+[10]BS17A!AB1693+[10]BS17A!AB1694+[10]BS17A!AB1698+[10]BS17A!AB1699+[10]BS17A!AB1700+[10]BS17A!AB1702+[10]BS17A!AB1703+[10]BS17A!AB1704+[10]BS17A!AB1705+[10]BS17A!AB1708+[10]BS17A!AB1710+[10]BS17A!AB1711+[10]BS17A!AB1719+[10]BS17A!AB1720+[10]BS17A!AB1721+[10]BS17A!AB1722+[10]BS17A!AB1723+[10]BS17A!AB1725+[10]BS17A!AB1726+[10]BS17A!AB1727+[10]BS17A!AB1728+[10]BS17A!AB1730+[10]BS17A!AB1732+[10]BS17A!AB1733+[10]BS17A!AB1736+[10]BS17A!AB1737+[10]BS17A!AB1738+[10]BS17A!AB1740+[10]BS17A!AB1741+[10]BS17A!AB1742+[10]BS17A!AB1743+[10]BS17A!AB1744+[10]BS17A!AB1745+[10]BS17A!AB1746+[10]BS17A!AB1747+[10]BS17A!AB1748+[10]BS17A!AB1753+[10]BS17A!AB1754+[10]BS17A!AB1755+[10]BS17A!AB1761+[10]BS17A!AB1762+[10]BS17A!AB1766+[10]BS17A!AB1767+[10]BS17A!AB1768+[10]BS17A!AB1769+[10]BS17A!AB1770+[10]BS17A!AB1771+[10]BS17A!AB1772+[10]BS17A!AB1773+[10]BS17A!AB1774+[10]BS17A!AB1775+[10]BS17A!AB1776+[10]BS17A!AB1784+[10]BS17A!AB1793+[10]BS17A!AB1796+[10]BS17A!AB1797+[10]BS17A!AB1799+[10]BS17A!AB1804+[10]BS17A!AB1806+[10]BS17A!AB1807+[10]BS17A!AB1808+[10]BS17A!AB1809+[10]BS17A!AB1815+[10]BS17A!AB1817+[10]BS17A!AB1818+[10]BS17A!AB1820+[10]BS17A!AB1821+[10]BS17A!AB1823+[10]BS17A!AB1824+[10]BS17A!AB1825+[10]BS17A!AB1827+[10]BS17A!AB1833+[10]BS17A!AB1837+[10]BS17A!AB1843</f>
        <v>11</v>
      </c>
      <c r="M91" s="427">
        <f>+AA88+AA89</f>
        <v>0</v>
      </c>
      <c r="N91" s="244">
        <f>+[10]BS17D!D1638+[10]BS17D!D1641+[10]BS17D!D1642+[10]BS17D!D1643+[10]BS17D!D1651+[10]BS17D!D1652+[10]BS17D!D1653+[10]BS17D!D1661+[10]BS17D!D1662+[10]BS17D!D1663+[10]BS17D!D1664+[10]BS17D!D1665+[10]BS17D!D1666+[10]BS17D!D1667+[10]BS17D!D1668+[10]BS17D!D1669+[10]BS17D!D1670+[10]BS17D!D1671+[10]BS17D!D1672+[10]BS17D!D1673+[10]BS17D!D1674+[10]BS17D!D1676+[10]BS17D!D1677+[10]BS17D!D1678+[10]BS17D!D1679+[10]BS17D!D1680+[10]BS17D!D1681+[10]BS17D!D1682+[10]BS17D!D1683+[10]BS17D!D1685+[10]BS17D!D1686+[10]BS17D!D1687+[10]BS17D!D1689+[10]BS17D!D1690+[10]BS17D!D1691+[10]BS17D!D1692+[10]BS17D!D1696+[10]BS17D!D1697+[10]BS17D!D1698+[10]BS17D!D1700+[10]BS17D!D1701+[10]BS17D!D1702+[10]BS17D!D1703+[10]BS17D!D1706+[10]BS17D!D1708+[10]BS17D!D1709+[10]BS17D!D1717+[10]BS17D!D1718+[10]BS17D!D1719+[10]BS17D!D1720+[10]BS17D!D1721+[10]BS17D!D1723+[10]BS17D!D1724+[10]BS17D!D1725+[10]BS17D!D1726+[10]BS17D!D1728+[10]BS17D!D1730+[10]BS17D!D1731+[10]BS17D!D1734+[10]BS17D!D1735+[10]BS17D!D1736+[10]BS17D!D1738+[10]BS17D!D1739+[10]BS17D!D1740+[10]BS17D!D1741+[10]BS17D!D1742+[10]BS17D!D1743+[10]BS17D!D1744+[10]BS17D!D1745+[10]BS17D!D1746+[10]BS17D!D1751+[10]BS17D!D1752+[10]BS17D!D1753+[10]BS17D!D1759+[10]BS17D!D1760+[10]BS17D!D1764+[10]BS17D!D1765+[10]BS17D!D1766+[10]BS17D!D1767+[10]BS17D!D1768+[10]BS17D!D1769+[10]BS17D!D1770+[10]BS17D!D1771+[10]BS17D!D1772+[10]BS17D!D1773+[10]BS17D!D1774+[10]BS17D!D1782+[10]BS17D!D1791+[10]BS17D!D1794+[10]BS17D!D1795+[10]BS17D!D1797+[10]BS17D!D1802+[10]BS17D!D1804+[10]BS17D!D1805+[10]BS17D!D1806+[10]BS17D!D1807+[10]BS17D!D1813+[10]BS17D!D1815+[10]BS17D!D1816+[10]BS17D!D1818+[10]BS17D!D1819+[10]BS17D!D1821+[10]BS17D!D1822+[10]BS17D!D1823+[10]BS17D!D1825+[10]BS17D!D1831+[10]BS17D!D1835+[10]BS17D!D1841</f>
        <v>0</v>
      </c>
      <c r="O91" s="244">
        <f>+[10]BS17D!E1638+[10]BS17D!E1641+[10]BS17D!E1642+[10]BS17D!E1643+[10]BS17D!E1651+[10]BS17D!E1652+[10]BS17D!E1653+[10]BS17D!E1661+[10]BS17D!E1662+[10]BS17D!E1663+[10]BS17D!E1664+[10]BS17D!E1665+[10]BS17D!E1666+[10]BS17D!E1667+[10]BS17D!E1668+[10]BS17D!E1669+[10]BS17D!E1670+[10]BS17D!E1671+[10]BS17D!E1672+[10]BS17D!E1673+[10]BS17D!E1674+[10]BS17D!E1676+[10]BS17D!E1677+[10]BS17D!E1678+[10]BS17D!E1679+[10]BS17D!E1680+[10]BS17D!E1681+[10]BS17D!E1682+[10]BS17D!E1683+[10]BS17D!E1685+[10]BS17D!E1686+[10]BS17D!E1687+[10]BS17D!E1689+[10]BS17D!E1690+[10]BS17D!E1691+[10]BS17D!E1692+[10]BS17D!E1696+[10]BS17D!E1697+[10]BS17D!E1698+[10]BS17D!E1700+[10]BS17D!E1701+[10]BS17D!E1702+[10]BS17D!E1703+[10]BS17D!E1706+[10]BS17D!E1708+[10]BS17D!E1709+[10]BS17D!E1717+[10]BS17D!E1718+[10]BS17D!E1719+[10]BS17D!E1720+[10]BS17D!E1721+[10]BS17D!E1723+[10]BS17D!E1724+[10]BS17D!E1725+[10]BS17D!E1726+[10]BS17D!E1728+[10]BS17D!E1730+[10]BS17D!E1731+[10]BS17D!E1734+[10]BS17D!E1735+[10]BS17D!E1736+[10]BS17D!E1738+[10]BS17D!E1739+[10]BS17D!E1740+[10]BS17D!E1741+[10]BS17D!E1742+[10]BS17D!E1743+[10]BS17D!E1744+[10]BS17D!E1745+[10]BS17D!E1746+[10]BS17D!E1751+[10]BS17D!E1752+[10]BS17D!E1753+[10]BS17D!E1759+[10]BS17D!E1760+[10]BS17D!E1764+[10]BS17D!E1765+[10]BS17D!E1766+[10]BS17D!E1767+[10]BS17D!E1768+[10]BS17D!E1769+[10]BS17D!E1770+[10]BS17D!E1771+[10]BS17D!E1772+[10]BS17D!E1773+[10]BS17D!E1774+[10]BS17D!E1782+[10]BS17D!E1791+[10]BS17D!E1794+[10]BS17D!E1795+[10]BS17D!E1797+[10]BS17D!E1802+[10]BS17D!E1804+[10]BS17D!E1805+[10]BS17D!E1806+[10]BS17D!E1807+[10]BS17D!E1813+[10]BS17D!E1815+[10]BS17D!E1816+[10]BS17D!E1818+[10]BS17D!E1819+[10]BS17D!E1821+[10]BS17D!E1822+[10]BS17D!E1823+[10]BS17D!E1825+[10]BS17D!E1831+[10]BS17D!E1835+[10]BS17D!E1841</f>
        <v>0</v>
      </c>
      <c r="P91" s="244">
        <f>+[10]BS17A!S1640+[10]BS17A!S1643+[10]BS17A!S1644+[10]BS17A!S1645+[10]BS17A!S1653+[10]BS17A!S1654+[10]BS17A!S1655+[10]BS17A!S1663+[10]BS17A!S1664+[10]BS17A!S1665+[10]BS17A!S1666+[10]BS17A!S1667+[10]BS17A!S1668+[10]BS17A!S1669+[10]BS17A!S1670+[10]BS17A!S1671+[10]BS17A!S1672+[10]BS17A!S1673+[10]BS17A!S1674+[10]BS17A!S1675+[10]BS17A!S1676+[10]BS17A!S1678+[10]BS17A!S1679+[10]BS17A!S1680+[10]BS17A!S1681+[10]BS17A!S1682+[10]BS17A!S1683+[10]BS17A!S1684+[10]BS17A!S1685+[10]BS17A!S1687+[10]BS17A!S1688+[10]BS17A!S1689+[10]BS17A!S1691+[10]BS17A!S1692+[10]BS17A!S1693+[10]BS17A!S1694+[10]BS17A!S1698+[10]BS17A!S1699+[10]BS17A!S1700+[10]BS17A!S1702+[10]BS17A!S1703+[10]BS17A!S1704+[10]BS17A!S1705+[10]BS17A!S1708+[10]BS17A!S1710+[10]BS17A!S1711+[10]BS17A!S1719+[10]BS17A!S1720+[10]BS17A!S1721+[10]BS17A!S1722+[10]BS17A!S1723+[10]BS17A!S1725+[10]BS17A!S1726+[10]BS17A!S1727+[10]BS17A!S1728+[10]BS17A!S1730+[10]BS17A!S1732+[10]BS17A!S1733+[10]BS17A!S1736+[10]BS17A!S1737+[10]BS17A!S1738+[10]BS17A!S1740+[10]BS17A!S1741+[10]BS17A!S1742+[10]BS17A!S1743+[10]BS17A!S1744+[10]BS17A!S1745+[10]BS17A!S1746+[10]BS17A!S1747+[10]BS17A!S1748+[10]BS17A!S1753+[10]BS17A!S1754+[10]BS17A!S1755+[10]BS17A!S1761+[10]BS17A!S1762+[10]BS17A!S1766+[10]BS17A!S1767+[10]BS17A!S1768+[10]BS17A!S1769+[10]BS17A!S1770+[10]BS17A!S1771+[10]BS17A!S1772+[10]BS17A!S1773+[10]BS17A!S1774+[10]BS17A!S1775+[10]BS17A!S1776+[10]BS17A!S1784+[10]BS17A!S1793+[10]BS17A!S1796+[10]BS17A!S1797+[10]BS17A!S1799+[10]BS17A!S1804+[10]BS17A!S1806+[10]BS17A!S1807+[10]BS17A!S1808+[10]BS17A!S1809+[10]BS17A!S1815+[10]BS17A!S1817+[10]BS17A!S1818+[10]BS17A!S1820+[10]BS17A!S1821+[10]BS17A!S1823+[10]BS17A!S1824+[10]BS17A!S1825+[10]BS17A!S1827+[10]BS17A!S1833+[10]BS17A!S1837+[10]BS17A!S1843</f>
        <v>0</v>
      </c>
      <c r="Q91" s="244">
        <f>+[10]BS17A!T1640+[10]BS17A!T1643+[10]BS17A!T1644+[10]BS17A!T1645+[10]BS17A!T1653+[10]BS17A!T1654+[10]BS17A!T1655+[10]BS17A!T1663+[10]BS17A!T1664+[10]BS17A!T1665+[10]BS17A!T1666+[10]BS17A!T1667+[10]BS17A!T1668+[10]BS17A!T1669+[10]BS17A!T1670+[10]BS17A!T1671+[10]BS17A!T1672+[10]BS17A!T1673+[10]BS17A!T1674+[10]BS17A!T1675+[10]BS17A!T1676+[10]BS17A!T1678+[10]BS17A!T1679+[10]BS17A!T1680+[10]BS17A!T1681+[10]BS17A!T1682+[10]BS17A!T1683+[10]BS17A!T1684+[10]BS17A!T1685+[10]BS17A!T1687+[10]BS17A!T1688+[10]BS17A!T1689+[10]BS17A!T1691+[10]BS17A!T1692+[10]BS17A!T1693+[10]BS17A!T1694+[10]BS17A!T1698+[10]BS17A!T1699+[10]BS17A!T1700+[10]BS17A!T1702+[10]BS17A!T1703+[10]BS17A!T1704+[10]BS17A!T1705+[10]BS17A!T1708+[10]BS17A!T1710+[10]BS17A!T1711+[10]BS17A!T1719+[10]BS17A!T1720+[10]BS17A!T1721+[10]BS17A!T1722+[10]BS17A!T1723+[10]BS17A!T1725+[10]BS17A!T1726+[10]BS17A!T1727+[10]BS17A!T1728+[10]BS17A!T1730+[10]BS17A!T1732+[10]BS17A!T1733+[10]BS17A!T1736+[10]BS17A!T1737+[10]BS17A!T1738+[10]BS17A!T1740+[10]BS17A!T1741+[10]BS17A!T1742+[10]BS17A!T1743+[10]BS17A!T1744+[10]BS17A!T1745+[10]BS17A!T1746+[10]BS17A!T1747+[10]BS17A!T1748+[10]BS17A!T1753+[10]BS17A!T1754+[10]BS17A!T1755+[10]BS17A!T1761+[10]BS17A!T1762+[10]BS17A!T1766+[10]BS17A!T1767+[10]BS17A!T1768+[10]BS17A!T1769+[10]BS17A!T1770+[10]BS17A!T1771+[10]BS17A!T1772+[10]BS17A!T1773+[10]BS17A!T1774+[10]BS17A!T1775+[10]BS17A!T1776+[10]BS17A!T1784+[10]BS17A!T1793+[10]BS17A!T1796+[10]BS17A!T1797+[10]BS17A!T1799+[10]BS17A!T1804+[10]BS17A!T1806+[10]BS17A!T1807+[10]BS17A!T1808+[10]BS17A!T1809+[10]BS17A!T1815+[10]BS17A!T1817+[10]BS17A!T1818+[10]BS17A!T1820+[10]BS17A!T1821+[10]BS17A!T1823+[10]BS17A!T1824+[10]BS17A!T1825+[10]BS17A!T1827+[10]BS17A!T1833+[10]BS17A!T1837+[10]BS17A!T1843</f>
        <v>0</v>
      </c>
      <c r="R91" s="70"/>
      <c r="S91" s="474"/>
      <c r="Y91" s="443"/>
      <c r="Z91" s="445" t="s">
        <v>281</v>
      </c>
      <c r="AA91" s="445">
        <f>+[10]BS17A!Q$1841+[10]BS17A!Q$1842+[10]BS17A!Q$1844+[10]BS17A!R$1641+[10]BS17A!R$1642+[10]BS17A!R$1646+[10]BS17A!R$1647+[10]BS17A!R$1648+[10]BS17A!R$1649+[10]BS17A!R$1650+[10]BS17A!R$1651+[10]BS17A!R$1652+[10]BS17A!R$1656+[10]BS17A!R$1657+[10]BS17A!R$1658+[10]BS17A!R$1659+[10]BS17A!R$1660+[10]BS17A!R$1661+[10]BS17A!R$1662+[10]BS17A!R$1677+[10]BS17A!R$1686+[10]BS17A!R$1690+[10]BS17A!R$1695+[10]BS17A!R$1696+[10]BS17A!R$1697+[10]BS17A!R$1701+[10]BS17A!R$1706+[10]BS17A!R$1707+[10]BS17A!R$1709+[10]BS17A!R$1712+[10]BS17A!R$1713+[10]BS17A!R$1714+[10]BS17A!R$1715+[10]BS17A!R$1716+[10]BS17A!R$1717+[10]BS17A!R$1718+[10]BS17A!R$1724+[10]BS17A!R$1729+[10]BS17A!R$1731+[10]BS17A!R$1734+[10]BS17A!R$1735+[10]BS17A!R$1739+[10]BS17A!R$1749+[10]BS17A!R$1750+[10]BS17A!R$1751+[10]BS17A!R$1752+[10]BS17A!R$1756+[10]BS17A!R$1757+[10]BS17A!R$1758+[10]BS17A!R$1759+[10]BS17A!R$1760+[10]BS17A!R$1763+[10]BS17A!R$1764+[10]BS17A!R$1765+[10]BS17A!R$1777+[10]BS17A!R$1778+[10]BS17A!R$1779+[10]BS17A!R$1780+[10]BS17A!R$1781+[10]BS17A!R$1782+[10]BS17A!R$1783+[10]BS17A!R$1785+[10]BS17A!R$1786+[10]BS17A!R$1787+[10]BS17A!R$1788+[10]BS17A!R$1789+[10]BS17A!R$1790+[10]BS17A!R$1791+[10]BS17A!R$1792+[10]BS17A!R$1794+[10]BS17A!R$1795+[10]BS17A!R$1798+[10]BS17A!R$1800+[10]BS17A!R$1801+[10]BS17A!R$1802+[10]BS17A!R$1803+[10]BS17A!R$1805+[10]BS17A!R$1810+[10]BS17A!R$1811+[10]BS17A!R$1812+[10]BS17A!R$1813+[10]BS17A!R$1814+[10]BS17A!R$1816+[10]BS17A!R$1819+[10]BS17A!R$1822+[10]BS17A!R$1826+[10]BS17A!R$1828+[10]BS17A!R$1829+[10]BS17A!R$1830+[10]BS17A!R$1831+[10]BS17A!R$1832+[10]BS17A!R$1834+[10]BS17A!R$1835+[10]BS17A!R$1836+[10]BS17A!R$1838+[10]BS17A!R$1839+[10]BS17A!R$1840+[10]BS17A!R$1841+[10]BS17A!R$1842+[10]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[10]BS17A!C$1641+[10]BS17A!C$1642+[10]BS17A!C$1646+[10]BS17A!C$1647+[10]BS17A!C$1648+[10]BS17A!C$1649+[10]BS17A!C$1650+[10]BS17A!C$1651+[10]BS17A!C$1652+[10]BS17A!C$1656+[10]BS17A!C$1657+[10]BS17A!C$1658+[10]BS17A!C$1659+[10]BS17A!C$1660+[10]BS17A!C$1661+[10]BS17A!C$1662+[10]BS17A!C$1677+[10]BS17A!C$1686+[10]BS17A!C$1690+[10]BS17A!C$1695+[10]BS17A!C$1696+[10]BS17A!C$1697+[10]BS17A!C$1701+[10]BS17A!C$1706+[10]BS17A!C$1707+[10]BS17A!C$1709+[10]BS17A!C$1712+[10]BS17A!C$1713+[10]BS17A!C$1714+[10]BS17A!C$1715+[10]BS17A!C$1716+[10]BS17A!C$1717+[10]BS17A!C$1718+[10]BS17A!C$1724+[10]BS17A!C$1729+[10]BS17A!C$1731+[10]BS17A!C$1734+[10]BS17A!C$1735+[10]BS17A!C$1739+[10]BS17A!C$1749+[10]BS17A!C$1750+[10]BS17A!C$1751+[10]BS17A!C$1752+[10]BS17A!C$1756+[10]BS17A!C$1757+[10]BS17A!C$1758+[10]BS17A!C$1759+[10]BS17A!C$1760+[10]BS17A!C$1763+[10]BS17A!C$1764+[10]BS17A!C$1765+[10]BS17A!C$1777+[10]BS17A!C$1778+[10]BS17A!C$1779+[10]BS17A!C$1780+[10]BS17A!C$1781+[10]BS17A!C$1782+[10]BS17A!C$1783+[10]BS17A!C$1785+[10]BS17A!C$1786+[10]BS17A!C$1787+[10]BS17A!C$1788+[10]BS17A!C$1789+[10]BS17A!C$1790+[10]BS17A!C$1791+[10]BS17A!C$1792+[10]BS17A!C$1794+[10]BS17A!C$1795+[10]BS17A!C$1798+[10]BS17A!C$1800+[10]BS17A!C$1801+[10]BS17A!C$1802+[10]BS17A!C$1803+[10]BS17A!C$1805+[10]BS17A!C$1810+[10]BS17A!C$1811+[10]BS17A!C$1812+[10]BS17A!C$1813+[10]BS17A!C$1814+[10]BS17A!C$1816+[10]BS17A!C$1819+[10]BS17A!C$1822+[10]BS17A!C$1826+[10]BS17A!C$1828+[10]BS17A!C$1829+[10]BS17A!C$1830+[10]BS17A!C$1831+[10]BS17A!C$1832+[10]BS17A!C$1834+[10]BS17A!C$1835+[10]BS17A!C$1836+[10]BS17A!C$1838+[10]BS17A!C$1839+[10]BS17A!C$1840+[10]BS17A!C$1841+[10]BS17A!C$1842+[10]BS17A!C$1844</f>
        <v>19</v>
      </c>
      <c r="D92" s="228">
        <f>SUM(E92:G92)</f>
        <v>18</v>
      </c>
      <c r="E92" s="229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18</v>
      </c>
      <c r="F92" s="229">
        <f>+[10]BS17A!F$1641+[10]BS17A!F$1642+[10]BS17A!F$1646+[10]BS17A!F$1647+[10]BS17A!F$1648+[10]BS17A!F$1649+[10]BS17A!F$1650+[10]BS17A!F$1651+[10]BS17A!F$1652+[10]BS17A!F$1656+[10]BS17A!F$1657+[10]BS17A!F$1658+[10]BS17A!F$1659+[10]BS17A!F$1660+[10]BS17A!F$1661+[10]BS17A!F$1662+[10]BS17A!F$1677+[10]BS17A!F$1686+[10]BS17A!F$1690+[10]BS17A!F$1695+[10]BS17A!F$1696+[10]BS17A!F$1697+[10]BS17A!F$1701+[10]BS17A!F$1706+[10]BS17A!F$1707+[10]BS17A!F$1709+[10]BS17A!F$1712+[10]BS17A!F$1713+[10]BS17A!F$1714+[10]BS17A!F$1715+[10]BS17A!F$1716+[10]BS17A!F$1717+[10]BS17A!F$1718+[10]BS17A!F$1724+[10]BS17A!F$1729+[10]BS17A!F$1731+[10]BS17A!F$1734+[10]BS17A!F$1735+[10]BS17A!F$1739+[10]BS17A!F$1749+[10]BS17A!F$1750+[10]BS17A!F$1751+[10]BS17A!F$1752+[10]BS17A!F$1756+[10]BS17A!F$1757+[10]BS17A!F$1758+[10]BS17A!F$1759+[10]BS17A!F$1760+[10]BS17A!F$1763+[10]BS17A!F$1764+[10]BS17A!F$1765+[10]BS17A!F$1777+[10]BS17A!F$1778+[10]BS17A!F$1779+[10]BS17A!F$1780+[10]BS17A!F$1781+[10]BS17A!F$1782+[10]BS17A!F$1783+[10]BS17A!F$1785+[10]BS17A!F$1786+[10]BS17A!F$1787+[10]BS17A!F$1788+[10]BS17A!F$1789+[10]BS17A!F$1790+[10]BS17A!F$1791+[10]BS17A!F$1792+[10]BS17A!F$1794+[10]BS17A!F$1795+[10]BS17A!F$1798+[10]BS17A!F$1800+[10]BS17A!F$1801+[10]BS17A!F$1802+[10]BS17A!F$1803+[10]BS17A!F$1805+[10]BS17A!F$1810+[10]BS17A!F$1811+[10]BS17A!F$1812+[10]BS17A!F$1813+[10]BS17A!F$1814+[10]BS17A!F$1816+[10]BS17A!F$1819+[10]BS17A!F$1822+[10]BS17A!F$1826+[10]BS17A!F$1828+[10]BS17A!F$1829+[10]BS17A!F$1830+[10]BS17A!F$1831+[10]BS17A!F$1832+[10]BS17A!F$1834+[10]BS17A!F$1835+[10]BS17A!F$1836+[10]BS17A!F$1838+[10]BS17A!F$1839+[10]BS17A!F$1840+[10]BS17A!F$1841+[10]BS17A!F$1842+[10]BS17A!F$1844</f>
        <v>0</v>
      </c>
      <c r="G92" s="229">
        <f>+[10]BS17A!G$1641+[10]BS17A!G$1642+[10]BS17A!G$1646+[10]BS17A!G$1647+[10]BS17A!G$1648+[10]BS17A!G$1649+[10]BS17A!G$1650+[10]BS17A!G$1651+[10]BS17A!G$1652+[10]BS17A!G$1656+[10]BS17A!G$1657+[10]BS17A!G$1658+[10]BS17A!G$1659+[10]BS17A!G$1660+[10]BS17A!G$1661+[10]BS17A!G$1662+[10]BS17A!G$1677+[10]BS17A!G$1686+[10]BS17A!G$1690+[10]BS17A!G$1695+[10]BS17A!G$1696+[10]BS17A!G$1697+[10]BS17A!G$1701+[10]BS17A!G$1706+[10]BS17A!G$1707+[10]BS17A!G$1709+[10]BS17A!G$1712+[10]BS17A!G$1713+[10]BS17A!G$1714+[10]BS17A!G$1715+[10]BS17A!G$1716+[10]BS17A!G$1717+[10]BS17A!G$1718+[10]BS17A!G$1724+[10]BS17A!G$1729+[10]BS17A!G$1731+[10]BS17A!G$1734+[10]BS17A!G$1735+[10]BS17A!G$1739+[10]BS17A!G$1749+[10]BS17A!G$1750+[10]BS17A!G$1751+[10]BS17A!G$1752+[10]BS17A!G$1756+[10]BS17A!G$1757+[10]BS17A!G$1758+[10]BS17A!G$1759+[10]BS17A!G$1760+[10]BS17A!G$1763+[10]BS17A!G$1764+[10]BS17A!G$1765+[10]BS17A!G$1777+[10]BS17A!G$1778+[10]BS17A!G$1779+[10]BS17A!G$1780+[10]BS17A!G$1781+[10]BS17A!G$1782+[10]BS17A!G$1783+[10]BS17A!G$1785+[10]BS17A!G$1786+[10]BS17A!G$1787+[10]BS17A!G$1788+[10]BS17A!G$1789+[10]BS17A!G$1790+[10]BS17A!G$1791+[10]BS17A!G$1792+[10]BS17A!G$1794+[10]BS17A!G$1795+[10]BS17A!G$1798+[10]BS17A!G$1800+[10]BS17A!G$1801+[10]BS17A!G$1802+[10]BS17A!G$1803+[10]BS17A!G$1805+[10]BS17A!G$1810+[10]BS17A!G$1811+[10]BS17A!G$1812+[10]BS17A!G$1813+[10]BS17A!G$1814+[10]BS17A!G$1816+[10]BS17A!G$1819+[10]BS17A!G$1822+[10]BS17A!G$1826+[10]BS17A!G$1828+[10]BS17A!G$1829+[10]BS17A!G$1830+[10]BS17A!G$1831+[10]BS17A!G$1832+[10]BS17A!G$1834+[10]BS17A!G$1835+[10]BS17A!G$1836+[10]BS17A!G$1838+[10]BS17A!G$1839+[10]BS17A!G$1840+[10]BS17A!G$1841+[10]BS17A!G$1842+[10]BS17A!G$1844</f>
        <v>0</v>
      </c>
      <c r="H92" s="291">
        <f>SUM(I92:K92)</f>
        <v>3</v>
      </c>
      <c r="I92" s="292">
        <f>+[10]BS17A!E$1641+[10]BS17A!E$1642+[10]BS17A!E$1646+[10]BS17A!E$1647+[10]BS17A!E$1648+[10]BS17A!E$1649+[10]BS17A!E$1650+[10]BS17A!E$1651+[10]BS17A!E$1652+[10]BS17A!E$1656+[10]BS17A!E$1657+[10]BS17A!E$1658+[10]BS17A!E$1659+[10]BS17A!E$1660+[10]BS17A!E$1661+[10]BS17A!E$1662+[10]BS17A!E$1677+[10]BS17A!E$1686+[10]BS17A!E$1690+[10]BS17A!E$1695+[10]BS17A!E$1696+[10]BS17A!E$1697+[10]BS17A!E$1701+[10]BS17A!E$1706+[10]BS17A!E$1707+[10]BS17A!E$1709+[10]BS17A!E$1712+[10]BS17A!E$1713+[10]BS17A!E$1714+[10]BS17A!E$1715+[10]BS17A!E$1716+[10]BS17A!E$1717+[10]BS17A!E$1718+[10]BS17A!E$1724+[10]BS17A!E$1729+[10]BS17A!E$1731+[10]BS17A!E$1734+[10]BS17A!E$1735+[10]BS17A!E$1739+[10]BS17A!E$1749+[10]BS17A!E$1750+[10]BS17A!E$1751+[10]BS17A!E$1752+[10]BS17A!E$1756+[10]BS17A!E$1757+[10]BS17A!E$1758+[10]BS17A!E$1759+[10]BS17A!E$1760+[10]BS17A!E$1763+[10]BS17A!E$1764+[10]BS17A!E$1765+[10]BS17A!E$1777+[10]BS17A!E$1778+[10]BS17A!E$1779+[10]BS17A!E$1780+[10]BS17A!E$1781+[10]BS17A!E$1782+[10]BS17A!E$1783+[10]BS17A!E$1785+[10]BS17A!E$1786+[10]BS17A!E$1787+[10]BS17A!E$1788+[10]BS17A!E$1789+[10]BS17A!E$1790+[10]BS17A!E$1791+[10]BS17A!E$1792+[10]BS17A!E$1794+[10]BS17A!E$1795+[10]BS17A!E$1798+[10]BS17A!E$1800+[10]BS17A!E$1801+[10]BS17A!E$1802+[10]BS17A!E$1803+[10]BS17A!E$1805+[10]BS17A!E$1810+[10]BS17A!E$1811+[10]BS17A!E$1812+[10]BS17A!E$1813+[10]BS17A!E$1814+[10]BS17A!E$1816+[10]BS17A!E$1819+[10]BS17A!E$1822+[10]BS17A!E$1826+[10]BS17A!E$1828+[10]BS17A!E$1829+[10]BS17A!E$1830+[10]BS17A!E$1831+[10]BS17A!E$1832+[10]BS17A!E$1834+[10]BS17A!E$1835+[10]BS17A!E$1836+[10]BS17A!E$1838+[10]BS17A!E$1839+[10]BS17A!E$1840+[10]BS17A!E$1841+[10]BS17A!E$1842+[10]BS17A!E$1844</f>
        <v>1</v>
      </c>
      <c r="J92" s="294">
        <f>+[10]BS17A!H$1641+[10]BS17A!H$1642+[10]BS17A!H$1646+[10]BS17A!H$1647+[10]BS17A!H$1648+[10]BS17A!H$1649+[10]BS17A!H$1650+[10]BS17A!H$1651+[10]BS17A!H$1652+[10]BS17A!H$1656+[10]BS17A!H$1657+[10]BS17A!H$1658+[10]BS17A!H$1659+[10]BS17A!H$1660+[10]BS17A!H$1661+[10]BS17A!H$1662+[10]BS17A!H$1677+[10]BS17A!H$1686+[10]BS17A!H$1690+[10]BS17A!H$1695+[10]BS17A!H$1696+[10]BS17A!H$1697+[10]BS17A!H$1701+[10]BS17A!H$1706+[10]BS17A!H$1707+[10]BS17A!H$1709+[10]BS17A!H$1712+[10]BS17A!H$1713+[10]BS17A!H$1714+[10]BS17A!H$1715+[10]BS17A!H$1716+[10]BS17A!H$1717+[10]BS17A!H$1718+[10]BS17A!H$1724+[10]BS17A!H$1729+[10]BS17A!H$1731+[10]BS17A!H$1734+[10]BS17A!H$1735+[10]BS17A!H$1739+[10]BS17A!H$1749+[10]BS17A!H$1750+[10]BS17A!H$1751+[10]BS17A!H$1752+[10]BS17A!H$1756+[10]BS17A!H$1757+[10]BS17A!H$1758+[10]BS17A!H$1759+[10]BS17A!H$1760+[10]BS17A!H$1763+[10]BS17A!H$1764+[10]BS17A!H$1765+[10]BS17A!H$1777+[10]BS17A!H$1778+[10]BS17A!H$1779+[10]BS17A!H$1780+[10]BS17A!H$1781+[10]BS17A!H$1782+[10]BS17A!H$1783+[10]BS17A!H$1785+[10]BS17A!H$1786+[10]BS17A!H$1787+[10]BS17A!H$1788+[10]BS17A!H$1789+[10]BS17A!H$1790+[10]BS17A!H$1791+[10]BS17A!H$1792+[10]BS17A!H$1794+[10]BS17A!H$1795+[10]BS17A!H$1798+[10]BS17A!H$1800+[10]BS17A!H$1801+[10]BS17A!H$1802+[10]BS17A!H$1803+[10]BS17A!H$1805+[10]BS17A!H$1810+[10]BS17A!H$1811+[10]BS17A!H$1812+[10]BS17A!H$1813+[10]BS17A!H$1814+[10]BS17A!H$1816+[10]BS17A!H$1819+[10]BS17A!H$1822+[10]BS17A!H$1826+[10]BS17A!H$1828+[10]BS17A!H$1829+[10]BS17A!H$1830+[10]BS17A!H$1831+[10]BS17A!H$1832+[10]BS17A!H$1834+[10]BS17A!H$1835+[10]BS17A!H$1836+[10]BS17A!H$1838+[10]BS17A!H$1839+[10]BS17A!H$1840+[10]BS17A!H$1841+[10]BS17A!H$1842+[10]BS17A!H$1844</f>
        <v>0</v>
      </c>
      <c r="K92" s="294">
        <f>+[10]BS17A!I$1641+[10]BS17A!I$1642+[10]BS17A!I$1646+[10]BS17A!I$1647+[10]BS17A!I$1648+[10]BS17A!I$1649+[10]BS17A!I$1650+[10]BS17A!I$1651+[10]BS17A!I$1652+[10]BS17A!I$1656+[10]BS17A!I$1657+[10]BS17A!I$1658+[10]BS17A!I$1659+[10]BS17A!I$1660+[10]BS17A!I$1661+[10]BS17A!I$1662+[10]BS17A!I$1677+[10]BS17A!I$1686+[10]BS17A!I$1690+[10]BS17A!I$1695+[10]BS17A!I$1696+[10]BS17A!I$1697+[10]BS17A!I$1701+[10]BS17A!I$1706+[10]BS17A!I$1707+[10]BS17A!I$1709+[10]BS17A!I$1712+[10]BS17A!I$1713+[10]BS17A!I$1714+[10]BS17A!I$1715+[10]BS17A!I$1716+[10]BS17A!I$1717+[10]BS17A!I$1718+[10]BS17A!I$1724+[10]BS17A!I$1729+[10]BS17A!I$1731+[10]BS17A!I$1734+[10]BS17A!I$1735+[10]BS17A!I$1739+[10]BS17A!I$1749+[10]BS17A!I$1750+[10]BS17A!I$1751+[10]BS17A!I$1752+[10]BS17A!I$1756+[10]BS17A!I$1757+[10]BS17A!I$1758+[10]BS17A!I$1759+[10]BS17A!I$1760+[10]BS17A!I$1763+[10]BS17A!I$1764+[10]BS17A!I$1765+[10]BS17A!I$1777+[10]BS17A!I$1778+[10]BS17A!I$1779+[10]BS17A!I$1780+[10]BS17A!I$1781+[10]BS17A!I$1782+[10]BS17A!I$1783+[10]BS17A!I$1785+[10]BS17A!I$1786+[10]BS17A!I$1787+[10]BS17A!I$1788+[10]BS17A!I$1789+[10]BS17A!I$1790+[10]BS17A!I$1791+[10]BS17A!I$1792+[10]BS17A!I$1794+[10]BS17A!I$1795+[10]BS17A!I$1798+[10]BS17A!I$1800+[10]BS17A!I$1801+[10]BS17A!I$1802+[10]BS17A!I$1803+[10]BS17A!I$1805+[10]BS17A!I$1810+[10]BS17A!I$1811+[10]BS17A!I$1812+[10]BS17A!I$1813+[10]BS17A!I$1814+[10]BS17A!I$1816+[10]BS17A!I$1819+[10]BS17A!I$1822+[10]BS17A!I$1826+[10]BS17A!I$1828+[10]BS17A!I$1829+[10]BS17A!I$1830+[10]BS17A!I$1831+[10]BS17A!I$1832+[10]BS17A!I$1834+[10]BS17A!I$1835+[10]BS17A!I$1836+[10]BS17A!I$1838+[10]BS17A!I$1839+[10]BS17A!I$1840+[10]BS17A!I$1841+[10]BS17A!I$1842+[10]BS17A!I$1844</f>
        <v>2</v>
      </c>
      <c r="L92" s="156">
        <f>+[10]BS17A!AB$1641+[10]BS17A!AB$1642+[10]BS17A!AB$1646+[10]BS17A!AB$1647+[10]BS17A!AB$1648+[10]BS17A!AB$1649+[10]BS17A!AB$1650+[10]BS17A!AB$1651+[10]BS17A!AB$1652+[10]BS17A!AB$1656+[10]BS17A!AB$1657+[10]BS17A!AB$1658+[10]BS17A!AB$1659+[10]BS17A!AB$1660+[10]BS17A!AB$1661+[10]BS17A!AB$1662+[10]BS17A!AB$1677+[10]BS17A!AB$1686+[10]BS17A!AB$1690+[10]BS17A!AB$1695+[10]BS17A!AB$1696+[10]BS17A!AB$1697+[10]BS17A!AB$1701+[10]BS17A!AB$1706+[10]BS17A!AB$1707+[10]BS17A!AB$1709+[10]BS17A!AB$1712+[10]BS17A!AB$1713+[10]BS17A!AB$1714+[10]BS17A!AB$1715+[10]BS17A!AB$1716+[10]BS17A!AB$1717+[10]BS17A!AB$1718+[10]BS17A!AB$1724+[10]BS17A!AB$1729+[10]BS17A!AB$1731+[10]BS17A!AB$1734+[10]BS17A!AB$1735+[10]BS17A!AB$1739+[10]BS17A!AB$1749+[10]BS17A!AB$1750+[10]BS17A!AB$1751+[10]BS17A!AB$1752+[10]BS17A!AB$1756+[10]BS17A!AB$1757+[10]BS17A!AB$1758+[10]BS17A!AB$1759+[10]BS17A!AB$1760+[10]BS17A!AB$1763+[10]BS17A!AB$1764+[10]BS17A!AB$1765+[10]BS17A!AB$1777+[10]BS17A!AB$1778+[10]BS17A!AB$1779+[10]BS17A!AB$1780+[10]BS17A!AB$1781+[10]BS17A!AB$1782+[10]BS17A!AB$1783+[10]BS17A!AB$1785+[10]BS17A!AB$1786+[10]BS17A!AB$1787+[10]BS17A!AB$1788+[10]BS17A!AB$1789+[10]BS17A!AB$1790+[10]BS17A!AB$1791+[10]BS17A!AB$1792+[10]BS17A!AB$1794+[10]BS17A!AB$1795+[10]BS17A!AB$1798+[10]BS17A!AB$1800+[10]BS17A!AB$1801+[10]BS17A!AB$1802+[10]BS17A!AB$1803+[10]BS17A!AB$1805+[10]BS17A!AB$1810+[10]BS17A!AB$1811+[10]BS17A!AB$1812+[10]BS17A!AB$1813+[10]BS17A!AB$1814+[10]BS17A!AB$1816+[10]BS17A!AB$1819+[10]BS17A!AB$1822+[10]BS17A!AB$1826+[10]BS17A!AB$1828+[10]BS17A!AB$1829+[10]BS17A!AB$1830+[10]BS17A!AB$1831+[10]BS17A!AB$1832+[10]BS17A!AB$1834+[10]BS17A!AB$1835+[10]BS17A!AB$1836+[10]BS17A!AB$1838+[10]BS17A!AB$1839+[10]BS17A!AB$1840+[10]BS17A!AB$1841+[10]BS17A!AB$1842+[10]BS17A!AB$1844</f>
        <v>1</v>
      </c>
      <c r="M92" s="156">
        <f>+AA90+AA91</f>
        <v>0</v>
      </c>
      <c r="N92" s="156">
        <f>+[10]BS17D!D1640+[10]BS17D!D1644+[10]BS17D!D1645+[10]BS17D!D1646+[10]BS17D!D1647+[10]BS17D!D1648+[10]BS17D!D1649+[10]BS17D!D1650+[10]BS17D!D1654+[10]BS17D!D1655+[10]BS17D!D1656+[10]BS17D!D1657+[10]BS17D!D1658+[10]BS17D!D1659+[10]BS17D!D1660+[10]BS17D!D1675+[10]BS17D!D1684+[10]BS17D!D1688+[10]BS17D!D1693+[10]BS17D!D1694+[10]BS17D!D1695+[10]BS17D!D1699+[10]BS17D!D1704+[10]BS17D!D1705+[10]BS17D!D1707+[10]BS17D!D1710+[10]BS17D!D1711+[10]BS17D!D1712+[10]BS17D!D1713+[10]BS17D!D1714+[10]BS17D!D1715+[10]BS17D!D1716+[10]BS17D!D1722+[10]BS17D!D1727+[10]BS17D!D1729+[10]BS17D!D1732+[10]BS17D!D1733+[10]BS17D!D1737+[10]BS17D!D1747+[10]BS17D!D1748+[10]BS17D!D1749+[10]BS17D!D1750+[10]BS17D!D1754+[10]BS17D!D1755+[10]BS17D!D1756+[10]BS17D!D1757+[10]BS17D!D1758+[10]BS17D!D1761+[10]BS17D!D1762+[10]BS17D!D1763+[10]BS17D!D1775+[10]BS17D!D1776+[10]BS17D!D1777+[10]BS17D!D1778+[10]BS17D!D1779+[10]BS17D!D1780+[10]BS17D!D1781+[10]BS17D!D1783+[10]BS17D!D1784+[10]BS17D!D1785+[10]BS17D!D1786+[10]BS17D!D1787+[10]BS17D!D1788+[10]BS17D!D1789+[10]BS17D!D1790+[10]BS17D!D1792+[10]BS17D!D1793+[10]BS17D!D1796+[10]BS17D!D1798+[10]BS17D!D1799+[10]BS17D!D1800+[10]BS17D!D1801+[10]BS17D!D1803+[10]BS17D!D1808+[10]BS17D!D1809+[10]BS17D!D1810+[10]BS17D!D1811+[10]BS17D!D1812+[10]BS17D!D1814+[10]BS17D!D1817+[10]BS17D!D1820+[10]BS17D!D1824+[10]BS17D!D1826+[10]BS17D!D1827+[10]BS17D!D1828+[10]BS17D!D1829+[10]BS17D!D1830+[10]BS17D!D1832+[10]BS17D!D1833+[10]BS17D!D1834+[10]BS17D!D1836+[10]BS17D!D1837+[10]BS17D!D1838+[10]BS17D!D1839+[10]BS17D!D1840+[10]BS17D!D1842</f>
        <v>0</v>
      </c>
      <c r="O92" s="156">
        <f>+[10]BS17D!E1640+[10]BS17D!E1644+[10]BS17D!E1645+[10]BS17D!E1646+[10]BS17D!E1647+[10]BS17D!E1648+[10]BS17D!E1649+[10]BS17D!E1650+[10]BS17D!E1654+[10]BS17D!E1655+[10]BS17D!E1656+[10]BS17D!E1657+[10]BS17D!E1658+[10]BS17D!E1659+[10]BS17D!E1660+[10]BS17D!E1675+[10]BS17D!E1684+[10]BS17D!E1688+[10]BS17D!E1693+[10]BS17D!E1694+[10]BS17D!E1695+[10]BS17D!E1699+[10]BS17D!E1704+[10]BS17D!E1705+[10]BS17D!E1707+[10]BS17D!E1710+[10]BS17D!E1711+[10]BS17D!E1712+[10]BS17D!E1713+[10]BS17D!E1714+[10]BS17D!E1715+[10]BS17D!E1716+[10]BS17D!E1722+[10]BS17D!E1727+[10]BS17D!E1729+[10]BS17D!E1732+[10]BS17D!E1733+[10]BS17D!E1737+[10]BS17D!E1747+[10]BS17D!E1748+[10]BS17D!E1749+[10]BS17D!E1750+[10]BS17D!E1754+[10]BS17D!E1755+[10]BS17D!E1756+[10]BS17D!E1757+[10]BS17D!E1758+[10]BS17D!E1761+[10]BS17D!E1762+[10]BS17D!E1763+[10]BS17D!E1775+[10]BS17D!E1776+[10]BS17D!E1777+[10]BS17D!E1778+[10]BS17D!E1779+[10]BS17D!E1780+[10]BS17D!E1781+[10]BS17D!E1783+[10]BS17D!E1784+[10]BS17D!E1785+[10]BS17D!E1786+[10]BS17D!E1787+[10]BS17D!E1788+[10]BS17D!E1789+[10]BS17D!E1790+[10]BS17D!E1792+[10]BS17D!E1793+[10]BS17D!E1796+[10]BS17D!E1798+[10]BS17D!E1799+[10]BS17D!E1800+[10]BS17D!E1801+[10]BS17D!E1803+[10]BS17D!E1808+[10]BS17D!E1809+[10]BS17D!E1810+[10]BS17D!E1811+[10]BS17D!E1812+[10]BS17D!E1814+[10]BS17D!E1817+[10]BS17D!E1820+[10]BS17D!E1824+[10]BS17D!E1826+[10]BS17D!E1827+[10]BS17D!E1828+[10]BS17D!E1829+[10]BS17D!E1830+[10]BS17D!E1832+[10]BS17D!E1833+[10]BS17D!E1834+[10]BS17D!E1836+[10]BS17D!E1837+[10]BS17D!E1838+[10]BS17D!E1839+[10]BS17D!E1840+[10]BS17D!E1842</f>
        <v>0</v>
      </c>
      <c r="P92" s="156">
        <f>+[10]BS17A!S$1641+[10]BS17A!S$1642+[10]BS17A!S$1646+[10]BS17A!S$1647+[10]BS17A!S$1648+[10]BS17A!S$1649+[10]BS17A!S$1650+[10]BS17A!S$1651+[10]BS17A!S$1652+[10]BS17A!S$1656+[10]BS17A!S$1657+[10]BS17A!S$1658+[10]BS17A!S$1659+[10]BS17A!S$1660+[10]BS17A!S$1661+[10]BS17A!S$1662+[10]BS17A!S$1677+[10]BS17A!S$1686+[10]BS17A!S$1690+[10]BS17A!S$1695+[10]BS17A!S$1696+[10]BS17A!S$1697+[10]BS17A!S$1701+[10]BS17A!S$1706+[10]BS17A!S$1707+[10]BS17A!S$1709+[10]BS17A!S$1712+[10]BS17A!S$1713+[10]BS17A!S$1714+[10]BS17A!S$1715+[10]BS17A!S$1716+[10]BS17A!S$1717+[10]BS17A!S$1718+[10]BS17A!S$1724+[10]BS17A!S$1729+[10]BS17A!S$1731+[10]BS17A!S$1734+[10]BS17A!S$1735+[10]BS17A!S$1739+[10]BS17A!S$1749+[10]BS17A!S$1750+[10]BS17A!S$1751+[10]BS17A!S$1752+[10]BS17A!S$1756+[10]BS17A!S$1757+[10]BS17A!S$1758+[10]BS17A!S$1759+[10]BS17A!S$1760+[10]BS17A!S$1763+[10]BS17A!S$1764+[10]BS17A!S$1765+[10]BS17A!S$1777+[10]BS17A!S$1778+[10]BS17A!S$1779+[10]BS17A!S$1780+[10]BS17A!S$1781+[10]BS17A!S$1782+[10]BS17A!S$1783+[10]BS17A!S$1785+[10]BS17A!S$1786+[10]BS17A!S$1787+[10]BS17A!S$1788+[10]BS17A!S$1789+[10]BS17A!S$1790+[10]BS17A!S$1791+[10]BS17A!S$1792+[10]BS17A!S$1794+[10]BS17A!S$1795+[10]BS17A!S$1798+[10]BS17A!S$1800+[10]BS17A!S$1801+[10]BS17A!S$1802+[10]BS17A!S$1803+[10]BS17A!S$1805+[10]BS17A!S$1810+[10]BS17A!S$1811+[10]BS17A!S$1812+[10]BS17A!S$1813+[10]BS17A!S$1814+[10]BS17A!S$1816+[10]BS17A!S$1819+[10]BS17A!S$1822+[10]BS17A!S$1826+[10]BS17A!S$1828+[10]BS17A!S$1829+[10]BS17A!S$1830+[10]BS17A!S$1831+[10]BS17A!S$1832+[10]BS17A!S$1834+[10]BS17A!S$1835+[10]BS17A!S$1836+[10]BS17A!S$1838+[10]BS17A!S$1839+[10]BS17A!S$1840+[10]BS17A!S$1841+[10]BS17A!S$1842+[10]BS17A!S$1844</f>
        <v>0</v>
      </c>
      <c r="Q92" s="156">
        <f>+[10]BS17A!T$1641+[10]BS17A!T$1642+[10]BS17A!T$1646+[10]BS17A!T$1647+[10]BS17A!T$1648+[10]BS17A!T$1649+[10]BS17A!T$1650+[10]BS17A!T$1651+[10]BS17A!T$1652+[10]BS17A!T$1656+[10]BS17A!T$1657+[10]BS17A!T$1658+[10]BS17A!T$1659+[10]BS17A!T$1660+[10]BS17A!T$1661+[10]BS17A!T$1662+[10]BS17A!T$1677+[10]BS17A!T$1686+[10]BS17A!T$1690+[10]BS17A!T$1695+[10]BS17A!T$1696+[10]BS17A!T$1697+[10]BS17A!T$1701+[10]BS17A!T$1706+[10]BS17A!T$1707+[10]BS17A!T$1709+[10]BS17A!T$1712+[10]BS17A!T$1713+[10]BS17A!T$1714+[10]BS17A!T$1715+[10]BS17A!T$1716+[10]BS17A!T$1717+[10]BS17A!T$1718+[10]BS17A!T$1724+[10]BS17A!T$1729+[10]BS17A!T$1731+[10]BS17A!T$1734+[10]BS17A!T$1735+[10]BS17A!T$1739+[10]BS17A!T$1749+[10]BS17A!T$1750+[10]BS17A!T$1751+[10]BS17A!T$1752+[10]BS17A!T$1756+[10]BS17A!T$1757+[10]BS17A!T$1758+[10]BS17A!T$1759+[10]BS17A!T$1760+[10]BS17A!T$1763+[10]BS17A!T$1764+[10]BS17A!T$1765+[10]BS17A!T$1777+[10]BS17A!T$1778+[10]BS17A!T$1779+[10]BS17A!T$1780+[10]BS17A!T$1781+[10]BS17A!T$1782+[10]BS17A!T$1783+[10]BS17A!T$1785+[10]BS17A!T$1786+[10]BS17A!T$1787+[10]BS17A!T$1788+[10]BS17A!T$1789+[10]BS17A!T$1790+[10]BS17A!T$1791+[10]BS17A!T$1792+[10]BS17A!T$1794+[10]BS17A!T$1795+[10]BS17A!T$1798+[10]BS17A!T$1800+[10]BS17A!T$1801+[10]BS17A!T$1802+[10]BS17A!T$1803+[10]BS17A!T$1805+[10]BS17A!T$1810+[10]BS17A!T$1811+[10]BS17A!T$1812+[10]BS17A!T$1813+[10]BS17A!T$1814+[10]BS17A!T$1816+[10]BS17A!T$1819+[10]BS17A!T$1822+[10]BS17A!T$1826+[10]BS17A!T$1828+[10]BS17A!T$1829+[10]BS17A!T$1830+[10]BS17A!T$1831+[10]BS17A!T$1832+[10]BS17A!T$1834+[10]BS17A!T$1835+[10]BS17A!T$1836+[10]BS17A!T$1838+[10]BS17A!T$1839+[10]BS17A!T$1840+[10]BS17A!T$1841+[10]BS17A!T$1842+[10]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88</v>
      </c>
      <c r="D93" s="219">
        <f t="shared" ref="D93:Q93" si="14">SUM(D91:D92)</f>
        <v>89</v>
      </c>
      <c r="E93" s="300">
        <f t="shared" si="14"/>
        <v>82</v>
      </c>
      <c r="F93" s="300">
        <f t="shared" si="14"/>
        <v>1</v>
      </c>
      <c r="G93" s="300">
        <f t="shared" si="14"/>
        <v>6</v>
      </c>
      <c r="H93" s="301">
        <f t="shared" si="14"/>
        <v>8</v>
      </c>
      <c r="I93" s="302">
        <f t="shared" si="14"/>
        <v>6</v>
      </c>
      <c r="J93" s="302">
        <f t="shared" si="14"/>
        <v>0</v>
      </c>
      <c r="K93" s="302">
        <f t="shared" si="14"/>
        <v>2</v>
      </c>
      <c r="L93" s="303">
        <f t="shared" si="14"/>
        <v>12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33" t="s">
        <v>114</v>
      </c>
      <c r="B94" s="833"/>
      <c r="C94" s="833"/>
      <c r="D94" s="833"/>
      <c r="E94" s="594"/>
      <c r="I94" s="594" t="str">
        <f>IF(SUM(C96:C102)=(+H85+D85),"","Verificar diferencia IQ totales Sección E.1 y F1")</f>
        <v/>
      </c>
      <c r="X94" s="450">
        <f>IF(SUM(D96:D102)=D85,0,1)</f>
        <v>1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55" t="s">
        <v>9</v>
      </c>
      <c r="D95" s="755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340</v>
      </c>
      <c r="D96" s="305">
        <v>299</v>
      </c>
      <c r="E96" s="306">
        <v>21</v>
      </c>
      <c r="F96" s="307">
        <v>319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IF([10]BS17A!$K$1988&lt;&gt;SUM([10]BS17!$D$98:$D$99),"El n° de CMA a Beneficiarios NO debe ser mayor al n° consignado en el REM BS17A, columna K","")</f>
        <v/>
      </c>
    </row>
    <row r="97" spans="1:26" ht="15" customHeight="1" x14ac:dyDescent="0.2">
      <c r="A97" s="942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IF([10]BS17A!$J$1988&lt;&gt;SUM([10]BS17!$C$98:$C$99),"El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93</v>
      </c>
      <c r="D98" s="313">
        <v>89</v>
      </c>
      <c r="E98" s="314">
        <v>21</v>
      </c>
      <c r="F98" s="315">
        <v>72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942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191</v>
      </c>
      <c r="D100" s="313">
        <v>188</v>
      </c>
      <c r="E100" s="314">
        <v>22</v>
      </c>
      <c r="F100" s="315">
        <v>169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2</v>
      </c>
      <c r="D101" s="309">
        <v>2</v>
      </c>
      <c r="E101" s="310"/>
      <c r="F101" s="311">
        <v>2</v>
      </c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300</v>
      </c>
      <c r="D102" s="317">
        <v>274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55" t="s">
        <v>9</v>
      </c>
      <c r="D104" s="631" t="s">
        <v>117</v>
      </c>
      <c r="E104" s="632" t="s">
        <v>118</v>
      </c>
      <c r="F104" s="753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807" t="s">
        <v>130</v>
      </c>
      <c r="B106" s="937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41"/>
      <c r="H108" s="941"/>
      <c r="I108" s="941"/>
      <c r="J108" s="941"/>
      <c r="K108" s="941"/>
      <c r="L108" s="941"/>
      <c r="M108" s="94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793" t="s">
        <v>134</v>
      </c>
      <c r="B110" s="794"/>
      <c r="C110" s="754" t="s">
        <v>9</v>
      </c>
      <c r="D110" s="754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5</v>
      </c>
      <c r="D111" s="326">
        <v>5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10</v>
      </c>
      <c r="D112" s="328">
        <v>10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7" t="s">
        <v>138</v>
      </c>
      <c r="D114" s="788"/>
      <c r="E114" s="822"/>
      <c r="F114" s="787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799" t="s">
        <v>8</v>
      </c>
      <c r="Z114" s="461"/>
      <c r="AA114" s="445"/>
    </row>
    <row r="115" spans="1:27" ht="30" customHeight="1" x14ac:dyDescent="0.15">
      <c r="A115" s="791"/>
      <c r="B115" s="792"/>
      <c r="C115" s="755" t="s">
        <v>9</v>
      </c>
      <c r="D115" s="633" t="s">
        <v>139</v>
      </c>
      <c r="E115" s="634" t="s">
        <v>140</v>
      </c>
      <c r="F115" s="750" t="s">
        <v>273</v>
      </c>
      <c r="G115" s="495" t="s">
        <v>274</v>
      </c>
      <c r="H115" s="756" t="s">
        <v>275</v>
      </c>
      <c r="I115" s="800"/>
      <c r="J115" s="800"/>
      <c r="K115" s="800"/>
      <c r="L115" s="800"/>
      <c r="Z115" s="461"/>
      <c r="AA115" s="445"/>
    </row>
    <row r="116" spans="1:27" ht="15" customHeight="1" x14ac:dyDescent="0.15">
      <c r="A116" s="799" t="s">
        <v>141</v>
      </c>
      <c r="B116" s="531" t="s">
        <v>142</v>
      </c>
      <c r="C116" s="255">
        <f>+[10]BS17A!C804</f>
        <v>24</v>
      </c>
      <c r="D116" s="329">
        <f>+C116-E116</f>
        <v>0</v>
      </c>
      <c r="E116" s="330">
        <f>+[10]BS17A!D804</f>
        <v>24</v>
      </c>
      <c r="F116" s="404">
        <f>+[10]BS17A!N804</f>
        <v>7</v>
      </c>
      <c r="G116" s="430">
        <f>+[10]BS17A!O804</f>
        <v>17</v>
      </c>
      <c r="H116" s="256">
        <f>+[10]BS17A!P804</f>
        <v>0</v>
      </c>
      <c r="I116" s="256">
        <f>+[10]BS17A!Q804+[10]BS17A!R804</f>
        <v>0</v>
      </c>
      <c r="J116" s="256">
        <f>+[10]BS17D!D804</f>
        <v>0</v>
      </c>
      <c r="K116" s="331">
        <f>+[10]BS17D!E804</f>
        <v>0</v>
      </c>
      <c r="L116" s="256">
        <f>+[10]BS17A!T804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785"/>
      <c r="B117" s="532" t="s">
        <v>143</v>
      </c>
      <c r="C117" s="231">
        <f>+[10]BS17C!C44</f>
        <v>0</v>
      </c>
      <c r="D117" s="332"/>
      <c r="E117" s="333"/>
      <c r="F117" s="232">
        <f>+[10]BS17C!D44</f>
        <v>0</v>
      </c>
      <c r="G117" s="391">
        <f>+[10]BS17C!E44</f>
        <v>0</v>
      </c>
      <c r="H117" s="260">
        <f>+[10]BS17C!F44</f>
        <v>0</v>
      </c>
      <c r="I117" s="260">
        <f>+[10]BS17C!G44</f>
        <v>0</v>
      </c>
      <c r="J117" s="260">
        <f>+[10]BS17D!D1988</f>
        <v>0</v>
      </c>
      <c r="K117" s="231">
        <f>+[10]BS17D!E1988</f>
        <v>0</v>
      </c>
      <c r="L117" s="260">
        <f>+[10]BS17C!H44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00"/>
      <c r="B118" s="533" t="s">
        <v>9</v>
      </c>
      <c r="C118" s="217">
        <f>+C117+C116</f>
        <v>24</v>
      </c>
      <c r="D118" s="318"/>
      <c r="E118" s="319"/>
      <c r="F118" s="218">
        <f t="shared" ref="F118:L118" si="19">+F117+F116</f>
        <v>7</v>
      </c>
      <c r="G118" s="387">
        <f t="shared" si="19"/>
        <v>17</v>
      </c>
      <c r="H118" s="265">
        <f t="shared" si="19"/>
        <v>0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+[10]BS17C!C80</f>
        <v>1166</v>
      </c>
      <c r="D119" s="318"/>
      <c r="E119" s="319"/>
      <c r="F119" s="245">
        <f>+[10]BS17C!D80</f>
        <v>6</v>
      </c>
      <c r="G119" s="247">
        <f>+[10]BS17C!E80</f>
        <v>1122</v>
      </c>
      <c r="H119" s="335">
        <f>+[10]BS17C!F80</f>
        <v>38</v>
      </c>
      <c r="I119" s="335">
        <f>+[10]BS17C!G80</f>
        <v>0</v>
      </c>
      <c r="J119" s="335">
        <f>+[10]BS17D!D2023</f>
        <v>0</v>
      </c>
      <c r="K119" s="244">
        <f>+[10]BS17D!E2023</f>
        <v>0</v>
      </c>
      <c r="L119" s="335">
        <f>+[10]BS17C!H80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+[10]BS17C!C122</f>
        <v>325</v>
      </c>
      <c r="D120" s="336"/>
      <c r="E120" s="337"/>
      <c r="F120" s="251">
        <f>+[10]BS17C!D122</f>
        <v>3</v>
      </c>
      <c r="G120" s="253">
        <f>+[10]BS17C!E122</f>
        <v>314</v>
      </c>
      <c r="H120" s="272">
        <f>+[10]BS17C!F122</f>
        <v>8</v>
      </c>
      <c r="I120" s="272">
        <f>+[10]BS17C!G122</f>
        <v>0</v>
      </c>
      <c r="J120" s="272">
        <f>+[10]BS17D!D2062</f>
        <v>0</v>
      </c>
      <c r="K120" s="250">
        <f>+[10]BS17D!E2062</f>
        <v>0</v>
      </c>
      <c r="L120" s="272">
        <f>+[10]BS17C!H122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+[10]BS17A!C1036</f>
        <v>1</v>
      </c>
      <c r="D121" s="219">
        <f>+C121-E121</f>
        <v>0</v>
      </c>
      <c r="E121" s="220">
        <f>+[10]BS17A!D1036</f>
        <v>1</v>
      </c>
      <c r="F121" s="218">
        <f>+[10]BS17A!N1036</f>
        <v>0</v>
      </c>
      <c r="G121" s="387">
        <f>+[10]BS17A!O1036</f>
        <v>1</v>
      </c>
      <c r="H121" s="265">
        <f>+[10]BS17A!P1036</f>
        <v>0</v>
      </c>
      <c r="I121" s="265">
        <f>+[10]BS17A!Q1036+[10]BS17A!R1036</f>
        <v>0</v>
      </c>
      <c r="J121" s="265">
        <f>+[10]BS17D!D1036</f>
        <v>0</v>
      </c>
      <c r="K121" s="217">
        <f>+[10]BS17D!E1036</f>
        <v>0</v>
      </c>
      <c r="L121" s="265">
        <f>+[10]BS17A!T1036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+[10]BS17C!C164</f>
        <v>64</v>
      </c>
      <c r="D122" s="339"/>
      <c r="E122" s="337"/>
      <c r="F122" s="223">
        <f>+[10]BS17C!D164</f>
        <v>64</v>
      </c>
      <c r="G122" s="388">
        <f>+[10]BS17C!E164</f>
        <v>0</v>
      </c>
      <c r="H122" s="340">
        <f>+[10]BS17C!F164</f>
        <v>0</v>
      </c>
      <c r="I122" s="340">
        <f>+[10]BS17C!G164</f>
        <v>0</v>
      </c>
      <c r="J122" s="340">
        <f>+[10]BS17D!D2103</f>
        <v>0</v>
      </c>
      <c r="K122" s="222">
        <f>+[10]BS17D!B2103</f>
        <v>0</v>
      </c>
      <c r="L122" s="340">
        <f>+[10]BS17C!H164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+[10]BS17A!C1196</f>
        <v>848</v>
      </c>
      <c r="D123" s="236">
        <f>+C123-E123</f>
        <v>1</v>
      </c>
      <c r="E123" s="237">
        <f>+[10]BS17A!D1196</f>
        <v>847</v>
      </c>
      <c r="F123" s="235">
        <f>+[10]BS17A!N1196</f>
        <v>284</v>
      </c>
      <c r="G123" s="393">
        <f>+[10]BS17A!O1196</f>
        <v>394</v>
      </c>
      <c r="H123" s="258">
        <f>+[10]BS17A!P1196</f>
        <v>170</v>
      </c>
      <c r="I123" s="258">
        <f>+[10]BS17A!Q1196+[10]BS17A!R1196</f>
        <v>0</v>
      </c>
      <c r="J123" s="258">
        <f>+[10]BS17D!D1196</f>
        <v>0</v>
      </c>
      <c r="K123" s="234">
        <f>+[10]BS17D!E1196</f>
        <v>0</v>
      </c>
      <c r="L123" s="258">
        <f>+[10]BS17A!T1196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+[10]BS17C!C181</f>
        <v>18519</v>
      </c>
      <c r="D124" s="332"/>
      <c r="E124" s="333"/>
      <c r="F124" s="232">
        <f>+[10]BS17C!D181</f>
        <v>17928</v>
      </c>
      <c r="G124" s="391">
        <f>+[10]BS17C!E181</f>
        <v>250</v>
      </c>
      <c r="H124" s="260">
        <f>+[10]BS17C!F181</f>
        <v>341</v>
      </c>
      <c r="I124" s="260">
        <f>+[10]BS17C!G181</f>
        <v>0</v>
      </c>
      <c r="J124" s="260">
        <f>+[10]BS17D!D2119</f>
        <v>0</v>
      </c>
      <c r="K124" s="231">
        <f>+[10]BS17D!E2119</f>
        <v>0</v>
      </c>
      <c r="L124" s="260">
        <f>+[10]BS17C!H181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19367</v>
      </c>
      <c r="D125" s="318"/>
      <c r="E125" s="319"/>
      <c r="F125" s="218">
        <f t="shared" ref="F125:L125" si="20">+F124+F123</f>
        <v>18212</v>
      </c>
      <c r="G125" s="387">
        <f t="shared" si="20"/>
        <v>644</v>
      </c>
      <c r="H125" s="265">
        <f t="shared" si="20"/>
        <v>511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99" t="s">
        <v>149</v>
      </c>
      <c r="B126" s="541" t="s">
        <v>142</v>
      </c>
      <c r="C126" s="338">
        <f>+[10]BS17A!C1353</f>
        <v>89</v>
      </c>
      <c r="D126" s="246">
        <f>+C126-E126</f>
        <v>0</v>
      </c>
      <c r="E126" s="248">
        <f>+[10]BS17A!D1353</f>
        <v>89</v>
      </c>
      <c r="F126" s="245">
        <f>+[10]BS17A!N1353</f>
        <v>13</v>
      </c>
      <c r="G126" s="247">
        <f>+[10]BS17A!O1353</f>
        <v>76</v>
      </c>
      <c r="H126" s="335">
        <f>+[10]BS17A!P1353</f>
        <v>0</v>
      </c>
      <c r="I126" s="335">
        <f>+[10]BS17A!Q1353+[10]BS17A!R1353</f>
        <v>0</v>
      </c>
      <c r="J126" s="340">
        <f>+[10]BS17D!D1353</f>
        <v>0</v>
      </c>
      <c r="K126" s="222">
        <f>+[10]BS17D!E1353</f>
        <v>0</v>
      </c>
      <c r="L126" s="335">
        <f>+[10]BS17A!T1353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+[10]BS17C!C252</f>
        <v>250</v>
      </c>
      <c r="D127" s="332"/>
      <c r="E127" s="333"/>
      <c r="F127" s="232">
        <f>+[10]BS17C!D252</f>
        <v>135</v>
      </c>
      <c r="G127" s="391">
        <f>+[10]BS17C!E252</f>
        <v>104</v>
      </c>
      <c r="H127" s="260">
        <f>+[10]BS17C!F252</f>
        <v>11</v>
      </c>
      <c r="I127" s="260">
        <f>+[10]BS17C!G252</f>
        <v>0</v>
      </c>
      <c r="J127" s="260">
        <f>+[10]BS17D!D2189</f>
        <v>0</v>
      </c>
      <c r="K127" s="231">
        <f>+[10]BS17D!E2189</f>
        <v>0</v>
      </c>
      <c r="L127" s="260">
        <f>+[10]BS17C!H252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800"/>
      <c r="B128" s="533" t="s">
        <v>9</v>
      </c>
      <c r="C128" s="299">
        <f>+C127+C126</f>
        <v>339</v>
      </c>
      <c r="D128" s="318"/>
      <c r="E128" s="319"/>
      <c r="F128" s="218">
        <f t="shared" ref="F128:L128" si="21">+F127+F126</f>
        <v>148</v>
      </c>
      <c r="G128" s="387">
        <f t="shared" si="21"/>
        <v>180</v>
      </c>
      <c r="H128" s="265">
        <f t="shared" si="21"/>
        <v>11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+[10]BS17C!C292</f>
        <v>194</v>
      </c>
      <c r="D129" s="336"/>
      <c r="E129" s="337"/>
      <c r="F129" s="223">
        <f>+[10]BS17C!D292</f>
        <v>132</v>
      </c>
      <c r="G129" s="388">
        <f>+[10]BS17C!E292</f>
        <v>22</v>
      </c>
      <c r="H129" s="340">
        <f>+[10]BS17C!F292</f>
        <v>40</v>
      </c>
      <c r="I129" s="340">
        <f>+[10]BS17C!G292</f>
        <v>0</v>
      </c>
      <c r="J129" s="340">
        <f>+[10]BS17D!D2228</f>
        <v>0</v>
      </c>
      <c r="K129" s="222">
        <f>+[10]BS17D!E2228</f>
        <v>0</v>
      </c>
      <c r="L129" s="340">
        <f>+[10]BS17C!H292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+[10]BS17A!C1574</f>
        <v>995</v>
      </c>
      <c r="D130" s="219">
        <f>+C130-E130</f>
        <v>31</v>
      </c>
      <c r="E130" s="220">
        <f>+[10]BS17A!D1574</f>
        <v>964</v>
      </c>
      <c r="F130" s="218">
        <f>+[10]BS17A!N1574</f>
        <v>907</v>
      </c>
      <c r="G130" s="387">
        <f>+[10]BS17A!O1574</f>
        <v>88</v>
      </c>
      <c r="H130" s="265">
        <f>+[10]BS17A!P1574</f>
        <v>0</v>
      </c>
      <c r="I130" s="265">
        <f>+[10]BS17A!Q1574+[10]BS17A!R1574</f>
        <v>0</v>
      </c>
      <c r="J130" s="265">
        <f>+[10]BS17D!D1574</f>
        <v>0</v>
      </c>
      <c r="K130" s="217">
        <f>+[10]BS17D!E1574</f>
        <v>0</v>
      </c>
      <c r="L130" s="265">
        <f>+[10]BS17A!T1574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+[10]BS17A!C1849</f>
        <v>39</v>
      </c>
      <c r="D131" s="224">
        <f>+C131-E131</f>
        <v>0</v>
      </c>
      <c r="E131" s="225">
        <f>+[10]BS17A!D1849</f>
        <v>39</v>
      </c>
      <c r="F131" s="223">
        <f>+[10]BS17A!N1849</f>
        <v>11</v>
      </c>
      <c r="G131" s="388">
        <f>+[10]BS17A!O1849</f>
        <v>5</v>
      </c>
      <c r="H131" s="340">
        <f>+[10]BS17A!P1849</f>
        <v>23</v>
      </c>
      <c r="I131" s="340">
        <f>+[10]BS17A!Q1849+[10]BS17A!R1849</f>
        <v>0</v>
      </c>
      <c r="J131" s="340">
        <f>+[10]BS17D!D1849</f>
        <v>0</v>
      </c>
      <c r="K131" s="222">
        <f>+[10]BS17D!E1849</f>
        <v>0</v>
      </c>
      <c r="L131" s="340">
        <f>+[10]BS17A!T1849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+[10]BS17C!C315</f>
        <v>128</v>
      </c>
      <c r="D132" s="332"/>
      <c r="E132" s="333"/>
      <c r="F132" s="232">
        <f>+[10]BS17C!D315</f>
        <v>0</v>
      </c>
      <c r="G132" s="391">
        <f>+[10]BS17C!E315</f>
        <v>128</v>
      </c>
      <c r="H132" s="260">
        <f>+[10]BS17C!F315</f>
        <v>0</v>
      </c>
      <c r="I132" s="260">
        <f>+[10]BS17C!G315</f>
        <v>0</v>
      </c>
      <c r="J132" s="260">
        <f>+[10]BS17D!D2250</f>
        <v>0</v>
      </c>
      <c r="K132" s="231">
        <f>+[10]BS17D!E2250</f>
        <v>0</v>
      </c>
      <c r="L132" s="260">
        <f>+[10]BS17C!H315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167</v>
      </c>
      <c r="D133" s="318"/>
      <c r="E133" s="319"/>
      <c r="F133" s="218">
        <f t="shared" ref="F133:L133" si="23">+F132+F131</f>
        <v>11</v>
      </c>
      <c r="G133" s="387">
        <f t="shared" si="23"/>
        <v>133</v>
      </c>
      <c r="H133" s="265">
        <f t="shared" si="23"/>
        <v>23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+[10]BS17C!C341</f>
        <v>14601</v>
      </c>
      <c r="D134" s="318"/>
      <c r="E134" s="319"/>
      <c r="F134" s="218">
        <f>+[10]BS17C!D341</f>
        <v>11679</v>
      </c>
      <c r="G134" s="387">
        <f>+[10]BS17C!E341</f>
        <v>2546</v>
      </c>
      <c r="H134" s="265">
        <f>+[10]BS17C!F341</f>
        <v>376</v>
      </c>
      <c r="I134" s="265">
        <f>+[10]BS17C!G341</f>
        <v>0</v>
      </c>
      <c r="J134" s="265">
        <f>+[10]BS17D!D2267</f>
        <v>0</v>
      </c>
      <c r="K134" s="217">
        <f>+[10]BS17D!E2267</f>
        <v>0</v>
      </c>
      <c r="L134" s="265">
        <f>+[10]BS17C!H341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932" t="s">
        <v>154</v>
      </c>
      <c r="B135" s="543" t="s">
        <v>142</v>
      </c>
      <c r="C135" s="342">
        <f>+C116+C121+C123+C126+C130+C131</f>
        <v>1996</v>
      </c>
      <c r="D135" s="281"/>
      <c r="E135" s="282"/>
      <c r="F135" s="236">
        <f t="shared" ref="F135:L135" si="24">+F116+F121+F123+F126+F130+F131</f>
        <v>1222</v>
      </c>
      <c r="G135" s="393">
        <f t="shared" si="24"/>
        <v>581</v>
      </c>
      <c r="H135" s="237">
        <f t="shared" si="24"/>
        <v>193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933"/>
      <c r="B136" s="544" t="s">
        <v>143</v>
      </c>
      <c r="C136" s="293">
        <f>+C117+C119+C120+C122+C124+C127+C129+C132+C134</f>
        <v>35247</v>
      </c>
      <c r="D136" s="318"/>
      <c r="E136" s="319"/>
      <c r="F136" s="227">
        <f t="shared" ref="F136:L136" si="25">+F117+F119+F120+F122+F124+F127+F129+F132+F134</f>
        <v>29947</v>
      </c>
      <c r="G136" s="229">
        <f t="shared" si="25"/>
        <v>4486</v>
      </c>
      <c r="H136" s="270">
        <f t="shared" si="25"/>
        <v>814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934"/>
      <c r="B137" s="545" t="s">
        <v>9</v>
      </c>
      <c r="C137" s="341">
        <f>+C135+C136</f>
        <v>37243</v>
      </c>
      <c r="D137" s="336"/>
      <c r="E137" s="337"/>
      <c r="F137" s="232">
        <f t="shared" ref="F137:L137" si="26">+F135+F136</f>
        <v>31169</v>
      </c>
      <c r="G137" s="391">
        <f t="shared" si="26"/>
        <v>5067</v>
      </c>
      <c r="H137" s="260">
        <f t="shared" si="26"/>
        <v>1007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+[10]BS17C!C533</f>
        <v>0</v>
      </c>
      <c r="D140" s="255">
        <f>+[10]BS17C!E533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+[10]BS17A!C1861</f>
        <v>50</v>
      </c>
      <c r="D141" s="156">
        <f>+[10]BS17A!D1861</f>
        <v>43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+[10]BS17A!C48</f>
        <v>512</v>
      </c>
      <c r="D142" s="156">
        <f>+[10]BS17A!D48</f>
        <v>478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+[10]BS17A!C50</f>
        <v>79</v>
      </c>
      <c r="D144" s="347">
        <f>+[10]BS17A!D50</f>
        <v>79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+[10]BS17A!C51</f>
        <v>160</v>
      </c>
      <c r="D145" s="250">
        <f>+[10]BS17A!D51</f>
        <v>152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801</v>
      </c>
      <c r="D146" s="217">
        <f>SUM(D140:D145)</f>
        <v>752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4646</v>
      </c>
      <c r="D151" s="154">
        <v>112</v>
      </c>
      <c r="E151" s="152">
        <v>11673</v>
      </c>
      <c r="F151" s="154"/>
      <c r="G151" s="154">
        <v>4534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930" t="s">
        <v>175</v>
      </c>
      <c r="B152" s="931"/>
      <c r="C152" s="157">
        <v>2465</v>
      </c>
      <c r="D152" s="159">
        <v>60</v>
      </c>
      <c r="E152" s="157">
        <v>6285</v>
      </c>
      <c r="F152" s="159"/>
      <c r="G152" s="159">
        <v>2405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7111</v>
      </c>
      <c r="D153" s="220">
        <f>SUM(D151:D152)</f>
        <v>172</v>
      </c>
      <c r="E153" s="219">
        <f>SUM(E151:E152)</f>
        <v>17958</v>
      </c>
      <c r="F153" s="220">
        <f>SUM(F151:F152)</f>
        <v>0</v>
      </c>
      <c r="G153" s="220">
        <f>SUM(G151:G152)</f>
        <v>6939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928" t="s">
        <v>178</v>
      </c>
      <c r="B157" s="929"/>
      <c r="C157" s="137">
        <v>12533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799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00"/>
      <c r="B161" s="597" t="s">
        <v>182</v>
      </c>
      <c r="C161" s="355">
        <v>3270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21273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39" t="s">
        <v>195</v>
      </c>
      <c r="B166" s="840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924" t="s">
        <v>197</v>
      </c>
      <c r="B168" s="925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9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800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926" t="s">
        <v>211</v>
      </c>
      <c r="B172" s="927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922" t="s">
        <v>213</v>
      </c>
      <c r="B174" s="923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52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55" t="s">
        <v>9</v>
      </c>
      <c r="D176" s="755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183</v>
      </c>
      <c r="D177" s="607">
        <v>179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57" t="s">
        <v>186</v>
      </c>
      <c r="D181" s="757" t="s">
        <v>223</v>
      </c>
      <c r="E181" s="755" t="s">
        <v>224</v>
      </c>
      <c r="F181" s="757" t="s">
        <v>225</v>
      </c>
      <c r="G181" s="757" t="s">
        <v>226</v>
      </c>
      <c r="H181" s="757" t="s">
        <v>227</v>
      </c>
      <c r="I181" s="757" t="s">
        <v>228</v>
      </c>
      <c r="J181" s="757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59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58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2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59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4"/>
      <c r="B191" s="758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59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2" t="s">
        <v>242</v>
      </c>
      <c r="B195" s="759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74"/>
      <c r="B196" s="758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918" t="s">
        <v>244</v>
      </c>
      <c r="B197" s="919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54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920" t="s">
        <v>248</v>
      </c>
      <c r="B200" s="921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914" t="s">
        <v>249</v>
      </c>
      <c r="B201" s="915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916" t="s">
        <v>250</v>
      </c>
      <c r="B202" s="917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912" t="s">
        <v>261</v>
      </c>
      <c r="B216" s="913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K10:K11"/>
    <mergeCell ref="E36:G36"/>
    <mergeCell ref="I36:I37"/>
    <mergeCell ref="J36:J37"/>
    <mergeCell ref="K36:K37"/>
    <mergeCell ref="E51:G51"/>
    <mergeCell ref="I51:I52"/>
    <mergeCell ref="J51:J52"/>
    <mergeCell ref="K51:K52"/>
    <mergeCell ref="D204:D205"/>
    <mergeCell ref="L65:L67"/>
    <mergeCell ref="D66:G66"/>
    <mergeCell ref="H66:K66"/>
    <mergeCell ref="C88:C90"/>
    <mergeCell ref="D88:K88"/>
    <mergeCell ref="L88:L90"/>
    <mergeCell ref="D89:G89"/>
    <mergeCell ref="H89:K89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A109:B109"/>
    <mergeCell ref="C109:D109"/>
    <mergeCell ref="A110:B110"/>
    <mergeCell ref="A18:A21"/>
    <mergeCell ref="A29:A32"/>
    <mergeCell ref="A34:B34"/>
    <mergeCell ref="A36:B37"/>
    <mergeCell ref="C36:D36"/>
    <mergeCell ref="A6:J6"/>
    <mergeCell ref="A7:J7"/>
    <mergeCell ref="A10:B11"/>
    <mergeCell ref="C10:D10"/>
    <mergeCell ref="H10:H11"/>
    <mergeCell ref="E10:G10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A40:B40"/>
    <mergeCell ref="A41:B41"/>
    <mergeCell ref="A43:B43"/>
    <mergeCell ref="A55:B56"/>
    <mergeCell ref="C55:D55"/>
    <mergeCell ref="H55:H56"/>
    <mergeCell ref="C51:D51"/>
    <mergeCell ref="H51:H52"/>
    <mergeCell ref="A53:B53"/>
    <mergeCell ref="E55:G55"/>
    <mergeCell ref="Q88:Q90"/>
    <mergeCell ref="A93:B93"/>
    <mergeCell ref="P65:P67"/>
    <mergeCell ref="Q65:Q67"/>
    <mergeCell ref="A85:B85"/>
    <mergeCell ref="A88:B90"/>
    <mergeCell ref="M88:M90"/>
    <mergeCell ref="N88:N90"/>
    <mergeCell ref="A65:B67"/>
    <mergeCell ref="M65:M67"/>
    <mergeCell ref="N65:N67"/>
    <mergeCell ref="O65:O67"/>
    <mergeCell ref="C65:C67"/>
    <mergeCell ref="D65:K65"/>
    <mergeCell ref="I55:I56"/>
    <mergeCell ref="J55:J56"/>
    <mergeCell ref="K55:K56"/>
    <mergeCell ref="A111:B111"/>
    <mergeCell ref="A112:B112"/>
    <mergeCell ref="A114:B115"/>
    <mergeCell ref="C114:E114"/>
    <mergeCell ref="O88:O90"/>
    <mergeCell ref="P88:P90"/>
    <mergeCell ref="A123:A125"/>
    <mergeCell ref="A126:A128"/>
    <mergeCell ref="A131:A133"/>
    <mergeCell ref="F114:H114"/>
    <mergeCell ref="J114:J115"/>
    <mergeCell ref="K114:K115"/>
    <mergeCell ref="L114:L115"/>
    <mergeCell ref="A135:A137"/>
    <mergeCell ref="A139:B139"/>
    <mergeCell ref="A147:F147"/>
    <mergeCell ref="I114:I115"/>
    <mergeCell ref="A153:B153"/>
    <mergeCell ref="A155:B156"/>
    <mergeCell ref="C155:C156"/>
    <mergeCell ref="A116:A118"/>
    <mergeCell ref="A121:B121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E145" sqref="E145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",[11]NOMBRE!B2," - ","( ",[11]NOMBRE!C2,[11]NOMBRE!D2,[11]NOMBRE!E2,[11]NOMBRE!F2,[11]NOMBRE!G2," )")</f>
        <v>COMUNA: Linares - ( 07401 )</v>
      </c>
      <c r="Z2" s="444"/>
    </row>
    <row r="3" spans="1:27" x14ac:dyDescent="0.15">
      <c r="A3" s="459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</row>
    <row r="4" spans="1:27" x14ac:dyDescent="0.15">
      <c r="A4" s="459" t="str">
        <f>CONCATENATE("MES: ",[11]NOMBRE!B6," - ","( ",[11]NOMBRE!C6,[11]NOMBRE!D6," )")</f>
        <v>MES: OCTUBRE - ( 10 )</v>
      </c>
    </row>
    <row r="5" spans="1:27" s="460" customFormat="1" x14ac:dyDescent="0.15">
      <c r="A5" s="459" t="str">
        <f>CONCATENATE("AÑO: ",[11]NOMBRE!B7)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754" t="s">
        <v>9</v>
      </c>
      <c r="D11" s="754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63843</v>
      </c>
      <c r="D12" s="218">
        <f t="shared" ref="D12:K12" si="0">+D13+D14+D15+D16+D17+D18+D22+D23+D24</f>
        <v>62496</v>
      </c>
      <c r="E12" s="219">
        <f t="shared" si="0"/>
        <v>27557</v>
      </c>
      <c r="F12" s="387">
        <f t="shared" si="0"/>
        <v>19119</v>
      </c>
      <c r="G12" s="220">
        <f t="shared" si="0"/>
        <v>17167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231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49" t="s">
        <v>12</v>
      </c>
      <c r="B13" s="476" t="s">
        <v>13</v>
      </c>
      <c r="C13" s="222">
        <f>+[11]BS17A!C83</f>
        <v>24928</v>
      </c>
      <c r="D13" s="223">
        <f>+[11]BS17A!D83</f>
        <v>24153</v>
      </c>
      <c r="E13" s="224">
        <f>+[11]BS17A!N83</f>
        <v>11860</v>
      </c>
      <c r="F13" s="388">
        <f>+[11]BS17A!O83</f>
        <v>4707</v>
      </c>
      <c r="G13" s="225">
        <f>+[11]BS17A!P83</f>
        <v>8361</v>
      </c>
      <c r="H13" s="226">
        <f>+[11]BS17A!Q83+[11]BS17A!R83</f>
        <v>0</v>
      </c>
      <c r="I13" s="226">
        <f>+[11]BS17D!D83</f>
        <v>0</v>
      </c>
      <c r="J13" s="226">
        <f>+[11]BS17D!E83</f>
        <v>45</v>
      </c>
      <c r="K13" s="226">
        <f>+[11]BS17A!T83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+[11]BS17A!C174</f>
        <v>28780</v>
      </c>
      <c r="D14" s="227">
        <f>+[11]BS17A!D174</f>
        <v>28277</v>
      </c>
      <c r="E14" s="228">
        <f>+[11]BS17A!N174</f>
        <v>12426</v>
      </c>
      <c r="F14" s="229">
        <f>+[11]BS17A!O174</f>
        <v>8311</v>
      </c>
      <c r="G14" s="389">
        <f>+[11]BS17A!P174</f>
        <v>8043</v>
      </c>
      <c r="H14" s="230">
        <f>+[11]BS17A!Q174+[11]BS17A!R174</f>
        <v>0</v>
      </c>
      <c r="I14" s="230">
        <f>+[11]BS17D!D174</f>
        <v>0</v>
      </c>
      <c r="J14" s="230">
        <f>+[11]BS17D!E174</f>
        <v>13</v>
      </c>
      <c r="K14" s="230">
        <f>+[11]BS17A!T174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+[11]BS17A!C243</f>
        <v>1067</v>
      </c>
      <c r="D15" s="227">
        <f>+[11]BS17A!D243</f>
        <v>1062</v>
      </c>
      <c r="E15" s="228">
        <f>+[11]BS17A!N243</f>
        <v>119</v>
      </c>
      <c r="F15" s="229">
        <f>+[11]BS17A!O243</f>
        <v>941</v>
      </c>
      <c r="G15" s="389">
        <f>+[11]BS17A!P243</f>
        <v>7</v>
      </c>
      <c r="H15" s="230">
        <f>+[11]BS17A!Q243+[11]BS17A!R243</f>
        <v>0</v>
      </c>
      <c r="I15" s="230">
        <f>+[11]BS17D!D243</f>
        <v>0</v>
      </c>
      <c r="J15" s="230">
        <f>+[11]BS17D!E243</f>
        <v>57</v>
      </c>
      <c r="K15" s="230">
        <f>+[11]BS17A!T243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+[11]BS17A!C289</f>
        <v>0</v>
      </c>
      <c r="D16" s="227">
        <f>+[11]BS17A!D289</f>
        <v>0</v>
      </c>
      <c r="E16" s="228">
        <f>+[11]BS17A!N289</f>
        <v>0</v>
      </c>
      <c r="F16" s="229">
        <f>+[11]BS17A!O289</f>
        <v>0</v>
      </c>
      <c r="G16" s="389">
        <f>+[11]BS17A!P289</f>
        <v>0</v>
      </c>
      <c r="H16" s="230">
        <f>+[11]BS17A!Q289+[11]BS17A!R289</f>
        <v>0</v>
      </c>
      <c r="I16" s="230">
        <f>+[11]BS17D!D289</f>
        <v>0</v>
      </c>
      <c r="J16" s="230">
        <f>+[11]BS17D!E289</f>
        <v>0</v>
      </c>
      <c r="K16" s="230">
        <f>+[11]BS17A!T289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+[11]BS17A!C295</f>
        <v>1437</v>
      </c>
      <c r="D17" s="232">
        <f>+[11]BS17A!D295</f>
        <v>1399</v>
      </c>
      <c r="E17" s="390">
        <f>+[11]BS17A!N295</f>
        <v>1138</v>
      </c>
      <c r="F17" s="391">
        <f>+[11]BS17A!O295</f>
        <v>299</v>
      </c>
      <c r="G17" s="392">
        <f>+[11]BS17A!P295</f>
        <v>0</v>
      </c>
      <c r="H17" s="233">
        <f>+[11]BS17A!Q295+[11]BS17A!R295</f>
        <v>0</v>
      </c>
      <c r="I17" s="233">
        <f>+[11]BS17D!D295</f>
        <v>0</v>
      </c>
      <c r="J17" s="233">
        <f>+[11]BS17D!E295</f>
        <v>95</v>
      </c>
      <c r="K17" s="233">
        <f>+[11]BS17A!T295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4804</v>
      </c>
      <c r="D18" s="223">
        <f t="shared" ref="D18:K18" si="4">SUM(D19:D21)</f>
        <v>4785</v>
      </c>
      <c r="E18" s="224">
        <f t="shared" si="4"/>
        <v>1667</v>
      </c>
      <c r="F18" s="388">
        <f t="shared" si="4"/>
        <v>3035</v>
      </c>
      <c r="G18" s="225">
        <f t="shared" si="4"/>
        <v>102</v>
      </c>
      <c r="H18" s="226">
        <f t="shared" si="4"/>
        <v>0</v>
      </c>
      <c r="I18" s="226">
        <f>SUM(I19:I21)</f>
        <v>0</v>
      </c>
      <c r="J18" s="226">
        <f>SUM(J19:J21)</f>
        <v>19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+[11]BS17A!C362</f>
        <v>3997</v>
      </c>
      <c r="D19" s="235">
        <f>+[11]BS17A!D362</f>
        <v>3986</v>
      </c>
      <c r="E19" s="236">
        <f>+[11]BS17A!N362</f>
        <v>1399</v>
      </c>
      <c r="F19" s="393">
        <f>+[11]BS17A!O362</f>
        <v>2500</v>
      </c>
      <c r="G19" s="237">
        <f>+[11]BS17A!P362</f>
        <v>98</v>
      </c>
      <c r="H19" s="238">
        <f>+[11]BS17A!Q362+[11]BS17A!R362</f>
        <v>0</v>
      </c>
      <c r="I19" s="238">
        <f>+[11]BS17D!D362</f>
        <v>0</v>
      </c>
      <c r="J19" s="238">
        <f>+[11]BS17D!E362</f>
        <v>5</v>
      </c>
      <c r="K19" s="238">
        <f>+[11]BS17A!T362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+[11]BS17A!C405</f>
        <v>52</v>
      </c>
      <c r="D20" s="227">
        <f>+[11]BS17A!D405</f>
        <v>52</v>
      </c>
      <c r="E20" s="228">
        <f>+[11]BS17A!N405</f>
        <v>1</v>
      </c>
      <c r="F20" s="229">
        <f>+[11]BS17A!O405</f>
        <v>51</v>
      </c>
      <c r="G20" s="389">
        <f>+[11]BS17A!P405</f>
        <v>0</v>
      </c>
      <c r="H20" s="230">
        <f>+[11]BS17A!Q405+[11]BS17A!R405</f>
        <v>0</v>
      </c>
      <c r="I20" s="230">
        <f>+[11]BS17D!D405</f>
        <v>0</v>
      </c>
      <c r="J20" s="230">
        <f>+[11]BS17D!E405</f>
        <v>0</v>
      </c>
      <c r="K20" s="230">
        <f>+[11]BS17A!T405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+[11]BS17A!C428</f>
        <v>755</v>
      </c>
      <c r="D21" s="232">
        <f>+[11]BS17A!D428</f>
        <v>747</v>
      </c>
      <c r="E21" s="390">
        <f>+[11]BS17A!N428</f>
        <v>267</v>
      </c>
      <c r="F21" s="391">
        <f>+[11]BS17A!O428</f>
        <v>484</v>
      </c>
      <c r="G21" s="392">
        <f>+[11]BS17A!P428</f>
        <v>4</v>
      </c>
      <c r="H21" s="233">
        <f>+[11]BS17A!Q428+[11]BS17A!R428</f>
        <v>0</v>
      </c>
      <c r="I21" s="233">
        <f>+[11]BS17D!D428</f>
        <v>0</v>
      </c>
      <c r="J21" s="233">
        <f>+[11]BS17D!E428</f>
        <v>14</v>
      </c>
      <c r="K21" s="233">
        <f>+[11]BS17A!T428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55" t="s">
        <v>27</v>
      </c>
      <c r="B22" s="629" t="s">
        <v>28</v>
      </c>
      <c r="C22" s="222">
        <f>+[11]BS17A!C446</f>
        <v>0</v>
      </c>
      <c r="D22" s="223">
        <f>+[11]BS17A!D446</f>
        <v>0</v>
      </c>
      <c r="E22" s="224">
        <f>+[11]BS17A!N446</f>
        <v>0</v>
      </c>
      <c r="F22" s="388">
        <f>+[11]BS17A!O446</f>
        <v>0</v>
      </c>
      <c r="G22" s="225">
        <f>+[11]BS17A!P446</f>
        <v>0</v>
      </c>
      <c r="H22" s="226">
        <f>+[11]BS17A!Q446+[11]BS17A!R446</f>
        <v>0</v>
      </c>
      <c r="I22" s="226">
        <f>+[11]BS17D!D446</f>
        <v>0</v>
      </c>
      <c r="J22" s="226">
        <f>+[11]BS17D!E446</f>
        <v>0</v>
      </c>
      <c r="K22" s="226">
        <f>+[11]BS17A!T446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55" t="s">
        <v>29</v>
      </c>
      <c r="B23" s="630" t="s">
        <v>30</v>
      </c>
      <c r="C23" s="239">
        <f>+[11]BS17A!C456</f>
        <v>55</v>
      </c>
      <c r="D23" s="240">
        <f>+[11]BS17A!D456</f>
        <v>54</v>
      </c>
      <c r="E23" s="394">
        <f>+[11]BS17A!N456</f>
        <v>28</v>
      </c>
      <c r="F23" s="395">
        <f>+[11]BS17A!O456</f>
        <v>26</v>
      </c>
      <c r="G23" s="396">
        <f>+[11]BS17A!P456</f>
        <v>1</v>
      </c>
      <c r="H23" s="221">
        <f>+[11]BS17A!Q456+[11]BS17A!R456</f>
        <v>0</v>
      </c>
      <c r="I23" s="221">
        <f>+[11]BS17D!D456</f>
        <v>0</v>
      </c>
      <c r="J23" s="221">
        <f>+[11]BS17D!E456</f>
        <v>0</v>
      </c>
      <c r="K23" s="221">
        <f>+[11]BS17A!T456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55" t="s">
        <v>31</v>
      </c>
      <c r="B24" s="487" t="s">
        <v>32</v>
      </c>
      <c r="C24" s="161">
        <f>+[11]BS17A!C500</f>
        <v>2772</v>
      </c>
      <c r="D24" s="241">
        <f>+[11]BS17A!D500</f>
        <v>2766</v>
      </c>
      <c r="E24" s="397">
        <f>+[11]BS17A!N500</f>
        <v>319</v>
      </c>
      <c r="F24" s="398">
        <f>+[11]BS17A!O500</f>
        <v>1800</v>
      </c>
      <c r="G24" s="399">
        <f>+[11]BS17A!P500</f>
        <v>653</v>
      </c>
      <c r="H24" s="242">
        <f>+[11]BS17A!Q500+[11]BS17A!R500</f>
        <v>0</v>
      </c>
      <c r="I24" s="242">
        <f>+[11]BS17D!D500</f>
        <v>0</v>
      </c>
      <c r="J24" s="242">
        <f>+[11]BS17D!E500</f>
        <v>2</v>
      </c>
      <c r="K24" s="242">
        <f>+[11]BS17A!T500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4313</v>
      </c>
      <c r="D25" s="223">
        <f t="shared" ref="D25:K25" si="5">+D26+D27+D28+D29+D33</f>
        <v>4264</v>
      </c>
      <c r="E25" s="224">
        <f t="shared" si="5"/>
        <v>725</v>
      </c>
      <c r="F25" s="388">
        <f t="shared" si="5"/>
        <v>1652</v>
      </c>
      <c r="G25" s="225">
        <f t="shared" si="5"/>
        <v>1936</v>
      </c>
      <c r="H25" s="226">
        <f t="shared" si="5"/>
        <v>0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+[11]BS17A!C535</f>
        <v>2652</v>
      </c>
      <c r="D26" s="235">
        <f>+[11]BS17A!D535</f>
        <v>2625</v>
      </c>
      <c r="E26" s="236">
        <f>+[11]BS17A!N535</f>
        <v>250</v>
      </c>
      <c r="F26" s="393">
        <f>+[11]BS17A!O535</f>
        <v>998</v>
      </c>
      <c r="G26" s="237">
        <f>+[11]BS17A!P535</f>
        <v>1404</v>
      </c>
      <c r="H26" s="238">
        <f>+[11]BS17A!Q535+[11]BS17A!R535</f>
        <v>0</v>
      </c>
      <c r="I26" s="238">
        <f>+[11]BS17D!D535</f>
        <v>0</v>
      </c>
      <c r="J26" s="238">
        <f>+[11]BS17D!E535</f>
        <v>0</v>
      </c>
      <c r="K26" s="238">
        <f>+[11]BS17A!T535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+[11]BS17A!C590</f>
        <v>6</v>
      </c>
      <c r="D27" s="243">
        <f>+[11]BS17A!D590</f>
        <v>6</v>
      </c>
      <c r="E27" s="400">
        <f>+[11]BS17A!N590</f>
        <v>0</v>
      </c>
      <c r="F27" s="401">
        <f>+[11]BS17A!O590</f>
        <v>6</v>
      </c>
      <c r="G27" s="402">
        <f>+[11]BS17A!P590</f>
        <v>0</v>
      </c>
      <c r="H27" s="230">
        <f>+[11]BS17A!Q590+[11]BS17A!R590</f>
        <v>0</v>
      </c>
      <c r="I27" s="230">
        <f>+[11]BS17D!D590</f>
        <v>0</v>
      </c>
      <c r="J27" s="230">
        <f>+[11]BS17D!E590</f>
        <v>0</v>
      </c>
      <c r="K27" s="230">
        <f>+[11]BS17A!T590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+[11]BS17A!C615</f>
        <v>1025</v>
      </c>
      <c r="D28" s="243">
        <f>+[11]BS17A!D615</f>
        <v>1020</v>
      </c>
      <c r="E28" s="400">
        <f>+[11]BS17A!N615</f>
        <v>171</v>
      </c>
      <c r="F28" s="401">
        <f>+[11]BS17A!O615</f>
        <v>377</v>
      </c>
      <c r="G28" s="402">
        <f>+[11]BS17A!P615</f>
        <v>477</v>
      </c>
      <c r="H28" s="230">
        <f>+[11]BS17A!Q615+[11]BS17A!R615</f>
        <v>0</v>
      </c>
      <c r="I28" s="230">
        <f>+[11]BS17D!D615</f>
        <v>0</v>
      </c>
      <c r="J28" s="230">
        <f>+[11]BS17D!E615</f>
        <v>0</v>
      </c>
      <c r="K28" s="230">
        <f>+[11]BS17A!T615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+[11]BS17A!C633</f>
        <v>630</v>
      </c>
      <c r="D29" s="232">
        <f>+[11]BS17A!D633</f>
        <v>613</v>
      </c>
      <c r="E29" s="390">
        <f>+[11]BS17A!N633</f>
        <v>304</v>
      </c>
      <c r="F29" s="391">
        <f>+[11]BS17A!O633</f>
        <v>271</v>
      </c>
      <c r="G29" s="392">
        <f>+[11]BS17A!P633</f>
        <v>55</v>
      </c>
      <c r="H29" s="233">
        <f>+[11]BS17A!Q633+[11]BS17A!R633</f>
        <v>0</v>
      </c>
      <c r="I29" s="233">
        <f>+[11]BS17D!D633</f>
        <v>0</v>
      </c>
      <c r="J29" s="233">
        <f>+[11]BS17D!E633</f>
        <v>0</v>
      </c>
      <c r="K29" s="233">
        <f>+[11]BS17A!T633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SUM([11]BS17A!C636:C653)</f>
        <v>411</v>
      </c>
      <c r="D30" s="245">
        <f>SUM([11]BS17A!D636:D653)</f>
        <v>394</v>
      </c>
      <c r="E30" s="246">
        <f>SUM([11]BS17A!N636:N653)</f>
        <v>266</v>
      </c>
      <c r="F30" s="247">
        <f>SUM([11]BS17A!O636:O653)</f>
        <v>128</v>
      </c>
      <c r="G30" s="248">
        <f>SUM([11]BS17A!P636:P653)</f>
        <v>17</v>
      </c>
      <c r="H30" s="249">
        <f>SUM([11]BS17A!Q636:Q653)+SUM([11]BS17A!R636:R653)</f>
        <v>0</v>
      </c>
      <c r="I30" s="249">
        <f>SUM([11]BS17D!D635:D653)</f>
        <v>0</v>
      </c>
      <c r="J30" s="249">
        <f>SUM([11]BS17D!E635:E653)</f>
        <v>0</v>
      </c>
      <c r="K30" s="249">
        <f>SUM([11]BS17A!T636:T653)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+[11]BS17A!C634</f>
        <v>97</v>
      </c>
      <c r="D31" s="251">
        <f>+[11]BS17A!D634</f>
        <v>97</v>
      </c>
      <c r="E31" s="252">
        <f>+[11]BS17A!N634</f>
        <v>0</v>
      </c>
      <c r="F31" s="253">
        <f>+[11]BS17A!O634</f>
        <v>97</v>
      </c>
      <c r="G31" s="403">
        <f>+[11]BS17A!P634</f>
        <v>0</v>
      </c>
      <c r="H31" s="254">
        <f>+[11]BS17A!Q634+[11]BS17A!R634</f>
        <v>0</v>
      </c>
      <c r="I31" s="254">
        <f>+[11]BS17D!D634</f>
        <v>0</v>
      </c>
      <c r="J31" s="254">
        <f>+[11]BS17D!E634</f>
        <v>0</v>
      </c>
      <c r="K31" s="254">
        <f>+[11]BS17A!T634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+[11]BS17A!C635</f>
        <v>122</v>
      </c>
      <c r="D32" s="251">
        <f>+[11]BS17A!D635</f>
        <v>122</v>
      </c>
      <c r="E32" s="252">
        <f>+[11]BS17A!N635</f>
        <v>38</v>
      </c>
      <c r="F32" s="253">
        <f>+[11]BS17A!O635</f>
        <v>46</v>
      </c>
      <c r="G32" s="403">
        <f>+[11]BS17A!P635</f>
        <v>38</v>
      </c>
      <c r="H32" s="254">
        <f>+[11]BS17A!Q635+[11]BS17A!R635</f>
        <v>0</v>
      </c>
      <c r="I32" s="254">
        <f>+[11]BS17D!D635</f>
        <v>0</v>
      </c>
      <c r="J32" s="254">
        <f>+[11]BS17D!E635</f>
        <v>0</v>
      </c>
      <c r="K32" s="254">
        <f>+[11]BS17A!T635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+[11]BS17A!C654</f>
        <v>0</v>
      </c>
      <c r="D33" s="243">
        <f>+[11]BS17A!D654</f>
        <v>0</v>
      </c>
      <c r="E33" s="400">
        <f>+[11]BS17A!N654</f>
        <v>0</v>
      </c>
      <c r="F33" s="401">
        <f>+[11]BS17A!O654</f>
        <v>0</v>
      </c>
      <c r="G33" s="402">
        <f>+[11]BS17A!P654</f>
        <v>0</v>
      </c>
      <c r="H33" s="230">
        <f>+[11]BS17A!Q654+[11]BS17A!R654</f>
        <v>0</v>
      </c>
      <c r="I33" s="230">
        <f>+[11]BS17D!D654</f>
        <v>0</v>
      </c>
      <c r="J33" s="230">
        <f>+[11]BS17D!E654</f>
        <v>0</v>
      </c>
      <c r="K33" s="230">
        <f>+[11]BS17A!T654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+[11]BS17A!C783</f>
        <v>0</v>
      </c>
      <c r="D34" s="240">
        <f>+[11]BS17A!D783</f>
        <v>0</v>
      </c>
      <c r="E34" s="394">
        <f>+[11]BS17A!N783</f>
        <v>0</v>
      </c>
      <c r="F34" s="395">
        <f>+[11]BS17A!O783</f>
        <v>0</v>
      </c>
      <c r="G34" s="396">
        <f>+[11]BS17A!P783</f>
        <v>0</v>
      </c>
      <c r="H34" s="221">
        <f>+[11]BS17A!Q783+[11]BS17A!R783</f>
        <v>0</v>
      </c>
      <c r="I34" s="221">
        <f>+[11]BS17D!D783</f>
        <v>0</v>
      </c>
      <c r="J34" s="221">
        <f>+[11]BS17D!E783</f>
        <v>0</v>
      </c>
      <c r="K34" s="221">
        <f>+[11]BS17A!T783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56" t="s">
        <v>9</v>
      </c>
      <c r="D37" s="755" t="s">
        <v>10</v>
      </c>
      <c r="E37" s="750" t="s">
        <v>273</v>
      </c>
      <c r="F37" s="495" t="s">
        <v>274</v>
      </c>
      <c r="G37" s="756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+[11]BS17A!C674+[11]BS17A!C678+[11]BS17A!C681+[11]BS17A!C687+[11]BS17A!C695</f>
        <v>0</v>
      </c>
      <c r="D40" s="234">
        <f>+[11]BS17A!D674+[11]BS17A!D678+[11]BS17A!D681+[11]BS17A!D687+[11]BS17A!D695</f>
        <v>0</v>
      </c>
      <c r="E40" s="235">
        <f>+[11]BS17A!N674+[11]BS17A!N678+[11]BS17A!N681+[11]BS17A!N687+[11]BS17A!N695</f>
        <v>0</v>
      </c>
      <c r="F40" s="393">
        <f>+[11]BS17A!O674+[11]BS17A!O678+[11]BS17A!O681+[11]BS17A!O687+[11]BS17A!O695</f>
        <v>0</v>
      </c>
      <c r="G40" s="258">
        <f>+[11]BS17A!P674+[11]BS17A!P678+[11]BS17A!P681+[11]BS17A!P687+[11]BS17A!P695</f>
        <v>0</v>
      </c>
      <c r="H40" s="259">
        <f>+[11]BS17A!Q674+[11]BS17A!R674+[11]BS17A!Q678+[11]BS17A!R678+[11]BS17A!Q681+[11]BS17A!R681+[11]BS17A!Q687+[11]BS17A!R687+[11]BS17A!Q695+[11]BS17A!R695</f>
        <v>0</v>
      </c>
      <c r="I40" s="259">
        <f>+[11]BS17D!D674+[11]BS17D!D678+[11]BS17D!D681+[11]BS17D!D687+[11]BS17D!D695</f>
        <v>0</v>
      </c>
      <c r="J40" s="259">
        <f>+[11]BS17D!E674+[11]BS17D!E678+[11]BS17D!E681+[11]BS17D!E687+[11]BS17D!E695</f>
        <v>0</v>
      </c>
      <c r="K40" s="259">
        <f>+[11]BS17A!T674+[11]BS17A!T678+[11]BS17A!T681+[11]BS17A!T687+[11]BS17A!T695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+[11]BS17A!C701+[11]BS17A!C704+[11]BS17A!C707+[11]BS17A!C710+[11]BS17A!C717</f>
        <v>0</v>
      </c>
      <c r="D41" s="260">
        <f>+[11]BS17A!D701+[11]BS17A!D704+[11]BS17A!D707+[11]BS17A!D710+[11]BS17A!D717</f>
        <v>0</v>
      </c>
      <c r="E41" s="232">
        <f>+[11]BS17A!N701+[11]BS17A!N704+[11]BS17A!N707+[11]BS17A!N710+[11]BS17A!N717</f>
        <v>0</v>
      </c>
      <c r="F41" s="391">
        <f>+[11]BS17A!O701+[11]BS17A!O704+[11]BS17A!O707+[11]BS17A!O710+[11]BS17A!O717</f>
        <v>0</v>
      </c>
      <c r="G41" s="260">
        <f>+[11]BS17A!P701+[11]BS17A!P704+[11]BS17A!P707+[11]BS17A!P710+[11]BS17A!P717</f>
        <v>0</v>
      </c>
      <c r="H41" s="261">
        <f>+[11]BS17A!Q701+[11]BS17A!R701+[11]BS17A!Q704+[11]BS17A!R704+[11]BS17A!Q707+[11]BS17A!R707+[11]BS17A!Q710+[11]BS17A!R710+[11]BS17A!Q717+[11]BS17A!R717</f>
        <v>0</v>
      </c>
      <c r="I41" s="261">
        <f>+[11]BS17D!D701+[11]BS17D!D704+[11]BS17D!D707+[11]BS17D!D710+[11]BS17D!D717</f>
        <v>0</v>
      </c>
      <c r="J41" s="261">
        <f>+[11]BS17D!E701+[11]BS17D!E704+[11]BS17D!E707+[11]BS17D!E710+[11]BS17D!E717</f>
        <v>0</v>
      </c>
      <c r="K41" s="261">
        <f>+[11]BS17A!T701+[11]BS17A!T704+[11]BS17A!T707+[11]BS17A!T710+[11]BS17A!T717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+[11]BS17A!C720</f>
        <v>0</v>
      </c>
      <c r="D43" s="265">
        <f>+[11]BS17A!D720</f>
        <v>0</v>
      </c>
      <c r="E43" s="218">
        <f>+[11]BS17A!N720</f>
        <v>0</v>
      </c>
      <c r="F43" s="387">
        <f>+[11]BS17A!O720</f>
        <v>0</v>
      </c>
      <c r="G43" s="265">
        <f>+[11]BS17A!P720</f>
        <v>0</v>
      </c>
      <c r="H43" s="266">
        <f>+[11]BS17A!Q720+[11]BS17A!R720</f>
        <v>0</v>
      </c>
      <c r="I43" s="266">
        <f>+[11]BS17D!D720</f>
        <v>0</v>
      </c>
      <c r="J43" s="266">
        <f>+[11]BS17D!E720</f>
        <v>0</v>
      </c>
      <c r="K43" s="266">
        <f>+[11]BS17A!T720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+[11]BS17A!C727</f>
        <v>0</v>
      </c>
      <c r="D45" s="258">
        <f>+[11]BS17A!D727</f>
        <v>0</v>
      </c>
      <c r="E45" s="235">
        <f>+[11]BS17A!N727</f>
        <v>0</v>
      </c>
      <c r="F45" s="393">
        <f>+[11]BS17A!O727</f>
        <v>0</v>
      </c>
      <c r="G45" s="258">
        <f>+[11]BS17A!P727</f>
        <v>0</v>
      </c>
      <c r="H45" s="259">
        <f>+[11]BS17A!Q727+[11]BS17A!R727</f>
        <v>0</v>
      </c>
      <c r="I45" s="259">
        <f>+[11]BS17D!D727</f>
        <v>0</v>
      </c>
      <c r="J45" s="259">
        <f>+[11]BS17D!E727</f>
        <v>0</v>
      </c>
      <c r="K45" s="259">
        <f>+[11]BS17A!T727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+[11]BS17A!C730</f>
        <v>0</v>
      </c>
      <c r="D46" s="270">
        <f>+[11]BS17A!D730</f>
        <v>0</v>
      </c>
      <c r="E46" s="227">
        <f>+[11]BS17A!N730</f>
        <v>0</v>
      </c>
      <c r="F46" s="229">
        <f>+[11]BS17A!O730</f>
        <v>0</v>
      </c>
      <c r="G46" s="270">
        <f>+[11]BS17A!P730</f>
        <v>0</v>
      </c>
      <c r="H46" s="271">
        <f>+[11]BS17A!Q730+[11]BS17A!R730</f>
        <v>0</v>
      </c>
      <c r="I46" s="271">
        <f>+[11]BS17D!D730</f>
        <v>0</v>
      </c>
      <c r="J46" s="271">
        <f>+[11]BS17D!E730</f>
        <v>0</v>
      </c>
      <c r="K46" s="271">
        <f>+[11]BS17A!T730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+[11]BS17A!C747</f>
        <v>0</v>
      </c>
      <c r="D47" s="270">
        <f>+[11]BS17A!D747</f>
        <v>0</v>
      </c>
      <c r="E47" s="227">
        <f>+[11]BS17A!N747</f>
        <v>0</v>
      </c>
      <c r="F47" s="229">
        <f>+[11]BS17A!O747</f>
        <v>0</v>
      </c>
      <c r="G47" s="270">
        <f>+[11]BS17A!P747</f>
        <v>0</v>
      </c>
      <c r="H47" s="271">
        <f>+[11]BS17A!Q747+[11]BS17A!R747</f>
        <v>0</v>
      </c>
      <c r="I47" s="271">
        <f>+[11]BS17D!D747</f>
        <v>0</v>
      </c>
      <c r="J47" s="271">
        <f>+[11]BS17D!E747</f>
        <v>0</v>
      </c>
      <c r="K47" s="271">
        <f>+[11]BS17A!T747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+[11]BS17A!C764</f>
        <v>0</v>
      </c>
      <c r="D48" s="272">
        <f>+[11]BS17A!D764</f>
        <v>0</v>
      </c>
      <c r="E48" s="251">
        <f>+[11]BS17A!N764</f>
        <v>0</v>
      </c>
      <c r="F48" s="253">
        <f>+[11]BS17A!O764</f>
        <v>0</v>
      </c>
      <c r="G48" s="272">
        <f>+[11]BS17A!P764</f>
        <v>0</v>
      </c>
      <c r="H48" s="273">
        <f>+[11]BS17A!Q764+[11]BS17A!R764</f>
        <v>0</v>
      </c>
      <c r="I48" s="273">
        <f>+[11]BS17D!D764</f>
        <v>0</v>
      </c>
      <c r="J48" s="273">
        <f>+[11]BS17D!E764</f>
        <v>0</v>
      </c>
      <c r="K48" s="273">
        <f>+[11]BS17A!T764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56" t="s">
        <v>9</v>
      </c>
      <c r="D52" s="755" t="s">
        <v>10</v>
      </c>
      <c r="E52" s="750" t="s">
        <v>273</v>
      </c>
      <c r="F52" s="495" t="s">
        <v>274</v>
      </c>
      <c r="G52" s="756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+[11]BS17A!C1849</f>
        <v>37</v>
      </c>
      <c r="D53" s="278">
        <f>+[11]BS17A!D1849</f>
        <v>31</v>
      </c>
      <c r="E53" s="412">
        <f>+[11]BS17A!N1849</f>
        <v>17</v>
      </c>
      <c r="F53" s="398">
        <f>+[11]BS17A!O1849</f>
        <v>0</v>
      </c>
      <c r="G53" s="278">
        <f>+[11]BS17A!P1849</f>
        <v>20</v>
      </c>
      <c r="H53" s="279">
        <f>+[11]BS17A!Q1849+[11]BS17A!R1849</f>
        <v>0</v>
      </c>
      <c r="I53" s="279">
        <f>+[11]BS17D!D1849</f>
        <v>0</v>
      </c>
      <c r="J53" s="280">
        <f>+[11]BS17D!E1849</f>
        <v>0</v>
      </c>
      <c r="K53" s="279">
        <f>+[11]BS17A!T1849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56" t="s">
        <v>9</v>
      </c>
      <c r="D56" s="755" t="s">
        <v>10</v>
      </c>
      <c r="E56" s="648" t="s">
        <v>273</v>
      </c>
      <c r="F56" s="468" t="s">
        <v>274</v>
      </c>
      <c r="G56" s="751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+[11]BS17A!C1481+[11]BS17A!C1482</f>
        <v>0</v>
      </c>
      <c r="D57" s="223">
        <f>+[11]BS17A!D1481+[11]BS17A!D1482</f>
        <v>0</v>
      </c>
      <c r="E57" s="281"/>
      <c r="F57" s="407"/>
      <c r="G57" s="282"/>
      <c r="H57" s="413">
        <f>+[11]BS17A!Q1481+[11]BS17A!Q1482+[11]BS17A!R1481+[11]BS17A!R1482</f>
        <v>0</v>
      </c>
      <c r="I57" s="283">
        <f>+[11]BS17D!D1481+[11]BS17D!D1482</f>
        <v>0</v>
      </c>
      <c r="J57" s="283">
        <f>+[11]BS17D!E1481+[11]BS17D!E1482</f>
        <v>0</v>
      </c>
      <c r="K57" s="284">
        <f>+[11]BS17A!T1481+[11]BS17A!T1482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+[11]BS17A!C1483+[11]BS17A!C1484</f>
        <v>0</v>
      </c>
      <c r="D58" s="227">
        <f>+[11]BS17A!D1483+[11]BS17A!D1484</f>
        <v>0</v>
      </c>
      <c r="E58" s="414"/>
      <c r="F58" s="415"/>
      <c r="G58" s="416"/>
      <c r="H58" s="417">
        <f>+[11]BS17A!Q1483+[11]BS17A!Q1484+[11]BS17A!R1483+[11]BS17A!R1484</f>
        <v>0</v>
      </c>
      <c r="I58" s="285">
        <f>+[11]BS17D!D1483+[11]BS17D!D1484</f>
        <v>0</v>
      </c>
      <c r="J58" s="285">
        <f>+[11]BS17D!E1483+[11]BS17D!E1484</f>
        <v>0</v>
      </c>
      <c r="K58" s="285">
        <f>+[11]BS17A!T1483+[11]BS17A!T1484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+[11]BS17A!C1485</f>
        <v>0</v>
      </c>
      <c r="D59" s="223">
        <f>+[11]BS17A!D1485</f>
        <v>0</v>
      </c>
      <c r="E59" s="414"/>
      <c r="F59" s="415"/>
      <c r="G59" s="416"/>
      <c r="H59" s="418">
        <f>+[11]BS17A!Q1485+[11]BS17A!R1485</f>
        <v>0</v>
      </c>
      <c r="I59" s="286">
        <f>+[11]BS17D!D1485</f>
        <v>0</v>
      </c>
      <c r="J59" s="286">
        <f>+[11]BS17D!E1485</f>
        <v>0</v>
      </c>
      <c r="K59" s="286">
        <f>+[11]BS17A!T1485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+[11]BS17A!C1488</f>
        <v>0</v>
      </c>
      <c r="D60" s="270">
        <f>+[11]BS17A!D1488</f>
        <v>0</v>
      </c>
      <c r="E60" s="419"/>
      <c r="F60" s="420"/>
      <c r="G60" s="421"/>
      <c r="H60" s="418">
        <f>+[11]BS17A!Q1488+[11]BS17A!R1488</f>
        <v>0</v>
      </c>
      <c r="I60" s="286">
        <f>+[11]BS17D!D1488</f>
        <v>0</v>
      </c>
      <c r="J60" s="286">
        <f>+[11]BS17D!E1488</f>
        <v>0</v>
      </c>
      <c r="K60" s="286">
        <f>+[11]BS17A!T1488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+[11]BS17A!C1486</f>
        <v>0</v>
      </c>
      <c r="D61" s="227">
        <f>+[11]BS17A!D1486</f>
        <v>0</v>
      </c>
      <c r="E61" s="414"/>
      <c r="F61" s="415"/>
      <c r="G61" s="416"/>
      <c r="H61" s="417">
        <f>+[11]BS17A!Q1486+[11]BS17A!R1486</f>
        <v>0</v>
      </c>
      <c r="I61" s="285">
        <f>+[11]BS17D!D1486</f>
        <v>0</v>
      </c>
      <c r="J61" s="285">
        <f>+[11]BS17D!E1486</f>
        <v>0</v>
      </c>
      <c r="K61" s="285">
        <f>+[11]BS17A!T1486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+[11]BS17A!C1487</f>
        <v>0</v>
      </c>
      <c r="D62" s="232">
        <f>+[11]BS17A!D1487</f>
        <v>0</v>
      </c>
      <c r="E62" s="422"/>
      <c r="F62" s="423"/>
      <c r="G62" s="424"/>
      <c r="H62" s="425">
        <f>+[11]BS17A!Q1487+[11]BS17A!R1487</f>
        <v>0</v>
      </c>
      <c r="I62" s="287">
        <f>+[11]BS17D!D1487</f>
        <v>0</v>
      </c>
      <c r="J62" s="287">
        <f>+[11]BS17D!E1487</f>
        <v>0</v>
      </c>
      <c r="K62" s="287">
        <f>+[11]BS17A!T1487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+[11]BS17A!C$811</f>
        <v>2</v>
      </c>
      <c r="D68" s="246">
        <f>SUM(E68:G68)</f>
        <v>0</v>
      </c>
      <c r="E68" s="247">
        <f>+[11]BS17A!D$811</f>
        <v>0</v>
      </c>
      <c r="F68" s="247">
        <f>+[11]BS17A!F$811</f>
        <v>0</v>
      </c>
      <c r="G68" s="247">
        <f>+[11]BS17A!G$811</f>
        <v>0</v>
      </c>
      <c r="H68" s="291">
        <f>SUM(I68:K68)</f>
        <v>2</v>
      </c>
      <c r="I68" s="292">
        <f>+[11]BS17A!E$811</f>
        <v>2</v>
      </c>
      <c r="J68" s="292">
        <f>+[11]BS17A!H$811</f>
        <v>0</v>
      </c>
      <c r="K68" s="292">
        <f>+[11]BS17A!I$811</f>
        <v>0</v>
      </c>
      <c r="L68" s="244">
        <f>+[11]BS17A!AB$811</f>
        <v>0</v>
      </c>
      <c r="M68" s="244">
        <f>+[11]BS17A!Q$811+[11]BS17A!R$811</f>
        <v>0</v>
      </c>
      <c r="N68" s="244">
        <f>+[11]BS17D!D$811</f>
        <v>0</v>
      </c>
      <c r="O68" s="244">
        <f>+[11]BS17D!E$811</f>
        <v>0</v>
      </c>
      <c r="P68" s="244">
        <f>+[11]BS17A!S$811</f>
        <v>0</v>
      </c>
      <c r="Q68" s="244">
        <f>+[11]BS17A!T$811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+[11]BS17A!C$882</f>
        <v>130</v>
      </c>
      <c r="D69" s="228">
        <f t="shared" ref="D69:D84" si="11">SUM(E69:G69)</f>
        <v>125</v>
      </c>
      <c r="E69" s="229">
        <f>+[11]BS17A!D$882</f>
        <v>125</v>
      </c>
      <c r="F69" s="229">
        <f>+[11]BS17A!F$882</f>
        <v>0</v>
      </c>
      <c r="G69" s="229">
        <f>+[11]BS17A!G$882</f>
        <v>0</v>
      </c>
      <c r="H69" s="291">
        <f>SUM(I69:K69)</f>
        <v>6</v>
      </c>
      <c r="I69" s="292">
        <f>+[11]BS17A!E$882</f>
        <v>5</v>
      </c>
      <c r="J69" s="294">
        <f>+[11]BS17A!H$882</f>
        <v>0</v>
      </c>
      <c r="K69" s="294">
        <f>+[11]BS17A!I$882</f>
        <v>1</v>
      </c>
      <c r="L69" s="156">
        <f>+[11]BS17A!AB$882</f>
        <v>63</v>
      </c>
      <c r="M69" s="156">
        <f>+[11]BS17A!Q$882+[11]BS17A!R$882</f>
        <v>0</v>
      </c>
      <c r="N69" s="156">
        <f>+[11]BS17D!D$882</f>
        <v>0</v>
      </c>
      <c r="O69" s="156">
        <f>+[11]BS17D!E$882</f>
        <v>0</v>
      </c>
      <c r="P69" s="156">
        <f>+[11]BS17A!S$882</f>
        <v>0</v>
      </c>
      <c r="Q69" s="156">
        <f>+[11]BS17A!T$882</f>
        <v>4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+[11]BS17A!C$961</f>
        <v>28</v>
      </c>
      <c r="D70" s="228">
        <f t="shared" si="11"/>
        <v>30</v>
      </c>
      <c r="E70" s="229">
        <f>+[11]BS17A!D$961</f>
        <v>24</v>
      </c>
      <c r="F70" s="229">
        <f>+[11]BS17A!F$961</f>
        <v>0</v>
      </c>
      <c r="G70" s="229">
        <f>+[11]BS17A!G$961</f>
        <v>6</v>
      </c>
      <c r="H70" s="291">
        <f>SUM(I70:K70)</f>
        <v>7</v>
      </c>
      <c r="I70" s="292">
        <f>+[11]BS17A!E$961</f>
        <v>4</v>
      </c>
      <c r="J70" s="294">
        <f>+[11]BS17A!H$961</f>
        <v>1</v>
      </c>
      <c r="K70" s="294">
        <f>+[11]BS17A!I$961</f>
        <v>2</v>
      </c>
      <c r="L70" s="156">
        <f>+[11]BS17A!AB$961</f>
        <v>8</v>
      </c>
      <c r="M70" s="156">
        <f>+[11]BS17A!Q$961+[11]BS17A!R$961</f>
        <v>0</v>
      </c>
      <c r="N70" s="156">
        <f>+[11]BS17D!D$961</f>
        <v>0</v>
      </c>
      <c r="O70" s="156">
        <f>+[11]BS17D!E$961</f>
        <v>0</v>
      </c>
      <c r="P70" s="156">
        <f>+[11]BS17A!S$961</f>
        <v>0</v>
      </c>
      <c r="Q70" s="156">
        <f>+[11]BS17A!T$961</f>
        <v>6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+[11]BS17A!C$1037</f>
        <v>2</v>
      </c>
      <c r="D71" s="228">
        <f t="shared" si="11"/>
        <v>1</v>
      </c>
      <c r="E71" s="229">
        <f>+[11]BS17A!D$1037</f>
        <v>1</v>
      </c>
      <c r="F71" s="229">
        <f>+[11]BS17A!F$1037</f>
        <v>0</v>
      </c>
      <c r="G71" s="229">
        <f>+[11]BS17A!G$1037</f>
        <v>0</v>
      </c>
      <c r="H71" s="295">
        <f t="shared" ref="H71:H84" si="12">SUM(I71:K71)</f>
        <v>1</v>
      </c>
      <c r="I71" s="294">
        <f>+[11]BS17A!E$1037</f>
        <v>1</v>
      </c>
      <c r="J71" s="294">
        <f>+[11]BS17A!H$1037</f>
        <v>0</v>
      </c>
      <c r="K71" s="294">
        <f>+[11]BS17A!I$1037</f>
        <v>0</v>
      </c>
      <c r="L71" s="156">
        <f>+[11]BS17A!AB$1037</f>
        <v>1</v>
      </c>
      <c r="M71" s="156">
        <f>+[11]BS17A!Q$1037+[11]BS17A!R$1037</f>
        <v>0</v>
      </c>
      <c r="N71" s="156">
        <f>+[11]BS17D!D$1037</f>
        <v>0</v>
      </c>
      <c r="O71" s="156">
        <f>+[11]BS17D!E$1037</f>
        <v>0</v>
      </c>
      <c r="P71" s="156">
        <f>+[11]BS17A!S$1037</f>
        <v>0</v>
      </c>
      <c r="Q71" s="156">
        <f>+[11]BS17A!T$1037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+[11]BS17A!C$1098</f>
        <v>61</v>
      </c>
      <c r="D72" s="228">
        <f t="shared" si="11"/>
        <v>62</v>
      </c>
      <c r="E72" s="229">
        <f>+[11]BS17A!D$1098</f>
        <v>61</v>
      </c>
      <c r="F72" s="229">
        <f>+[11]BS17A!F$1098</f>
        <v>0</v>
      </c>
      <c r="G72" s="229">
        <f>+[11]BS17A!G$1098</f>
        <v>1</v>
      </c>
      <c r="H72" s="295">
        <f t="shared" si="12"/>
        <v>0</v>
      </c>
      <c r="I72" s="294">
        <f>+[11]BS17A!E$1098</f>
        <v>0</v>
      </c>
      <c r="J72" s="294">
        <f>+[11]BS17A!H$1098</f>
        <v>0</v>
      </c>
      <c r="K72" s="294">
        <f>+[11]BS17A!I$1098</f>
        <v>0</v>
      </c>
      <c r="L72" s="156">
        <f>+[11]BS17A!AB$1098</f>
        <v>58</v>
      </c>
      <c r="M72" s="156">
        <f>+[11]BS17A!Q$1098+[11]BS17A!R$1098</f>
        <v>0</v>
      </c>
      <c r="N72" s="156">
        <f>+[11]BS17D!D$1098</f>
        <v>0</v>
      </c>
      <c r="O72" s="156">
        <f>+[11]BS17D!E$1098</f>
        <v>0</v>
      </c>
      <c r="P72" s="156">
        <f>+[11]BS17A!S$1098</f>
        <v>0</v>
      </c>
      <c r="Q72" s="156">
        <f>+[11]BS17A!T$1098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+[11]BS17A!C$1166</f>
        <v>94</v>
      </c>
      <c r="D73" s="228">
        <f t="shared" si="11"/>
        <v>82</v>
      </c>
      <c r="E73" s="229">
        <f>+[11]BS17A!D$1166</f>
        <v>77</v>
      </c>
      <c r="F73" s="229">
        <f>+[11]BS17A!F$1166</f>
        <v>0</v>
      </c>
      <c r="G73" s="229">
        <f>+[11]BS17A!G$1166</f>
        <v>5</v>
      </c>
      <c r="H73" s="295">
        <f t="shared" si="12"/>
        <v>17</v>
      </c>
      <c r="I73" s="294">
        <f>+[11]BS17A!E$1166</f>
        <v>17</v>
      </c>
      <c r="J73" s="294">
        <f>+[11]BS17A!H$1166</f>
        <v>0</v>
      </c>
      <c r="K73" s="294">
        <f>+[11]BS17A!I$1166</f>
        <v>0</v>
      </c>
      <c r="L73" s="156">
        <f>+[11]BS17A!AB$1166</f>
        <v>94</v>
      </c>
      <c r="M73" s="156">
        <f>+[11]BS17A!Q$1166+[11]BS17A!R$1166</f>
        <v>0</v>
      </c>
      <c r="N73" s="156">
        <f>+[11]BS17D!D$1166</f>
        <v>0</v>
      </c>
      <c r="O73" s="156">
        <f>+[11]BS17D!E$1166</f>
        <v>0</v>
      </c>
      <c r="P73" s="156">
        <f>+[11]BS17A!S$1166</f>
        <v>0</v>
      </c>
      <c r="Q73" s="156">
        <f>+[11]BS17A!T$1166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+[11]BS17A!C$1221</f>
        <v>3</v>
      </c>
      <c r="D74" s="228">
        <f t="shared" si="11"/>
        <v>2</v>
      </c>
      <c r="E74" s="229">
        <f>+[11]BS17A!D$1221</f>
        <v>2</v>
      </c>
      <c r="F74" s="229">
        <f>+[11]BS17A!F$1221</f>
        <v>0</v>
      </c>
      <c r="G74" s="229">
        <f>+[11]BS17A!G$1221</f>
        <v>0</v>
      </c>
      <c r="H74" s="295">
        <f t="shared" si="12"/>
        <v>1</v>
      </c>
      <c r="I74" s="294">
        <f>+[11]BS17A!E$1221</f>
        <v>1</v>
      </c>
      <c r="J74" s="294">
        <f>+[11]BS17A!H$1221</f>
        <v>0</v>
      </c>
      <c r="K74" s="294">
        <f>+[11]BS17A!I$1221</f>
        <v>0</v>
      </c>
      <c r="L74" s="156">
        <f>+[11]BS17A!AB$1221</f>
        <v>0</v>
      </c>
      <c r="M74" s="156">
        <f>+[11]BS17A!Q$1221+[11]BS17A!R$1221</f>
        <v>0</v>
      </c>
      <c r="N74" s="156">
        <f>+[11]BS17D!D$1221</f>
        <v>0</v>
      </c>
      <c r="O74" s="156">
        <f>+[11]BS17D!E$1221</f>
        <v>0</v>
      </c>
      <c r="P74" s="156">
        <f>+[11]BS17A!S$1221</f>
        <v>0</v>
      </c>
      <c r="Q74" s="156">
        <f>+[11]BS17A!T$1221</f>
        <v>1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+[11]BS17A!C$1287</f>
        <v>1</v>
      </c>
      <c r="D75" s="228">
        <f t="shared" si="11"/>
        <v>1</v>
      </c>
      <c r="E75" s="229">
        <f>+[11]BS17A!D$1287</f>
        <v>1</v>
      </c>
      <c r="F75" s="229">
        <f>+[11]BS17A!F$1287</f>
        <v>0</v>
      </c>
      <c r="G75" s="229">
        <f>+[11]BS17A!G$1287</f>
        <v>0</v>
      </c>
      <c r="H75" s="295">
        <f t="shared" si="12"/>
        <v>0</v>
      </c>
      <c r="I75" s="294">
        <f>+[11]BS17A!E$1287</f>
        <v>0</v>
      </c>
      <c r="J75" s="294">
        <f>+[11]BS17A!H$1287</f>
        <v>0</v>
      </c>
      <c r="K75" s="294">
        <f>+[11]BS17A!I$1287</f>
        <v>0</v>
      </c>
      <c r="L75" s="156">
        <f>+[11]BS17A!AB$1287</f>
        <v>1</v>
      </c>
      <c r="M75" s="156">
        <f>+[11]BS17A!Q$1287+[11]BS17A!R$1287</f>
        <v>0</v>
      </c>
      <c r="N75" s="156">
        <f>+[11]BS17D!D$1287</f>
        <v>0</v>
      </c>
      <c r="O75" s="156">
        <f>+[11]BS17D!E$1287</f>
        <v>0</v>
      </c>
      <c r="P75" s="156">
        <f>+[11]BS17A!S$1287</f>
        <v>0</v>
      </c>
      <c r="Q75" s="156">
        <f>+[11]BS17A!T$1287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+[11]BS17A!C$1357</f>
        <v>184</v>
      </c>
      <c r="D76" s="228">
        <f t="shared" si="11"/>
        <v>202</v>
      </c>
      <c r="E76" s="229">
        <f>+[11]BS17A!D$1357</f>
        <v>167</v>
      </c>
      <c r="F76" s="229">
        <f>+[11]BS17A!F$1357</f>
        <v>4</v>
      </c>
      <c r="G76" s="229">
        <f>+[11]BS17A!G$1357</f>
        <v>31</v>
      </c>
      <c r="H76" s="295">
        <f t="shared" si="12"/>
        <v>20</v>
      </c>
      <c r="I76" s="294">
        <f>+[11]BS17A!E$1357</f>
        <v>17</v>
      </c>
      <c r="J76" s="294">
        <f>+[11]BS17A!H$1357</f>
        <v>0</v>
      </c>
      <c r="K76" s="294">
        <f>+[11]BS17A!I$1357</f>
        <v>3</v>
      </c>
      <c r="L76" s="156">
        <f>+[11]BS17A!AB$1357</f>
        <v>0</v>
      </c>
      <c r="M76" s="156">
        <f>+[11]BS17A!Q$1357+[11]BS17A!R$1357</f>
        <v>0</v>
      </c>
      <c r="N76" s="156">
        <f>+[11]BS17D!D$1357</f>
        <v>0</v>
      </c>
      <c r="O76" s="156">
        <f>+[11]BS17D!E$1357</f>
        <v>0</v>
      </c>
      <c r="P76" s="156">
        <f>+[11]BS17A!S$1357</f>
        <v>0</v>
      </c>
      <c r="Q76" s="156">
        <f>+[11]BS17A!T$1357</f>
        <v>24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+[11]BS17A!C$1441</f>
        <v>10</v>
      </c>
      <c r="D77" s="228">
        <f t="shared" si="11"/>
        <v>10</v>
      </c>
      <c r="E77" s="229">
        <f>+[11]BS17A!D$1441</f>
        <v>8</v>
      </c>
      <c r="F77" s="229">
        <f>+[11]BS17A!F$1441</f>
        <v>0</v>
      </c>
      <c r="G77" s="229">
        <f>+[11]BS17A!G$1441</f>
        <v>2</v>
      </c>
      <c r="H77" s="295">
        <f t="shared" si="12"/>
        <v>2</v>
      </c>
      <c r="I77" s="294">
        <f>+[11]BS17A!E$1441</f>
        <v>2</v>
      </c>
      <c r="J77" s="294">
        <f>+[11]BS17A!H$1441</f>
        <v>0</v>
      </c>
      <c r="K77" s="294">
        <f>+[11]BS17A!I$1441</f>
        <v>0</v>
      </c>
      <c r="L77" s="156">
        <f>+[11]BS17A!AB$1441</f>
        <v>3</v>
      </c>
      <c r="M77" s="156">
        <f>+[11]BS17A!Q$1441+[11]BS17A!R$1441</f>
        <v>0</v>
      </c>
      <c r="N77" s="156">
        <f>+[11]BS17D!D$1441</f>
        <v>0</v>
      </c>
      <c r="O77" s="156">
        <f>+[11]BS17D!E$1441</f>
        <v>0</v>
      </c>
      <c r="P77" s="156">
        <f>+[11]BS17A!S$1441</f>
        <v>0</v>
      </c>
      <c r="Q77" s="156">
        <f>+[11]BS17A!T$1441</f>
        <v>2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+[11]BS17A!C$1489</f>
        <v>57</v>
      </c>
      <c r="D78" s="228">
        <f t="shared" si="11"/>
        <v>53</v>
      </c>
      <c r="E78" s="229">
        <f>+[11]BS17A!D$1489</f>
        <v>49</v>
      </c>
      <c r="F78" s="229">
        <f>+[11]BS17A!F$1489</f>
        <v>1</v>
      </c>
      <c r="G78" s="229">
        <f>+[11]BS17A!G$1489</f>
        <v>3</v>
      </c>
      <c r="H78" s="295">
        <f t="shared" si="12"/>
        <v>9</v>
      </c>
      <c r="I78" s="294">
        <f>+[11]BS17A!E$1489</f>
        <v>8</v>
      </c>
      <c r="J78" s="294">
        <f>+[11]BS17A!H$1489</f>
        <v>0</v>
      </c>
      <c r="K78" s="294">
        <f>+[11]BS17A!I$1489</f>
        <v>1</v>
      </c>
      <c r="L78" s="156">
        <f>+[11]BS17A!AB$1489</f>
        <v>1</v>
      </c>
      <c r="M78" s="156">
        <f>+[11]BS17A!Q$1489+[11]BS17A!R$1489</f>
        <v>0</v>
      </c>
      <c r="N78" s="156">
        <f>+[11]BS17D!D$1489</f>
        <v>0</v>
      </c>
      <c r="O78" s="156">
        <f>+[11]BS17D!E$1489</f>
        <v>0</v>
      </c>
      <c r="P78" s="156">
        <f>+[11]BS17A!S$1489</f>
        <v>0</v>
      </c>
      <c r="Q78" s="156">
        <f>+[11]BS17A!T$1489</f>
        <v>8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+[11]BS17A!C$1592</f>
        <v>8</v>
      </c>
      <c r="D79" s="228">
        <f t="shared" si="11"/>
        <v>8</v>
      </c>
      <c r="E79" s="229">
        <f>+[11]BS17A!D$1592</f>
        <v>8</v>
      </c>
      <c r="F79" s="229">
        <f>+[11]BS17A!F$1592</f>
        <v>0</v>
      </c>
      <c r="G79" s="229">
        <f>+[11]BS17A!G$1592</f>
        <v>0</v>
      </c>
      <c r="H79" s="295">
        <f t="shared" si="12"/>
        <v>0</v>
      </c>
      <c r="I79" s="294">
        <f>+[11]BS17A!E$1592</f>
        <v>0</v>
      </c>
      <c r="J79" s="294">
        <f>+[11]BS17A!H$1592</f>
        <v>0</v>
      </c>
      <c r="K79" s="294">
        <f>+[11]BS17A!I$1592</f>
        <v>0</v>
      </c>
      <c r="L79" s="156">
        <f>+[11]BS17A!AB$1592</f>
        <v>1</v>
      </c>
      <c r="M79" s="156">
        <f>+[11]BS17A!Q$1592+[11]BS17A!R$1592</f>
        <v>0</v>
      </c>
      <c r="N79" s="156">
        <f>+[11]BS17D!D$1592</f>
        <v>0</v>
      </c>
      <c r="O79" s="156">
        <f>+[11]BS17D!E$1592</f>
        <v>0</v>
      </c>
      <c r="P79" s="156">
        <f>+[11]BS17A!S$1592</f>
        <v>0</v>
      </c>
      <c r="Q79" s="156">
        <f>+[11]BS17A!T$1592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+[11]BS17A!C$1597</f>
        <v>41</v>
      </c>
      <c r="D80" s="228">
        <f t="shared" si="11"/>
        <v>40</v>
      </c>
      <c r="E80" s="229">
        <f>+[11]BS17A!D$1597</f>
        <v>36</v>
      </c>
      <c r="F80" s="229">
        <f>+[11]BS17A!F$1597</f>
        <v>1</v>
      </c>
      <c r="G80" s="229">
        <f>+[11]BS17A!G$1597</f>
        <v>3</v>
      </c>
      <c r="H80" s="295">
        <f t="shared" si="12"/>
        <v>6</v>
      </c>
      <c r="I80" s="294">
        <f>+[11]BS17A!E$1597</f>
        <v>5</v>
      </c>
      <c r="J80" s="294">
        <f>+[11]BS17A!H$1597</f>
        <v>0</v>
      </c>
      <c r="K80" s="294">
        <f>+[11]BS17A!I$1597</f>
        <v>1</v>
      </c>
      <c r="L80" s="156">
        <f>+[11]BS17A!AB$1597</f>
        <v>1</v>
      </c>
      <c r="M80" s="156">
        <f>+[11]BS17A!Q$1597+[11]BS17A!R$1597</f>
        <v>0</v>
      </c>
      <c r="N80" s="156">
        <f>+[11]BS17D!D$1597</f>
        <v>0</v>
      </c>
      <c r="O80" s="156">
        <f>+[11]BS17D!E$1597</f>
        <v>0</v>
      </c>
      <c r="P80" s="156">
        <f>+[11]BS17A!S$1597</f>
        <v>0</v>
      </c>
      <c r="Q80" s="156">
        <f>+[11]BS17A!T$1597</f>
        <v>9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SUM([11]BS17A!C1632:C1635)</f>
        <v>139</v>
      </c>
      <c r="D81" s="228">
        <f t="shared" si="11"/>
        <v>131</v>
      </c>
      <c r="E81" s="229">
        <f>SUM([11]BS17A!D1632:D1635)</f>
        <v>131</v>
      </c>
      <c r="F81" s="229">
        <f>SUM([11]BS17A!F1632:F1635)</f>
        <v>0</v>
      </c>
      <c r="G81" s="229">
        <f>SUM([11]BS17A!G1632:G1635)</f>
        <v>0</v>
      </c>
      <c r="H81" s="295">
        <f t="shared" si="12"/>
        <v>8</v>
      </c>
      <c r="I81" s="294">
        <f>SUM([11]BS17A!E1632:E1635)</f>
        <v>8</v>
      </c>
      <c r="J81" s="294">
        <f>SUM([11]BS17A!H1632:H1635)</f>
        <v>0</v>
      </c>
      <c r="K81" s="294">
        <f>SUM([11]BS17A!I1632:I1635)</f>
        <v>0</v>
      </c>
      <c r="L81" s="156">
        <f>SUM([11]BS17A!AB1632:AB1635)</f>
        <v>0</v>
      </c>
      <c r="M81" s="156">
        <f>SUM([11]BS17A!Q1632:Q1635)+SUM([11]BS17A!R1632:R1635)</f>
        <v>0</v>
      </c>
      <c r="N81" s="156">
        <f>SUM([11]BS17D!D1632:D1635)</f>
        <v>0</v>
      </c>
      <c r="O81" s="156">
        <f>SUM([11]BS17D!E1632:E1635)</f>
        <v>0</v>
      </c>
      <c r="P81" s="156">
        <f>SUM([11]BS17A!S1632:S1635)</f>
        <v>0</v>
      </c>
      <c r="Q81" s="156">
        <f>SUM([11]BS17A!T1632:T1635)</f>
        <v>77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+[11]BS17A!C1639</f>
        <v>69</v>
      </c>
      <c r="D82" s="228">
        <f t="shared" si="11"/>
        <v>55</v>
      </c>
      <c r="E82" s="229">
        <f>+[11]BS17A!D1639</f>
        <v>52</v>
      </c>
      <c r="F82" s="229">
        <f>+[11]BS17A!F1639</f>
        <v>2</v>
      </c>
      <c r="G82" s="229">
        <f>+[11]BS17A!G1639</f>
        <v>1</v>
      </c>
      <c r="H82" s="295">
        <f t="shared" si="12"/>
        <v>17</v>
      </c>
      <c r="I82" s="294">
        <f>+[11]BS17A!E1639</f>
        <v>17</v>
      </c>
      <c r="J82" s="294">
        <f>+[11]BS17A!H1639</f>
        <v>0</v>
      </c>
      <c r="K82" s="294">
        <f>+[11]BS17A!I1639</f>
        <v>0</v>
      </c>
      <c r="L82" s="156">
        <f>+[11]BS17A!AB$1639</f>
        <v>5</v>
      </c>
      <c r="M82" s="156">
        <f>+[11]BS17A!Q$1639+[11]BS17A!R$1639</f>
        <v>0</v>
      </c>
      <c r="N82" s="156">
        <f>+[11]BS17D!D$1639</f>
        <v>0</v>
      </c>
      <c r="O82" s="156">
        <f>+[11]BS17D!E$1639</f>
        <v>0</v>
      </c>
      <c r="P82" s="156">
        <f>+[11]BS17A!S$1639</f>
        <v>0</v>
      </c>
      <c r="Q82" s="156">
        <f>+[11]BS17A!T$1639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+[11]BS17A!C$1914+[11]BS17A!C$1890-[11]BS17A!C$1935-[11]BS17A!C$1936</f>
        <v>40</v>
      </c>
      <c r="D83" s="252">
        <f t="shared" si="11"/>
        <v>40</v>
      </c>
      <c r="E83" s="253">
        <f>+[11]BS17A!D$1914+[11]BS17A!D$1890-[11]BS17A!D$1935-[11]BS17A!D$1936</f>
        <v>40</v>
      </c>
      <c r="F83" s="253">
        <f>+[11]BS17A!F$1914+[11]BS17A!F$1890-[11]BS17A!F$1935-[11]BS17A!F$1936</f>
        <v>0</v>
      </c>
      <c r="G83" s="253">
        <f>+[11]BS17A!G$1914+[11]BS17A!G$1890-[11]BS17A!G$1935-[11]BS17A!G$1936</f>
        <v>0</v>
      </c>
      <c r="H83" s="297">
        <f t="shared" si="12"/>
        <v>0</v>
      </c>
      <c r="I83" s="298">
        <f>+[11]BS17A!E$1914+[11]BS17A!E$1890-[11]BS17A!E$1935-[11]BS17A!E$1936</f>
        <v>0</v>
      </c>
      <c r="J83" s="298">
        <f>+[11]BS17A!H$1914+[11]BS17A!H$1890-[11]BS17A!H$1935-[11]BS17A!H$1936</f>
        <v>0</v>
      </c>
      <c r="K83" s="298">
        <f>+[11]BS17A!I$1914+[11]BS17A!I$1890-[11]BS17A!I$1935-[11]BS17A!I$1936</f>
        <v>0</v>
      </c>
      <c r="L83" s="250">
        <f>+[11]BS17A!AB$1914+[11]BS17A!AB$1890-[11]BS17A!AB$1935-[11]BS17A!AB$1936</f>
        <v>39</v>
      </c>
      <c r="M83" s="250">
        <f>+[11]BS17A!Q$1914+[11]BS17A!Q$1890-[11]BS17A!Q$1935-[11]BS17A!Q$1936+[11]BS17A!R$1914+[11]BS17A!R$1890-[11]BS17A!R$1935-[11]BS17A!R$1936</f>
        <v>0</v>
      </c>
      <c r="N83" s="250">
        <f>+[11]BS17D!D$1914+[11]BS17D!D$1890-[11]BS17D!D$1937</f>
        <v>0</v>
      </c>
      <c r="O83" s="250">
        <f>+[11]BS17D!E$1914+[11]BS17D!E$1890-[11]BS17D!E$1937</f>
        <v>0</v>
      </c>
      <c r="P83" s="250">
        <f>+[11]BS17A!S$1914+[11]BS17A!S$1890-[11]BS17A!S$1935-[11]BS17A!S$1936</f>
        <v>0</v>
      </c>
      <c r="Q83" s="250">
        <f>+[11]BS17A!T$1914+[11]BS17A!T$1890-[11]BS17A!T$1935-[11]BS17A!T$1936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+[11]BS17A!C1845</f>
        <v>13</v>
      </c>
      <c r="D84" s="252">
        <f t="shared" si="11"/>
        <v>12</v>
      </c>
      <c r="E84" s="253">
        <f>+[11]BS17A!D$1845</f>
        <v>12</v>
      </c>
      <c r="F84" s="253">
        <f>+[11]BS17A!F$1845</f>
        <v>0</v>
      </c>
      <c r="G84" s="253">
        <f>+[11]BS17A!G$1845</f>
        <v>0</v>
      </c>
      <c r="H84" s="297">
        <f t="shared" si="12"/>
        <v>1</v>
      </c>
      <c r="I84" s="298">
        <f>+[11]BS17A!E$1845</f>
        <v>1</v>
      </c>
      <c r="J84" s="298">
        <f>+[11]BS17A!H$1845</f>
        <v>0</v>
      </c>
      <c r="K84" s="298">
        <f>+[11]BS17A!I$1845</f>
        <v>0</v>
      </c>
      <c r="L84" s="250">
        <f>+[11]BS17A!AB$1845</f>
        <v>0</v>
      </c>
      <c r="M84" s="250">
        <f>+[11]BS17A!Q$1845+[11]BS17A!R$1845</f>
        <v>0</v>
      </c>
      <c r="N84" s="250">
        <f>+[11]BS17D!D1845</f>
        <v>0</v>
      </c>
      <c r="O84" s="250">
        <f>+[11]BS17D!E1845</f>
        <v>0</v>
      </c>
      <c r="P84" s="250">
        <f>+[11]BS17A!S$1845</f>
        <v>0</v>
      </c>
      <c r="Q84" s="250">
        <f>+[11]BS17A!T$1845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882</v>
      </c>
      <c r="D85" s="219">
        <f>SUM(D68:D84)</f>
        <v>854</v>
      </c>
      <c r="E85" s="300">
        <f t="shared" ref="E85:Q85" si="13">SUM(E68:E84)</f>
        <v>794</v>
      </c>
      <c r="F85" s="300">
        <f t="shared" si="13"/>
        <v>8</v>
      </c>
      <c r="G85" s="300">
        <f t="shared" si="13"/>
        <v>52</v>
      </c>
      <c r="H85" s="301">
        <f t="shared" si="13"/>
        <v>97</v>
      </c>
      <c r="I85" s="302">
        <f t="shared" si="13"/>
        <v>88</v>
      </c>
      <c r="J85" s="302">
        <f t="shared" si="13"/>
        <v>1</v>
      </c>
      <c r="K85" s="302">
        <f t="shared" si="13"/>
        <v>8</v>
      </c>
      <c r="L85" s="303">
        <f t="shared" si="13"/>
        <v>275</v>
      </c>
      <c r="M85" s="303">
        <f t="shared" si="13"/>
        <v>0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131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[11]BS17A!Q1640+[11]BS17A!Q1643+[11]BS17A!Q1644+[11]BS17A!Q1645+[11]BS17A!Q1653+[11]BS17A!Q1654+[11]BS17A!Q1655+[11]BS17A!Q1663+[11]BS17A!Q1664+[11]BS17A!Q1665+[11]BS17A!Q1666+[11]BS17A!Q1667+[11]BS17A!Q1668+[11]BS17A!Q1669+[11]BS17A!Q1670+[11]BS17A!Q1671+[11]BS17A!Q1672+[11]BS17A!Q1673+[11]BS17A!Q1674+[11]BS17A!Q1675+[11]BS17A!Q1676+[11]BS17A!Q1678+[11]BS17A!Q1679+[11]BS17A!Q1680+[11]BS17A!Q1681+[11]BS17A!Q1682+[11]BS17A!Q1683+[11]BS17A!Q1684+[11]BS17A!Q1685+[11]BS17A!Q1687+[11]BS17A!Q1688+[11]BS17A!Q1689+[11]BS17A!Q1691+[11]BS17A!Q1692+[11]BS17A!Q1693+[11]BS17A!Q1694+[11]BS17A!Q1698+[11]BS17A!Q1699+[11]BS17A!Q1700+[11]BS17A!Q1702+[11]BS17A!Q1703+[11]BS17A!Q1704+[11]BS17A!Q1705+[11]BS17A!Q1708+[11]BS17A!Q1710+[11]BS17A!Q1711+[11]BS17A!Q1719+[11]BS17A!Q1720+[11]BS17A!Q1721+[11]BS17A!Q1722+[11]BS17A!Q1723+[11]BS17A!Q1725+[11]BS17A!Q1726+[11]BS17A!Q1727+[11]BS17A!Q1728+[11]BS17A!Q1730+[11]BS17A!Q1732+[11]BS17A!Q1733+[11]BS17A!Q1736+[11]BS17A!Q1737+[11]BS17A!Q1738+[11]BS17A!Q1740+[11]BS17A!Q1741+[11]BS17A!Q1742+[11]BS17A!Q1743+[11]BS17A!Q1744+[11]BS17A!Q1745+[11]BS17A!Q1746+[11]BS17A!Q1747+[11]BS17A!Q1748+[11]BS17A!Q1753+[11]BS17A!Q1754+[11]BS17A!Q1755+[11]BS17A!Q1761+[11]BS17A!Q1762+[11]BS17A!Q1766+[11]BS17A!Q1767+[11]BS17A!Q1768+[11]BS17A!Q1769+[11]BS17A!Q1770+[11]BS17A!Q1771+[11]BS17A!Q1772+[11]BS17A!Q1773+[11]BS17A!Q1774+[11]BS17A!Q1775+[11]BS17A!Q1776+[11]BS17A!Q1784+[11]BS17A!Q1793+[11]BS17A!Q1796+[11]BS17A!Q1797+[11]BS17A!Q1799+[11]BS17A!Q1804+[11]BS17A!Q1806+[11]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[11]BS17A!Q1808+[11]BS17A!Q1809+[11]BS17A!Q1815+[11]BS17A!Q1817+[11]BS17A!Q1818+[11]BS17A!Q1820+[11]BS17A!Q1821+[11]BS17A!Q1823+[11]BS17A!Q1824+[11]BS17A!Q1825+[11]BS17A!Q1827+[11]BS17A!Q1833+[11]BS17A!Q1837+[11]BS17A!Q1843+[11]BS17A!R1640+[11]BS17A!R1643+[11]BS17A!R1644+[11]BS17A!R1645+[11]BS17A!R1653+[11]BS17A!R1654+[11]BS17A!R1655+[11]BS17A!R1663+[11]BS17A!R1664+[11]BS17A!R1665+[11]BS17A!R1666+[11]BS17A!R1667+[11]BS17A!R1668+[11]BS17A!R1669+[11]BS17A!R1670+[11]BS17A!R1671+[11]BS17A!R1672+[11]BS17A!R1673+[11]BS17A!R1674+[11]BS17A!R1675+[11]BS17A!R1676+[11]BS17A!R1678+[11]BS17A!R1679+[11]BS17A!R1680+[11]BS17A!R1681+[11]BS17A!R1682+[11]BS17A!R1683+[11]BS17A!R1684+[11]BS17A!R1685+[11]BS17A!R1687+[11]BS17A!R1688+[11]BS17A!R1689+[11]BS17A!R1691+[11]BS17A!R1692+[11]BS17A!R1693+[11]BS17A!R1694+[11]BS17A!R1698+[11]BS17A!R1699+[11]BS17A!R1700+[11]BS17A!R1702+[11]BS17A!R1703+[11]BS17A!R1704+[11]BS17A!R1705+[11]BS17A!R1708+[11]BS17A!R1710+[11]BS17A!R1711+[11]BS17A!R1719+[11]BS17A!R1720+[11]BS17A!R1721+[11]BS17A!R1722+[11]BS17A!R1723+[11]BS17A!R1725+[11]BS17A!R1726+[11]BS17A!R1727+[11]BS17A!R1728+[11]BS17A!R1730+[11]BS17A!R1732+[11]BS17A!R1733+[11]BS17A!R1736+[11]BS17A!R1737+[11]BS17A!R1738+[11]BS17A!R1740+[11]BS17A!R1741+[11]BS17A!R1742+[11]BS17A!R1743+[11]BS17A!R1744+[11]BS17A!R1745+[11]BS17A!R1746+[11]BS17A!R1747+[11]BS17A!R1748+[11]BS17A!R1753+[11]BS17A!R1754+[11]BS17A!R1755+[11]BS17A!R1761+[11]BS17A!R1762+[11]BS17A!R1766+[11]BS17A!R1767+[11]BS17A!R1768+[11]BS17A!R1769+[11]BS17A!R1770+[11]BS17A!R1771+[11]BS17A!R1772+[11]BS17A!R1773+[11]BS17A!R1774+[11]BS17A!R1775+[11]BS17A!R1776+[11]BS17A!R1784+[11]BS17A!R1793+[11]BS17A!R1796+[11]BS17A!R1797+[11]BS17A!R1799+[11]BS17A!R1804+[11]BS17A!R1806+[11]BS17A!R1807+[11]BS17A!R1808+[11]BS17A!R1809+[11]BS17A!R1815+[11]BS17A!R1817+[11]BS17A!R1818+[11]BS17A!R1820+[11]BS17A!R1821+[11]BS17A!R1823+[11]BS17A!R1824+[11]BS17A!R1825+[11]BS17A!R1827+[11]BS17A!R1833+[11]BS17A!R1837+[11]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[11]BS17A!Q$1641+[11]BS17A!Q$1642+[11]BS17A!Q$1646+[11]BS17A!Q$1647+[11]BS17A!Q$1648+[11]BS17A!Q$1649+[11]BS17A!Q$1650+[11]BS17A!Q$1651+[11]BS17A!Q$1652+[11]BS17A!Q$1656+[11]BS17A!Q$1657+[11]BS17A!Q$1658+[11]BS17A!Q$1659+[11]BS17A!Q$1660+[11]BS17A!Q$1661+[11]BS17A!Q$1662+[11]BS17A!Q$1677+[11]BS17A!Q$1686+[11]BS17A!Q$1690+[11]BS17A!Q$1695+[11]BS17A!Q$1696+[11]BS17A!Q$1697+[11]BS17A!Q$1701+[11]BS17A!Q$1706+[11]BS17A!Q$1707+[11]BS17A!Q$1709+[11]BS17A!Q$1712+[11]BS17A!Q$1713+[11]BS17A!Q$1714+[11]BS17A!Q$1715+[11]BS17A!Q$1716+[11]BS17A!Q$1717+[11]BS17A!Q$1718+[11]BS17A!Q$1724+[11]BS17A!Q$1729+[11]BS17A!Q$1731+[11]BS17A!Q$1734+[11]BS17A!Q$1735+[11]BS17A!Q$1739+[11]BS17A!Q$1749+[11]BS17A!Q$1750+[11]BS17A!Q$1751+[11]BS17A!Q$1752+[11]BS17A!Q$1756+[11]BS17A!Q$1757+[11]BS17A!Q$1758+[11]BS17A!Q$1759+[11]BS17A!Q$1760+[11]BS17A!Q$1763+[11]BS17A!Q$1764+[11]BS17A!Q$1765+[11]BS17A!Q$1777+[11]BS17A!Q$1778+[11]BS17A!Q$1779+[11]BS17A!Q$1780+[11]BS17A!Q$1781+[11]BS17A!Q$1782+[11]BS17A!Q$1783+[11]BS17A!Q$1785+[11]BS17A!Q$1786+[11]BS17A!Q$1787+[11]BS17A!Q$1788+[11]BS17A!Q$1789+[11]BS17A!Q$1790+[11]BS17A!Q$1791+[11]BS17A!Q$1792+[11]BS17A!Q$1794+[11]BS17A!Q$1795+[11]BS17A!Q$1798+[11]BS17A!Q$1800+[11]BS17A!Q$1801+[11]BS17A!Q$1802+[11]BS17A!Q$1803+[11]BS17A!Q$1805+[11]BS17A!Q$1810+[11]BS17A!Q$1811+[11]BS17A!Q$1812+[11]BS17A!Q$1813+[11]BS17A!Q$1814+[11]BS17A!Q$1816+[11]BS17A!Q$1819+[11]BS17A!Q$1822+[11]BS17A!Q$1826+[11]BS17A!Q$1828+[11]BS17A!Q$1829+[11]BS17A!Q$1830+[11]BS17A!Q$1831+[11]BS17A!Q$1832+[11]BS17A!Q$1834+[11]BS17A!Q$1835+[11]BS17A!Q$1836+[11]BS17A!Q$1838+[11]BS17A!Q$1839+[11]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[11]BS17A!C1640+[11]BS17A!C1643+[11]BS17A!C1644+[11]BS17A!C1645+[11]BS17A!C1653+[11]BS17A!C1654+[11]BS17A!C1655+[11]BS17A!C1663+[11]BS17A!C1664+[11]BS17A!C1665+[11]BS17A!C1666+[11]BS17A!C1667+[11]BS17A!C1668+[11]BS17A!C1669+[11]BS17A!C1670+[11]BS17A!C1671+[11]BS17A!C1672+[11]BS17A!C1673+[11]BS17A!C1674+[11]BS17A!C1675+[11]BS17A!C1676+[11]BS17A!C1678+[11]BS17A!C1679+[11]BS17A!C1680+[11]BS17A!C1681+[11]BS17A!C1682+[11]BS17A!C1683+[11]BS17A!C1684+[11]BS17A!C1685+[11]BS17A!C1687+[11]BS17A!C1688+[11]BS17A!C1689+[11]BS17A!C1691+[11]BS17A!C1692+[11]BS17A!C1693+[11]BS17A!C1694+[11]BS17A!C1698+[11]BS17A!C1699+[11]BS17A!C1700+[11]BS17A!C1702+[11]BS17A!C1703+[11]BS17A!C1704+[11]BS17A!C1705+[11]BS17A!C1708+[11]BS17A!C1710+[11]BS17A!C1711+[11]BS17A!C1719+[11]BS17A!C1720+[11]BS17A!C1721+[11]BS17A!C1722+[11]BS17A!C1723+[11]BS17A!C1725+[11]BS17A!C1726+[11]BS17A!C1727+[11]BS17A!C1728+[11]BS17A!C1730+[11]BS17A!C1732+[11]BS17A!C1733+[11]BS17A!C1736+[11]BS17A!C1737+[11]BS17A!C1738+[11]BS17A!C1740+[11]BS17A!C1741+[11]BS17A!C1742+[11]BS17A!C1743+[11]BS17A!C1744+[11]BS17A!C1745+[11]BS17A!C1746+[11]BS17A!C1747+[11]BS17A!C1748+[11]BS17A!C1753+[11]BS17A!C1754+[11]BS17A!C1755+[11]BS17A!C1761+[11]BS17A!C1762+[11]BS17A!C1766+[11]BS17A!C1767+[11]BS17A!C1768+[11]BS17A!C1769+[11]BS17A!C1770+[11]BS17A!C1771+[11]BS17A!C1772+[11]BS17A!C1773+[11]BS17A!C1774+[11]BS17A!C1775+[11]BS17A!C1776+[11]BS17A!C1784+[11]BS17A!C1793+[11]BS17A!C1796+[11]BS17A!C1797+[11]BS17A!C1799+[11]BS17A!C1804+[11]BS17A!C1806+[11]BS17A!C1807+[11]BS17A!C1808+[11]BS17A!C1809+[11]BS17A!C1815+[11]BS17A!C1817+[11]BS17A!C1818+[11]BS17A!C1820+[11]BS17A!C1821+[11]BS17A!C1823+[11]BS17A!C1824+[11]BS17A!C1825+[11]BS17A!C1827+[11]BS17A!C1833+[11]BS17A!C1837+[11]BS17A!C1843</f>
        <v>57</v>
      </c>
      <c r="D91" s="246">
        <f>SUM(E91:G91)</f>
        <v>47</v>
      </c>
      <c r="E91" s="247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46</v>
      </c>
      <c r="F91" s="247">
        <f>+[11]BS17A!F1640+[11]BS17A!F1643+[11]BS17A!F1644+[11]BS17A!F1645+[11]BS17A!F1653+[11]BS17A!F1654+[11]BS17A!F1655+[11]BS17A!F1663+[11]BS17A!F1664+[11]BS17A!F1665+[11]BS17A!F1666+[11]BS17A!F1667+[11]BS17A!F1668+[11]BS17A!F1669+[11]BS17A!F1670+[11]BS17A!F1671+[11]BS17A!F1672+[11]BS17A!F1673+[11]BS17A!F1674+[11]BS17A!F1675+[11]BS17A!F1676+[11]BS17A!F1678+[11]BS17A!F1679+[11]BS17A!F1680+[11]BS17A!F1681+[11]BS17A!F1682+[11]BS17A!F1683+[11]BS17A!F1684+[11]BS17A!F1685+[11]BS17A!F1687+[11]BS17A!F1688+[11]BS17A!F1689+[11]BS17A!F1691+[11]BS17A!F1692+[11]BS17A!F1693+[11]BS17A!F1694+[11]BS17A!F1698+[11]BS17A!F1699+[11]BS17A!F1700+[11]BS17A!F1702+[11]BS17A!F1703+[11]BS17A!F1704+[11]BS17A!F1705+[11]BS17A!F1708+[11]BS17A!F1710+[11]BS17A!F1711+[11]BS17A!F1719+[11]BS17A!F1720+[11]BS17A!F1721+[11]BS17A!F1722+[11]BS17A!F1723+[11]BS17A!F1725+[11]BS17A!F1726+[11]BS17A!F1727+[11]BS17A!F1728+[11]BS17A!F1730+[11]BS17A!F1732+[11]BS17A!F1733+[11]BS17A!F1736+[11]BS17A!F1737+[11]BS17A!F1738+[11]BS17A!F1740+[11]BS17A!F1741+[11]BS17A!F1742+[11]BS17A!F1743+[11]BS17A!F1744+[11]BS17A!F1745+[11]BS17A!F1746+[11]BS17A!F1747+[11]BS17A!F1748+[11]BS17A!F1753+[11]BS17A!F1754+[11]BS17A!F1755+[11]BS17A!F1761+[11]BS17A!F1762+[11]BS17A!F1766+[11]BS17A!F1767+[11]BS17A!F1768+[11]BS17A!F1769+[11]BS17A!F1770+[11]BS17A!F1771+[11]BS17A!F1772+[11]BS17A!F1773+[11]BS17A!F1774+[11]BS17A!F1775+[11]BS17A!F1776+[11]BS17A!F1784+[11]BS17A!F1793+[11]BS17A!F1796+[11]BS17A!F1797+[11]BS17A!F1799+[11]BS17A!F1804+[11]BS17A!F1806+[11]BS17A!F1807+[11]BS17A!F1808+[11]BS17A!F1809+[11]BS17A!F1815+[11]BS17A!F1817+[11]BS17A!F1818+[11]BS17A!F1820+[11]BS17A!F1821+[11]BS17A!F1823+[11]BS17A!F1824+[11]BS17A!F1825+[11]BS17A!F1827+[11]BS17A!F1833+[11]BS17A!F1837+[11]BS17A!F1843</f>
        <v>0</v>
      </c>
      <c r="G91" s="247">
        <f>+[11]BS17A!G1640+[11]BS17A!G1643+[11]BS17A!G1644+[11]BS17A!G1645+[11]BS17A!G1653+[11]BS17A!G1654+[11]BS17A!G1655+[11]BS17A!G1663+[11]BS17A!G1664+[11]BS17A!G1665+[11]BS17A!G1666+[11]BS17A!G1667+[11]BS17A!G1668+[11]BS17A!G1669+[11]BS17A!G1670+[11]BS17A!G1671+[11]BS17A!G1672+[11]BS17A!G1673+[11]BS17A!G1674+[11]BS17A!G1675+[11]BS17A!G1676+[11]BS17A!G1678+[11]BS17A!G1679+[11]BS17A!G1680+[11]BS17A!G1681+[11]BS17A!G1682+[11]BS17A!G1683+[11]BS17A!G1684+[11]BS17A!G1685+[11]BS17A!G1687+[11]BS17A!G1688+[11]BS17A!G1689+[11]BS17A!G1691+[11]BS17A!G1692+[11]BS17A!G1693+[11]BS17A!G1694+[11]BS17A!G1698+[11]BS17A!G1699+[11]BS17A!G1700+[11]BS17A!G1702+[11]BS17A!G1703+[11]BS17A!G1704+[11]BS17A!G1705+[11]BS17A!G1708+[11]BS17A!G1710+[11]BS17A!G1711+[11]BS17A!G1719+[11]BS17A!G1720+[11]BS17A!G1721+[11]BS17A!G1722+[11]BS17A!G1723+[11]BS17A!G1725+[11]BS17A!G1726+[11]BS17A!G1727+[11]BS17A!G1728+[11]BS17A!G1730+[11]BS17A!G1732+[11]BS17A!G1733+[11]BS17A!G1736+[11]BS17A!G1737+[11]BS17A!G1738+[11]BS17A!G1740+[11]BS17A!G1741+[11]BS17A!G1742+[11]BS17A!G1743+[11]BS17A!G1744+[11]BS17A!G1745+[11]BS17A!G1746+[11]BS17A!G1747+[11]BS17A!G1748+[11]BS17A!G1753+[11]BS17A!G1754+[11]BS17A!G1755+[11]BS17A!G1761+[11]BS17A!G1762+[11]BS17A!G1766+[11]BS17A!G1767+[11]BS17A!G1768+[11]BS17A!G1769+[11]BS17A!G1770+[11]BS17A!G1771+[11]BS17A!G1772+[11]BS17A!G1773+[11]BS17A!G1774+[11]BS17A!G1775+[11]BS17A!G1776+[11]BS17A!G1784+[11]BS17A!G1793+[11]BS17A!G1796+[11]BS17A!G1797+[11]BS17A!G1799+[11]BS17A!G1804+[11]BS17A!G1806+[11]BS17A!G1807+[11]BS17A!G1808+[11]BS17A!G1809+[11]BS17A!G1815+[11]BS17A!G1817+[11]BS17A!G1818+[11]BS17A!G1820+[11]BS17A!G1821+[11]BS17A!G1823+[11]BS17A!G1824+[11]BS17A!G1825+[11]BS17A!G1827+[11]BS17A!G1833+[11]BS17A!G1837+[11]BS17A!G1843</f>
        <v>1</v>
      </c>
      <c r="H91" s="291">
        <f>SUM(I91:K91)</f>
        <v>11</v>
      </c>
      <c r="I91" s="292">
        <f>+[11]BS17A!E1640+[11]BS17A!E1643+[11]BS17A!E1644+[11]BS17A!E1645+[11]BS17A!E1653+[11]BS17A!E1654+[11]BS17A!E1655+[11]BS17A!E1663+[11]BS17A!E1664+[11]BS17A!E1665+[11]BS17A!E1666+[11]BS17A!E1667+[11]BS17A!E1668+[11]BS17A!E1669+[11]BS17A!E1670+[11]BS17A!E1671+[11]BS17A!E1672+[11]BS17A!E1673+[11]BS17A!E1674+[11]BS17A!E1675+[11]BS17A!E1676+[11]BS17A!E1678+[11]BS17A!E1679+[11]BS17A!E1680+[11]BS17A!E1681+[11]BS17A!E1682+[11]BS17A!E1683+[11]BS17A!E1684+[11]BS17A!E1685+[11]BS17A!E1687+[11]BS17A!E1688+[11]BS17A!E1689+[11]BS17A!E1691+[11]BS17A!E1692+[11]BS17A!E1693+[11]BS17A!E1694+[11]BS17A!E1698+[11]BS17A!E1699+[11]BS17A!E1700+[11]BS17A!E1702+[11]BS17A!E1703+[11]BS17A!E1704+[11]BS17A!E1705+[11]BS17A!E1708+[11]BS17A!E1710+[11]BS17A!E1711+[11]BS17A!E1719+[11]BS17A!E1720+[11]BS17A!E1721+[11]BS17A!E1722+[11]BS17A!E1723+[11]BS17A!E1725+[11]BS17A!E1726+[11]BS17A!E1727+[11]BS17A!E1728+[11]BS17A!E1730+[11]BS17A!E1732+[11]BS17A!E1733+[11]BS17A!E1736+[11]BS17A!E1737+[11]BS17A!E1738+[11]BS17A!E1740+[11]BS17A!E1741+[11]BS17A!E1742+[11]BS17A!E1743+[11]BS17A!E1744+[11]BS17A!E1745+[11]BS17A!E1746+[11]BS17A!E1747+[11]BS17A!E1748+[11]BS17A!E1753+[11]BS17A!E1754+[11]BS17A!E1755+[11]BS17A!E1761+[11]BS17A!E1762+[11]BS17A!E1766+[11]BS17A!E1767+[11]BS17A!E1768+[11]BS17A!E1769+[11]BS17A!E1770+[11]BS17A!E1771+[11]BS17A!E1772+[11]BS17A!E1773+[11]BS17A!E1774+[11]BS17A!E1775+[11]BS17A!E1776+[11]BS17A!E1784+[11]BS17A!E1793+[11]BS17A!E1796+[11]BS17A!E1797+[11]BS17A!E1799+[11]BS17A!E1804+[11]BS17A!E1806+[11]BS17A!E1807+[11]BS17A!E1808+[11]BS17A!E1809+[11]BS17A!E1815+[11]BS17A!E1817+[11]BS17A!E1818+[11]BS17A!E1820+[11]BS17A!E1821+[11]BS17A!E1823+[11]BS17A!E1824+[11]BS17A!E1825+[11]BS17A!E1827+[11]BS17A!E1833+[11]BS17A!E1837+[11]BS17A!E1843</f>
        <v>11</v>
      </c>
      <c r="J91" s="292">
        <f>+[11]BS17A!H1640+[11]BS17A!H1643+[11]BS17A!H1644+[11]BS17A!H1645+[11]BS17A!H1653+[11]BS17A!H1654+[11]BS17A!H1655+[11]BS17A!H1663+[11]BS17A!H1664+[11]BS17A!H1665+[11]BS17A!H1666+[11]BS17A!H1667+[11]BS17A!H1668+[11]BS17A!H1669+[11]BS17A!H1670+[11]BS17A!H1671+[11]BS17A!H1672+[11]BS17A!H1673+[11]BS17A!H1674+[11]BS17A!H1675+[11]BS17A!H1676+[11]BS17A!H1678+[11]BS17A!H1679+[11]BS17A!H1680+[11]BS17A!H1681+[11]BS17A!H1682+[11]BS17A!H1683+[11]BS17A!H1684+[11]BS17A!H1685+[11]BS17A!H1687+[11]BS17A!H1688+[11]BS17A!H1689+[11]BS17A!H1691+[11]BS17A!H1692+[11]BS17A!H1693+[11]BS17A!H1694+[11]BS17A!H1698+[11]BS17A!H1699+[11]BS17A!H1700+[11]BS17A!H1702+[11]BS17A!H1703+[11]BS17A!H1704+[11]BS17A!H1705+[11]BS17A!H1708+[11]BS17A!H1710+[11]BS17A!H1711+[11]BS17A!H1719+[11]BS17A!H1720+[11]BS17A!H1721+[11]BS17A!H1722+[11]BS17A!H1723+[11]BS17A!H1725+[11]BS17A!H1726+[11]BS17A!H1727+[11]BS17A!H1728+[11]BS17A!H1730+[11]BS17A!H1732+[11]BS17A!H1733+[11]BS17A!H1736+[11]BS17A!H1737+[11]BS17A!H1738+[11]BS17A!H1740+[11]BS17A!H1741+[11]BS17A!H1742+[11]BS17A!H1743+[11]BS17A!H1744+[11]BS17A!H1745+[11]BS17A!H1746+[11]BS17A!H1747+[11]BS17A!H1748+[11]BS17A!H1753+[11]BS17A!H1754+[11]BS17A!H1755+[11]BS17A!H1761+[11]BS17A!H1762+[11]BS17A!H1766+[11]BS17A!H1767+[11]BS17A!H1768+[11]BS17A!H1769+[11]BS17A!H1770+[11]BS17A!H1771+[11]BS17A!H1772+[11]BS17A!H1773+[11]BS17A!H1774+[11]BS17A!H1775+[11]BS17A!H1776+[11]BS17A!H1784+[11]BS17A!H1793+[11]BS17A!H1796+[11]BS17A!H1797+[11]BS17A!H1799+[11]BS17A!H1804+[11]BS17A!H1806+[11]BS17A!H1807+[11]BS17A!H1808+[11]BS17A!H1809+[11]BS17A!H1815+[11]BS17A!H1817+[11]BS17A!H1818+[11]BS17A!H1820+[11]BS17A!H1821+[11]BS17A!H1823+[11]BS17A!H1824+[11]BS17A!H1825+[11]BS17A!H1827+[11]BS17A!H1833+[11]BS17A!H1837+[11]BS17A!H1843</f>
        <v>0</v>
      </c>
      <c r="K91" s="292">
        <f>+[11]BS17A!I1640+[11]BS17A!I1643+[11]BS17A!I1644+[11]BS17A!I1645+[11]BS17A!I1653+[11]BS17A!I1654+[11]BS17A!I1655+[11]BS17A!I1663+[11]BS17A!I1664+[11]BS17A!I1665+[11]BS17A!I1666+[11]BS17A!I1667+[11]BS17A!I1668+[11]BS17A!I1669+[11]BS17A!I1670+[11]BS17A!I1671+[11]BS17A!I1672+[11]BS17A!I1673+[11]BS17A!I1674+[11]BS17A!I1675+[11]BS17A!I1676+[11]BS17A!I1678+[11]BS17A!I1679+[11]BS17A!I1680+[11]BS17A!I1681+[11]BS17A!I1682+[11]BS17A!I1683+[11]BS17A!I1684+[11]BS17A!I1685+[11]BS17A!I1687+[11]BS17A!I1688+[11]BS17A!I1689+[11]BS17A!I1691+[11]BS17A!I1692+[11]BS17A!I1693+[11]BS17A!I1694+[11]BS17A!I1698+[11]BS17A!I1699+[11]BS17A!I1700+[11]BS17A!I1702+[11]BS17A!I1703+[11]BS17A!I1704+[11]BS17A!I1705+[11]BS17A!I1708+[11]BS17A!I1710+[11]BS17A!I1711+[11]BS17A!I1719+[11]BS17A!I1720+[11]BS17A!I1721+[11]BS17A!I1722+[11]BS17A!I1723+[11]BS17A!I1725+[11]BS17A!I1726+[11]BS17A!I1727+[11]BS17A!I1728+[11]BS17A!I1730+[11]BS17A!I1732+[11]BS17A!I1733+[11]BS17A!I1736+[11]BS17A!I1737+[11]BS17A!I1738+[11]BS17A!I1740+[11]BS17A!I1741+[11]BS17A!I1742+[11]BS17A!I1743+[11]BS17A!I1744+[11]BS17A!I1745+[11]BS17A!I1746+[11]BS17A!I1747+[11]BS17A!I1748+[11]BS17A!I1753+[11]BS17A!I1754+[11]BS17A!I1755+[11]BS17A!I1761+[11]BS17A!I1762+[11]BS17A!I1766+[11]BS17A!I1767+[11]BS17A!I1768+[11]BS17A!I1769+[11]BS17A!I1770+[11]BS17A!I1771+[11]BS17A!I1772+[11]BS17A!I1773+[11]BS17A!I1774+[11]BS17A!I1775+[11]BS17A!I1776+[11]BS17A!I1784+[11]BS17A!I1793+[11]BS17A!I1796+[11]BS17A!I1797+[11]BS17A!I1799+[11]BS17A!I1804+[11]BS17A!I1806+[11]BS17A!I1807+[11]BS17A!I1808+[11]BS17A!I1809+[11]BS17A!I1815+[11]BS17A!I1817+[11]BS17A!I1818+[11]BS17A!I1820+[11]BS17A!I1821+[11]BS17A!I1823+[11]BS17A!I1824+[11]BS17A!I1825+[11]BS17A!I1827+[11]BS17A!I1833+[11]BS17A!I1837+[11]BS17A!I1843</f>
        <v>0</v>
      </c>
      <c r="L91" s="244">
        <f>+[11]BS17A!AB1640+[11]BS17A!AB1643+[11]BS17A!AB1644+[11]BS17A!AB1645+[11]BS17A!AB1653+[11]BS17A!AB1654+[11]BS17A!AB1655+[11]BS17A!AB1663+[11]BS17A!AB1664+[11]BS17A!AB1665+[11]BS17A!AB1666+[11]BS17A!AB1667+[11]BS17A!AB1668+[11]BS17A!AB1669+[11]BS17A!AB1670+[11]BS17A!AB1671+[11]BS17A!AB1672+[11]BS17A!AB1673+[11]BS17A!AB1674+[11]BS17A!AB1675+[11]BS17A!AB1676+[11]BS17A!AB1678+[11]BS17A!AB1679+[11]BS17A!AB1680+[11]BS17A!AB1681+[11]BS17A!AB1682+[11]BS17A!AB1683+[11]BS17A!AB1684+[11]BS17A!AB1685+[11]BS17A!AB1687+[11]BS17A!AB1688+[11]BS17A!AB1689+[11]BS17A!AB1691+[11]BS17A!AB1692+[11]BS17A!AB1693+[11]BS17A!AB1694+[11]BS17A!AB1698+[11]BS17A!AB1699+[11]BS17A!AB1700+[11]BS17A!AB1702+[11]BS17A!AB1703+[11]BS17A!AB1704+[11]BS17A!AB1705+[11]BS17A!AB1708+[11]BS17A!AB1710+[11]BS17A!AB1711+[11]BS17A!AB1719+[11]BS17A!AB1720+[11]BS17A!AB1721+[11]BS17A!AB1722+[11]BS17A!AB1723+[11]BS17A!AB1725+[11]BS17A!AB1726+[11]BS17A!AB1727+[11]BS17A!AB1728+[11]BS17A!AB1730+[11]BS17A!AB1732+[11]BS17A!AB1733+[11]BS17A!AB1736+[11]BS17A!AB1737+[11]BS17A!AB1738+[11]BS17A!AB1740+[11]BS17A!AB1741+[11]BS17A!AB1742+[11]BS17A!AB1743+[11]BS17A!AB1744+[11]BS17A!AB1745+[11]BS17A!AB1746+[11]BS17A!AB1747+[11]BS17A!AB1748+[11]BS17A!AB1753+[11]BS17A!AB1754+[11]BS17A!AB1755+[11]BS17A!AB1761+[11]BS17A!AB1762+[11]BS17A!AB1766+[11]BS17A!AB1767+[11]BS17A!AB1768+[11]BS17A!AB1769+[11]BS17A!AB1770+[11]BS17A!AB1771+[11]BS17A!AB1772+[11]BS17A!AB1773+[11]BS17A!AB1774+[11]BS17A!AB1775+[11]BS17A!AB1776+[11]BS17A!AB1784+[11]BS17A!AB1793+[11]BS17A!AB1796+[11]BS17A!AB1797+[11]BS17A!AB1799+[11]BS17A!AB1804+[11]BS17A!AB1806+[11]BS17A!AB1807+[11]BS17A!AB1808+[11]BS17A!AB1809+[11]BS17A!AB1815+[11]BS17A!AB1817+[11]BS17A!AB1818+[11]BS17A!AB1820+[11]BS17A!AB1821+[11]BS17A!AB1823+[11]BS17A!AB1824+[11]BS17A!AB1825+[11]BS17A!AB1827+[11]BS17A!AB1833+[11]BS17A!AB1837+[11]BS17A!AB1843</f>
        <v>5</v>
      </c>
      <c r="M91" s="427">
        <f>+AA88+AA89</f>
        <v>0</v>
      </c>
      <c r="N91" s="244">
        <f>+[11]BS17D!D1638+[11]BS17D!D1641+[11]BS17D!D1642+[11]BS17D!D1643+[11]BS17D!D1651+[11]BS17D!D1652+[11]BS17D!D1653+[11]BS17D!D1661+[11]BS17D!D1662+[11]BS17D!D1663+[11]BS17D!D1664+[11]BS17D!D1665+[11]BS17D!D1666+[11]BS17D!D1667+[11]BS17D!D1668+[11]BS17D!D1669+[11]BS17D!D1670+[11]BS17D!D1671+[11]BS17D!D1672+[11]BS17D!D1673+[11]BS17D!D1674+[11]BS17D!D1676+[11]BS17D!D1677+[11]BS17D!D1678+[11]BS17D!D1679+[11]BS17D!D1680+[11]BS17D!D1681+[11]BS17D!D1682+[11]BS17D!D1683+[11]BS17D!D1685+[11]BS17D!D1686+[11]BS17D!D1687+[11]BS17D!D1689+[11]BS17D!D1690+[11]BS17D!D1691+[11]BS17D!D1692+[11]BS17D!D1696+[11]BS17D!D1697+[11]BS17D!D1698+[11]BS17D!D1700+[11]BS17D!D1701+[11]BS17D!D1702+[11]BS17D!D1703+[11]BS17D!D1706+[11]BS17D!D1708+[11]BS17D!D1709+[11]BS17D!D1717+[11]BS17D!D1718+[11]BS17D!D1719+[11]BS17D!D1720+[11]BS17D!D1721+[11]BS17D!D1723+[11]BS17D!D1724+[11]BS17D!D1725+[11]BS17D!D1726+[11]BS17D!D1728+[11]BS17D!D1730+[11]BS17D!D1731+[11]BS17D!D1734+[11]BS17D!D1735+[11]BS17D!D1736+[11]BS17D!D1738+[11]BS17D!D1739+[11]BS17D!D1740+[11]BS17D!D1741+[11]BS17D!D1742+[11]BS17D!D1743+[11]BS17D!D1744+[11]BS17D!D1745+[11]BS17D!D1746+[11]BS17D!D1751+[11]BS17D!D1752+[11]BS17D!D1753+[11]BS17D!D1759+[11]BS17D!D1760+[11]BS17D!D1764+[11]BS17D!D1765+[11]BS17D!D1766+[11]BS17D!D1767+[11]BS17D!D1768+[11]BS17D!D1769+[11]BS17D!D1770+[11]BS17D!D1771+[11]BS17D!D1772+[11]BS17D!D1773+[11]BS17D!D1774+[11]BS17D!D1782+[11]BS17D!D1791+[11]BS17D!D1794+[11]BS17D!D1795+[11]BS17D!D1797+[11]BS17D!D1802+[11]BS17D!D1804+[11]BS17D!D1805+[11]BS17D!D1806+[11]BS17D!D1807+[11]BS17D!D1813+[11]BS17D!D1815+[11]BS17D!D1816+[11]BS17D!D1818+[11]BS17D!D1819+[11]BS17D!D1821+[11]BS17D!D1822+[11]BS17D!D1823+[11]BS17D!D1825+[11]BS17D!D1831+[11]BS17D!D1835+[11]BS17D!D1841</f>
        <v>0</v>
      </c>
      <c r="O91" s="244">
        <f>+[11]BS17D!E1638+[11]BS17D!E1641+[11]BS17D!E1642+[11]BS17D!E1643+[11]BS17D!E1651+[11]BS17D!E1652+[11]BS17D!E1653+[11]BS17D!E1661+[11]BS17D!E1662+[11]BS17D!E1663+[11]BS17D!E1664+[11]BS17D!E1665+[11]BS17D!E1666+[11]BS17D!E1667+[11]BS17D!E1668+[11]BS17D!E1669+[11]BS17D!E1670+[11]BS17D!E1671+[11]BS17D!E1672+[11]BS17D!E1673+[11]BS17D!E1674+[11]BS17D!E1676+[11]BS17D!E1677+[11]BS17D!E1678+[11]BS17D!E1679+[11]BS17D!E1680+[11]BS17D!E1681+[11]BS17D!E1682+[11]BS17D!E1683+[11]BS17D!E1685+[11]BS17D!E1686+[11]BS17D!E1687+[11]BS17D!E1689+[11]BS17D!E1690+[11]BS17D!E1691+[11]BS17D!E1692+[11]BS17D!E1696+[11]BS17D!E1697+[11]BS17D!E1698+[11]BS17D!E1700+[11]BS17D!E1701+[11]BS17D!E1702+[11]BS17D!E1703+[11]BS17D!E1706+[11]BS17D!E1708+[11]BS17D!E1709+[11]BS17D!E1717+[11]BS17D!E1718+[11]BS17D!E1719+[11]BS17D!E1720+[11]BS17D!E1721+[11]BS17D!E1723+[11]BS17D!E1724+[11]BS17D!E1725+[11]BS17D!E1726+[11]BS17D!E1728+[11]BS17D!E1730+[11]BS17D!E1731+[11]BS17D!E1734+[11]BS17D!E1735+[11]BS17D!E1736+[11]BS17D!E1738+[11]BS17D!E1739+[11]BS17D!E1740+[11]BS17D!E1741+[11]BS17D!E1742+[11]BS17D!E1743+[11]BS17D!E1744+[11]BS17D!E1745+[11]BS17D!E1746+[11]BS17D!E1751+[11]BS17D!E1752+[11]BS17D!E1753+[11]BS17D!E1759+[11]BS17D!E1760+[11]BS17D!E1764+[11]BS17D!E1765+[11]BS17D!E1766+[11]BS17D!E1767+[11]BS17D!E1768+[11]BS17D!E1769+[11]BS17D!E1770+[11]BS17D!E1771+[11]BS17D!E1772+[11]BS17D!E1773+[11]BS17D!E1774+[11]BS17D!E1782+[11]BS17D!E1791+[11]BS17D!E1794+[11]BS17D!E1795+[11]BS17D!E1797+[11]BS17D!E1802+[11]BS17D!E1804+[11]BS17D!E1805+[11]BS17D!E1806+[11]BS17D!E1807+[11]BS17D!E1813+[11]BS17D!E1815+[11]BS17D!E1816+[11]BS17D!E1818+[11]BS17D!E1819+[11]BS17D!E1821+[11]BS17D!E1822+[11]BS17D!E1823+[11]BS17D!E1825+[11]BS17D!E1831+[11]BS17D!E1835+[11]BS17D!E1841</f>
        <v>0</v>
      </c>
      <c r="P91" s="244">
        <f>+[11]BS17A!S1640+[11]BS17A!S1643+[11]BS17A!S1644+[11]BS17A!S1645+[11]BS17A!S1653+[11]BS17A!S1654+[11]BS17A!S1655+[11]BS17A!S1663+[11]BS17A!S1664+[11]BS17A!S1665+[11]BS17A!S1666+[11]BS17A!S1667+[11]BS17A!S1668+[11]BS17A!S1669+[11]BS17A!S1670+[11]BS17A!S1671+[11]BS17A!S1672+[11]BS17A!S1673+[11]BS17A!S1674+[11]BS17A!S1675+[11]BS17A!S1676+[11]BS17A!S1678+[11]BS17A!S1679+[11]BS17A!S1680+[11]BS17A!S1681+[11]BS17A!S1682+[11]BS17A!S1683+[11]BS17A!S1684+[11]BS17A!S1685+[11]BS17A!S1687+[11]BS17A!S1688+[11]BS17A!S1689+[11]BS17A!S1691+[11]BS17A!S1692+[11]BS17A!S1693+[11]BS17A!S1694+[11]BS17A!S1698+[11]BS17A!S1699+[11]BS17A!S1700+[11]BS17A!S1702+[11]BS17A!S1703+[11]BS17A!S1704+[11]BS17A!S1705+[11]BS17A!S1708+[11]BS17A!S1710+[11]BS17A!S1711+[11]BS17A!S1719+[11]BS17A!S1720+[11]BS17A!S1721+[11]BS17A!S1722+[11]BS17A!S1723+[11]BS17A!S1725+[11]BS17A!S1726+[11]BS17A!S1727+[11]BS17A!S1728+[11]BS17A!S1730+[11]BS17A!S1732+[11]BS17A!S1733+[11]BS17A!S1736+[11]BS17A!S1737+[11]BS17A!S1738+[11]BS17A!S1740+[11]BS17A!S1741+[11]BS17A!S1742+[11]BS17A!S1743+[11]BS17A!S1744+[11]BS17A!S1745+[11]BS17A!S1746+[11]BS17A!S1747+[11]BS17A!S1748+[11]BS17A!S1753+[11]BS17A!S1754+[11]BS17A!S1755+[11]BS17A!S1761+[11]BS17A!S1762+[11]BS17A!S1766+[11]BS17A!S1767+[11]BS17A!S1768+[11]BS17A!S1769+[11]BS17A!S1770+[11]BS17A!S1771+[11]BS17A!S1772+[11]BS17A!S1773+[11]BS17A!S1774+[11]BS17A!S1775+[11]BS17A!S1776+[11]BS17A!S1784+[11]BS17A!S1793+[11]BS17A!S1796+[11]BS17A!S1797+[11]BS17A!S1799+[11]BS17A!S1804+[11]BS17A!S1806+[11]BS17A!S1807+[11]BS17A!S1808+[11]BS17A!S1809+[11]BS17A!S1815+[11]BS17A!S1817+[11]BS17A!S1818+[11]BS17A!S1820+[11]BS17A!S1821+[11]BS17A!S1823+[11]BS17A!S1824+[11]BS17A!S1825+[11]BS17A!S1827+[11]BS17A!S1833+[11]BS17A!S1837+[11]BS17A!S1843</f>
        <v>0</v>
      </c>
      <c r="Q91" s="244">
        <f>+[11]BS17A!T1640+[11]BS17A!T1643+[11]BS17A!T1644+[11]BS17A!T1645+[11]BS17A!T1653+[11]BS17A!T1654+[11]BS17A!T1655+[11]BS17A!T1663+[11]BS17A!T1664+[11]BS17A!T1665+[11]BS17A!T1666+[11]BS17A!T1667+[11]BS17A!T1668+[11]BS17A!T1669+[11]BS17A!T1670+[11]BS17A!T1671+[11]BS17A!T1672+[11]BS17A!T1673+[11]BS17A!T1674+[11]BS17A!T1675+[11]BS17A!T1676+[11]BS17A!T1678+[11]BS17A!T1679+[11]BS17A!T1680+[11]BS17A!T1681+[11]BS17A!T1682+[11]BS17A!T1683+[11]BS17A!T1684+[11]BS17A!T1685+[11]BS17A!T1687+[11]BS17A!T1688+[11]BS17A!T1689+[11]BS17A!T1691+[11]BS17A!T1692+[11]BS17A!T1693+[11]BS17A!T1694+[11]BS17A!T1698+[11]BS17A!T1699+[11]BS17A!T1700+[11]BS17A!T1702+[11]BS17A!T1703+[11]BS17A!T1704+[11]BS17A!T1705+[11]BS17A!T1708+[11]BS17A!T1710+[11]BS17A!T1711+[11]BS17A!T1719+[11]BS17A!T1720+[11]BS17A!T1721+[11]BS17A!T1722+[11]BS17A!T1723+[11]BS17A!T1725+[11]BS17A!T1726+[11]BS17A!T1727+[11]BS17A!T1728+[11]BS17A!T1730+[11]BS17A!T1732+[11]BS17A!T1733+[11]BS17A!T1736+[11]BS17A!T1737+[11]BS17A!T1738+[11]BS17A!T1740+[11]BS17A!T1741+[11]BS17A!T1742+[11]BS17A!T1743+[11]BS17A!T1744+[11]BS17A!T1745+[11]BS17A!T1746+[11]BS17A!T1747+[11]BS17A!T1748+[11]BS17A!T1753+[11]BS17A!T1754+[11]BS17A!T1755+[11]BS17A!T1761+[11]BS17A!T1762+[11]BS17A!T1766+[11]BS17A!T1767+[11]BS17A!T1768+[11]BS17A!T1769+[11]BS17A!T1770+[11]BS17A!T1771+[11]BS17A!T1772+[11]BS17A!T1773+[11]BS17A!T1774+[11]BS17A!T1775+[11]BS17A!T1776+[11]BS17A!T1784+[11]BS17A!T1793+[11]BS17A!T1796+[11]BS17A!T1797+[11]BS17A!T1799+[11]BS17A!T1804+[11]BS17A!T1806+[11]BS17A!T1807+[11]BS17A!T1808+[11]BS17A!T1809+[11]BS17A!T1815+[11]BS17A!T1817+[11]BS17A!T1818+[11]BS17A!T1820+[11]BS17A!T1821+[11]BS17A!T1823+[11]BS17A!T1824+[11]BS17A!T1825+[11]BS17A!T1827+[11]BS17A!T1833+[11]BS17A!T1837+[11]BS17A!T1843</f>
        <v>0</v>
      </c>
      <c r="R91" s="70"/>
      <c r="S91" s="474"/>
      <c r="Y91" s="443"/>
      <c r="Z91" s="445" t="s">
        <v>281</v>
      </c>
      <c r="AA91" s="445">
        <f>+[11]BS17A!Q$1841+[11]BS17A!Q$1842+[11]BS17A!Q$1844+[11]BS17A!R$1641+[11]BS17A!R$1642+[11]BS17A!R$1646+[11]BS17A!R$1647+[11]BS17A!R$1648+[11]BS17A!R$1649+[11]BS17A!R$1650+[11]BS17A!R$1651+[11]BS17A!R$1652+[11]BS17A!R$1656+[11]BS17A!R$1657+[11]BS17A!R$1658+[11]BS17A!R$1659+[11]BS17A!R$1660+[11]BS17A!R$1661+[11]BS17A!R$1662+[11]BS17A!R$1677+[11]BS17A!R$1686+[11]BS17A!R$1690+[11]BS17A!R$1695+[11]BS17A!R$1696+[11]BS17A!R$1697+[11]BS17A!R$1701+[11]BS17A!R$1706+[11]BS17A!R$1707+[11]BS17A!R$1709+[11]BS17A!R$1712+[11]BS17A!R$1713+[11]BS17A!R$1714+[11]BS17A!R$1715+[11]BS17A!R$1716+[11]BS17A!R$1717+[11]BS17A!R$1718+[11]BS17A!R$1724+[11]BS17A!R$1729+[11]BS17A!R$1731+[11]BS17A!R$1734+[11]BS17A!R$1735+[11]BS17A!R$1739+[11]BS17A!R$1749+[11]BS17A!R$1750+[11]BS17A!R$1751+[11]BS17A!R$1752+[11]BS17A!R$1756+[11]BS17A!R$1757+[11]BS17A!R$1758+[11]BS17A!R$1759+[11]BS17A!R$1760+[11]BS17A!R$1763+[11]BS17A!R$1764+[11]BS17A!R$1765+[11]BS17A!R$1777+[11]BS17A!R$1778+[11]BS17A!R$1779+[11]BS17A!R$1780+[11]BS17A!R$1781+[11]BS17A!R$1782+[11]BS17A!R$1783+[11]BS17A!R$1785+[11]BS17A!R$1786+[11]BS17A!R$1787+[11]BS17A!R$1788+[11]BS17A!R$1789+[11]BS17A!R$1790+[11]BS17A!R$1791+[11]BS17A!R$1792+[11]BS17A!R$1794+[11]BS17A!R$1795+[11]BS17A!R$1798+[11]BS17A!R$1800+[11]BS17A!R$1801+[11]BS17A!R$1802+[11]BS17A!R$1803+[11]BS17A!R$1805+[11]BS17A!R$1810+[11]BS17A!R$1811+[11]BS17A!R$1812+[11]BS17A!R$1813+[11]BS17A!R$1814+[11]BS17A!R$1816+[11]BS17A!R$1819+[11]BS17A!R$1822+[11]BS17A!R$1826+[11]BS17A!R$1828+[11]BS17A!R$1829+[11]BS17A!R$1830+[11]BS17A!R$1831+[11]BS17A!R$1832+[11]BS17A!R$1834+[11]BS17A!R$1835+[11]BS17A!R$1836+[11]BS17A!R$1838+[11]BS17A!R$1839+[11]BS17A!R$1840+[11]BS17A!R$1841+[11]BS17A!R$1842+[11]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[11]BS17A!C$1641+[11]BS17A!C$1642+[11]BS17A!C$1646+[11]BS17A!C$1647+[11]BS17A!C$1648+[11]BS17A!C$1649+[11]BS17A!C$1650+[11]BS17A!C$1651+[11]BS17A!C$1652+[11]BS17A!C$1656+[11]BS17A!C$1657+[11]BS17A!C$1658+[11]BS17A!C$1659+[11]BS17A!C$1660+[11]BS17A!C$1661+[11]BS17A!C$1662+[11]BS17A!C$1677+[11]BS17A!C$1686+[11]BS17A!C$1690+[11]BS17A!C$1695+[11]BS17A!C$1696+[11]BS17A!C$1697+[11]BS17A!C$1701+[11]BS17A!C$1706+[11]BS17A!C$1707+[11]BS17A!C$1709+[11]BS17A!C$1712+[11]BS17A!C$1713+[11]BS17A!C$1714+[11]BS17A!C$1715+[11]BS17A!C$1716+[11]BS17A!C$1717+[11]BS17A!C$1718+[11]BS17A!C$1724+[11]BS17A!C$1729+[11]BS17A!C$1731+[11]BS17A!C$1734+[11]BS17A!C$1735+[11]BS17A!C$1739+[11]BS17A!C$1749+[11]BS17A!C$1750+[11]BS17A!C$1751+[11]BS17A!C$1752+[11]BS17A!C$1756+[11]BS17A!C$1757+[11]BS17A!C$1758+[11]BS17A!C$1759+[11]BS17A!C$1760+[11]BS17A!C$1763+[11]BS17A!C$1764+[11]BS17A!C$1765+[11]BS17A!C$1777+[11]BS17A!C$1778+[11]BS17A!C$1779+[11]BS17A!C$1780+[11]BS17A!C$1781+[11]BS17A!C$1782+[11]BS17A!C$1783+[11]BS17A!C$1785+[11]BS17A!C$1786+[11]BS17A!C$1787+[11]BS17A!C$1788+[11]BS17A!C$1789+[11]BS17A!C$1790+[11]BS17A!C$1791+[11]BS17A!C$1792+[11]BS17A!C$1794+[11]BS17A!C$1795+[11]BS17A!C$1798+[11]BS17A!C$1800+[11]BS17A!C$1801+[11]BS17A!C$1802+[11]BS17A!C$1803+[11]BS17A!C$1805+[11]BS17A!C$1810+[11]BS17A!C$1811+[11]BS17A!C$1812+[11]BS17A!C$1813+[11]BS17A!C$1814+[11]BS17A!C$1816+[11]BS17A!C$1819+[11]BS17A!C$1822+[11]BS17A!C$1826+[11]BS17A!C$1828+[11]BS17A!C$1829+[11]BS17A!C$1830+[11]BS17A!C$1831+[11]BS17A!C$1832+[11]BS17A!C$1834+[11]BS17A!C$1835+[11]BS17A!C$1836+[11]BS17A!C$1838+[11]BS17A!C$1839+[11]BS17A!C$1840+[11]BS17A!C$1841+[11]BS17A!C$1842+[11]BS17A!C$1844</f>
        <v>12</v>
      </c>
      <c r="D92" s="228">
        <f>SUM(E92:G92)</f>
        <v>8</v>
      </c>
      <c r="E92" s="229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6</v>
      </c>
      <c r="F92" s="229">
        <f>+[11]BS17A!F$1641+[11]BS17A!F$1642+[11]BS17A!F$1646+[11]BS17A!F$1647+[11]BS17A!F$1648+[11]BS17A!F$1649+[11]BS17A!F$1650+[11]BS17A!F$1651+[11]BS17A!F$1652+[11]BS17A!F$1656+[11]BS17A!F$1657+[11]BS17A!F$1658+[11]BS17A!F$1659+[11]BS17A!F$1660+[11]BS17A!F$1661+[11]BS17A!F$1662+[11]BS17A!F$1677+[11]BS17A!F$1686+[11]BS17A!F$1690+[11]BS17A!F$1695+[11]BS17A!F$1696+[11]BS17A!F$1697+[11]BS17A!F$1701+[11]BS17A!F$1706+[11]BS17A!F$1707+[11]BS17A!F$1709+[11]BS17A!F$1712+[11]BS17A!F$1713+[11]BS17A!F$1714+[11]BS17A!F$1715+[11]BS17A!F$1716+[11]BS17A!F$1717+[11]BS17A!F$1718+[11]BS17A!F$1724+[11]BS17A!F$1729+[11]BS17A!F$1731+[11]BS17A!F$1734+[11]BS17A!F$1735+[11]BS17A!F$1739+[11]BS17A!F$1749+[11]BS17A!F$1750+[11]BS17A!F$1751+[11]BS17A!F$1752+[11]BS17A!F$1756+[11]BS17A!F$1757+[11]BS17A!F$1758+[11]BS17A!F$1759+[11]BS17A!F$1760+[11]BS17A!F$1763+[11]BS17A!F$1764+[11]BS17A!F$1765+[11]BS17A!F$1777+[11]BS17A!F$1778+[11]BS17A!F$1779+[11]BS17A!F$1780+[11]BS17A!F$1781+[11]BS17A!F$1782+[11]BS17A!F$1783+[11]BS17A!F$1785+[11]BS17A!F$1786+[11]BS17A!F$1787+[11]BS17A!F$1788+[11]BS17A!F$1789+[11]BS17A!F$1790+[11]BS17A!F$1791+[11]BS17A!F$1792+[11]BS17A!F$1794+[11]BS17A!F$1795+[11]BS17A!F$1798+[11]BS17A!F$1800+[11]BS17A!F$1801+[11]BS17A!F$1802+[11]BS17A!F$1803+[11]BS17A!F$1805+[11]BS17A!F$1810+[11]BS17A!F$1811+[11]BS17A!F$1812+[11]BS17A!F$1813+[11]BS17A!F$1814+[11]BS17A!F$1816+[11]BS17A!F$1819+[11]BS17A!F$1822+[11]BS17A!F$1826+[11]BS17A!F$1828+[11]BS17A!F$1829+[11]BS17A!F$1830+[11]BS17A!F$1831+[11]BS17A!F$1832+[11]BS17A!F$1834+[11]BS17A!F$1835+[11]BS17A!F$1836+[11]BS17A!F$1838+[11]BS17A!F$1839+[11]BS17A!F$1840+[11]BS17A!F$1841+[11]BS17A!F$1842+[11]BS17A!F$1844</f>
        <v>2</v>
      </c>
      <c r="G92" s="229">
        <f>+[11]BS17A!G$1641+[11]BS17A!G$1642+[11]BS17A!G$1646+[11]BS17A!G$1647+[11]BS17A!G$1648+[11]BS17A!G$1649+[11]BS17A!G$1650+[11]BS17A!G$1651+[11]BS17A!G$1652+[11]BS17A!G$1656+[11]BS17A!G$1657+[11]BS17A!G$1658+[11]BS17A!G$1659+[11]BS17A!G$1660+[11]BS17A!G$1661+[11]BS17A!G$1662+[11]BS17A!G$1677+[11]BS17A!G$1686+[11]BS17A!G$1690+[11]BS17A!G$1695+[11]BS17A!G$1696+[11]BS17A!G$1697+[11]BS17A!G$1701+[11]BS17A!G$1706+[11]BS17A!G$1707+[11]BS17A!G$1709+[11]BS17A!G$1712+[11]BS17A!G$1713+[11]BS17A!G$1714+[11]BS17A!G$1715+[11]BS17A!G$1716+[11]BS17A!G$1717+[11]BS17A!G$1718+[11]BS17A!G$1724+[11]BS17A!G$1729+[11]BS17A!G$1731+[11]BS17A!G$1734+[11]BS17A!G$1735+[11]BS17A!G$1739+[11]BS17A!G$1749+[11]BS17A!G$1750+[11]BS17A!G$1751+[11]BS17A!G$1752+[11]BS17A!G$1756+[11]BS17A!G$1757+[11]BS17A!G$1758+[11]BS17A!G$1759+[11]BS17A!G$1760+[11]BS17A!G$1763+[11]BS17A!G$1764+[11]BS17A!G$1765+[11]BS17A!G$1777+[11]BS17A!G$1778+[11]BS17A!G$1779+[11]BS17A!G$1780+[11]BS17A!G$1781+[11]BS17A!G$1782+[11]BS17A!G$1783+[11]BS17A!G$1785+[11]BS17A!G$1786+[11]BS17A!G$1787+[11]BS17A!G$1788+[11]BS17A!G$1789+[11]BS17A!G$1790+[11]BS17A!G$1791+[11]BS17A!G$1792+[11]BS17A!G$1794+[11]BS17A!G$1795+[11]BS17A!G$1798+[11]BS17A!G$1800+[11]BS17A!G$1801+[11]BS17A!G$1802+[11]BS17A!G$1803+[11]BS17A!G$1805+[11]BS17A!G$1810+[11]BS17A!G$1811+[11]BS17A!G$1812+[11]BS17A!G$1813+[11]BS17A!G$1814+[11]BS17A!G$1816+[11]BS17A!G$1819+[11]BS17A!G$1822+[11]BS17A!G$1826+[11]BS17A!G$1828+[11]BS17A!G$1829+[11]BS17A!G$1830+[11]BS17A!G$1831+[11]BS17A!G$1832+[11]BS17A!G$1834+[11]BS17A!G$1835+[11]BS17A!G$1836+[11]BS17A!G$1838+[11]BS17A!G$1839+[11]BS17A!G$1840+[11]BS17A!G$1841+[11]BS17A!G$1842+[11]BS17A!G$1844</f>
        <v>0</v>
      </c>
      <c r="H92" s="291">
        <f>SUM(I92:K92)</f>
        <v>6</v>
      </c>
      <c r="I92" s="292">
        <f>+[11]BS17A!E$1641+[11]BS17A!E$1642+[11]BS17A!E$1646+[11]BS17A!E$1647+[11]BS17A!E$1648+[11]BS17A!E$1649+[11]BS17A!E$1650+[11]BS17A!E$1651+[11]BS17A!E$1652+[11]BS17A!E$1656+[11]BS17A!E$1657+[11]BS17A!E$1658+[11]BS17A!E$1659+[11]BS17A!E$1660+[11]BS17A!E$1661+[11]BS17A!E$1662+[11]BS17A!E$1677+[11]BS17A!E$1686+[11]BS17A!E$1690+[11]BS17A!E$1695+[11]BS17A!E$1696+[11]BS17A!E$1697+[11]BS17A!E$1701+[11]BS17A!E$1706+[11]BS17A!E$1707+[11]BS17A!E$1709+[11]BS17A!E$1712+[11]BS17A!E$1713+[11]BS17A!E$1714+[11]BS17A!E$1715+[11]BS17A!E$1716+[11]BS17A!E$1717+[11]BS17A!E$1718+[11]BS17A!E$1724+[11]BS17A!E$1729+[11]BS17A!E$1731+[11]BS17A!E$1734+[11]BS17A!E$1735+[11]BS17A!E$1739+[11]BS17A!E$1749+[11]BS17A!E$1750+[11]BS17A!E$1751+[11]BS17A!E$1752+[11]BS17A!E$1756+[11]BS17A!E$1757+[11]BS17A!E$1758+[11]BS17A!E$1759+[11]BS17A!E$1760+[11]BS17A!E$1763+[11]BS17A!E$1764+[11]BS17A!E$1765+[11]BS17A!E$1777+[11]BS17A!E$1778+[11]BS17A!E$1779+[11]BS17A!E$1780+[11]BS17A!E$1781+[11]BS17A!E$1782+[11]BS17A!E$1783+[11]BS17A!E$1785+[11]BS17A!E$1786+[11]BS17A!E$1787+[11]BS17A!E$1788+[11]BS17A!E$1789+[11]BS17A!E$1790+[11]BS17A!E$1791+[11]BS17A!E$1792+[11]BS17A!E$1794+[11]BS17A!E$1795+[11]BS17A!E$1798+[11]BS17A!E$1800+[11]BS17A!E$1801+[11]BS17A!E$1802+[11]BS17A!E$1803+[11]BS17A!E$1805+[11]BS17A!E$1810+[11]BS17A!E$1811+[11]BS17A!E$1812+[11]BS17A!E$1813+[11]BS17A!E$1814+[11]BS17A!E$1816+[11]BS17A!E$1819+[11]BS17A!E$1822+[11]BS17A!E$1826+[11]BS17A!E$1828+[11]BS17A!E$1829+[11]BS17A!E$1830+[11]BS17A!E$1831+[11]BS17A!E$1832+[11]BS17A!E$1834+[11]BS17A!E$1835+[11]BS17A!E$1836+[11]BS17A!E$1838+[11]BS17A!E$1839+[11]BS17A!E$1840+[11]BS17A!E$1841+[11]BS17A!E$1842+[11]BS17A!E$1844</f>
        <v>6</v>
      </c>
      <c r="J92" s="294">
        <f>+[11]BS17A!H$1641+[11]BS17A!H$1642+[11]BS17A!H$1646+[11]BS17A!H$1647+[11]BS17A!H$1648+[11]BS17A!H$1649+[11]BS17A!H$1650+[11]BS17A!H$1651+[11]BS17A!H$1652+[11]BS17A!H$1656+[11]BS17A!H$1657+[11]BS17A!H$1658+[11]BS17A!H$1659+[11]BS17A!H$1660+[11]BS17A!H$1661+[11]BS17A!H$1662+[11]BS17A!H$1677+[11]BS17A!H$1686+[11]BS17A!H$1690+[11]BS17A!H$1695+[11]BS17A!H$1696+[11]BS17A!H$1697+[11]BS17A!H$1701+[11]BS17A!H$1706+[11]BS17A!H$1707+[11]BS17A!H$1709+[11]BS17A!H$1712+[11]BS17A!H$1713+[11]BS17A!H$1714+[11]BS17A!H$1715+[11]BS17A!H$1716+[11]BS17A!H$1717+[11]BS17A!H$1718+[11]BS17A!H$1724+[11]BS17A!H$1729+[11]BS17A!H$1731+[11]BS17A!H$1734+[11]BS17A!H$1735+[11]BS17A!H$1739+[11]BS17A!H$1749+[11]BS17A!H$1750+[11]BS17A!H$1751+[11]BS17A!H$1752+[11]BS17A!H$1756+[11]BS17A!H$1757+[11]BS17A!H$1758+[11]BS17A!H$1759+[11]BS17A!H$1760+[11]BS17A!H$1763+[11]BS17A!H$1764+[11]BS17A!H$1765+[11]BS17A!H$1777+[11]BS17A!H$1778+[11]BS17A!H$1779+[11]BS17A!H$1780+[11]BS17A!H$1781+[11]BS17A!H$1782+[11]BS17A!H$1783+[11]BS17A!H$1785+[11]BS17A!H$1786+[11]BS17A!H$1787+[11]BS17A!H$1788+[11]BS17A!H$1789+[11]BS17A!H$1790+[11]BS17A!H$1791+[11]BS17A!H$1792+[11]BS17A!H$1794+[11]BS17A!H$1795+[11]BS17A!H$1798+[11]BS17A!H$1800+[11]BS17A!H$1801+[11]BS17A!H$1802+[11]BS17A!H$1803+[11]BS17A!H$1805+[11]BS17A!H$1810+[11]BS17A!H$1811+[11]BS17A!H$1812+[11]BS17A!H$1813+[11]BS17A!H$1814+[11]BS17A!H$1816+[11]BS17A!H$1819+[11]BS17A!H$1822+[11]BS17A!H$1826+[11]BS17A!H$1828+[11]BS17A!H$1829+[11]BS17A!H$1830+[11]BS17A!H$1831+[11]BS17A!H$1832+[11]BS17A!H$1834+[11]BS17A!H$1835+[11]BS17A!H$1836+[11]BS17A!H$1838+[11]BS17A!H$1839+[11]BS17A!H$1840+[11]BS17A!H$1841+[11]BS17A!H$1842+[11]BS17A!H$1844</f>
        <v>0</v>
      </c>
      <c r="K92" s="294">
        <f>+[11]BS17A!I$1641+[11]BS17A!I$1642+[11]BS17A!I$1646+[11]BS17A!I$1647+[11]BS17A!I$1648+[11]BS17A!I$1649+[11]BS17A!I$1650+[11]BS17A!I$1651+[11]BS17A!I$1652+[11]BS17A!I$1656+[11]BS17A!I$1657+[11]BS17A!I$1658+[11]BS17A!I$1659+[11]BS17A!I$1660+[11]BS17A!I$1661+[11]BS17A!I$1662+[11]BS17A!I$1677+[11]BS17A!I$1686+[11]BS17A!I$1690+[11]BS17A!I$1695+[11]BS17A!I$1696+[11]BS17A!I$1697+[11]BS17A!I$1701+[11]BS17A!I$1706+[11]BS17A!I$1707+[11]BS17A!I$1709+[11]BS17A!I$1712+[11]BS17A!I$1713+[11]BS17A!I$1714+[11]BS17A!I$1715+[11]BS17A!I$1716+[11]BS17A!I$1717+[11]BS17A!I$1718+[11]BS17A!I$1724+[11]BS17A!I$1729+[11]BS17A!I$1731+[11]BS17A!I$1734+[11]BS17A!I$1735+[11]BS17A!I$1739+[11]BS17A!I$1749+[11]BS17A!I$1750+[11]BS17A!I$1751+[11]BS17A!I$1752+[11]BS17A!I$1756+[11]BS17A!I$1757+[11]BS17A!I$1758+[11]BS17A!I$1759+[11]BS17A!I$1760+[11]BS17A!I$1763+[11]BS17A!I$1764+[11]BS17A!I$1765+[11]BS17A!I$1777+[11]BS17A!I$1778+[11]BS17A!I$1779+[11]BS17A!I$1780+[11]BS17A!I$1781+[11]BS17A!I$1782+[11]BS17A!I$1783+[11]BS17A!I$1785+[11]BS17A!I$1786+[11]BS17A!I$1787+[11]BS17A!I$1788+[11]BS17A!I$1789+[11]BS17A!I$1790+[11]BS17A!I$1791+[11]BS17A!I$1792+[11]BS17A!I$1794+[11]BS17A!I$1795+[11]BS17A!I$1798+[11]BS17A!I$1800+[11]BS17A!I$1801+[11]BS17A!I$1802+[11]BS17A!I$1803+[11]BS17A!I$1805+[11]BS17A!I$1810+[11]BS17A!I$1811+[11]BS17A!I$1812+[11]BS17A!I$1813+[11]BS17A!I$1814+[11]BS17A!I$1816+[11]BS17A!I$1819+[11]BS17A!I$1822+[11]BS17A!I$1826+[11]BS17A!I$1828+[11]BS17A!I$1829+[11]BS17A!I$1830+[11]BS17A!I$1831+[11]BS17A!I$1832+[11]BS17A!I$1834+[11]BS17A!I$1835+[11]BS17A!I$1836+[11]BS17A!I$1838+[11]BS17A!I$1839+[11]BS17A!I$1840+[11]BS17A!I$1841+[11]BS17A!I$1842+[11]BS17A!I$1844</f>
        <v>0</v>
      </c>
      <c r="L92" s="156">
        <f>+[11]BS17A!AB$1641+[11]BS17A!AB$1642+[11]BS17A!AB$1646+[11]BS17A!AB$1647+[11]BS17A!AB$1648+[11]BS17A!AB$1649+[11]BS17A!AB$1650+[11]BS17A!AB$1651+[11]BS17A!AB$1652+[11]BS17A!AB$1656+[11]BS17A!AB$1657+[11]BS17A!AB$1658+[11]BS17A!AB$1659+[11]BS17A!AB$1660+[11]BS17A!AB$1661+[11]BS17A!AB$1662+[11]BS17A!AB$1677+[11]BS17A!AB$1686+[11]BS17A!AB$1690+[11]BS17A!AB$1695+[11]BS17A!AB$1696+[11]BS17A!AB$1697+[11]BS17A!AB$1701+[11]BS17A!AB$1706+[11]BS17A!AB$1707+[11]BS17A!AB$1709+[11]BS17A!AB$1712+[11]BS17A!AB$1713+[11]BS17A!AB$1714+[11]BS17A!AB$1715+[11]BS17A!AB$1716+[11]BS17A!AB$1717+[11]BS17A!AB$1718+[11]BS17A!AB$1724+[11]BS17A!AB$1729+[11]BS17A!AB$1731+[11]BS17A!AB$1734+[11]BS17A!AB$1735+[11]BS17A!AB$1739+[11]BS17A!AB$1749+[11]BS17A!AB$1750+[11]BS17A!AB$1751+[11]BS17A!AB$1752+[11]BS17A!AB$1756+[11]BS17A!AB$1757+[11]BS17A!AB$1758+[11]BS17A!AB$1759+[11]BS17A!AB$1760+[11]BS17A!AB$1763+[11]BS17A!AB$1764+[11]BS17A!AB$1765+[11]BS17A!AB$1777+[11]BS17A!AB$1778+[11]BS17A!AB$1779+[11]BS17A!AB$1780+[11]BS17A!AB$1781+[11]BS17A!AB$1782+[11]BS17A!AB$1783+[11]BS17A!AB$1785+[11]BS17A!AB$1786+[11]BS17A!AB$1787+[11]BS17A!AB$1788+[11]BS17A!AB$1789+[11]BS17A!AB$1790+[11]BS17A!AB$1791+[11]BS17A!AB$1792+[11]BS17A!AB$1794+[11]BS17A!AB$1795+[11]BS17A!AB$1798+[11]BS17A!AB$1800+[11]BS17A!AB$1801+[11]BS17A!AB$1802+[11]BS17A!AB$1803+[11]BS17A!AB$1805+[11]BS17A!AB$1810+[11]BS17A!AB$1811+[11]BS17A!AB$1812+[11]BS17A!AB$1813+[11]BS17A!AB$1814+[11]BS17A!AB$1816+[11]BS17A!AB$1819+[11]BS17A!AB$1822+[11]BS17A!AB$1826+[11]BS17A!AB$1828+[11]BS17A!AB$1829+[11]BS17A!AB$1830+[11]BS17A!AB$1831+[11]BS17A!AB$1832+[11]BS17A!AB$1834+[11]BS17A!AB$1835+[11]BS17A!AB$1836+[11]BS17A!AB$1838+[11]BS17A!AB$1839+[11]BS17A!AB$1840+[11]BS17A!AB$1841+[11]BS17A!AB$1842+[11]BS17A!AB$1844</f>
        <v>0</v>
      </c>
      <c r="M92" s="156">
        <f>+AA90+AA91</f>
        <v>0</v>
      </c>
      <c r="N92" s="156">
        <f>+[11]BS17D!D1640+[11]BS17D!D1644+[11]BS17D!D1645+[11]BS17D!D1646+[11]BS17D!D1647+[11]BS17D!D1648+[11]BS17D!D1649+[11]BS17D!D1650+[11]BS17D!D1654+[11]BS17D!D1655+[11]BS17D!D1656+[11]BS17D!D1657+[11]BS17D!D1658+[11]BS17D!D1659+[11]BS17D!D1660+[11]BS17D!D1675+[11]BS17D!D1684+[11]BS17D!D1688+[11]BS17D!D1693+[11]BS17D!D1694+[11]BS17D!D1695+[11]BS17D!D1699+[11]BS17D!D1704+[11]BS17D!D1705+[11]BS17D!D1707+[11]BS17D!D1710+[11]BS17D!D1711+[11]BS17D!D1712+[11]BS17D!D1713+[11]BS17D!D1714+[11]BS17D!D1715+[11]BS17D!D1716+[11]BS17D!D1722+[11]BS17D!D1727+[11]BS17D!D1729+[11]BS17D!D1732+[11]BS17D!D1733+[11]BS17D!D1737+[11]BS17D!D1747+[11]BS17D!D1748+[11]BS17D!D1749+[11]BS17D!D1750+[11]BS17D!D1754+[11]BS17D!D1755+[11]BS17D!D1756+[11]BS17D!D1757+[11]BS17D!D1758+[11]BS17D!D1761+[11]BS17D!D1762+[11]BS17D!D1763+[11]BS17D!D1775+[11]BS17D!D1776+[11]BS17D!D1777+[11]BS17D!D1778+[11]BS17D!D1779+[11]BS17D!D1780+[11]BS17D!D1781+[11]BS17D!D1783+[11]BS17D!D1784+[11]BS17D!D1785+[11]BS17D!D1786+[11]BS17D!D1787+[11]BS17D!D1788+[11]BS17D!D1789+[11]BS17D!D1790+[11]BS17D!D1792+[11]BS17D!D1793+[11]BS17D!D1796+[11]BS17D!D1798+[11]BS17D!D1799+[11]BS17D!D1800+[11]BS17D!D1801+[11]BS17D!D1803+[11]BS17D!D1808+[11]BS17D!D1809+[11]BS17D!D1810+[11]BS17D!D1811+[11]BS17D!D1812+[11]BS17D!D1814+[11]BS17D!D1817+[11]BS17D!D1820+[11]BS17D!D1824+[11]BS17D!D1826+[11]BS17D!D1827+[11]BS17D!D1828+[11]BS17D!D1829+[11]BS17D!D1830+[11]BS17D!D1832+[11]BS17D!D1833+[11]BS17D!D1834+[11]BS17D!D1836+[11]BS17D!D1837+[11]BS17D!D1838+[11]BS17D!D1839+[11]BS17D!D1840+[11]BS17D!D1842</f>
        <v>0</v>
      </c>
      <c r="O92" s="156">
        <f>+[11]BS17D!E1640+[11]BS17D!E1644+[11]BS17D!E1645+[11]BS17D!E1646+[11]BS17D!E1647+[11]BS17D!E1648+[11]BS17D!E1649+[11]BS17D!E1650+[11]BS17D!E1654+[11]BS17D!E1655+[11]BS17D!E1656+[11]BS17D!E1657+[11]BS17D!E1658+[11]BS17D!E1659+[11]BS17D!E1660+[11]BS17D!E1675+[11]BS17D!E1684+[11]BS17D!E1688+[11]BS17D!E1693+[11]BS17D!E1694+[11]BS17D!E1695+[11]BS17D!E1699+[11]BS17D!E1704+[11]BS17D!E1705+[11]BS17D!E1707+[11]BS17D!E1710+[11]BS17D!E1711+[11]BS17D!E1712+[11]BS17D!E1713+[11]BS17D!E1714+[11]BS17D!E1715+[11]BS17D!E1716+[11]BS17D!E1722+[11]BS17D!E1727+[11]BS17D!E1729+[11]BS17D!E1732+[11]BS17D!E1733+[11]BS17D!E1737+[11]BS17D!E1747+[11]BS17D!E1748+[11]BS17D!E1749+[11]BS17D!E1750+[11]BS17D!E1754+[11]BS17D!E1755+[11]BS17D!E1756+[11]BS17D!E1757+[11]BS17D!E1758+[11]BS17D!E1761+[11]BS17D!E1762+[11]BS17D!E1763+[11]BS17D!E1775+[11]BS17D!E1776+[11]BS17D!E1777+[11]BS17D!E1778+[11]BS17D!E1779+[11]BS17D!E1780+[11]BS17D!E1781+[11]BS17D!E1783+[11]BS17D!E1784+[11]BS17D!E1785+[11]BS17D!E1786+[11]BS17D!E1787+[11]BS17D!E1788+[11]BS17D!E1789+[11]BS17D!E1790+[11]BS17D!E1792+[11]BS17D!E1793+[11]BS17D!E1796+[11]BS17D!E1798+[11]BS17D!E1799+[11]BS17D!E1800+[11]BS17D!E1801+[11]BS17D!E1803+[11]BS17D!E1808+[11]BS17D!E1809+[11]BS17D!E1810+[11]BS17D!E1811+[11]BS17D!E1812+[11]BS17D!E1814+[11]BS17D!E1817+[11]BS17D!E1820+[11]BS17D!E1824+[11]BS17D!E1826+[11]BS17D!E1827+[11]BS17D!E1828+[11]BS17D!E1829+[11]BS17D!E1830+[11]BS17D!E1832+[11]BS17D!E1833+[11]BS17D!E1834+[11]BS17D!E1836+[11]BS17D!E1837+[11]BS17D!E1838+[11]BS17D!E1839+[11]BS17D!E1840+[11]BS17D!E1842</f>
        <v>0</v>
      </c>
      <c r="P92" s="156">
        <f>+[11]BS17A!S$1641+[11]BS17A!S$1642+[11]BS17A!S$1646+[11]BS17A!S$1647+[11]BS17A!S$1648+[11]BS17A!S$1649+[11]BS17A!S$1650+[11]BS17A!S$1651+[11]BS17A!S$1652+[11]BS17A!S$1656+[11]BS17A!S$1657+[11]BS17A!S$1658+[11]BS17A!S$1659+[11]BS17A!S$1660+[11]BS17A!S$1661+[11]BS17A!S$1662+[11]BS17A!S$1677+[11]BS17A!S$1686+[11]BS17A!S$1690+[11]BS17A!S$1695+[11]BS17A!S$1696+[11]BS17A!S$1697+[11]BS17A!S$1701+[11]BS17A!S$1706+[11]BS17A!S$1707+[11]BS17A!S$1709+[11]BS17A!S$1712+[11]BS17A!S$1713+[11]BS17A!S$1714+[11]BS17A!S$1715+[11]BS17A!S$1716+[11]BS17A!S$1717+[11]BS17A!S$1718+[11]BS17A!S$1724+[11]BS17A!S$1729+[11]BS17A!S$1731+[11]BS17A!S$1734+[11]BS17A!S$1735+[11]BS17A!S$1739+[11]BS17A!S$1749+[11]BS17A!S$1750+[11]BS17A!S$1751+[11]BS17A!S$1752+[11]BS17A!S$1756+[11]BS17A!S$1757+[11]BS17A!S$1758+[11]BS17A!S$1759+[11]BS17A!S$1760+[11]BS17A!S$1763+[11]BS17A!S$1764+[11]BS17A!S$1765+[11]BS17A!S$1777+[11]BS17A!S$1778+[11]BS17A!S$1779+[11]BS17A!S$1780+[11]BS17A!S$1781+[11]BS17A!S$1782+[11]BS17A!S$1783+[11]BS17A!S$1785+[11]BS17A!S$1786+[11]BS17A!S$1787+[11]BS17A!S$1788+[11]BS17A!S$1789+[11]BS17A!S$1790+[11]BS17A!S$1791+[11]BS17A!S$1792+[11]BS17A!S$1794+[11]BS17A!S$1795+[11]BS17A!S$1798+[11]BS17A!S$1800+[11]BS17A!S$1801+[11]BS17A!S$1802+[11]BS17A!S$1803+[11]BS17A!S$1805+[11]BS17A!S$1810+[11]BS17A!S$1811+[11]BS17A!S$1812+[11]BS17A!S$1813+[11]BS17A!S$1814+[11]BS17A!S$1816+[11]BS17A!S$1819+[11]BS17A!S$1822+[11]BS17A!S$1826+[11]BS17A!S$1828+[11]BS17A!S$1829+[11]BS17A!S$1830+[11]BS17A!S$1831+[11]BS17A!S$1832+[11]BS17A!S$1834+[11]BS17A!S$1835+[11]BS17A!S$1836+[11]BS17A!S$1838+[11]BS17A!S$1839+[11]BS17A!S$1840+[11]BS17A!S$1841+[11]BS17A!S$1842+[11]BS17A!S$1844</f>
        <v>0</v>
      </c>
      <c r="Q92" s="156">
        <f>+[11]BS17A!T$1641+[11]BS17A!T$1642+[11]BS17A!T$1646+[11]BS17A!T$1647+[11]BS17A!T$1648+[11]BS17A!T$1649+[11]BS17A!T$1650+[11]BS17A!T$1651+[11]BS17A!T$1652+[11]BS17A!T$1656+[11]BS17A!T$1657+[11]BS17A!T$1658+[11]BS17A!T$1659+[11]BS17A!T$1660+[11]BS17A!T$1661+[11]BS17A!T$1662+[11]BS17A!T$1677+[11]BS17A!T$1686+[11]BS17A!T$1690+[11]BS17A!T$1695+[11]BS17A!T$1696+[11]BS17A!T$1697+[11]BS17A!T$1701+[11]BS17A!T$1706+[11]BS17A!T$1707+[11]BS17A!T$1709+[11]BS17A!T$1712+[11]BS17A!T$1713+[11]BS17A!T$1714+[11]BS17A!T$1715+[11]BS17A!T$1716+[11]BS17A!T$1717+[11]BS17A!T$1718+[11]BS17A!T$1724+[11]BS17A!T$1729+[11]BS17A!T$1731+[11]BS17A!T$1734+[11]BS17A!T$1735+[11]BS17A!T$1739+[11]BS17A!T$1749+[11]BS17A!T$1750+[11]BS17A!T$1751+[11]BS17A!T$1752+[11]BS17A!T$1756+[11]BS17A!T$1757+[11]BS17A!T$1758+[11]BS17A!T$1759+[11]BS17A!T$1760+[11]BS17A!T$1763+[11]BS17A!T$1764+[11]BS17A!T$1765+[11]BS17A!T$1777+[11]BS17A!T$1778+[11]BS17A!T$1779+[11]BS17A!T$1780+[11]BS17A!T$1781+[11]BS17A!T$1782+[11]BS17A!T$1783+[11]BS17A!T$1785+[11]BS17A!T$1786+[11]BS17A!T$1787+[11]BS17A!T$1788+[11]BS17A!T$1789+[11]BS17A!T$1790+[11]BS17A!T$1791+[11]BS17A!T$1792+[11]BS17A!T$1794+[11]BS17A!T$1795+[11]BS17A!T$1798+[11]BS17A!T$1800+[11]BS17A!T$1801+[11]BS17A!T$1802+[11]BS17A!T$1803+[11]BS17A!T$1805+[11]BS17A!T$1810+[11]BS17A!T$1811+[11]BS17A!T$1812+[11]BS17A!T$1813+[11]BS17A!T$1814+[11]BS17A!T$1816+[11]BS17A!T$1819+[11]BS17A!T$1822+[11]BS17A!T$1826+[11]BS17A!T$1828+[11]BS17A!T$1829+[11]BS17A!T$1830+[11]BS17A!T$1831+[11]BS17A!T$1832+[11]BS17A!T$1834+[11]BS17A!T$1835+[11]BS17A!T$1836+[11]BS17A!T$1838+[11]BS17A!T$1839+[11]BS17A!T$1840+[11]BS17A!T$1841+[11]BS17A!T$1842+[11]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69</v>
      </c>
      <c r="D93" s="219">
        <f t="shared" ref="D93:Q93" si="14">SUM(D91:D92)</f>
        <v>55</v>
      </c>
      <c r="E93" s="300">
        <f t="shared" si="14"/>
        <v>52</v>
      </c>
      <c r="F93" s="300">
        <f t="shared" si="14"/>
        <v>2</v>
      </c>
      <c r="G93" s="300">
        <f t="shared" si="14"/>
        <v>1</v>
      </c>
      <c r="H93" s="301">
        <f t="shared" si="14"/>
        <v>17</v>
      </c>
      <c r="I93" s="302">
        <f t="shared" si="14"/>
        <v>17</v>
      </c>
      <c r="J93" s="302">
        <f t="shared" si="14"/>
        <v>0</v>
      </c>
      <c r="K93" s="302">
        <f t="shared" si="14"/>
        <v>0</v>
      </c>
      <c r="L93" s="303">
        <f t="shared" si="14"/>
        <v>5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55" t="s">
        <v>9</v>
      </c>
      <c r="D95" s="755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327</v>
      </c>
      <c r="D96" s="305">
        <v>271</v>
      </c>
      <c r="E96" s="306">
        <v>35</v>
      </c>
      <c r="F96" s="307">
        <v>292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IF([11]BS17A!$K$1988&lt;&gt;SUM([11]BS17!$D$98:$D$99),"El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IF([11]BS17A!$J$1988&lt;&gt;SUM([11]BS17!$C$98:$C$99),"El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134</v>
      </c>
      <c r="D98" s="313">
        <v>130</v>
      </c>
      <c r="E98" s="314">
        <v>27</v>
      </c>
      <c r="F98" s="315">
        <v>107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199</v>
      </c>
      <c r="D100" s="313">
        <v>189</v>
      </c>
      <c r="E100" s="314">
        <v>31</v>
      </c>
      <c r="F100" s="315">
        <v>168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0</v>
      </c>
      <c r="D101" s="309"/>
      <c r="E101" s="310"/>
      <c r="F101" s="311"/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291</v>
      </c>
      <c r="D102" s="317">
        <v>264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55" t="s">
        <v>9</v>
      </c>
      <c r="D104" s="631" t="s">
        <v>117</v>
      </c>
      <c r="E104" s="632" t="s">
        <v>118</v>
      </c>
      <c r="F104" s="753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754" t="s">
        <v>9</v>
      </c>
      <c r="D110" s="754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4</v>
      </c>
      <c r="D111" s="326">
        <v>4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5</v>
      </c>
      <c r="D112" s="328">
        <v>4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55" t="s">
        <v>9</v>
      </c>
      <c r="D115" s="633" t="s">
        <v>139</v>
      </c>
      <c r="E115" s="634" t="s">
        <v>140</v>
      </c>
      <c r="F115" s="750" t="s">
        <v>273</v>
      </c>
      <c r="G115" s="495" t="s">
        <v>274</v>
      </c>
      <c r="H115" s="756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+[11]BS17A!C804</f>
        <v>12</v>
      </c>
      <c r="D116" s="329">
        <f>+C116-E116</f>
        <v>0</v>
      </c>
      <c r="E116" s="330">
        <f>+[11]BS17A!D804</f>
        <v>12</v>
      </c>
      <c r="F116" s="404">
        <f>+[11]BS17A!N804</f>
        <v>1</v>
      </c>
      <c r="G116" s="430">
        <f>+[11]BS17A!O804</f>
        <v>11</v>
      </c>
      <c r="H116" s="256">
        <f>+[11]BS17A!P804</f>
        <v>0</v>
      </c>
      <c r="I116" s="256">
        <f>+[11]BS17A!Q804+[11]BS17A!R804</f>
        <v>0</v>
      </c>
      <c r="J116" s="256">
        <f>+[11]BS17D!D804</f>
        <v>0</v>
      </c>
      <c r="K116" s="331">
        <f>+[11]BS17D!E804</f>
        <v>0</v>
      </c>
      <c r="L116" s="256">
        <f>+[11]BS17A!T804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+[11]BS17C!C44</f>
        <v>1</v>
      </c>
      <c r="D117" s="332"/>
      <c r="E117" s="333"/>
      <c r="F117" s="232">
        <f>+[11]BS17C!D44</f>
        <v>1</v>
      </c>
      <c r="G117" s="391">
        <f>+[11]BS17C!E44</f>
        <v>0</v>
      </c>
      <c r="H117" s="260">
        <f>+[11]BS17C!F44</f>
        <v>0</v>
      </c>
      <c r="I117" s="260">
        <f>+[11]BS17C!G44</f>
        <v>0</v>
      </c>
      <c r="J117" s="260">
        <f>+[11]BS17D!D1988</f>
        <v>0</v>
      </c>
      <c r="K117" s="231">
        <f>+[11]BS17D!E1988</f>
        <v>0</v>
      </c>
      <c r="L117" s="260">
        <f>+[11]BS17C!H44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13</v>
      </c>
      <c r="D118" s="318"/>
      <c r="E118" s="319"/>
      <c r="F118" s="218">
        <f t="shared" ref="F118:L118" si="19">+F117+F116</f>
        <v>2</v>
      </c>
      <c r="G118" s="387">
        <f t="shared" si="19"/>
        <v>11</v>
      </c>
      <c r="H118" s="265">
        <f t="shared" si="19"/>
        <v>0</v>
      </c>
      <c r="I118" s="265">
        <f t="shared" si="19"/>
        <v>0</v>
      </c>
      <c r="J118" s="265">
        <f>+J117+J116</f>
        <v>0</v>
      </c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+[11]BS17C!C80</f>
        <v>664</v>
      </c>
      <c r="D119" s="318"/>
      <c r="E119" s="319"/>
      <c r="F119" s="245">
        <f>+[11]BS17C!D80</f>
        <v>0</v>
      </c>
      <c r="G119" s="247">
        <f>+[11]BS17C!E80</f>
        <v>630</v>
      </c>
      <c r="H119" s="335">
        <f>+[11]BS17C!F80</f>
        <v>34</v>
      </c>
      <c r="I119" s="335">
        <f>+[11]BS17C!G80</f>
        <v>0</v>
      </c>
      <c r="J119" s="335">
        <f>+[11]BS17D!D2023</f>
        <v>0</v>
      </c>
      <c r="K119" s="244">
        <f>+[11]BS17D!E2023</f>
        <v>0</v>
      </c>
      <c r="L119" s="335">
        <f>+[11]BS17C!H80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+[11]BS17C!C122</f>
        <v>334</v>
      </c>
      <c r="D120" s="336"/>
      <c r="E120" s="337"/>
      <c r="F120" s="251">
        <f>+[11]BS17C!D122</f>
        <v>0</v>
      </c>
      <c r="G120" s="253">
        <f>+[11]BS17C!E122</f>
        <v>329</v>
      </c>
      <c r="H120" s="272">
        <f>+[11]BS17C!F122</f>
        <v>5</v>
      </c>
      <c r="I120" s="272">
        <f>+[11]BS17C!G122</f>
        <v>0</v>
      </c>
      <c r="J120" s="272">
        <f>+[11]BS17D!D2062</f>
        <v>0</v>
      </c>
      <c r="K120" s="250">
        <f>+[11]BS17D!E2062</f>
        <v>0</v>
      </c>
      <c r="L120" s="272">
        <f>+[11]BS17C!H122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+[11]BS17A!C1036</f>
        <v>12</v>
      </c>
      <c r="D121" s="219">
        <f>+C121-E121</f>
        <v>0</v>
      </c>
      <c r="E121" s="220">
        <f>+[11]BS17A!D1036</f>
        <v>12</v>
      </c>
      <c r="F121" s="218">
        <f>+[11]BS17A!N1036</f>
        <v>0</v>
      </c>
      <c r="G121" s="387">
        <f>+[11]BS17A!O1036</f>
        <v>12</v>
      </c>
      <c r="H121" s="265">
        <f>+[11]BS17A!P1036</f>
        <v>0</v>
      </c>
      <c r="I121" s="265">
        <f>+[11]BS17A!Q1036+[11]BS17A!R1036</f>
        <v>0</v>
      </c>
      <c r="J121" s="265">
        <f>+[11]BS17D!D1036</f>
        <v>0</v>
      </c>
      <c r="K121" s="217">
        <f>+[11]BS17D!E1036</f>
        <v>0</v>
      </c>
      <c r="L121" s="265">
        <f>+[11]BS17A!T1036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+[11]BS17C!C164</f>
        <v>51</v>
      </c>
      <c r="D122" s="339"/>
      <c r="E122" s="337"/>
      <c r="F122" s="223">
        <f>+[11]BS17C!D164</f>
        <v>51</v>
      </c>
      <c r="G122" s="388">
        <f>+[11]BS17C!E164</f>
        <v>0</v>
      </c>
      <c r="H122" s="340">
        <f>+[11]BS17C!F164</f>
        <v>0</v>
      </c>
      <c r="I122" s="340">
        <f>+[11]BS17C!G164</f>
        <v>0</v>
      </c>
      <c r="J122" s="340">
        <f>+[11]BS17D!D2103</f>
        <v>0</v>
      </c>
      <c r="K122" s="222">
        <f>+[11]BS17D!B2103</f>
        <v>0</v>
      </c>
      <c r="L122" s="340">
        <f>+[11]BS17C!H164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+[11]BS17A!C1196</f>
        <v>693</v>
      </c>
      <c r="D123" s="236">
        <f>+C123-E123</f>
        <v>18</v>
      </c>
      <c r="E123" s="237">
        <f>+[11]BS17A!D1196</f>
        <v>675</v>
      </c>
      <c r="F123" s="235">
        <f>+[11]BS17A!N1196</f>
        <v>188</v>
      </c>
      <c r="G123" s="393">
        <f>+[11]BS17A!O1196</f>
        <v>302</v>
      </c>
      <c r="H123" s="258">
        <f>+[11]BS17A!P1196</f>
        <v>203</v>
      </c>
      <c r="I123" s="258">
        <f>+[11]BS17A!Q1196+[11]BS17A!R1196</f>
        <v>0</v>
      </c>
      <c r="J123" s="258">
        <f>+[11]BS17D!D1196</f>
        <v>0</v>
      </c>
      <c r="K123" s="234">
        <f>+[11]BS17D!E1196</f>
        <v>0</v>
      </c>
      <c r="L123" s="258">
        <f>+[11]BS17A!T1196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+[11]BS17C!C181</f>
        <v>15030</v>
      </c>
      <c r="D124" s="332"/>
      <c r="E124" s="333"/>
      <c r="F124" s="232">
        <f>+[11]BS17C!D181</f>
        <v>14325</v>
      </c>
      <c r="G124" s="391">
        <f>+[11]BS17C!E181</f>
        <v>324</v>
      </c>
      <c r="H124" s="260">
        <f>+[11]BS17C!F181</f>
        <v>381</v>
      </c>
      <c r="I124" s="260">
        <f>+[11]BS17C!G181</f>
        <v>0</v>
      </c>
      <c r="J124" s="260">
        <f>+[11]BS17D!D2119</f>
        <v>0</v>
      </c>
      <c r="K124" s="231">
        <f>+[11]BS17D!E2119</f>
        <v>0</v>
      </c>
      <c r="L124" s="260">
        <f>+[11]BS17C!H181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15723</v>
      </c>
      <c r="D125" s="318"/>
      <c r="E125" s="319"/>
      <c r="F125" s="218">
        <f t="shared" ref="F125:L125" si="20">+F124+F123</f>
        <v>14513</v>
      </c>
      <c r="G125" s="387">
        <f t="shared" si="20"/>
        <v>626</v>
      </c>
      <c r="H125" s="265">
        <f t="shared" si="20"/>
        <v>584</v>
      </c>
      <c r="I125" s="265">
        <f t="shared" si="20"/>
        <v>0</v>
      </c>
      <c r="J125" s="265">
        <f>+J124+J123</f>
        <v>0</v>
      </c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+[11]BS17A!C1353</f>
        <v>85</v>
      </c>
      <c r="D126" s="246">
        <f>+C126-E126</f>
        <v>2</v>
      </c>
      <c r="E126" s="248">
        <f>+[11]BS17A!D1353</f>
        <v>83</v>
      </c>
      <c r="F126" s="245">
        <f>+[11]BS17A!N1353</f>
        <v>9</v>
      </c>
      <c r="G126" s="247">
        <f>+[11]BS17A!O1353</f>
        <v>76</v>
      </c>
      <c r="H126" s="335">
        <f>+[11]BS17A!P1353</f>
        <v>0</v>
      </c>
      <c r="I126" s="335">
        <f>+[11]BS17A!Q1353+[11]BS17A!R1353</f>
        <v>0</v>
      </c>
      <c r="J126" s="340">
        <f>+[11]BS17D!D1353</f>
        <v>0</v>
      </c>
      <c r="K126" s="222">
        <f>+[11]BS17D!E1353</f>
        <v>0</v>
      </c>
      <c r="L126" s="335">
        <f>+[11]BS17A!T1353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+[11]BS17C!C252</f>
        <v>206</v>
      </c>
      <c r="D127" s="332"/>
      <c r="E127" s="333"/>
      <c r="F127" s="232">
        <f>+[11]BS17C!D252</f>
        <v>170</v>
      </c>
      <c r="G127" s="391">
        <f>+[11]BS17C!E252</f>
        <v>32</v>
      </c>
      <c r="H127" s="260">
        <f>+[11]BS17C!F252</f>
        <v>4</v>
      </c>
      <c r="I127" s="260">
        <f>+[11]BS17C!G252</f>
        <v>0</v>
      </c>
      <c r="J127" s="260">
        <f>+[11]BS17D!D2189</f>
        <v>0</v>
      </c>
      <c r="K127" s="231">
        <f>+[11]BS17D!E2189</f>
        <v>0</v>
      </c>
      <c r="L127" s="260">
        <f>+[11]BS17C!H252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291</v>
      </c>
      <c r="D128" s="318"/>
      <c r="E128" s="319"/>
      <c r="F128" s="218">
        <f t="shared" ref="F128:L128" si="21">+F127+F126</f>
        <v>179</v>
      </c>
      <c r="G128" s="387">
        <f t="shared" si="21"/>
        <v>108</v>
      </c>
      <c r="H128" s="265">
        <f t="shared" si="21"/>
        <v>4</v>
      </c>
      <c r="I128" s="265">
        <f t="shared" si="21"/>
        <v>0</v>
      </c>
      <c r="J128" s="265">
        <f>+J127+J126</f>
        <v>0</v>
      </c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+[11]BS17C!C292</f>
        <v>177</v>
      </c>
      <c r="D129" s="336"/>
      <c r="E129" s="337"/>
      <c r="F129" s="223">
        <f>+[11]BS17C!D292</f>
        <v>120</v>
      </c>
      <c r="G129" s="388">
        <f>+[11]BS17C!E292</f>
        <v>20</v>
      </c>
      <c r="H129" s="340">
        <f>+[11]BS17C!F292</f>
        <v>37</v>
      </c>
      <c r="I129" s="340">
        <f>+[11]BS17C!G292</f>
        <v>0</v>
      </c>
      <c r="J129" s="340">
        <f>+[11]BS17D!D2228</f>
        <v>0</v>
      </c>
      <c r="K129" s="222">
        <f>+[11]BS17D!E2228</f>
        <v>0</v>
      </c>
      <c r="L129" s="340">
        <f>+[11]BS17C!H292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+[11]BS17A!C1574</f>
        <v>1182</v>
      </c>
      <c r="D130" s="219">
        <f>+C130-E130</f>
        <v>39</v>
      </c>
      <c r="E130" s="220">
        <f>+[11]BS17A!D1574</f>
        <v>1143</v>
      </c>
      <c r="F130" s="218">
        <f>+[11]BS17A!N1574</f>
        <v>1080</v>
      </c>
      <c r="G130" s="387">
        <f>+[11]BS17A!O1574</f>
        <v>102</v>
      </c>
      <c r="H130" s="265">
        <f>+[11]BS17A!P1574</f>
        <v>0</v>
      </c>
      <c r="I130" s="265">
        <f>+[11]BS17A!Q1574+[11]BS17A!R1574</f>
        <v>0</v>
      </c>
      <c r="J130" s="265">
        <f>+[11]BS17D!D1574</f>
        <v>0</v>
      </c>
      <c r="K130" s="217">
        <f>+[11]BS17D!E1574</f>
        <v>0</v>
      </c>
      <c r="L130" s="265">
        <f>+[11]BS17A!T1574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+[11]BS17A!C1849</f>
        <v>37</v>
      </c>
      <c r="D131" s="224">
        <f>+C131-E131</f>
        <v>6</v>
      </c>
      <c r="E131" s="225">
        <f>+[11]BS17A!D1849</f>
        <v>31</v>
      </c>
      <c r="F131" s="223">
        <f>+[11]BS17A!N1849</f>
        <v>17</v>
      </c>
      <c r="G131" s="388">
        <f>+[11]BS17A!O1849</f>
        <v>0</v>
      </c>
      <c r="H131" s="340">
        <f>+[11]BS17A!P1849</f>
        <v>20</v>
      </c>
      <c r="I131" s="340">
        <f>+[11]BS17A!Q1849+[11]BS17A!R1849</f>
        <v>0</v>
      </c>
      <c r="J131" s="340">
        <f>+[11]BS17D!D1849</f>
        <v>0</v>
      </c>
      <c r="K131" s="222">
        <f>+[11]BS17D!E1849</f>
        <v>0</v>
      </c>
      <c r="L131" s="340">
        <f>+[11]BS17A!T1849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+[11]BS17C!C315</f>
        <v>96</v>
      </c>
      <c r="D132" s="332"/>
      <c r="E132" s="333"/>
      <c r="F132" s="232">
        <f>+[11]BS17C!D315</f>
        <v>2</v>
      </c>
      <c r="G132" s="391">
        <f>+[11]BS17C!E315</f>
        <v>94</v>
      </c>
      <c r="H132" s="260">
        <f>+[11]BS17C!F315</f>
        <v>0</v>
      </c>
      <c r="I132" s="260">
        <f>+[11]BS17C!G315</f>
        <v>0</v>
      </c>
      <c r="J132" s="260">
        <f>+[11]BS17D!D2250</f>
        <v>0</v>
      </c>
      <c r="K132" s="231">
        <f>+[11]BS17D!E2250</f>
        <v>0</v>
      </c>
      <c r="L132" s="260">
        <f>+[11]BS17C!H315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133</v>
      </c>
      <c r="D133" s="318"/>
      <c r="E133" s="319"/>
      <c r="F133" s="218">
        <f t="shared" ref="F133:L133" si="23">+F132+F131</f>
        <v>19</v>
      </c>
      <c r="G133" s="387">
        <f t="shared" si="23"/>
        <v>94</v>
      </c>
      <c r="H133" s="265">
        <f t="shared" si="23"/>
        <v>20</v>
      </c>
      <c r="I133" s="265">
        <f t="shared" si="23"/>
        <v>0</v>
      </c>
      <c r="J133" s="265">
        <f>+J132+J131</f>
        <v>0</v>
      </c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+[11]BS17C!C341</f>
        <v>14369</v>
      </c>
      <c r="D134" s="318"/>
      <c r="E134" s="319"/>
      <c r="F134" s="218">
        <f>+[11]BS17C!D341</f>
        <v>12018</v>
      </c>
      <c r="G134" s="387">
        <f>+[11]BS17C!E341</f>
        <v>2004</v>
      </c>
      <c r="H134" s="265">
        <f>+[11]BS17C!F341</f>
        <v>347</v>
      </c>
      <c r="I134" s="265">
        <f>+[11]BS17C!G341</f>
        <v>0</v>
      </c>
      <c r="J134" s="265">
        <f>+[11]BS17D!D2267</f>
        <v>0</v>
      </c>
      <c r="K134" s="217">
        <f>+[11]BS17D!E2267</f>
        <v>0</v>
      </c>
      <c r="L134" s="265">
        <f>+[11]BS17C!H341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2021</v>
      </c>
      <c r="D135" s="281"/>
      <c r="E135" s="282"/>
      <c r="F135" s="236">
        <f t="shared" ref="F135:L135" si="24">+F116+F121+F123+F126+F130+F131</f>
        <v>1295</v>
      </c>
      <c r="G135" s="393">
        <f t="shared" si="24"/>
        <v>503</v>
      </c>
      <c r="H135" s="237">
        <f t="shared" si="24"/>
        <v>223</v>
      </c>
      <c r="I135" s="342">
        <f t="shared" si="24"/>
        <v>0</v>
      </c>
      <c r="J135" s="342">
        <f>+J116+J121+J123+J126+J130+J131</f>
        <v>0</v>
      </c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30928</v>
      </c>
      <c r="D136" s="318"/>
      <c r="E136" s="319"/>
      <c r="F136" s="227">
        <f t="shared" ref="F136:L136" si="25">+F117+F119+F120+F122+F124+F127+F129+F132+F134</f>
        <v>26687</v>
      </c>
      <c r="G136" s="229">
        <f t="shared" si="25"/>
        <v>3433</v>
      </c>
      <c r="H136" s="270">
        <f t="shared" si="25"/>
        <v>808</v>
      </c>
      <c r="I136" s="270">
        <f t="shared" si="25"/>
        <v>0</v>
      </c>
      <c r="J136" s="270">
        <f>+J117+J119+J120+J122+J124+J127+J129+J132+J134</f>
        <v>0</v>
      </c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32949</v>
      </c>
      <c r="D137" s="336"/>
      <c r="E137" s="337"/>
      <c r="F137" s="232">
        <f t="shared" ref="F137:L137" si="26">+F135+F136</f>
        <v>27982</v>
      </c>
      <c r="G137" s="391">
        <f t="shared" si="26"/>
        <v>3936</v>
      </c>
      <c r="H137" s="260">
        <f t="shared" si="26"/>
        <v>1031</v>
      </c>
      <c r="I137" s="260">
        <f t="shared" si="26"/>
        <v>0</v>
      </c>
      <c r="J137" s="260">
        <f>+J135+J136</f>
        <v>0</v>
      </c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+[11]BS17C!C533</f>
        <v>0</v>
      </c>
      <c r="D140" s="255">
        <f>+[11]BS17C!E533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+[11]BS17A!C1861</f>
        <v>40</v>
      </c>
      <c r="D141" s="156">
        <f>+[11]BS17A!D1861</f>
        <v>30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+[11]BS17A!C48</f>
        <v>504</v>
      </c>
      <c r="D142" s="156">
        <f>+[11]BS17A!D48</f>
        <v>426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+[11]BS17A!C50</f>
        <v>79</v>
      </c>
      <c r="D144" s="347">
        <f>+[11]BS17A!D50</f>
        <v>79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+[11]BS17A!C51</f>
        <v>168</v>
      </c>
      <c r="D145" s="250">
        <f>+[11]BS17A!D51</f>
        <v>161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791</v>
      </c>
      <c r="D146" s="217">
        <f>SUM(D140:D145)</f>
        <v>696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5547</v>
      </c>
      <c r="D151" s="154">
        <v>134</v>
      </c>
      <c r="E151" s="152">
        <v>13033</v>
      </c>
      <c r="F151" s="154"/>
      <c r="G151" s="154">
        <v>5413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2948</v>
      </c>
      <c r="D152" s="159">
        <v>71</v>
      </c>
      <c r="E152" s="157">
        <v>6927</v>
      </c>
      <c r="F152" s="159"/>
      <c r="G152" s="159">
        <v>2877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8495</v>
      </c>
      <c r="D153" s="220">
        <f>SUM(D151:D152)</f>
        <v>205</v>
      </c>
      <c r="E153" s="219">
        <f>SUM(E151:E152)</f>
        <v>19960</v>
      </c>
      <c r="F153" s="220">
        <f>SUM(F151:F152)</f>
        <v>0</v>
      </c>
      <c r="G153" s="220">
        <f>SUM(G151:G152)</f>
        <v>8290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12183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2397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14335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52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55" t="s">
        <v>9</v>
      </c>
      <c r="D176" s="755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172</v>
      </c>
      <c r="D177" s="607">
        <v>160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57" t="s">
        <v>186</v>
      </c>
      <c r="D181" s="757" t="s">
        <v>223</v>
      </c>
      <c r="E181" s="755" t="s">
        <v>224</v>
      </c>
      <c r="F181" s="757" t="s">
        <v>225</v>
      </c>
      <c r="G181" s="757" t="s">
        <v>226</v>
      </c>
      <c r="H181" s="757" t="s">
        <v>227</v>
      </c>
      <c r="I181" s="757" t="s">
        <v>228</v>
      </c>
      <c r="J181" s="757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59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58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59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58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59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59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58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54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K10:K11"/>
    <mergeCell ref="E36:G36"/>
    <mergeCell ref="I36:I37"/>
    <mergeCell ref="J36:J37"/>
    <mergeCell ref="K36:K37"/>
    <mergeCell ref="E51:G51"/>
    <mergeCell ref="I51:I52"/>
    <mergeCell ref="J51:J52"/>
    <mergeCell ref="K51:K52"/>
    <mergeCell ref="D204:D205"/>
    <mergeCell ref="L65:L67"/>
    <mergeCell ref="D66:G66"/>
    <mergeCell ref="H66:K66"/>
    <mergeCell ref="C88:C90"/>
    <mergeCell ref="D88:K88"/>
    <mergeCell ref="L88:L90"/>
    <mergeCell ref="D89:G89"/>
    <mergeCell ref="H89:K89"/>
    <mergeCell ref="A103:D103"/>
    <mergeCell ref="A104:B104"/>
    <mergeCell ref="A105:B105"/>
    <mergeCell ref="A106:B106"/>
    <mergeCell ref="A107:A108"/>
    <mergeCell ref="F108:M108"/>
    <mergeCell ref="A94:D94"/>
    <mergeCell ref="A95:B95"/>
    <mergeCell ref="A96:A97"/>
    <mergeCell ref="A98:A99"/>
    <mergeCell ref="A100:A101"/>
    <mergeCell ref="A102:B102"/>
    <mergeCell ref="A109:B109"/>
    <mergeCell ref="C109:D109"/>
    <mergeCell ref="A110:B110"/>
    <mergeCell ref="A18:A21"/>
    <mergeCell ref="A29:A32"/>
    <mergeCell ref="A34:B34"/>
    <mergeCell ref="A36:B37"/>
    <mergeCell ref="C36:D36"/>
    <mergeCell ref="A6:J6"/>
    <mergeCell ref="A7:J7"/>
    <mergeCell ref="A10:B11"/>
    <mergeCell ref="C10:D10"/>
    <mergeCell ref="H10:H11"/>
    <mergeCell ref="E10:G10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A40:B40"/>
    <mergeCell ref="A41:B41"/>
    <mergeCell ref="A43:B43"/>
    <mergeCell ref="A55:B56"/>
    <mergeCell ref="C55:D55"/>
    <mergeCell ref="H55:H56"/>
    <mergeCell ref="C51:D51"/>
    <mergeCell ref="H51:H52"/>
    <mergeCell ref="A53:B53"/>
    <mergeCell ref="E55:G55"/>
    <mergeCell ref="Q88:Q90"/>
    <mergeCell ref="A93:B93"/>
    <mergeCell ref="P65:P67"/>
    <mergeCell ref="Q65:Q67"/>
    <mergeCell ref="A85:B85"/>
    <mergeCell ref="A88:B90"/>
    <mergeCell ref="M88:M90"/>
    <mergeCell ref="N88:N90"/>
    <mergeCell ref="A65:B67"/>
    <mergeCell ref="M65:M67"/>
    <mergeCell ref="N65:N67"/>
    <mergeCell ref="O65:O67"/>
    <mergeCell ref="C65:C67"/>
    <mergeCell ref="D65:K65"/>
    <mergeCell ref="I55:I56"/>
    <mergeCell ref="J55:J56"/>
    <mergeCell ref="K55:K56"/>
    <mergeCell ref="A111:B111"/>
    <mergeCell ref="A112:B112"/>
    <mergeCell ref="A114:B115"/>
    <mergeCell ref="C114:E114"/>
    <mergeCell ref="O88:O90"/>
    <mergeCell ref="P88:P90"/>
    <mergeCell ref="A123:A125"/>
    <mergeCell ref="A126:A128"/>
    <mergeCell ref="A131:A133"/>
    <mergeCell ref="F114:H114"/>
    <mergeCell ref="J114:J115"/>
    <mergeCell ref="K114:K115"/>
    <mergeCell ref="L114:L115"/>
    <mergeCell ref="A135:A137"/>
    <mergeCell ref="A139:B139"/>
    <mergeCell ref="A147:F147"/>
    <mergeCell ref="I114:I115"/>
    <mergeCell ref="A153:B153"/>
    <mergeCell ref="A155:B156"/>
    <mergeCell ref="C155:C156"/>
    <mergeCell ref="A116:A118"/>
    <mergeCell ref="A121:B121"/>
    <mergeCell ref="A157:B157"/>
    <mergeCell ref="A160:A161"/>
    <mergeCell ref="A162:B162"/>
    <mergeCell ref="C148:D149"/>
    <mergeCell ref="E148:F149"/>
    <mergeCell ref="G148:G150"/>
    <mergeCell ref="A149:B149"/>
    <mergeCell ref="A151:B151"/>
    <mergeCell ref="A152:B152"/>
    <mergeCell ref="D170:K170"/>
    <mergeCell ref="L170:L171"/>
    <mergeCell ref="A172:B172"/>
    <mergeCell ref="A164:B165"/>
    <mergeCell ref="C164:C165"/>
    <mergeCell ref="D164:I164"/>
    <mergeCell ref="J164:J165"/>
    <mergeCell ref="A166:B166"/>
    <mergeCell ref="A167:B167"/>
    <mergeCell ref="A173:B173"/>
    <mergeCell ref="A174:B174"/>
    <mergeCell ref="A176:B176"/>
    <mergeCell ref="A177:A179"/>
    <mergeCell ref="A181:B181"/>
    <mergeCell ref="A182:A188"/>
    <mergeCell ref="A168:B168"/>
    <mergeCell ref="A170:B171"/>
    <mergeCell ref="C170:C171"/>
    <mergeCell ref="A216:B216"/>
    <mergeCell ref="A217:B217"/>
    <mergeCell ref="A201:B201"/>
    <mergeCell ref="A202:B202"/>
    <mergeCell ref="A204:B205"/>
    <mergeCell ref="C204:C205"/>
    <mergeCell ref="A214:B215"/>
    <mergeCell ref="C214:C215"/>
    <mergeCell ref="A189:A191"/>
    <mergeCell ref="A192:A194"/>
    <mergeCell ref="A195:A196"/>
    <mergeCell ref="A197:B197"/>
    <mergeCell ref="A199:B199"/>
    <mergeCell ref="A200:B200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D150" sqref="D150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",[12]NOMBRE!B2," - ","( ",[12]NOMBRE!C2,[12]NOMBRE!D2,[12]NOMBRE!E2,[12]NOMBRE!F2,[12]NOMBRE!G2," )")</f>
        <v>COMUNA: Linares - ( 07401 )</v>
      </c>
      <c r="Z2" s="444"/>
    </row>
    <row r="3" spans="1:27" x14ac:dyDescent="0.15">
      <c r="A3" s="459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</row>
    <row r="4" spans="1:27" x14ac:dyDescent="0.15">
      <c r="A4" s="459" t="str">
        <f>CONCATENATE("MES: ",[12]NOMBRE!B6," - ","( ",[12]NOMBRE!C6,[12]NOMBRE!D6," )")</f>
        <v>MES: NOVIEMBRE - ( 11 )</v>
      </c>
    </row>
    <row r="5" spans="1:27" s="460" customFormat="1" x14ac:dyDescent="0.15">
      <c r="A5" s="459" t="str">
        <f>CONCATENATE("AÑO: ",[12]NOMBRE!B7)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760" t="s">
        <v>9</v>
      </c>
      <c r="D11" s="760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63476</v>
      </c>
      <c r="D12" s="218">
        <f t="shared" ref="D12:K12" si="0">+D13+D14+D15+D16+D17+D18+D22+D23+D24</f>
        <v>62418</v>
      </c>
      <c r="E12" s="219">
        <f t="shared" si="0"/>
        <v>27866</v>
      </c>
      <c r="F12" s="387">
        <f t="shared" si="0"/>
        <v>17494</v>
      </c>
      <c r="G12" s="220">
        <f t="shared" si="0"/>
        <v>18116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135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61" t="s">
        <v>12</v>
      </c>
      <c r="B13" s="476" t="s">
        <v>13</v>
      </c>
      <c r="C13" s="222">
        <f>+[12]BS17A!C83</f>
        <v>25755</v>
      </c>
      <c r="D13" s="223">
        <f>+[12]BS17A!D83</f>
        <v>25221</v>
      </c>
      <c r="E13" s="224">
        <f>+[12]BS17A!N83</f>
        <v>11957</v>
      </c>
      <c r="F13" s="388">
        <f>+[12]BS17A!O83</f>
        <v>5130</v>
      </c>
      <c r="G13" s="225">
        <f>+[12]BS17A!P83</f>
        <v>8668</v>
      </c>
      <c r="H13" s="226">
        <f>+[12]BS17A!Q83+[12]BS17A!R83</f>
        <v>0</v>
      </c>
      <c r="I13" s="226">
        <f>+[12]BS17D!D83</f>
        <v>0</v>
      </c>
      <c r="J13" s="226">
        <f>+[12]BS17D!E83</f>
        <v>28</v>
      </c>
      <c r="K13" s="226">
        <f>+[12]BS17A!T83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+[12]BS17A!C174</f>
        <v>29840</v>
      </c>
      <c r="D14" s="227">
        <f>+[12]BS17A!D174</f>
        <v>29408</v>
      </c>
      <c r="E14" s="228">
        <f>+[12]BS17A!N174</f>
        <v>13025</v>
      </c>
      <c r="F14" s="229">
        <f>+[12]BS17A!O174</f>
        <v>8294</v>
      </c>
      <c r="G14" s="389">
        <f>+[12]BS17A!P174</f>
        <v>8521</v>
      </c>
      <c r="H14" s="230">
        <f>+[12]BS17A!Q174+[12]BS17A!R174</f>
        <v>0</v>
      </c>
      <c r="I14" s="230">
        <f>+[12]BS17D!D174</f>
        <v>0</v>
      </c>
      <c r="J14" s="230">
        <f>+[12]BS17D!E174</f>
        <v>9</v>
      </c>
      <c r="K14" s="230">
        <f>+[12]BS17A!T174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+[12]BS17A!C243</f>
        <v>762</v>
      </c>
      <c r="D15" s="227">
        <f>+[12]BS17A!D243</f>
        <v>741</v>
      </c>
      <c r="E15" s="228">
        <f>+[12]BS17A!N243</f>
        <v>83</v>
      </c>
      <c r="F15" s="229">
        <f>+[12]BS17A!O243</f>
        <v>670</v>
      </c>
      <c r="G15" s="389">
        <f>+[12]BS17A!P243</f>
        <v>9</v>
      </c>
      <c r="H15" s="230">
        <f>+[12]BS17A!Q243+[12]BS17A!R243</f>
        <v>0</v>
      </c>
      <c r="I15" s="230">
        <f>+[12]BS17D!D243</f>
        <v>0</v>
      </c>
      <c r="J15" s="230">
        <f>+[12]BS17D!E243</f>
        <v>31</v>
      </c>
      <c r="K15" s="230">
        <f>+[12]BS17A!T243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+[12]BS17A!C289</f>
        <v>0</v>
      </c>
      <c r="D16" s="227">
        <f>+[12]BS17A!D289</f>
        <v>0</v>
      </c>
      <c r="E16" s="228">
        <f>+[12]BS17A!N289</f>
        <v>0</v>
      </c>
      <c r="F16" s="229">
        <f>+[12]BS17A!O289</f>
        <v>0</v>
      </c>
      <c r="G16" s="389">
        <f>+[12]BS17A!P289</f>
        <v>0</v>
      </c>
      <c r="H16" s="230">
        <f>+[12]BS17A!Q289+[12]BS17A!R289</f>
        <v>0</v>
      </c>
      <c r="I16" s="230">
        <f>+[12]BS17D!D289</f>
        <v>0</v>
      </c>
      <c r="J16" s="230">
        <f>+[12]BS17D!E289</f>
        <v>0</v>
      </c>
      <c r="K16" s="230">
        <f>+[12]BS17A!T289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+[12]BS17A!C295</f>
        <v>1451</v>
      </c>
      <c r="D17" s="232">
        <f>+[12]BS17A!D295</f>
        <v>1415</v>
      </c>
      <c r="E17" s="390">
        <f>+[12]BS17A!N295</f>
        <v>1122</v>
      </c>
      <c r="F17" s="391">
        <f>+[12]BS17A!O295</f>
        <v>259</v>
      </c>
      <c r="G17" s="392">
        <f>+[12]BS17A!P295</f>
        <v>70</v>
      </c>
      <c r="H17" s="233">
        <f>+[12]BS17A!Q295+[12]BS17A!R295</f>
        <v>0</v>
      </c>
      <c r="I17" s="233">
        <f>+[12]BS17D!D295</f>
        <v>0</v>
      </c>
      <c r="J17" s="233">
        <f>+[12]BS17D!E295</f>
        <v>56</v>
      </c>
      <c r="K17" s="233">
        <f>+[12]BS17A!T295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3335</v>
      </c>
      <c r="D18" s="223">
        <f t="shared" ref="D18:K18" si="4">SUM(D19:D21)</f>
        <v>3314</v>
      </c>
      <c r="E18" s="224">
        <f t="shared" si="4"/>
        <v>1329</v>
      </c>
      <c r="F18" s="388">
        <f t="shared" si="4"/>
        <v>1886</v>
      </c>
      <c r="G18" s="225">
        <f t="shared" si="4"/>
        <v>120</v>
      </c>
      <c r="H18" s="226">
        <f t="shared" si="4"/>
        <v>0</v>
      </c>
      <c r="I18" s="226">
        <f>SUM(I19:I21)</f>
        <v>0</v>
      </c>
      <c r="J18" s="226">
        <f>SUM(J19:J21)</f>
        <v>11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+[12]BS17A!C362</f>
        <v>2742</v>
      </c>
      <c r="D19" s="235">
        <f>+[12]BS17A!D362</f>
        <v>2724</v>
      </c>
      <c r="E19" s="236">
        <f>+[12]BS17A!N362</f>
        <v>1094</v>
      </c>
      <c r="F19" s="393">
        <f>+[12]BS17A!O362</f>
        <v>1528</v>
      </c>
      <c r="G19" s="237">
        <f>+[12]BS17A!P362</f>
        <v>120</v>
      </c>
      <c r="H19" s="238">
        <f>+[12]BS17A!Q362+[12]BS17A!R362</f>
        <v>0</v>
      </c>
      <c r="I19" s="238">
        <f>+[12]BS17D!D362</f>
        <v>0</v>
      </c>
      <c r="J19" s="238">
        <f>+[12]BS17D!E362</f>
        <v>1</v>
      </c>
      <c r="K19" s="238">
        <f>+[12]BS17A!T362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+[12]BS17A!C405</f>
        <v>30</v>
      </c>
      <c r="D20" s="227">
        <f>+[12]BS17A!D405</f>
        <v>30</v>
      </c>
      <c r="E20" s="228">
        <f>+[12]BS17A!N405</f>
        <v>0</v>
      </c>
      <c r="F20" s="229">
        <f>+[12]BS17A!O405</f>
        <v>30</v>
      </c>
      <c r="G20" s="389">
        <f>+[12]BS17A!P405</f>
        <v>0</v>
      </c>
      <c r="H20" s="230">
        <f>+[12]BS17A!Q405+[12]BS17A!R405</f>
        <v>0</v>
      </c>
      <c r="I20" s="230">
        <f>+[12]BS17D!D405</f>
        <v>0</v>
      </c>
      <c r="J20" s="230">
        <f>+[12]BS17D!E405</f>
        <v>0</v>
      </c>
      <c r="K20" s="230">
        <f>+[12]BS17A!T405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+[12]BS17A!C428</f>
        <v>563</v>
      </c>
      <c r="D21" s="232">
        <f>+[12]BS17A!D428</f>
        <v>560</v>
      </c>
      <c r="E21" s="390">
        <f>+[12]BS17A!N428</f>
        <v>235</v>
      </c>
      <c r="F21" s="391">
        <f>+[12]BS17A!O428</f>
        <v>328</v>
      </c>
      <c r="G21" s="392">
        <f>+[12]BS17A!P428</f>
        <v>0</v>
      </c>
      <c r="H21" s="233">
        <f>+[12]BS17A!Q428+[12]BS17A!R428</f>
        <v>0</v>
      </c>
      <c r="I21" s="233">
        <f>+[12]BS17D!D428</f>
        <v>0</v>
      </c>
      <c r="J21" s="233">
        <f>+[12]BS17D!E428</f>
        <v>10</v>
      </c>
      <c r="K21" s="233">
        <f>+[12]BS17A!T428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64" t="s">
        <v>27</v>
      </c>
      <c r="B22" s="629" t="s">
        <v>28</v>
      </c>
      <c r="C22" s="222">
        <f>+[12]BS17A!C446</f>
        <v>0</v>
      </c>
      <c r="D22" s="223">
        <f>+[12]BS17A!D446</f>
        <v>0</v>
      </c>
      <c r="E22" s="224">
        <f>+[12]BS17A!N446</f>
        <v>0</v>
      </c>
      <c r="F22" s="388">
        <f>+[12]BS17A!O446</f>
        <v>0</v>
      </c>
      <c r="G22" s="225">
        <f>+[12]BS17A!P446</f>
        <v>0</v>
      </c>
      <c r="H22" s="226">
        <f>+[12]BS17A!Q446+[12]BS17A!R446</f>
        <v>0</v>
      </c>
      <c r="I22" s="226">
        <f>+[12]BS17D!D446</f>
        <v>0</v>
      </c>
      <c r="J22" s="226">
        <f>+[12]BS17D!E446</f>
        <v>0</v>
      </c>
      <c r="K22" s="226">
        <f>+[12]BS17A!T446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64" t="s">
        <v>29</v>
      </c>
      <c r="B23" s="630" t="s">
        <v>30</v>
      </c>
      <c r="C23" s="239">
        <f>+[12]BS17A!C456</f>
        <v>38</v>
      </c>
      <c r="D23" s="240">
        <f>+[12]BS17A!D456</f>
        <v>37</v>
      </c>
      <c r="E23" s="394">
        <f>+[12]BS17A!N456</f>
        <v>21</v>
      </c>
      <c r="F23" s="395">
        <f>+[12]BS17A!O456</f>
        <v>17</v>
      </c>
      <c r="G23" s="396">
        <f>+[12]BS17A!P456</f>
        <v>0</v>
      </c>
      <c r="H23" s="221">
        <f>+[12]BS17A!Q456+[12]BS17A!R456</f>
        <v>0</v>
      </c>
      <c r="I23" s="221">
        <f>+[12]BS17D!D456</f>
        <v>0</v>
      </c>
      <c r="J23" s="221">
        <f>+[12]BS17D!E456</f>
        <v>0</v>
      </c>
      <c r="K23" s="221">
        <f>+[12]BS17A!T456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64" t="s">
        <v>31</v>
      </c>
      <c r="B24" s="487" t="s">
        <v>32</v>
      </c>
      <c r="C24" s="161">
        <f>+[12]BS17A!C500</f>
        <v>2295</v>
      </c>
      <c r="D24" s="241">
        <f>+[12]BS17A!D500</f>
        <v>2282</v>
      </c>
      <c r="E24" s="397">
        <f>+[12]BS17A!N500</f>
        <v>329</v>
      </c>
      <c r="F24" s="398">
        <f>+[12]BS17A!O500</f>
        <v>1238</v>
      </c>
      <c r="G24" s="399">
        <f>+[12]BS17A!P500</f>
        <v>728</v>
      </c>
      <c r="H24" s="242">
        <f>+[12]BS17A!Q500+[12]BS17A!R500</f>
        <v>0</v>
      </c>
      <c r="I24" s="242">
        <f>+[12]BS17D!D500</f>
        <v>0</v>
      </c>
      <c r="J24" s="242">
        <f>+[12]BS17D!E500</f>
        <v>0</v>
      </c>
      <c r="K24" s="242">
        <f>+[12]BS17A!T500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4387</v>
      </c>
      <c r="D25" s="223">
        <f t="shared" ref="D25:K25" si="5">+D26+D27+D28+D29+D33</f>
        <v>4353</v>
      </c>
      <c r="E25" s="224">
        <f t="shared" si="5"/>
        <v>764</v>
      </c>
      <c r="F25" s="388">
        <f t="shared" si="5"/>
        <v>1404</v>
      </c>
      <c r="G25" s="225">
        <f t="shared" si="5"/>
        <v>2219</v>
      </c>
      <c r="H25" s="226">
        <f t="shared" si="5"/>
        <v>4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+[12]BS17A!C535</f>
        <v>2545</v>
      </c>
      <c r="D26" s="235">
        <f>+[12]BS17A!D535</f>
        <v>2529</v>
      </c>
      <c r="E26" s="236">
        <f>+[12]BS17A!N535</f>
        <v>260</v>
      </c>
      <c r="F26" s="393">
        <f>+[12]BS17A!O535</f>
        <v>871</v>
      </c>
      <c r="G26" s="237">
        <f>+[12]BS17A!P535</f>
        <v>1414</v>
      </c>
      <c r="H26" s="238">
        <f>+[12]BS17A!Q535+[12]BS17A!R535</f>
        <v>4</v>
      </c>
      <c r="I26" s="238">
        <f>+[12]BS17D!D535</f>
        <v>0</v>
      </c>
      <c r="J26" s="238">
        <f>+[12]BS17D!E535</f>
        <v>0</v>
      </c>
      <c r="K26" s="238">
        <f>+[12]BS17A!T535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+[12]BS17A!C590</f>
        <v>3</v>
      </c>
      <c r="D27" s="243">
        <f>+[12]BS17A!D590</f>
        <v>3</v>
      </c>
      <c r="E27" s="400">
        <f>+[12]BS17A!N590</f>
        <v>0</v>
      </c>
      <c r="F27" s="401">
        <f>+[12]BS17A!O590</f>
        <v>3</v>
      </c>
      <c r="G27" s="402">
        <f>+[12]BS17A!P590</f>
        <v>0</v>
      </c>
      <c r="H27" s="230">
        <f>+[12]BS17A!Q590+[12]BS17A!R590</f>
        <v>0</v>
      </c>
      <c r="I27" s="230">
        <f>+[12]BS17D!D590</f>
        <v>0</v>
      </c>
      <c r="J27" s="230">
        <f>+[12]BS17D!E590</f>
        <v>0</v>
      </c>
      <c r="K27" s="230">
        <f>+[12]BS17A!T590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+[12]BS17A!C615</f>
        <v>1196</v>
      </c>
      <c r="D28" s="243">
        <f>+[12]BS17A!D615</f>
        <v>1189</v>
      </c>
      <c r="E28" s="400">
        <f>+[12]BS17A!N615</f>
        <v>200</v>
      </c>
      <c r="F28" s="401">
        <f>+[12]BS17A!O615</f>
        <v>291</v>
      </c>
      <c r="G28" s="402">
        <f>+[12]BS17A!P615</f>
        <v>705</v>
      </c>
      <c r="H28" s="230">
        <f>+[12]BS17A!Q615+[12]BS17A!R615</f>
        <v>0</v>
      </c>
      <c r="I28" s="230">
        <f>+[12]BS17D!D615</f>
        <v>0</v>
      </c>
      <c r="J28" s="230">
        <f>+[12]BS17D!E615</f>
        <v>0</v>
      </c>
      <c r="K28" s="230">
        <f>+[12]BS17A!T615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+[12]BS17A!C633</f>
        <v>643</v>
      </c>
      <c r="D29" s="232">
        <f>+[12]BS17A!D633</f>
        <v>632</v>
      </c>
      <c r="E29" s="390">
        <f>+[12]BS17A!N633</f>
        <v>304</v>
      </c>
      <c r="F29" s="391">
        <f>+[12]BS17A!O633</f>
        <v>239</v>
      </c>
      <c r="G29" s="392">
        <f>+[12]BS17A!P633</f>
        <v>100</v>
      </c>
      <c r="H29" s="233">
        <f>+[12]BS17A!Q633+[12]BS17A!R633</f>
        <v>0</v>
      </c>
      <c r="I29" s="233">
        <f>+[12]BS17D!D633</f>
        <v>0</v>
      </c>
      <c r="J29" s="233">
        <f>+[12]BS17D!E633</f>
        <v>0</v>
      </c>
      <c r="K29" s="233">
        <f>+[12]BS17A!T633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SUM([12]BS17A!C636:C653)</f>
        <v>423</v>
      </c>
      <c r="D30" s="245">
        <f>SUM([12]BS17A!D636:D653)</f>
        <v>412</v>
      </c>
      <c r="E30" s="246">
        <f>SUM([12]BS17A!N636:N653)</f>
        <v>255</v>
      </c>
      <c r="F30" s="247">
        <f>SUM([12]BS17A!O636:O653)</f>
        <v>130</v>
      </c>
      <c r="G30" s="248">
        <f>SUM([12]BS17A!P636:P653)</f>
        <v>38</v>
      </c>
      <c r="H30" s="249">
        <f>SUM([12]BS17A!Q636:Q653)+SUM([12]BS17A!R636:R653)</f>
        <v>0</v>
      </c>
      <c r="I30" s="249">
        <f>SUM([12]BS17D!D635:D653)</f>
        <v>0</v>
      </c>
      <c r="J30" s="249">
        <f>SUM([12]BS17D!E635:E653)</f>
        <v>0</v>
      </c>
      <c r="K30" s="249">
        <f>SUM([12]BS17A!T636:T653)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+[12]BS17A!C634</f>
        <v>81</v>
      </c>
      <c r="D31" s="251">
        <f>+[12]BS17A!D634</f>
        <v>81</v>
      </c>
      <c r="E31" s="252">
        <f>+[12]BS17A!N634</f>
        <v>0</v>
      </c>
      <c r="F31" s="253">
        <f>+[12]BS17A!O634</f>
        <v>81</v>
      </c>
      <c r="G31" s="403">
        <f>+[12]BS17A!P634</f>
        <v>0</v>
      </c>
      <c r="H31" s="254">
        <f>+[12]BS17A!Q634+[12]BS17A!R634</f>
        <v>0</v>
      </c>
      <c r="I31" s="254">
        <f>+[12]BS17D!D634</f>
        <v>0</v>
      </c>
      <c r="J31" s="254">
        <f>+[12]BS17D!E634</f>
        <v>0</v>
      </c>
      <c r="K31" s="254">
        <f>+[12]BS17A!T634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+[12]BS17A!C635</f>
        <v>139</v>
      </c>
      <c r="D32" s="251">
        <f>+[12]BS17A!D635</f>
        <v>139</v>
      </c>
      <c r="E32" s="252">
        <f>+[12]BS17A!N635</f>
        <v>49</v>
      </c>
      <c r="F32" s="253">
        <f>+[12]BS17A!O635</f>
        <v>28</v>
      </c>
      <c r="G32" s="403">
        <f>+[12]BS17A!P635</f>
        <v>62</v>
      </c>
      <c r="H32" s="254">
        <f>+[12]BS17A!Q635+[12]BS17A!R635</f>
        <v>0</v>
      </c>
      <c r="I32" s="254">
        <f>+[12]BS17D!D635</f>
        <v>0</v>
      </c>
      <c r="J32" s="254">
        <f>+[12]BS17D!E635</f>
        <v>0</v>
      </c>
      <c r="K32" s="254">
        <f>+[12]BS17A!T635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+[12]BS17A!C654</f>
        <v>0</v>
      </c>
      <c r="D33" s="243">
        <f>+[12]BS17A!D654</f>
        <v>0</v>
      </c>
      <c r="E33" s="400">
        <f>+[12]BS17A!N654</f>
        <v>0</v>
      </c>
      <c r="F33" s="401">
        <f>+[12]BS17A!O654</f>
        <v>0</v>
      </c>
      <c r="G33" s="402">
        <f>+[12]BS17A!P654</f>
        <v>0</v>
      </c>
      <c r="H33" s="230">
        <f>+[12]BS17A!Q654+[12]BS17A!R654</f>
        <v>0</v>
      </c>
      <c r="I33" s="230">
        <f>+[12]BS17D!D654</f>
        <v>0</v>
      </c>
      <c r="J33" s="230">
        <f>+[12]BS17D!E654</f>
        <v>0</v>
      </c>
      <c r="K33" s="230">
        <f>+[12]BS17A!T654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+[12]BS17A!C783</f>
        <v>0</v>
      </c>
      <c r="D34" s="240">
        <f>+[12]BS17A!D783</f>
        <v>0</v>
      </c>
      <c r="E34" s="394">
        <f>+[12]BS17A!N783</f>
        <v>0</v>
      </c>
      <c r="F34" s="395">
        <f>+[12]BS17A!O783</f>
        <v>0</v>
      </c>
      <c r="G34" s="396">
        <f>+[12]BS17A!P783</f>
        <v>0</v>
      </c>
      <c r="H34" s="221">
        <f>+[12]BS17A!Q783+[12]BS17A!R783</f>
        <v>0</v>
      </c>
      <c r="I34" s="221">
        <f>+[12]BS17D!D783</f>
        <v>0</v>
      </c>
      <c r="J34" s="221">
        <f>+[12]BS17D!E783</f>
        <v>0</v>
      </c>
      <c r="K34" s="221">
        <f>+[12]BS17A!T783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63" t="s">
        <v>9</v>
      </c>
      <c r="D37" s="764" t="s">
        <v>10</v>
      </c>
      <c r="E37" s="762" t="s">
        <v>273</v>
      </c>
      <c r="F37" s="495" t="s">
        <v>274</v>
      </c>
      <c r="G37" s="763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+[12]BS17A!C674+[12]BS17A!C678+[12]BS17A!C681+[12]BS17A!C687+[12]BS17A!C695</f>
        <v>0</v>
      </c>
      <c r="D40" s="234">
        <f>+[12]BS17A!D674+[12]BS17A!D678+[12]BS17A!D681+[12]BS17A!D687+[12]BS17A!D695</f>
        <v>0</v>
      </c>
      <c r="E40" s="235">
        <f>+[12]BS17A!N674+[12]BS17A!N678+[12]BS17A!N681+[12]BS17A!N687+[12]BS17A!N695</f>
        <v>0</v>
      </c>
      <c r="F40" s="393">
        <f>+[12]BS17A!O674+[12]BS17A!O678+[12]BS17A!O681+[12]BS17A!O687+[12]BS17A!O695</f>
        <v>0</v>
      </c>
      <c r="G40" s="258">
        <f>+[12]BS17A!P674+[12]BS17A!P678+[12]BS17A!P681+[12]BS17A!P687+[12]BS17A!P695</f>
        <v>0</v>
      </c>
      <c r="H40" s="259">
        <f>+[12]BS17A!Q674+[12]BS17A!R674+[12]BS17A!Q678+[12]BS17A!R678+[12]BS17A!Q681+[12]BS17A!R681+[12]BS17A!Q687+[12]BS17A!R687+[12]BS17A!Q695+[12]BS17A!R695</f>
        <v>0</v>
      </c>
      <c r="I40" s="259">
        <f>+[12]BS17D!D674+[12]BS17D!D678+[12]BS17D!D681+[12]BS17D!D687+[12]BS17D!D695</f>
        <v>0</v>
      </c>
      <c r="J40" s="259">
        <f>+[12]BS17D!E674+[12]BS17D!E678+[12]BS17D!E681+[12]BS17D!E687+[12]BS17D!E695</f>
        <v>0</v>
      </c>
      <c r="K40" s="259">
        <f>+[12]BS17A!T674+[12]BS17A!T678+[12]BS17A!T681+[12]BS17A!T687+[12]BS17A!T695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+[12]BS17A!C701+[12]BS17A!C704+[12]BS17A!C707+[12]BS17A!C710+[12]BS17A!C717</f>
        <v>0</v>
      </c>
      <c r="D41" s="260">
        <f>+[12]BS17A!D701+[12]BS17A!D704+[12]BS17A!D707+[12]BS17A!D710+[12]BS17A!D717</f>
        <v>0</v>
      </c>
      <c r="E41" s="232">
        <f>+[12]BS17A!N701+[12]BS17A!N704+[12]BS17A!N707+[12]BS17A!N710+[12]BS17A!N717</f>
        <v>0</v>
      </c>
      <c r="F41" s="391">
        <f>+[12]BS17A!O701+[12]BS17A!O704+[12]BS17A!O707+[12]BS17A!O710+[12]BS17A!O717</f>
        <v>0</v>
      </c>
      <c r="G41" s="260">
        <f>+[12]BS17A!P701+[12]BS17A!P704+[12]BS17A!P707+[12]BS17A!P710+[12]BS17A!P717</f>
        <v>0</v>
      </c>
      <c r="H41" s="261">
        <f>+[12]BS17A!Q701+[12]BS17A!R701+[12]BS17A!Q704+[12]BS17A!R704+[12]BS17A!Q707+[12]BS17A!R707+[12]BS17A!Q710+[12]BS17A!R710+[12]BS17A!Q717+[12]BS17A!R717</f>
        <v>0</v>
      </c>
      <c r="I41" s="261">
        <f>+[12]BS17D!D701+[12]BS17D!D704+[12]BS17D!D707+[12]BS17D!D710+[12]BS17D!D717</f>
        <v>0</v>
      </c>
      <c r="J41" s="261">
        <f>+[12]BS17D!E701+[12]BS17D!E704+[12]BS17D!E707+[12]BS17D!E710+[12]BS17D!E717</f>
        <v>0</v>
      </c>
      <c r="K41" s="261">
        <f>+[12]BS17A!T701+[12]BS17A!T704+[12]BS17A!T707+[12]BS17A!T710+[12]BS17A!T717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+[12]BS17A!C720</f>
        <v>0</v>
      </c>
      <c r="D43" s="265">
        <f>+[12]BS17A!D720</f>
        <v>0</v>
      </c>
      <c r="E43" s="218">
        <f>+[12]BS17A!N720</f>
        <v>0</v>
      </c>
      <c r="F43" s="387">
        <f>+[12]BS17A!O720</f>
        <v>0</v>
      </c>
      <c r="G43" s="265">
        <f>+[12]BS17A!P720</f>
        <v>0</v>
      </c>
      <c r="H43" s="266">
        <f>+[12]BS17A!Q720+[12]BS17A!R720</f>
        <v>0</v>
      </c>
      <c r="I43" s="266">
        <f>+[12]BS17D!D720</f>
        <v>0</v>
      </c>
      <c r="J43" s="266">
        <f>+[12]BS17D!E720</f>
        <v>0</v>
      </c>
      <c r="K43" s="266">
        <f>+[12]BS17A!T720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+[12]BS17A!C727</f>
        <v>0</v>
      </c>
      <c r="D45" s="258">
        <f>+[12]BS17A!D727</f>
        <v>0</v>
      </c>
      <c r="E45" s="235">
        <f>+[12]BS17A!N727</f>
        <v>0</v>
      </c>
      <c r="F45" s="393">
        <f>+[12]BS17A!O727</f>
        <v>0</v>
      </c>
      <c r="G45" s="258">
        <f>+[12]BS17A!P727</f>
        <v>0</v>
      </c>
      <c r="H45" s="259">
        <f>+[12]BS17A!Q727+[12]BS17A!R727</f>
        <v>0</v>
      </c>
      <c r="I45" s="259">
        <f>+[12]BS17D!D727</f>
        <v>0</v>
      </c>
      <c r="J45" s="259">
        <f>+[12]BS17D!E727</f>
        <v>0</v>
      </c>
      <c r="K45" s="259">
        <f>+[12]BS17A!T727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+[12]BS17A!C730</f>
        <v>0</v>
      </c>
      <c r="D46" s="270">
        <f>+[12]BS17A!D730</f>
        <v>0</v>
      </c>
      <c r="E46" s="227">
        <f>+[12]BS17A!N730</f>
        <v>0</v>
      </c>
      <c r="F46" s="229">
        <f>+[12]BS17A!O730</f>
        <v>0</v>
      </c>
      <c r="G46" s="270">
        <f>+[12]BS17A!P730</f>
        <v>0</v>
      </c>
      <c r="H46" s="271">
        <f>+[12]BS17A!Q730+[12]BS17A!R730</f>
        <v>0</v>
      </c>
      <c r="I46" s="271">
        <f>+[12]BS17D!D730</f>
        <v>0</v>
      </c>
      <c r="J46" s="271">
        <f>+[12]BS17D!E730</f>
        <v>0</v>
      </c>
      <c r="K46" s="271">
        <f>+[12]BS17A!T730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+[12]BS17A!C747</f>
        <v>0</v>
      </c>
      <c r="D47" s="270">
        <f>+[12]BS17A!D747</f>
        <v>0</v>
      </c>
      <c r="E47" s="227">
        <f>+[12]BS17A!N747</f>
        <v>0</v>
      </c>
      <c r="F47" s="229">
        <f>+[12]BS17A!O747</f>
        <v>0</v>
      </c>
      <c r="G47" s="270">
        <f>+[12]BS17A!P747</f>
        <v>0</v>
      </c>
      <c r="H47" s="271">
        <f>+[12]BS17A!Q747+[12]BS17A!R747</f>
        <v>0</v>
      </c>
      <c r="I47" s="271">
        <f>+[12]BS17D!D747</f>
        <v>0</v>
      </c>
      <c r="J47" s="271">
        <f>+[12]BS17D!E747</f>
        <v>0</v>
      </c>
      <c r="K47" s="271">
        <f>+[12]BS17A!T747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+[12]BS17A!C764</f>
        <v>0</v>
      </c>
      <c r="D48" s="272">
        <f>+[12]BS17A!D764</f>
        <v>0</v>
      </c>
      <c r="E48" s="251">
        <f>+[12]BS17A!N764</f>
        <v>0</v>
      </c>
      <c r="F48" s="253">
        <f>+[12]BS17A!O764</f>
        <v>0</v>
      </c>
      <c r="G48" s="272">
        <f>+[12]BS17A!P764</f>
        <v>0</v>
      </c>
      <c r="H48" s="273">
        <f>+[12]BS17A!Q764+[12]BS17A!R764</f>
        <v>0</v>
      </c>
      <c r="I48" s="273">
        <f>+[12]BS17D!D764</f>
        <v>0</v>
      </c>
      <c r="J48" s="273">
        <f>+[12]BS17D!E764</f>
        <v>0</v>
      </c>
      <c r="K48" s="273">
        <f>+[12]BS17A!T764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63" t="s">
        <v>9</v>
      </c>
      <c r="D52" s="764" t="s">
        <v>10</v>
      </c>
      <c r="E52" s="762" t="s">
        <v>273</v>
      </c>
      <c r="F52" s="495" t="s">
        <v>274</v>
      </c>
      <c r="G52" s="763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+[12]BS17A!C1849</f>
        <v>34</v>
      </c>
      <c r="D53" s="278">
        <f>+[12]BS17A!D1849</f>
        <v>33</v>
      </c>
      <c r="E53" s="412">
        <f>+[12]BS17A!N1849</f>
        <v>17</v>
      </c>
      <c r="F53" s="398">
        <f>+[12]BS17A!O1849</f>
        <v>3</v>
      </c>
      <c r="G53" s="278">
        <f>+[12]BS17A!P1849</f>
        <v>14</v>
      </c>
      <c r="H53" s="279">
        <f>+[12]BS17A!Q1849+[12]BS17A!R1849</f>
        <v>0</v>
      </c>
      <c r="I53" s="279"/>
      <c r="J53" s="280"/>
      <c r="K53" s="279">
        <f>+[12]BS17A!T1849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63" t="s">
        <v>9</v>
      </c>
      <c r="D56" s="764" t="s">
        <v>10</v>
      </c>
      <c r="E56" s="648" t="s">
        <v>273</v>
      </c>
      <c r="F56" s="468" t="s">
        <v>274</v>
      </c>
      <c r="G56" s="767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+[12]BS17A!C1481+[12]BS17A!C1482</f>
        <v>0</v>
      </c>
      <c r="D57" s="223">
        <f>+[12]BS17A!D1481+[12]BS17A!D1482</f>
        <v>0</v>
      </c>
      <c r="E57" s="281"/>
      <c r="F57" s="407"/>
      <c r="G57" s="282"/>
      <c r="H57" s="413">
        <f>+[12]BS17A!Q1481+[12]BS17A!Q1482+[12]BS17A!R1481+[12]BS17A!R1482</f>
        <v>0</v>
      </c>
      <c r="I57" s="283">
        <f>+[12]BS17D!D1481+[12]BS17D!D1482</f>
        <v>0</v>
      </c>
      <c r="J57" s="283">
        <f>+[12]BS17D!E1481+[12]BS17D!E1482</f>
        <v>0</v>
      </c>
      <c r="K57" s="284">
        <f>+[12]BS17A!T1481+[12]BS17A!T1482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+[12]BS17A!C1483+[12]BS17A!C1484</f>
        <v>0</v>
      </c>
      <c r="D58" s="227">
        <f>+[12]BS17A!D1483+[12]BS17A!D1484</f>
        <v>0</v>
      </c>
      <c r="E58" s="414"/>
      <c r="F58" s="415"/>
      <c r="G58" s="416"/>
      <c r="H58" s="417">
        <f>+[12]BS17A!Q1483+[12]BS17A!Q1484+[12]BS17A!R1483+[12]BS17A!R1484</f>
        <v>0</v>
      </c>
      <c r="I58" s="285">
        <f>+[12]BS17D!D1483+[12]BS17D!D1484</f>
        <v>0</v>
      </c>
      <c r="J58" s="285">
        <f>+[12]BS17D!E1483+[12]BS17D!E1484</f>
        <v>0</v>
      </c>
      <c r="K58" s="285">
        <f>+[12]BS17A!T1483+[12]BS17A!T1484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+[12]BS17A!C1485</f>
        <v>0</v>
      </c>
      <c r="D59" s="223">
        <f>+[12]BS17A!D1485</f>
        <v>0</v>
      </c>
      <c r="E59" s="414"/>
      <c r="F59" s="415"/>
      <c r="G59" s="416"/>
      <c r="H59" s="418">
        <f>+[12]BS17A!Q1485+[12]BS17A!R1485</f>
        <v>0</v>
      </c>
      <c r="I59" s="286">
        <f>+[12]BS17D!D1485</f>
        <v>0</v>
      </c>
      <c r="J59" s="286">
        <f>+[12]BS17D!E1485</f>
        <v>0</v>
      </c>
      <c r="K59" s="286">
        <f>+[12]BS17A!T1485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+[12]BS17A!C1488</f>
        <v>0</v>
      </c>
      <c r="D60" s="270">
        <f>+[12]BS17A!D1488</f>
        <v>0</v>
      </c>
      <c r="E60" s="419"/>
      <c r="F60" s="420"/>
      <c r="G60" s="421"/>
      <c r="H60" s="418">
        <f>+[12]BS17A!Q1488+[12]BS17A!R1488</f>
        <v>0</v>
      </c>
      <c r="I60" s="286">
        <f>+[12]BS17D!D1488</f>
        <v>0</v>
      </c>
      <c r="J60" s="286">
        <f>+[12]BS17D!E1488</f>
        <v>0</v>
      </c>
      <c r="K60" s="286">
        <f>+[12]BS17A!T1488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+[12]BS17A!C1486</f>
        <v>0</v>
      </c>
      <c r="D61" s="227">
        <f>+[12]BS17A!D1486</f>
        <v>0</v>
      </c>
      <c r="E61" s="414"/>
      <c r="F61" s="415"/>
      <c r="G61" s="416"/>
      <c r="H61" s="417">
        <f>+[12]BS17A!Q1486+[12]BS17A!R1486</f>
        <v>0</v>
      </c>
      <c r="I61" s="285">
        <f>+[12]BS17D!D1486</f>
        <v>0</v>
      </c>
      <c r="J61" s="285">
        <f>+[12]BS17D!E1486</f>
        <v>0</v>
      </c>
      <c r="K61" s="285">
        <f>+[12]BS17A!T1486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+[12]BS17A!C1487</f>
        <v>0</v>
      </c>
      <c r="D62" s="232">
        <f>+[12]BS17A!D1487</f>
        <v>0</v>
      </c>
      <c r="E62" s="422"/>
      <c r="F62" s="423"/>
      <c r="G62" s="424"/>
      <c r="H62" s="425">
        <f>+[12]BS17A!Q1487+[12]BS17A!R1487</f>
        <v>0</v>
      </c>
      <c r="I62" s="287">
        <f>+[12]BS17D!D1487</f>
        <v>0</v>
      </c>
      <c r="J62" s="287">
        <f>+[12]BS17D!E1487</f>
        <v>0</v>
      </c>
      <c r="K62" s="287">
        <f>+[12]BS17A!T1487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+[12]BS17A!C$811</f>
        <v>1</v>
      </c>
      <c r="D68" s="246">
        <f>SUM(E68:G68)</f>
        <v>0</v>
      </c>
      <c r="E68" s="247">
        <f>+[12]BS17A!D$811</f>
        <v>0</v>
      </c>
      <c r="F68" s="247">
        <f>+[12]BS17A!F$811</f>
        <v>0</v>
      </c>
      <c r="G68" s="247">
        <f>+[12]BS17A!G$811</f>
        <v>0</v>
      </c>
      <c r="H68" s="291">
        <f>SUM(I68:K68)</f>
        <v>1</v>
      </c>
      <c r="I68" s="292">
        <f>+[12]BS17A!E$811</f>
        <v>1</v>
      </c>
      <c r="J68" s="292">
        <f>+[12]BS17A!H$811</f>
        <v>0</v>
      </c>
      <c r="K68" s="292">
        <f>+[12]BS17A!I$811</f>
        <v>0</v>
      </c>
      <c r="L68" s="244">
        <f>+[12]BS17A!AB$811</f>
        <v>0</v>
      </c>
      <c r="M68" s="244">
        <f>+[12]BS17A!Q$811+[12]BS17A!R$811</f>
        <v>0</v>
      </c>
      <c r="N68" s="244">
        <f>+[12]BS17D!D$811</f>
        <v>0</v>
      </c>
      <c r="O68" s="244">
        <f>+[12]BS17D!E$811</f>
        <v>0</v>
      </c>
      <c r="P68" s="244">
        <f>+[12]BS17A!S$811</f>
        <v>0</v>
      </c>
      <c r="Q68" s="244">
        <f>+[12]BS17A!T$811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+[12]BS17A!C$882</f>
        <v>89</v>
      </c>
      <c r="D69" s="228">
        <f t="shared" ref="D69:D84" si="11">SUM(E69:G69)</f>
        <v>86</v>
      </c>
      <c r="E69" s="229">
        <f>+[12]BS17A!D$882</f>
        <v>86</v>
      </c>
      <c r="F69" s="229">
        <f>+[12]BS17A!F$882</f>
        <v>0</v>
      </c>
      <c r="G69" s="229">
        <f>+[12]BS17A!G$882</f>
        <v>0</v>
      </c>
      <c r="H69" s="291">
        <f>SUM(I69:K69)</f>
        <v>3</v>
      </c>
      <c r="I69" s="292">
        <f>+[12]BS17A!E$882</f>
        <v>3</v>
      </c>
      <c r="J69" s="294">
        <f>+[12]BS17A!H$882</f>
        <v>0</v>
      </c>
      <c r="K69" s="294">
        <f>+[12]BS17A!I$882</f>
        <v>0</v>
      </c>
      <c r="L69" s="156">
        <f>+[12]BS17A!AB$882</f>
        <v>38</v>
      </c>
      <c r="M69" s="156">
        <f>+[12]BS17A!Q$882+[12]BS17A!R$882</f>
        <v>0</v>
      </c>
      <c r="N69" s="156">
        <f>+[12]BS17D!D$882</f>
        <v>0</v>
      </c>
      <c r="O69" s="156">
        <f>+[12]BS17D!E$882</f>
        <v>0</v>
      </c>
      <c r="P69" s="156">
        <f>+[12]BS17A!S$882</f>
        <v>0</v>
      </c>
      <c r="Q69" s="156">
        <f>+[12]BS17A!T$882</f>
        <v>4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+[12]BS17A!C$961</f>
        <v>23</v>
      </c>
      <c r="D70" s="228">
        <f t="shared" si="11"/>
        <v>19</v>
      </c>
      <c r="E70" s="229">
        <f>+[12]BS17A!D$961</f>
        <v>19</v>
      </c>
      <c r="F70" s="229">
        <f>+[12]BS17A!F$961</f>
        <v>0</v>
      </c>
      <c r="G70" s="229">
        <f>+[12]BS17A!G$961</f>
        <v>0</v>
      </c>
      <c r="H70" s="291">
        <f>SUM(I70:K70)</f>
        <v>4</v>
      </c>
      <c r="I70" s="292">
        <f>+[12]BS17A!E$961</f>
        <v>4</v>
      </c>
      <c r="J70" s="294">
        <f>+[12]BS17A!H$961</f>
        <v>0</v>
      </c>
      <c r="K70" s="294">
        <f>+[12]BS17A!I$961</f>
        <v>0</v>
      </c>
      <c r="L70" s="156">
        <f>+[12]BS17A!AB$961</f>
        <v>12</v>
      </c>
      <c r="M70" s="156">
        <f>+[12]BS17A!Q$961+[12]BS17A!R$961</f>
        <v>0</v>
      </c>
      <c r="N70" s="156">
        <f>+[12]BS17D!D$961</f>
        <v>0</v>
      </c>
      <c r="O70" s="156">
        <f>+[12]BS17D!E$961</f>
        <v>0</v>
      </c>
      <c r="P70" s="156">
        <f>+[12]BS17A!S$961</f>
        <v>0</v>
      </c>
      <c r="Q70" s="156">
        <f>+[12]BS17A!T$961</f>
        <v>3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+[12]BS17A!C$1037</f>
        <v>1</v>
      </c>
      <c r="D71" s="228">
        <f t="shared" si="11"/>
        <v>0</v>
      </c>
      <c r="E71" s="229">
        <f>+[12]BS17A!D$1037</f>
        <v>0</v>
      </c>
      <c r="F71" s="229">
        <f>+[12]BS17A!F$1037</f>
        <v>0</v>
      </c>
      <c r="G71" s="229">
        <f>+[12]BS17A!G$1037</f>
        <v>0</v>
      </c>
      <c r="H71" s="295">
        <f t="shared" ref="H71:H84" si="12">SUM(I71:K71)</f>
        <v>1</v>
      </c>
      <c r="I71" s="294">
        <f>+[12]BS17A!E$1037</f>
        <v>1</v>
      </c>
      <c r="J71" s="294">
        <f>+[12]BS17A!H$1037</f>
        <v>0</v>
      </c>
      <c r="K71" s="294">
        <f>+[12]BS17A!I$1037</f>
        <v>0</v>
      </c>
      <c r="L71" s="156">
        <f>+[12]BS17A!AB$1037</f>
        <v>0</v>
      </c>
      <c r="M71" s="156">
        <f>+[12]BS17A!Q$1037+[12]BS17A!R$1037</f>
        <v>0</v>
      </c>
      <c r="N71" s="156">
        <f>+[12]BS17D!D$1037</f>
        <v>0</v>
      </c>
      <c r="O71" s="156">
        <f>+[12]BS17D!E$1037</f>
        <v>0</v>
      </c>
      <c r="P71" s="156">
        <f>+[12]BS17A!S$1037</f>
        <v>0</v>
      </c>
      <c r="Q71" s="156">
        <f>+[12]BS17A!T$1037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+[12]BS17A!C$1098</f>
        <v>58</v>
      </c>
      <c r="D72" s="228">
        <f t="shared" si="11"/>
        <v>58</v>
      </c>
      <c r="E72" s="229">
        <f>+[12]BS17A!D$1098</f>
        <v>56</v>
      </c>
      <c r="F72" s="229">
        <f>+[12]BS17A!F$1098</f>
        <v>0</v>
      </c>
      <c r="G72" s="229">
        <f>+[12]BS17A!G$1098</f>
        <v>2</v>
      </c>
      <c r="H72" s="295">
        <f t="shared" si="12"/>
        <v>4</v>
      </c>
      <c r="I72" s="294">
        <f>+[12]BS17A!E$1098</f>
        <v>2</v>
      </c>
      <c r="J72" s="294">
        <f>+[12]BS17A!H$1098</f>
        <v>0</v>
      </c>
      <c r="K72" s="294">
        <f>+[12]BS17A!I$1098</f>
        <v>2</v>
      </c>
      <c r="L72" s="156">
        <f>+[12]BS17A!AB$1098</f>
        <v>50</v>
      </c>
      <c r="M72" s="156">
        <f>+[12]BS17A!Q$1098+[12]BS17A!R$1098</f>
        <v>0</v>
      </c>
      <c r="N72" s="156">
        <f>+[12]BS17D!D$1098</f>
        <v>0</v>
      </c>
      <c r="O72" s="156">
        <f>+[12]BS17D!E$1098</f>
        <v>0</v>
      </c>
      <c r="P72" s="156">
        <f>+[12]BS17A!S$1098</f>
        <v>0</v>
      </c>
      <c r="Q72" s="156">
        <f>+[12]BS17A!T$1098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+[12]BS17A!C$1166</f>
        <v>73</v>
      </c>
      <c r="D73" s="228">
        <f t="shared" si="11"/>
        <v>62</v>
      </c>
      <c r="E73" s="229">
        <f>+[12]BS17A!D$1166</f>
        <v>59</v>
      </c>
      <c r="F73" s="229">
        <f>+[12]BS17A!F$1166</f>
        <v>0</v>
      </c>
      <c r="G73" s="229">
        <f>+[12]BS17A!G$1166</f>
        <v>3</v>
      </c>
      <c r="H73" s="295">
        <f t="shared" si="12"/>
        <v>14</v>
      </c>
      <c r="I73" s="294">
        <f>+[12]BS17A!E$1166</f>
        <v>14</v>
      </c>
      <c r="J73" s="294">
        <f>+[12]BS17A!H$1166</f>
        <v>0</v>
      </c>
      <c r="K73" s="294">
        <f>+[12]BS17A!I$1166</f>
        <v>0</v>
      </c>
      <c r="L73" s="156">
        <f>+[12]BS17A!AB$1166</f>
        <v>73</v>
      </c>
      <c r="M73" s="156">
        <f>+[12]BS17A!Q$1166+[12]BS17A!R$1166</f>
        <v>0</v>
      </c>
      <c r="N73" s="156">
        <f>+[12]BS17D!D$1166</f>
        <v>0</v>
      </c>
      <c r="O73" s="156">
        <f>+[12]BS17D!E$1166</f>
        <v>0</v>
      </c>
      <c r="P73" s="156">
        <f>+[12]BS17A!S$1166</f>
        <v>0</v>
      </c>
      <c r="Q73" s="156">
        <f>+[12]BS17A!T$1166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+[12]BS17A!C$1221</f>
        <v>4</v>
      </c>
      <c r="D74" s="228">
        <f t="shared" si="11"/>
        <v>3</v>
      </c>
      <c r="E74" s="229">
        <f>+[12]BS17A!D$1221</f>
        <v>3</v>
      </c>
      <c r="F74" s="229">
        <f>+[12]BS17A!F$1221</f>
        <v>0</v>
      </c>
      <c r="G74" s="229">
        <f>+[12]BS17A!G$1221</f>
        <v>0</v>
      </c>
      <c r="H74" s="295">
        <f t="shared" si="12"/>
        <v>1</v>
      </c>
      <c r="I74" s="294">
        <f>+[12]BS17A!E$1221</f>
        <v>1</v>
      </c>
      <c r="J74" s="294">
        <f>+[12]BS17A!H$1221</f>
        <v>0</v>
      </c>
      <c r="K74" s="294">
        <f>+[12]BS17A!I$1221</f>
        <v>0</v>
      </c>
      <c r="L74" s="156">
        <f>+[12]BS17A!AB$1221</f>
        <v>1</v>
      </c>
      <c r="M74" s="156">
        <f>+[12]BS17A!Q$1221+[12]BS17A!R$1221</f>
        <v>0</v>
      </c>
      <c r="N74" s="156">
        <f>+[12]BS17D!D$1221</f>
        <v>0</v>
      </c>
      <c r="O74" s="156">
        <f>+[12]BS17D!E$1221</f>
        <v>0</v>
      </c>
      <c r="P74" s="156">
        <f>+[12]BS17A!S$1221</f>
        <v>0</v>
      </c>
      <c r="Q74" s="156">
        <f>+[12]BS17A!T$1221</f>
        <v>3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+[12]BS17A!C$1287</f>
        <v>1</v>
      </c>
      <c r="D75" s="228">
        <f t="shared" si="11"/>
        <v>2</v>
      </c>
      <c r="E75" s="229">
        <f>+[12]BS17A!D$1287</f>
        <v>1</v>
      </c>
      <c r="F75" s="229">
        <f>+[12]BS17A!F$1287</f>
        <v>0</v>
      </c>
      <c r="G75" s="229">
        <f>+[12]BS17A!G$1287</f>
        <v>1</v>
      </c>
      <c r="H75" s="295">
        <f t="shared" si="12"/>
        <v>0</v>
      </c>
      <c r="I75" s="294">
        <f>+[12]BS17A!E$1287</f>
        <v>0</v>
      </c>
      <c r="J75" s="294">
        <f>+[12]BS17A!H$1287</f>
        <v>0</v>
      </c>
      <c r="K75" s="294">
        <f>+[12]BS17A!I$1287</f>
        <v>0</v>
      </c>
      <c r="L75" s="156">
        <f>+[12]BS17A!AB$1287</f>
        <v>1</v>
      </c>
      <c r="M75" s="156">
        <f>+[12]BS17A!Q$1287+[12]BS17A!R$1287</f>
        <v>0</v>
      </c>
      <c r="N75" s="156">
        <f>+[12]BS17D!D$1287</f>
        <v>0</v>
      </c>
      <c r="O75" s="156">
        <f>+[12]BS17D!E$1287</f>
        <v>0</v>
      </c>
      <c r="P75" s="156">
        <f>+[12]BS17A!S$1287</f>
        <v>0</v>
      </c>
      <c r="Q75" s="156">
        <f>+[12]BS17A!T$1287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+[12]BS17A!C$1357</f>
        <v>183</v>
      </c>
      <c r="D76" s="228">
        <f t="shared" si="11"/>
        <v>202</v>
      </c>
      <c r="E76" s="229">
        <f>+[12]BS17A!D$1357</f>
        <v>173</v>
      </c>
      <c r="F76" s="229">
        <f>+[12]BS17A!F$1357</f>
        <v>2</v>
      </c>
      <c r="G76" s="229">
        <f>+[12]BS17A!G$1357</f>
        <v>27</v>
      </c>
      <c r="H76" s="295">
        <f t="shared" si="12"/>
        <v>11</v>
      </c>
      <c r="I76" s="294">
        <f>+[12]BS17A!E$1357</f>
        <v>10</v>
      </c>
      <c r="J76" s="294">
        <f>+[12]BS17A!H$1357</f>
        <v>0</v>
      </c>
      <c r="K76" s="294">
        <f>+[12]BS17A!I$1357</f>
        <v>1</v>
      </c>
      <c r="L76" s="156">
        <f>+[12]BS17A!AB$1357</f>
        <v>0</v>
      </c>
      <c r="M76" s="156">
        <f>+[12]BS17A!Q$1357+[12]BS17A!R$1357</f>
        <v>0</v>
      </c>
      <c r="N76" s="156">
        <f>+[12]BS17D!D$1357</f>
        <v>0</v>
      </c>
      <c r="O76" s="156">
        <f>+[12]BS17D!E$1357</f>
        <v>0</v>
      </c>
      <c r="P76" s="156">
        <f>+[12]BS17A!S$1357</f>
        <v>0</v>
      </c>
      <c r="Q76" s="156">
        <f>+[12]BS17A!T$1357</f>
        <v>31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+[12]BS17A!C$1441</f>
        <v>11</v>
      </c>
      <c r="D77" s="228">
        <f t="shared" si="11"/>
        <v>10</v>
      </c>
      <c r="E77" s="229">
        <f>+[12]BS17A!D$1441</f>
        <v>10</v>
      </c>
      <c r="F77" s="229">
        <f>+[12]BS17A!F$1441</f>
        <v>0</v>
      </c>
      <c r="G77" s="229">
        <f>+[12]BS17A!G$1441</f>
        <v>0</v>
      </c>
      <c r="H77" s="295">
        <f t="shared" si="12"/>
        <v>1</v>
      </c>
      <c r="I77" s="294">
        <f>+[12]BS17A!E$1441</f>
        <v>1</v>
      </c>
      <c r="J77" s="294">
        <f>+[12]BS17A!H$1441</f>
        <v>0</v>
      </c>
      <c r="K77" s="294">
        <f>+[12]BS17A!I$1441</f>
        <v>0</v>
      </c>
      <c r="L77" s="156">
        <f>+[12]BS17A!AB$1441</f>
        <v>2</v>
      </c>
      <c r="M77" s="156">
        <f>+[12]BS17A!Q$1441+[12]BS17A!R$1441</f>
        <v>0</v>
      </c>
      <c r="N77" s="156">
        <f>+[12]BS17D!D$1441</f>
        <v>0</v>
      </c>
      <c r="O77" s="156">
        <f>+[12]BS17D!E$1441</f>
        <v>0</v>
      </c>
      <c r="P77" s="156">
        <f>+[12]BS17A!S$1441</f>
        <v>0</v>
      </c>
      <c r="Q77" s="156">
        <f>+[12]BS17A!T$1441</f>
        <v>1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+[12]BS17A!C$1489</f>
        <v>53</v>
      </c>
      <c r="D78" s="228">
        <f t="shared" si="11"/>
        <v>48</v>
      </c>
      <c r="E78" s="229">
        <f>+[12]BS17A!D$1489</f>
        <v>45</v>
      </c>
      <c r="F78" s="229">
        <f>+[12]BS17A!F$1489</f>
        <v>0</v>
      </c>
      <c r="G78" s="229">
        <f>+[12]BS17A!G$1489</f>
        <v>3</v>
      </c>
      <c r="H78" s="295">
        <f t="shared" si="12"/>
        <v>9</v>
      </c>
      <c r="I78" s="294">
        <f>+[12]BS17A!E$1489</f>
        <v>8</v>
      </c>
      <c r="J78" s="294">
        <f>+[12]BS17A!H$1489</f>
        <v>0</v>
      </c>
      <c r="K78" s="294">
        <f>+[12]BS17A!I$1489</f>
        <v>1</v>
      </c>
      <c r="L78" s="156">
        <f>+[12]BS17A!AB$1489</f>
        <v>0</v>
      </c>
      <c r="M78" s="156">
        <f>+[12]BS17A!Q$1489+[12]BS17A!R$1489</f>
        <v>0</v>
      </c>
      <c r="N78" s="156">
        <f>+[12]BS17D!D$1489</f>
        <v>0</v>
      </c>
      <c r="O78" s="156">
        <f>+[12]BS17D!E$1489</f>
        <v>0</v>
      </c>
      <c r="P78" s="156">
        <f>+[12]BS17A!S$1489</f>
        <v>0</v>
      </c>
      <c r="Q78" s="156">
        <f>+[12]BS17A!T$1489</f>
        <v>6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+[12]BS17A!C$1592</f>
        <v>6</v>
      </c>
      <c r="D79" s="228">
        <f t="shared" si="11"/>
        <v>5</v>
      </c>
      <c r="E79" s="229">
        <f>+[12]BS17A!D$1592</f>
        <v>5</v>
      </c>
      <c r="F79" s="229">
        <f>+[12]BS17A!F$1592</f>
        <v>0</v>
      </c>
      <c r="G79" s="229">
        <f>+[12]BS17A!G$1592</f>
        <v>0</v>
      </c>
      <c r="H79" s="295">
        <f t="shared" si="12"/>
        <v>2</v>
      </c>
      <c r="I79" s="294">
        <f>+[12]BS17A!E$1592</f>
        <v>1</v>
      </c>
      <c r="J79" s="294">
        <f>+[12]BS17A!H$1592</f>
        <v>0</v>
      </c>
      <c r="K79" s="294">
        <f>+[12]BS17A!I$1592</f>
        <v>1</v>
      </c>
      <c r="L79" s="156">
        <f>+[12]BS17A!AB$1592</f>
        <v>1</v>
      </c>
      <c r="M79" s="156">
        <f>+[12]BS17A!Q$1592+[12]BS17A!R$1592</f>
        <v>0</v>
      </c>
      <c r="N79" s="156">
        <f>+[12]BS17D!D$1592</f>
        <v>0</v>
      </c>
      <c r="O79" s="156">
        <f>+[12]BS17D!E$1592</f>
        <v>0</v>
      </c>
      <c r="P79" s="156">
        <f>+[12]BS17A!S$1592</f>
        <v>0</v>
      </c>
      <c r="Q79" s="156">
        <f>+[12]BS17A!T$1592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+[12]BS17A!C$1597</f>
        <v>45</v>
      </c>
      <c r="D80" s="228">
        <f t="shared" si="11"/>
        <v>39</v>
      </c>
      <c r="E80" s="229">
        <f>+[12]BS17A!D$1597</f>
        <v>36</v>
      </c>
      <c r="F80" s="229">
        <f>+[12]BS17A!F$1597</f>
        <v>0</v>
      </c>
      <c r="G80" s="229">
        <f>+[12]BS17A!G$1597</f>
        <v>3</v>
      </c>
      <c r="H80" s="295">
        <f t="shared" si="12"/>
        <v>12</v>
      </c>
      <c r="I80" s="294">
        <f>+[12]BS17A!E$1597</f>
        <v>9</v>
      </c>
      <c r="J80" s="294">
        <f>+[12]BS17A!H$1597</f>
        <v>0</v>
      </c>
      <c r="K80" s="294">
        <f>+[12]BS17A!I$1597</f>
        <v>3</v>
      </c>
      <c r="L80" s="156">
        <f>+[12]BS17A!AB$1597</f>
        <v>1</v>
      </c>
      <c r="M80" s="156">
        <f>+[12]BS17A!Q$1597+[12]BS17A!R$1597</f>
        <v>0</v>
      </c>
      <c r="N80" s="156">
        <f>+[12]BS17D!D$1597</f>
        <v>0</v>
      </c>
      <c r="O80" s="156">
        <f>+[12]BS17D!E$1597</f>
        <v>0</v>
      </c>
      <c r="P80" s="156">
        <f>+[12]BS17A!S$1597</f>
        <v>0</v>
      </c>
      <c r="Q80" s="156">
        <f>+[12]BS17A!T$1597</f>
        <v>12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SUM([12]BS17A!C1632:C1635)</f>
        <v>146</v>
      </c>
      <c r="D81" s="228">
        <f t="shared" si="11"/>
        <v>137</v>
      </c>
      <c r="E81" s="229">
        <f>SUM([12]BS17A!D1632:D1635)</f>
        <v>137</v>
      </c>
      <c r="F81" s="229">
        <f>SUM([12]BS17A!F1632:F1635)</f>
        <v>0</v>
      </c>
      <c r="G81" s="229">
        <f>SUM([12]BS17A!G1632:G1635)</f>
        <v>0</v>
      </c>
      <c r="H81" s="295">
        <f t="shared" si="12"/>
        <v>9</v>
      </c>
      <c r="I81" s="294">
        <f>SUM([12]BS17A!E1632:E1635)</f>
        <v>9</v>
      </c>
      <c r="J81" s="294">
        <f>SUM([12]BS17A!H1632:H1635)</f>
        <v>0</v>
      </c>
      <c r="K81" s="294">
        <f>SUM([12]BS17A!I1632:I1635)</f>
        <v>0</v>
      </c>
      <c r="L81" s="156">
        <f>SUM([12]BS17A!AB1632:AB1635)</f>
        <v>0</v>
      </c>
      <c r="M81" s="156">
        <f>SUM([12]BS17A!Q1632:Q1635)+SUM([12]BS17A!R1632:R1635)</f>
        <v>0</v>
      </c>
      <c r="N81" s="156">
        <f>SUM([12]BS17D!D1632:D1635)</f>
        <v>0</v>
      </c>
      <c r="O81" s="156">
        <f>SUM([12]BS17D!E1632:E1635)</f>
        <v>0</v>
      </c>
      <c r="P81" s="156">
        <f>SUM([12]BS17A!S1632:S1635)</f>
        <v>0</v>
      </c>
      <c r="Q81" s="156">
        <f>SUM([12]BS17A!T1632:T1635)</f>
        <v>66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+[12]BS17A!C1639</f>
        <v>45</v>
      </c>
      <c r="D82" s="228">
        <f t="shared" si="11"/>
        <v>40</v>
      </c>
      <c r="E82" s="229">
        <f>+[12]BS17A!D1639</f>
        <v>35</v>
      </c>
      <c r="F82" s="229">
        <f>+[12]BS17A!F1639</f>
        <v>2</v>
      </c>
      <c r="G82" s="229">
        <f>+[12]BS17A!G1639</f>
        <v>3</v>
      </c>
      <c r="H82" s="295">
        <f t="shared" si="12"/>
        <v>10</v>
      </c>
      <c r="I82" s="294">
        <f>+[12]BS17A!E1639</f>
        <v>10</v>
      </c>
      <c r="J82" s="294">
        <f>+[12]BS17A!H1639</f>
        <v>0</v>
      </c>
      <c r="K82" s="294">
        <f>+[12]BS17A!I1639</f>
        <v>0</v>
      </c>
      <c r="L82" s="156">
        <f>+[12]BS17A!AB$1639</f>
        <v>3</v>
      </c>
      <c r="M82" s="156">
        <f>+[12]BS17A!Q$1639+[12]BS17A!R$1639</f>
        <v>0</v>
      </c>
      <c r="N82" s="156">
        <f>+[12]BS17D!D$1639</f>
        <v>0</v>
      </c>
      <c r="O82" s="156">
        <f>+[12]BS17D!E$1639</f>
        <v>0</v>
      </c>
      <c r="P82" s="156">
        <f>+[12]BS17A!S$1639</f>
        <v>0</v>
      </c>
      <c r="Q82" s="156">
        <f>+[12]BS17A!T$1639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+[12]BS17A!C$1914+[12]BS17A!C$1890-[12]BS17A!C$1935-[12]BS17A!C$1936</f>
        <v>7</v>
      </c>
      <c r="D83" s="252">
        <f t="shared" si="11"/>
        <v>7</v>
      </c>
      <c r="E83" s="253">
        <f>+[12]BS17A!D$1914+[12]BS17A!D$1890-[12]BS17A!D$1935-[12]BS17A!D$1936</f>
        <v>7</v>
      </c>
      <c r="F83" s="253">
        <f>+[12]BS17A!F$1914+[12]BS17A!F$1890-[12]BS17A!F$1935-[12]BS17A!F$1936</f>
        <v>0</v>
      </c>
      <c r="G83" s="253">
        <f>+[12]BS17A!G$1914+[12]BS17A!G$1890-[12]BS17A!G$1935-[12]BS17A!G$1936</f>
        <v>0</v>
      </c>
      <c r="H83" s="297">
        <f t="shared" si="12"/>
        <v>0</v>
      </c>
      <c r="I83" s="298">
        <f>+[12]BS17A!E$1914+[12]BS17A!E$1890-[12]BS17A!E$1935-[12]BS17A!E$1936</f>
        <v>0</v>
      </c>
      <c r="J83" s="298">
        <f>+[12]BS17A!H$1914+[12]BS17A!H$1890-[12]BS17A!H$1935-[12]BS17A!H$1936</f>
        <v>0</v>
      </c>
      <c r="K83" s="298">
        <f>+[12]BS17A!I$1914+[12]BS17A!I$1890-[12]BS17A!I$1935-[12]BS17A!I$1936</f>
        <v>0</v>
      </c>
      <c r="L83" s="250">
        <f>+[12]BS17A!AB$1914+[12]BS17A!AB$1890-[12]BS17A!AB$1935-[12]BS17A!AB$1936</f>
        <v>7</v>
      </c>
      <c r="M83" s="250">
        <f>+[12]BS17A!Q$1914+[12]BS17A!Q$1890-[12]BS17A!Q$1935-[12]BS17A!Q$1936+[12]BS17A!R$1914+[12]BS17A!R$1890-[12]BS17A!R$1935-[12]BS17A!R$1936</f>
        <v>0</v>
      </c>
      <c r="N83" s="250">
        <f>+[12]BS17D!D$1914+[12]BS17D!D$1890-[12]BS17D!D$1937</f>
        <v>0</v>
      </c>
      <c r="O83" s="250">
        <f>+[12]BS17D!E$1914+[12]BS17D!E$1890-[12]BS17D!E$1937</f>
        <v>0</v>
      </c>
      <c r="P83" s="250">
        <f>+[12]BS17A!S$1914+[12]BS17A!S$1890-[12]BS17A!S$1935-[12]BS17A!S$1936</f>
        <v>0</v>
      </c>
      <c r="Q83" s="250">
        <f>+[12]BS17A!T$1914+[12]BS17A!T$1890-[12]BS17A!T$1935-[12]BS17A!T$1936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+[12]BS17A!C1845</f>
        <v>14</v>
      </c>
      <c r="D84" s="252">
        <f t="shared" si="11"/>
        <v>14</v>
      </c>
      <c r="E84" s="253">
        <f>+[12]BS17A!D$1845</f>
        <v>14</v>
      </c>
      <c r="F84" s="253">
        <f>+[12]BS17A!F$1845</f>
        <v>0</v>
      </c>
      <c r="G84" s="253">
        <f>+[12]BS17A!G$1845</f>
        <v>0</v>
      </c>
      <c r="H84" s="297">
        <f t="shared" si="12"/>
        <v>0</v>
      </c>
      <c r="I84" s="298">
        <f>+[12]BS17A!E$1845</f>
        <v>0</v>
      </c>
      <c r="J84" s="298">
        <f>+[12]BS17A!H$1845</f>
        <v>0</v>
      </c>
      <c r="K84" s="298">
        <f>+[12]BS17A!I$1845</f>
        <v>0</v>
      </c>
      <c r="L84" s="250">
        <f>+[12]BS17A!AB$1845</f>
        <v>0</v>
      </c>
      <c r="M84" s="250">
        <f>+[12]BS17A!Q$1845+[12]BS17A!R$1845</f>
        <v>0</v>
      </c>
      <c r="N84" s="250">
        <f>+[12]BS17D!D1845</f>
        <v>0</v>
      </c>
      <c r="O84" s="250">
        <f>+[12]BS17D!E1845</f>
        <v>0</v>
      </c>
      <c r="P84" s="250">
        <f>+[12]BS17A!S$1845</f>
        <v>0</v>
      </c>
      <c r="Q84" s="250">
        <f>+[12]BS17A!T$1845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760</v>
      </c>
      <c r="D85" s="219">
        <f>SUM(D68:D84)</f>
        <v>732</v>
      </c>
      <c r="E85" s="300">
        <f t="shared" ref="E85:Q85" si="13">SUM(E68:E84)</f>
        <v>686</v>
      </c>
      <c r="F85" s="300">
        <f t="shared" si="13"/>
        <v>4</v>
      </c>
      <c r="G85" s="300">
        <f t="shared" si="13"/>
        <v>42</v>
      </c>
      <c r="H85" s="301">
        <f t="shared" si="13"/>
        <v>82</v>
      </c>
      <c r="I85" s="302">
        <f t="shared" si="13"/>
        <v>74</v>
      </c>
      <c r="J85" s="302">
        <f t="shared" si="13"/>
        <v>0</v>
      </c>
      <c r="K85" s="302">
        <f t="shared" si="13"/>
        <v>8</v>
      </c>
      <c r="L85" s="303">
        <f t="shared" si="13"/>
        <v>189</v>
      </c>
      <c r="M85" s="303">
        <f t="shared" si="13"/>
        <v>0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126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[12]BS17A!Q1640+[12]BS17A!Q1643+[12]BS17A!Q1644+[12]BS17A!Q1645+[12]BS17A!Q1653+[12]BS17A!Q1654+[12]BS17A!Q1655+[12]BS17A!Q1663+[12]BS17A!Q1664+[12]BS17A!Q1665+[12]BS17A!Q1666+[12]BS17A!Q1667+[12]BS17A!Q1668+[12]BS17A!Q1669+[12]BS17A!Q1670+[12]BS17A!Q1671+[12]BS17A!Q1672+[12]BS17A!Q1673+[12]BS17A!Q1674+[12]BS17A!Q1675+[12]BS17A!Q1676+[12]BS17A!Q1678+[12]BS17A!Q1679+[12]BS17A!Q1680+[12]BS17A!Q1681+[12]BS17A!Q1682+[12]BS17A!Q1683+[12]BS17A!Q1684+[12]BS17A!Q1685+[12]BS17A!Q1687+[12]BS17A!Q1688+[12]BS17A!Q1689+[12]BS17A!Q1691+[12]BS17A!Q1692+[12]BS17A!Q1693+[12]BS17A!Q1694+[12]BS17A!Q1698+[12]BS17A!Q1699+[12]BS17A!Q1700+[12]BS17A!Q1702+[12]BS17A!Q1703+[12]BS17A!Q1704+[12]BS17A!Q1705+[12]BS17A!Q1708+[12]BS17A!Q1710+[12]BS17A!Q1711+[12]BS17A!Q1719+[12]BS17A!Q1720+[12]BS17A!Q1721+[12]BS17A!Q1722+[12]BS17A!Q1723+[12]BS17A!Q1725+[12]BS17A!Q1726+[12]BS17A!Q1727+[12]BS17A!Q1728+[12]BS17A!Q1730+[12]BS17A!Q1732+[12]BS17A!Q1733+[12]BS17A!Q1736+[12]BS17A!Q1737+[12]BS17A!Q1738+[12]BS17A!Q1740+[12]BS17A!Q1741+[12]BS17A!Q1742+[12]BS17A!Q1743+[12]BS17A!Q1744+[12]BS17A!Q1745+[12]BS17A!Q1746+[12]BS17A!Q1747+[12]BS17A!Q1748+[12]BS17A!Q1753+[12]BS17A!Q1754+[12]BS17A!Q1755+[12]BS17A!Q1761+[12]BS17A!Q1762+[12]BS17A!Q1766+[12]BS17A!Q1767+[12]BS17A!Q1768+[12]BS17A!Q1769+[12]BS17A!Q1770+[12]BS17A!Q1771+[12]BS17A!Q1772+[12]BS17A!Q1773+[12]BS17A!Q1774+[12]BS17A!Q1775+[12]BS17A!Q1776+[12]BS17A!Q1784+[12]BS17A!Q1793+[12]BS17A!Q1796+[12]BS17A!Q1797+[12]BS17A!Q1799+[12]BS17A!Q1804+[12]BS17A!Q1806+[12]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[12]BS17A!Q1808+[12]BS17A!Q1809+[12]BS17A!Q1815+[12]BS17A!Q1817+[12]BS17A!Q1818+[12]BS17A!Q1820+[12]BS17A!Q1821+[12]BS17A!Q1823+[12]BS17A!Q1824+[12]BS17A!Q1825+[12]BS17A!Q1827+[12]BS17A!Q1833+[12]BS17A!Q1837+[12]BS17A!Q1843+[12]BS17A!R1640+[12]BS17A!R1643+[12]BS17A!R1644+[12]BS17A!R1645+[12]BS17A!R1653+[12]BS17A!R1654+[12]BS17A!R1655+[12]BS17A!R1663+[12]BS17A!R1664+[12]BS17A!R1665+[12]BS17A!R1666+[12]BS17A!R1667+[12]BS17A!R1668+[12]BS17A!R1669+[12]BS17A!R1670+[12]BS17A!R1671+[12]BS17A!R1672+[12]BS17A!R1673+[12]BS17A!R1674+[12]BS17A!R1675+[12]BS17A!R1676+[12]BS17A!R1678+[12]BS17A!R1679+[12]BS17A!R1680+[12]BS17A!R1681+[12]BS17A!R1682+[12]BS17A!R1683+[12]BS17A!R1684+[12]BS17A!R1685+[12]BS17A!R1687+[12]BS17A!R1688+[12]BS17A!R1689+[12]BS17A!R1691+[12]BS17A!R1692+[12]BS17A!R1693+[12]BS17A!R1694+[12]BS17A!R1698+[12]BS17A!R1699+[12]BS17A!R1700+[12]BS17A!R1702+[12]BS17A!R1703+[12]BS17A!R1704+[12]BS17A!R1705+[12]BS17A!R1708+[12]BS17A!R1710+[12]BS17A!R1711+[12]BS17A!R1719+[12]BS17A!R1720+[12]BS17A!R1721+[12]BS17A!R1722+[12]BS17A!R1723+[12]BS17A!R1725+[12]BS17A!R1726+[12]BS17A!R1727+[12]BS17A!R1728+[12]BS17A!R1730+[12]BS17A!R1732+[12]BS17A!R1733+[12]BS17A!R1736+[12]BS17A!R1737+[12]BS17A!R1738+[12]BS17A!R1740+[12]BS17A!R1741+[12]BS17A!R1742+[12]BS17A!R1743+[12]BS17A!R1744+[12]BS17A!R1745+[12]BS17A!R1746+[12]BS17A!R1747+[12]BS17A!R1748+[12]BS17A!R1753+[12]BS17A!R1754+[12]BS17A!R1755+[12]BS17A!R1761+[12]BS17A!R1762+[12]BS17A!R1766+[12]BS17A!R1767+[12]BS17A!R1768+[12]BS17A!R1769+[12]BS17A!R1770+[12]BS17A!R1771+[12]BS17A!R1772+[12]BS17A!R1773+[12]BS17A!R1774+[12]BS17A!R1775+[12]BS17A!R1776+[12]BS17A!R1784+[12]BS17A!R1793+[12]BS17A!R1796+[12]BS17A!R1797+[12]BS17A!R1799+[12]BS17A!R1804+[12]BS17A!R1806+[12]BS17A!R1807+[12]BS17A!R1808+[12]BS17A!R1809+[12]BS17A!R1815+[12]BS17A!R1817+[12]BS17A!R1818+[12]BS17A!R1820+[12]BS17A!R1821+[12]BS17A!R1823+[12]BS17A!R1824+[12]BS17A!R1825+[12]BS17A!R1827+[12]BS17A!R1833+[12]BS17A!R1837+[12]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[12]BS17A!Q$1641+[12]BS17A!Q$1642+[12]BS17A!Q$1646+[12]BS17A!Q$1647+[12]BS17A!Q$1648+[12]BS17A!Q$1649+[12]BS17A!Q$1650+[12]BS17A!Q$1651+[12]BS17A!Q$1652+[12]BS17A!Q$1656+[12]BS17A!Q$1657+[12]BS17A!Q$1658+[12]BS17A!Q$1659+[12]BS17A!Q$1660+[12]BS17A!Q$1661+[12]BS17A!Q$1662+[12]BS17A!Q$1677+[12]BS17A!Q$1686+[12]BS17A!Q$1690+[12]BS17A!Q$1695+[12]BS17A!Q$1696+[12]BS17A!Q$1697+[12]BS17A!Q$1701+[12]BS17A!Q$1706+[12]BS17A!Q$1707+[12]BS17A!Q$1709+[12]BS17A!Q$1712+[12]BS17A!Q$1713+[12]BS17A!Q$1714+[12]BS17A!Q$1715+[12]BS17A!Q$1716+[12]BS17A!Q$1717+[12]BS17A!Q$1718+[12]BS17A!Q$1724+[12]BS17A!Q$1729+[12]BS17A!Q$1731+[12]BS17A!Q$1734+[12]BS17A!Q$1735+[12]BS17A!Q$1739+[12]BS17A!Q$1749+[12]BS17A!Q$1750+[12]BS17A!Q$1751+[12]BS17A!Q$1752+[12]BS17A!Q$1756+[12]BS17A!Q$1757+[12]BS17A!Q$1758+[12]BS17A!Q$1759+[12]BS17A!Q$1760+[12]BS17A!Q$1763+[12]BS17A!Q$1764+[12]BS17A!Q$1765+[12]BS17A!Q$1777+[12]BS17A!Q$1778+[12]BS17A!Q$1779+[12]BS17A!Q$1780+[12]BS17A!Q$1781+[12]BS17A!Q$1782+[12]BS17A!Q$1783+[12]BS17A!Q$1785+[12]BS17A!Q$1786+[12]BS17A!Q$1787+[12]BS17A!Q$1788+[12]BS17A!Q$1789+[12]BS17A!Q$1790+[12]BS17A!Q$1791+[12]BS17A!Q$1792+[12]BS17A!Q$1794+[12]BS17A!Q$1795+[12]BS17A!Q$1798+[12]BS17A!Q$1800+[12]BS17A!Q$1801+[12]BS17A!Q$1802+[12]BS17A!Q$1803+[12]BS17A!Q$1805+[12]BS17A!Q$1810+[12]BS17A!Q$1811+[12]BS17A!Q$1812+[12]BS17A!Q$1813+[12]BS17A!Q$1814+[12]BS17A!Q$1816+[12]BS17A!Q$1819+[12]BS17A!Q$1822+[12]BS17A!Q$1826+[12]BS17A!Q$1828+[12]BS17A!Q$1829+[12]BS17A!Q$1830+[12]BS17A!Q$1831+[12]BS17A!Q$1832+[12]BS17A!Q$1834+[12]BS17A!Q$1835+[12]BS17A!Q$1836+[12]BS17A!Q$1838+[12]BS17A!Q$1839+[12]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[12]BS17A!C1640+[12]BS17A!C1643+[12]BS17A!C1644+[12]BS17A!C1645+[12]BS17A!C1653+[12]BS17A!C1654+[12]BS17A!C1655+[12]BS17A!C1663+[12]BS17A!C1664+[12]BS17A!C1665+[12]BS17A!C1666+[12]BS17A!C1667+[12]BS17A!C1668+[12]BS17A!C1669+[12]BS17A!C1670+[12]BS17A!C1671+[12]BS17A!C1672+[12]BS17A!C1673+[12]BS17A!C1674+[12]BS17A!C1675+[12]BS17A!C1676+[12]BS17A!C1678+[12]BS17A!C1679+[12]BS17A!C1680+[12]BS17A!C1681+[12]BS17A!C1682+[12]BS17A!C1683+[12]BS17A!C1684+[12]BS17A!C1685+[12]BS17A!C1687+[12]BS17A!C1688+[12]BS17A!C1689+[12]BS17A!C1691+[12]BS17A!C1692+[12]BS17A!C1693+[12]BS17A!C1694+[12]BS17A!C1698+[12]BS17A!C1699+[12]BS17A!C1700+[12]BS17A!C1702+[12]BS17A!C1703+[12]BS17A!C1704+[12]BS17A!C1705+[12]BS17A!C1708+[12]BS17A!C1710+[12]BS17A!C1711+[12]BS17A!C1719+[12]BS17A!C1720+[12]BS17A!C1721+[12]BS17A!C1722+[12]BS17A!C1723+[12]BS17A!C1725+[12]BS17A!C1726+[12]BS17A!C1727+[12]BS17A!C1728+[12]BS17A!C1730+[12]BS17A!C1732+[12]BS17A!C1733+[12]BS17A!C1736+[12]BS17A!C1737+[12]BS17A!C1738+[12]BS17A!C1740+[12]BS17A!C1741+[12]BS17A!C1742+[12]BS17A!C1743+[12]BS17A!C1744+[12]BS17A!C1745+[12]BS17A!C1746+[12]BS17A!C1747+[12]BS17A!C1748+[12]BS17A!C1753+[12]BS17A!C1754+[12]BS17A!C1755+[12]BS17A!C1761+[12]BS17A!C1762+[12]BS17A!C1766+[12]BS17A!C1767+[12]BS17A!C1768+[12]BS17A!C1769+[12]BS17A!C1770+[12]BS17A!C1771+[12]BS17A!C1772+[12]BS17A!C1773+[12]BS17A!C1774+[12]BS17A!C1775+[12]BS17A!C1776+[12]BS17A!C1784+[12]BS17A!C1793+[12]BS17A!C1796+[12]BS17A!C1797+[12]BS17A!C1799+[12]BS17A!C1804+[12]BS17A!C1806+[12]BS17A!C1807+[12]BS17A!C1808+[12]BS17A!C1809+[12]BS17A!C1815+[12]BS17A!C1817+[12]BS17A!C1818+[12]BS17A!C1820+[12]BS17A!C1821+[12]BS17A!C1823+[12]BS17A!C1824+[12]BS17A!C1825+[12]BS17A!C1827+[12]BS17A!C1833+[12]BS17A!C1837+[12]BS17A!C1843</f>
        <v>40</v>
      </c>
      <c r="D91" s="246">
        <f>SUM(E91:G91)</f>
        <v>35</v>
      </c>
      <c r="E91" s="247">
        <f>+[12]BS17A!D1640+[12]BS17A!D1643+[12]BS17A!D1644+[12]BS17A!D1645+[12]BS17A!D1653+[12]BS17A!D1654+[12]BS17A!D1655+[12]BS17A!D1663+[12]BS17A!D1664+[12]BS17A!D1665+[12]BS17A!D1666+[12]BS17A!D1667+[12]BS17A!D1668+[12]BS17A!D1669+[12]BS17A!D1670+[12]BS17A!D1671+[12]BS17A!D1672+[12]BS17A!D1673+[12]BS17A!D1674+[12]BS17A!D1675+[12]BS17A!D1676+[12]BS17A!D1678+[12]BS17A!D1679+[12]BS17A!D1680+[12]BS17A!D1681+[12]BS17A!D1682+[12]BS17A!D1683+[12]BS17A!D1684+[12]BS17A!D1685+[12]BS17A!D1687+[12]BS17A!D1688+[12]BS17A!D1689+[12]BS17A!D1691+[12]BS17A!D1692+[12]BS17A!D1693+[12]BS17A!D1694+[12]BS17A!D1698+[12]BS17A!D1699+[12]BS17A!D1700+[12]BS17A!D1702+[12]BS17A!D1703+[12]BS17A!D1704+[12]BS17A!D1705+[12]BS17A!D1708+[12]BS17A!D1710+[12]BS17A!D1711+[12]BS17A!D1719+[12]BS17A!D1720+[12]BS17A!D1721+[12]BS17A!D1722+[12]BS17A!D1723+[12]BS17A!D1725+[12]BS17A!D1726+[12]BS17A!D1727+[12]BS17A!D1728+[12]BS17A!D1730+[12]BS17A!D1732+[12]BS17A!D1733+[12]BS17A!D1736+[12]BS17A!D1737+[12]BS17A!D1738+[12]BS17A!D1740+[12]BS17A!D1741+[12]BS17A!D1742+[12]BS17A!D1743+[12]BS17A!D1744+[12]BS17A!D1745+[12]BS17A!D1746+[12]BS17A!D1747+[12]BS17A!D1748+[12]BS17A!D1753+[12]BS17A!D1754+[12]BS17A!D1755+[12]BS17A!D1761+[12]BS17A!D1762+[12]BS17A!D1766+[12]BS17A!D1767+[12]BS17A!D1768+[12]BS17A!D1769+[12]BS17A!D1770+[12]BS17A!D1771+[12]BS17A!D1772+[12]BS17A!D1773+[12]BS17A!D1774+[12]BS17A!D1775+[12]BS17A!D1776+[12]BS17A!D1784+[12]BS17A!D1793+[12]BS17A!D1796+[12]BS17A!D1797+[12]BS17A!D1799+[12]BS17A!D1804+[12]BS17A!D1806+[12]BS17A!D1807+[12]BS17A!D1808+[12]BS17A!D1809+[12]BS17A!D1815+[12]BS17A!D1817+[12]BS17A!D1818+[12]BS17A!D1820+[12]BS17A!D1821+[12]BS17A!D1823+[12]BS17A!D1824+[12]BS17A!D1825+[12]BS17A!D1827+[12]BS17A!D1833+[12]BS17A!D1837+[12]BS17A!D1843</f>
        <v>32</v>
      </c>
      <c r="F91" s="247">
        <f>+[12]BS17A!F1640+[12]BS17A!F1643+[12]BS17A!F1644+[12]BS17A!F1645+[12]BS17A!F1653+[12]BS17A!F1654+[12]BS17A!F1655+[12]BS17A!F1663+[12]BS17A!F1664+[12]BS17A!F1665+[12]BS17A!F1666+[12]BS17A!F1667+[12]BS17A!F1668+[12]BS17A!F1669+[12]BS17A!F1670+[12]BS17A!F1671+[12]BS17A!F1672+[12]BS17A!F1673+[12]BS17A!F1674+[12]BS17A!F1675+[12]BS17A!F1676+[12]BS17A!F1678+[12]BS17A!F1679+[12]BS17A!F1680+[12]BS17A!F1681+[12]BS17A!F1682+[12]BS17A!F1683+[12]BS17A!F1684+[12]BS17A!F1685+[12]BS17A!F1687+[12]BS17A!F1688+[12]BS17A!F1689+[12]BS17A!F1691+[12]BS17A!F1692+[12]BS17A!F1693+[12]BS17A!F1694+[12]BS17A!F1698+[12]BS17A!F1699+[12]BS17A!F1700+[12]BS17A!F1702+[12]BS17A!F1703+[12]BS17A!F1704+[12]BS17A!F1705+[12]BS17A!F1708+[12]BS17A!F1710+[12]BS17A!F1711+[12]BS17A!F1719+[12]BS17A!F1720+[12]BS17A!F1721+[12]BS17A!F1722+[12]BS17A!F1723+[12]BS17A!F1725+[12]BS17A!F1726+[12]BS17A!F1727+[12]BS17A!F1728+[12]BS17A!F1730+[12]BS17A!F1732+[12]BS17A!F1733+[12]BS17A!F1736+[12]BS17A!F1737+[12]BS17A!F1738+[12]BS17A!F1740+[12]BS17A!F1741+[12]BS17A!F1742+[12]BS17A!F1743+[12]BS17A!F1744+[12]BS17A!F1745+[12]BS17A!F1746+[12]BS17A!F1747+[12]BS17A!F1748+[12]BS17A!F1753+[12]BS17A!F1754+[12]BS17A!F1755+[12]BS17A!F1761+[12]BS17A!F1762+[12]BS17A!F1766+[12]BS17A!F1767+[12]BS17A!F1768+[12]BS17A!F1769+[12]BS17A!F1770+[12]BS17A!F1771+[12]BS17A!F1772+[12]BS17A!F1773+[12]BS17A!F1774+[12]BS17A!F1775+[12]BS17A!F1776+[12]BS17A!F1784+[12]BS17A!F1793+[12]BS17A!F1796+[12]BS17A!F1797+[12]BS17A!F1799+[12]BS17A!F1804+[12]BS17A!F1806+[12]BS17A!F1807+[12]BS17A!F1808+[12]BS17A!F1809+[12]BS17A!F1815+[12]BS17A!F1817+[12]BS17A!F1818+[12]BS17A!F1820+[12]BS17A!F1821+[12]BS17A!F1823+[12]BS17A!F1824+[12]BS17A!F1825+[12]BS17A!F1827+[12]BS17A!F1833+[12]BS17A!F1837+[12]BS17A!F1843</f>
        <v>0</v>
      </c>
      <c r="G91" s="247">
        <f>+[12]BS17A!G1640+[12]BS17A!G1643+[12]BS17A!G1644+[12]BS17A!G1645+[12]BS17A!G1653+[12]BS17A!G1654+[12]BS17A!G1655+[12]BS17A!G1663+[12]BS17A!G1664+[12]BS17A!G1665+[12]BS17A!G1666+[12]BS17A!G1667+[12]BS17A!G1668+[12]BS17A!G1669+[12]BS17A!G1670+[12]BS17A!G1671+[12]BS17A!G1672+[12]BS17A!G1673+[12]BS17A!G1674+[12]BS17A!G1675+[12]BS17A!G1676+[12]BS17A!G1678+[12]BS17A!G1679+[12]BS17A!G1680+[12]BS17A!G1681+[12]BS17A!G1682+[12]BS17A!G1683+[12]BS17A!G1684+[12]BS17A!G1685+[12]BS17A!G1687+[12]BS17A!G1688+[12]BS17A!G1689+[12]BS17A!G1691+[12]BS17A!G1692+[12]BS17A!G1693+[12]BS17A!G1694+[12]BS17A!G1698+[12]BS17A!G1699+[12]BS17A!G1700+[12]BS17A!G1702+[12]BS17A!G1703+[12]BS17A!G1704+[12]BS17A!G1705+[12]BS17A!G1708+[12]BS17A!G1710+[12]BS17A!G1711+[12]BS17A!G1719+[12]BS17A!G1720+[12]BS17A!G1721+[12]BS17A!G1722+[12]BS17A!G1723+[12]BS17A!G1725+[12]BS17A!G1726+[12]BS17A!G1727+[12]BS17A!G1728+[12]BS17A!G1730+[12]BS17A!G1732+[12]BS17A!G1733+[12]BS17A!G1736+[12]BS17A!G1737+[12]BS17A!G1738+[12]BS17A!G1740+[12]BS17A!G1741+[12]BS17A!G1742+[12]BS17A!G1743+[12]BS17A!G1744+[12]BS17A!G1745+[12]BS17A!G1746+[12]BS17A!G1747+[12]BS17A!G1748+[12]BS17A!G1753+[12]BS17A!G1754+[12]BS17A!G1755+[12]BS17A!G1761+[12]BS17A!G1762+[12]BS17A!G1766+[12]BS17A!G1767+[12]BS17A!G1768+[12]BS17A!G1769+[12]BS17A!G1770+[12]BS17A!G1771+[12]BS17A!G1772+[12]BS17A!G1773+[12]BS17A!G1774+[12]BS17A!G1775+[12]BS17A!G1776+[12]BS17A!G1784+[12]BS17A!G1793+[12]BS17A!G1796+[12]BS17A!G1797+[12]BS17A!G1799+[12]BS17A!G1804+[12]BS17A!G1806+[12]BS17A!G1807+[12]BS17A!G1808+[12]BS17A!G1809+[12]BS17A!G1815+[12]BS17A!G1817+[12]BS17A!G1818+[12]BS17A!G1820+[12]BS17A!G1821+[12]BS17A!G1823+[12]BS17A!G1824+[12]BS17A!G1825+[12]BS17A!G1827+[12]BS17A!G1833+[12]BS17A!G1837+[12]BS17A!G1843</f>
        <v>3</v>
      </c>
      <c r="H91" s="291">
        <f>SUM(I91:K91)</f>
        <v>8</v>
      </c>
      <c r="I91" s="292">
        <f>+[12]BS17A!E1640+[12]BS17A!E1643+[12]BS17A!E1644+[12]BS17A!E1645+[12]BS17A!E1653+[12]BS17A!E1654+[12]BS17A!E1655+[12]BS17A!E1663+[12]BS17A!E1664+[12]BS17A!E1665+[12]BS17A!E1666+[12]BS17A!E1667+[12]BS17A!E1668+[12]BS17A!E1669+[12]BS17A!E1670+[12]BS17A!E1671+[12]BS17A!E1672+[12]BS17A!E1673+[12]BS17A!E1674+[12]BS17A!E1675+[12]BS17A!E1676+[12]BS17A!E1678+[12]BS17A!E1679+[12]BS17A!E1680+[12]BS17A!E1681+[12]BS17A!E1682+[12]BS17A!E1683+[12]BS17A!E1684+[12]BS17A!E1685+[12]BS17A!E1687+[12]BS17A!E1688+[12]BS17A!E1689+[12]BS17A!E1691+[12]BS17A!E1692+[12]BS17A!E1693+[12]BS17A!E1694+[12]BS17A!E1698+[12]BS17A!E1699+[12]BS17A!E1700+[12]BS17A!E1702+[12]BS17A!E1703+[12]BS17A!E1704+[12]BS17A!E1705+[12]BS17A!E1708+[12]BS17A!E1710+[12]BS17A!E1711+[12]BS17A!E1719+[12]BS17A!E1720+[12]BS17A!E1721+[12]BS17A!E1722+[12]BS17A!E1723+[12]BS17A!E1725+[12]BS17A!E1726+[12]BS17A!E1727+[12]BS17A!E1728+[12]BS17A!E1730+[12]BS17A!E1732+[12]BS17A!E1733+[12]BS17A!E1736+[12]BS17A!E1737+[12]BS17A!E1738+[12]BS17A!E1740+[12]BS17A!E1741+[12]BS17A!E1742+[12]BS17A!E1743+[12]BS17A!E1744+[12]BS17A!E1745+[12]BS17A!E1746+[12]BS17A!E1747+[12]BS17A!E1748+[12]BS17A!E1753+[12]BS17A!E1754+[12]BS17A!E1755+[12]BS17A!E1761+[12]BS17A!E1762+[12]BS17A!E1766+[12]BS17A!E1767+[12]BS17A!E1768+[12]BS17A!E1769+[12]BS17A!E1770+[12]BS17A!E1771+[12]BS17A!E1772+[12]BS17A!E1773+[12]BS17A!E1774+[12]BS17A!E1775+[12]BS17A!E1776+[12]BS17A!E1784+[12]BS17A!E1793+[12]BS17A!E1796+[12]BS17A!E1797+[12]BS17A!E1799+[12]BS17A!E1804+[12]BS17A!E1806+[12]BS17A!E1807+[12]BS17A!E1808+[12]BS17A!E1809+[12]BS17A!E1815+[12]BS17A!E1817+[12]BS17A!E1818+[12]BS17A!E1820+[12]BS17A!E1821+[12]BS17A!E1823+[12]BS17A!E1824+[12]BS17A!E1825+[12]BS17A!E1827+[12]BS17A!E1833+[12]BS17A!E1837+[12]BS17A!E1843</f>
        <v>8</v>
      </c>
      <c r="J91" s="292">
        <f>+[12]BS17A!H1640+[12]BS17A!H1643+[12]BS17A!H1644+[12]BS17A!H1645+[12]BS17A!H1653+[12]BS17A!H1654+[12]BS17A!H1655+[12]BS17A!H1663+[12]BS17A!H1664+[12]BS17A!H1665+[12]BS17A!H1666+[12]BS17A!H1667+[12]BS17A!H1668+[12]BS17A!H1669+[12]BS17A!H1670+[12]BS17A!H1671+[12]BS17A!H1672+[12]BS17A!H1673+[12]BS17A!H1674+[12]BS17A!H1675+[12]BS17A!H1676+[12]BS17A!H1678+[12]BS17A!H1679+[12]BS17A!H1680+[12]BS17A!H1681+[12]BS17A!H1682+[12]BS17A!H1683+[12]BS17A!H1684+[12]BS17A!H1685+[12]BS17A!H1687+[12]BS17A!H1688+[12]BS17A!H1689+[12]BS17A!H1691+[12]BS17A!H1692+[12]BS17A!H1693+[12]BS17A!H1694+[12]BS17A!H1698+[12]BS17A!H1699+[12]BS17A!H1700+[12]BS17A!H1702+[12]BS17A!H1703+[12]BS17A!H1704+[12]BS17A!H1705+[12]BS17A!H1708+[12]BS17A!H1710+[12]BS17A!H1711+[12]BS17A!H1719+[12]BS17A!H1720+[12]BS17A!H1721+[12]BS17A!H1722+[12]BS17A!H1723+[12]BS17A!H1725+[12]BS17A!H1726+[12]BS17A!H1727+[12]BS17A!H1728+[12]BS17A!H1730+[12]BS17A!H1732+[12]BS17A!H1733+[12]BS17A!H1736+[12]BS17A!H1737+[12]BS17A!H1738+[12]BS17A!H1740+[12]BS17A!H1741+[12]BS17A!H1742+[12]BS17A!H1743+[12]BS17A!H1744+[12]BS17A!H1745+[12]BS17A!H1746+[12]BS17A!H1747+[12]BS17A!H1748+[12]BS17A!H1753+[12]BS17A!H1754+[12]BS17A!H1755+[12]BS17A!H1761+[12]BS17A!H1762+[12]BS17A!H1766+[12]BS17A!H1767+[12]BS17A!H1768+[12]BS17A!H1769+[12]BS17A!H1770+[12]BS17A!H1771+[12]BS17A!H1772+[12]BS17A!H1773+[12]BS17A!H1774+[12]BS17A!H1775+[12]BS17A!H1776+[12]BS17A!H1784+[12]BS17A!H1793+[12]BS17A!H1796+[12]BS17A!H1797+[12]BS17A!H1799+[12]BS17A!H1804+[12]BS17A!H1806+[12]BS17A!H1807+[12]BS17A!H1808+[12]BS17A!H1809+[12]BS17A!H1815+[12]BS17A!H1817+[12]BS17A!H1818+[12]BS17A!H1820+[12]BS17A!H1821+[12]BS17A!H1823+[12]BS17A!H1824+[12]BS17A!H1825+[12]BS17A!H1827+[12]BS17A!H1833+[12]BS17A!H1837+[12]BS17A!H1843</f>
        <v>0</v>
      </c>
      <c r="K91" s="292">
        <f>+[12]BS17A!I1640+[12]BS17A!I1643+[12]BS17A!I1644+[12]BS17A!I1645+[12]BS17A!I1653+[12]BS17A!I1654+[12]BS17A!I1655+[12]BS17A!I1663+[12]BS17A!I1664+[12]BS17A!I1665+[12]BS17A!I1666+[12]BS17A!I1667+[12]BS17A!I1668+[12]BS17A!I1669+[12]BS17A!I1670+[12]BS17A!I1671+[12]BS17A!I1672+[12]BS17A!I1673+[12]BS17A!I1674+[12]BS17A!I1675+[12]BS17A!I1676+[12]BS17A!I1678+[12]BS17A!I1679+[12]BS17A!I1680+[12]BS17A!I1681+[12]BS17A!I1682+[12]BS17A!I1683+[12]BS17A!I1684+[12]BS17A!I1685+[12]BS17A!I1687+[12]BS17A!I1688+[12]BS17A!I1689+[12]BS17A!I1691+[12]BS17A!I1692+[12]BS17A!I1693+[12]BS17A!I1694+[12]BS17A!I1698+[12]BS17A!I1699+[12]BS17A!I1700+[12]BS17A!I1702+[12]BS17A!I1703+[12]BS17A!I1704+[12]BS17A!I1705+[12]BS17A!I1708+[12]BS17A!I1710+[12]BS17A!I1711+[12]BS17A!I1719+[12]BS17A!I1720+[12]BS17A!I1721+[12]BS17A!I1722+[12]BS17A!I1723+[12]BS17A!I1725+[12]BS17A!I1726+[12]BS17A!I1727+[12]BS17A!I1728+[12]BS17A!I1730+[12]BS17A!I1732+[12]BS17A!I1733+[12]BS17A!I1736+[12]BS17A!I1737+[12]BS17A!I1738+[12]BS17A!I1740+[12]BS17A!I1741+[12]BS17A!I1742+[12]BS17A!I1743+[12]BS17A!I1744+[12]BS17A!I1745+[12]BS17A!I1746+[12]BS17A!I1747+[12]BS17A!I1748+[12]BS17A!I1753+[12]BS17A!I1754+[12]BS17A!I1755+[12]BS17A!I1761+[12]BS17A!I1762+[12]BS17A!I1766+[12]BS17A!I1767+[12]BS17A!I1768+[12]BS17A!I1769+[12]BS17A!I1770+[12]BS17A!I1771+[12]BS17A!I1772+[12]BS17A!I1773+[12]BS17A!I1774+[12]BS17A!I1775+[12]BS17A!I1776+[12]BS17A!I1784+[12]BS17A!I1793+[12]BS17A!I1796+[12]BS17A!I1797+[12]BS17A!I1799+[12]BS17A!I1804+[12]BS17A!I1806+[12]BS17A!I1807+[12]BS17A!I1808+[12]BS17A!I1809+[12]BS17A!I1815+[12]BS17A!I1817+[12]BS17A!I1818+[12]BS17A!I1820+[12]BS17A!I1821+[12]BS17A!I1823+[12]BS17A!I1824+[12]BS17A!I1825+[12]BS17A!I1827+[12]BS17A!I1833+[12]BS17A!I1837+[12]BS17A!I1843</f>
        <v>0</v>
      </c>
      <c r="L91" s="244">
        <f>+[12]BS17A!AB1640+[12]BS17A!AB1643+[12]BS17A!AB1644+[12]BS17A!AB1645+[12]BS17A!AB1653+[12]BS17A!AB1654+[12]BS17A!AB1655+[12]BS17A!AB1663+[12]BS17A!AB1664+[12]BS17A!AB1665+[12]BS17A!AB1666+[12]BS17A!AB1667+[12]BS17A!AB1668+[12]BS17A!AB1669+[12]BS17A!AB1670+[12]BS17A!AB1671+[12]BS17A!AB1672+[12]BS17A!AB1673+[12]BS17A!AB1674+[12]BS17A!AB1675+[12]BS17A!AB1676+[12]BS17A!AB1678+[12]BS17A!AB1679+[12]BS17A!AB1680+[12]BS17A!AB1681+[12]BS17A!AB1682+[12]BS17A!AB1683+[12]BS17A!AB1684+[12]BS17A!AB1685+[12]BS17A!AB1687+[12]BS17A!AB1688+[12]BS17A!AB1689+[12]BS17A!AB1691+[12]BS17A!AB1692+[12]BS17A!AB1693+[12]BS17A!AB1694+[12]BS17A!AB1698+[12]BS17A!AB1699+[12]BS17A!AB1700+[12]BS17A!AB1702+[12]BS17A!AB1703+[12]BS17A!AB1704+[12]BS17A!AB1705+[12]BS17A!AB1708+[12]BS17A!AB1710+[12]BS17A!AB1711+[12]BS17A!AB1719+[12]BS17A!AB1720+[12]BS17A!AB1721+[12]BS17A!AB1722+[12]BS17A!AB1723+[12]BS17A!AB1725+[12]BS17A!AB1726+[12]BS17A!AB1727+[12]BS17A!AB1728+[12]BS17A!AB1730+[12]BS17A!AB1732+[12]BS17A!AB1733+[12]BS17A!AB1736+[12]BS17A!AB1737+[12]BS17A!AB1738+[12]BS17A!AB1740+[12]BS17A!AB1741+[12]BS17A!AB1742+[12]BS17A!AB1743+[12]BS17A!AB1744+[12]BS17A!AB1745+[12]BS17A!AB1746+[12]BS17A!AB1747+[12]BS17A!AB1748+[12]BS17A!AB1753+[12]BS17A!AB1754+[12]BS17A!AB1755+[12]BS17A!AB1761+[12]BS17A!AB1762+[12]BS17A!AB1766+[12]BS17A!AB1767+[12]BS17A!AB1768+[12]BS17A!AB1769+[12]BS17A!AB1770+[12]BS17A!AB1771+[12]BS17A!AB1772+[12]BS17A!AB1773+[12]BS17A!AB1774+[12]BS17A!AB1775+[12]BS17A!AB1776+[12]BS17A!AB1784+[12]BS17A!AB1793+[12]BS17A!AB1796+[12]BS17A!AB1797+[12]BS17A!AB1799+[12]BS17A!AB1804+[12]BS17A!AB1806+[12]BS17A!AB1807+[12]BS17A!AB1808+[12]BS17A!AB1809+[12]BS17A!AB1815+[12]BS17A!AB1817+[12]BS17A!AB1818+[12]BS17A!AB1820+[12]BS17A!AB1821+[12]BS17A!AB1823+[12]BS17A!AB1824+[12]BS17A!AB1825+[12]BS17A!AB1827+[12]BS17A!AB1833+[12]BS17A!AB1837+[12]BS17A!AB1843</f>
        <v>3</v>
      </c>
      <c r="M91" s="427">
        <f>+AA88+AA89</f>
        <v>0</v>
      </c>
      <c r="N91" s="244">
        <f>+[12]BS17D!D1638+[12]BS17D!D1641+[12]BS17D!D1642+[12]BS17D!D1643+[12]BS17D!D1651+[12]BS17D!D1652+[12]BS17D!D1653+[12]BS17D!D1661+[12]BS17D!D1662+[12]BS17D!D1663+[12]BS17D!D1664+[12]BS17D!D1665+[12]BS17D!D1666+[12]BS17D!D1667+[12]BS17D!D1668+[12]BS17D!D1669+[12]BS17D!D1670+[12]BS17D!D1671+[12]BS17D!D1672+[12]BS17D!D1673+[12]BS17D!D1674+[12]BS17D!D1676+[12]BS17D!D1677+[12]BS17D!D1678+[12]BS17D!D1679+[12]BS17D!D1680+[12]BS17D!D1681+[12]BS17D!D1682+[12]BS17D!D1683+[12]BS17D!D1685+[12]BS17D!D1686+[12]BS17D!D1687+[12]BS17D!D1689+[12]BS17D!D1690+[12]BS17D!D1691+[12]BS17D!D1692+[12]BS17D!D1696+[12]BS17D!D1697+[12]BS17D!D1698+[12]BS17D!D1700+[12]BS17D!D1701+[12]BS17D!D1702+[12]BS17D!D1703+[12]BS17D!D1706+[12]BS17D!D1708+[12]BS17D!D1709+[12]BS17D!D1717+[12]BS17D!D1718+[12]BS17D!D1719+[12]BS17D!D1720+[12]BS17D!D1721+[12]BS17D!D1723+[12]BS17D!D1724+[12]BS17D!D1725+[12]BS17D!D1726+[12]BS17D!D1728+[12]BS17D!D1730+[12]BS17D!D1731+[12]BS17D!D1734+[12]BS17D!D1735+[12]BS17D!D1736+[12]BS17D!D1738+[12]BS17D!D1739+[12]BS17D!D1740+[12]BS17D!D1741+[12]BS17D!D1742+[12]BS17D!D1743+[12]BS17D!D1744+[12]BS17D!D1745+[12]BS17D!D1746+[12]BS17D!D1751+[12]BS17D!D1752+[12]BS17D!D1753+[12]BS17D!D1759+[12]BS17D!D1760+[12]BS17D!D1764+[12]BS17D!D1765+[12]BS17D!D1766+[12]BS17D!D1767+[12]BS17D!D1768+[12]BS17D!D1769+[12]BS17D!D1770+[12]BS17D!D1771+[12]BS17D!D1772+[12]BS17D!D1773+[12]BS17D!D1774+[12]BS17D!D1782+[12]BS17D!D1791+[12]BS17D!D1794+[12]BS17D!D1795+[12]BS17D!D1797+[12]BS17D!D1802+[12]BS17D!D1804+[12]BS17D!D1805+[12]BS17D!D1806+[12]BS17D!D1807+[12]BS17D!D1813+[12]BS17D!D1815+[12]BS17D!D1816+[12]BS17D!D1818+[12]BS17D!D1819+[12]BS17D!D1821+[12]BS17D!D1822+[12]BS17D!D1823+[12]BS17D!D1825+[12]BS17D!D1831+[12]BS17D!D1835+[12]BS17D!D1841</f>
        <v>0</v>
      </c>
      <c r="O91" s="244">
        <f>+[12]BS17D!E1638+[12]BS17D!E1641+[12]BS17D!E1642+[12]BS17D!E1643+[12]BS17D!E1651+[12]BS17D!E1652+[12]BS17D!E1653+[12]BS17D!E1661+[12]BS17D!E1662+[12]BS17D!E1663+[12]BS17D!E1664+[12]BS17D!E1665+[12]BS17D!E1666+[12]BS17D!E1667+[12]BS17D!E1668+[12]BS17D!E1669+[12]BS17D!E1670+[12]BS17D!E1671+[12]BS17D!E1672+[12]BS17D!E1673+[12]BS17D!E1674+[12]BS17D!E1676+[12]BS17D!E1677+[12]BS17D!E1678+[12]BS17D!E1679+[12]BS17D!E1680+[12]BS17D!E1681+[12]BS17D!E1682+[12]BS17D!E1683+[12]BS17D!E1685+[12]BS17D!E1686+[12]BS17D!E1687+[12]BS17D!E1689+[12]BS17D!E1690+[12]BS17D!E1691+[12]BS17D!E1692+[12]BS17D!E1696+[12]BS17D!E1697+[12]BS17D!E1698+[12]BS17D!E1700+[12]BS17D!E1701+[12]BS17D!E1702+[12]BS17D!E1703+[12]BS17D!E1706+[12]BS17D!E1708+[12]BS17D!E1709+[12]BS17D!E1717+[12]BS17D!E1718+[12]BS17D!E1719+[12]BS17D!E1720+[12]BS17D!E1721+[12]BS17D!E1723+[12]BS17D!E1724+[12]BS17D!E1725+[12]BS17D!E1726+[12]BS17D!E1728+[12]BS17D!E1730+[12]BS17D!E1731+[12]BS17D!E1734+[12]BS17D!E1735+[12]BS17D!E1736+[12]BS17D!E1738+[12]BS17D!E1739+[12]BS17D!E1740+[12]BS17D!E1741+[12]BS17D!E1742+[12]BS17D!E1743+[12]BS17D!E1744+[12]BS17D!E1745+[12]BS17D!E1746+[12]BS17D!E1751+[12]BS17D!E1752+[12]BS17D!E1753+[12]BS17D!E1759+[12]BS17D!E1760+[12]BS17D!E1764+[12]BS17D!E1765+[12]BS17D!E1766+[12]BS17D!E1767+[12]BS17D!E1768+[12]BS17D!E1769+[12]BS17D!E1770+[12]BS17D!E1771+[12]BS17D!E1772+[12]BS17D!E1773+[12]BS17D!E1774+[12]BS17D!E1782+[12]BS17D!E1791+[12]BS17D!E1794+[12]BS17D!E1795+[12]BS17D!E1797+[12]BS17D!E1802+[12]BS17D!E1804+[12]BS17D!E1805+[12]BS17D!E1806+[12]BS17D!E1807+[12]BS17D!E1813+[12]BS17D!E1815+[12]BS17D!E1816+[12]BS17D!E1818+[12]BS17D!E1819+[12]BS17D!E1821+[12]BS17D!E1822+[12]BS17D!E1823+[12]BS17D!E1825+[12]BS17D!E1831+[12]BS17D!E1835+[12]BS17D!E1841</f>
        <v>0</v>
      </c>
      <c r="P91" s="244">
        <f>+[12]BS17A!S1640+[12]BS17A!S1643+[12]BS17A!S1644+[12]BS17A!S1645+[12]BS17A!S1653+[12]BS17A!S1654+[12]BS17A!S1655+[12]BS17A!S1663+[12]BS17A!S1664+[12]BS17A!S1665+[12]BS17A!S1666+[12]BS17A!S1667+[12]BS17A!S1668+[12]BS17A!S1669+[12]BS17A!S1670+[12]BS17A!S1671+[12]BS17A!S1672+[12]BS17A!S1673+[12]BS17A!S1674+[12]BS17A!S1675+[12]BS17A!S1676+[12]BS17A!S1678+[12]BS17A!S1679+[12]BS17A!S1680+[12]BS17A!S1681+[12]BS17A!S1682+[12]BS17A!S1683+[12]BS17A!S1684+[12]BS17A!S1685+[12]BS17A!S1687+[12]BS17A!S1688+[12]BS17A!S1689+[12]BS17A!S1691+[12]BS17A!S1692+[12]BS17A!S1693+[12]BS17A!S1694+[12]BS17A!S1698+[12]BS17A!S1699+[12]BS17A!S1700+[12]BS17A!S1702+[12]BS17A!S1703+[12]BS17A!S1704+[12]BS17A!S1705+[12]BS17A!S1708+[12]BS17A!S1710+[12]BS17A!S1711+[12]BS17A!S1719+[12]BS17A!S1720+[12]BS17A!S1721+[12]BS17A!S1722+[12]BS17A!S1723+[12]BS17A!S1725+[12]BS17A!S1726+[12]BS17A!S1727+[12]BS17A!S1728+[12]BS17A!S1730+[12]BS17A!S1732+[12]BS17A!S1733+[12]BS17A!S1736+[12]BS17A!S1737+[12]BS17A!S1738+[12]BS17A!S1740+[12]BS17A!S1741+[12]BS17A!S1742+[12]BS17A!S1743+[12]BS17A!S1744+[12]BS17A!S1745+[12]BS17A!S1746+[12]BS17A!S1747+[12]BS17A!S1748+[12]BS17A!S1753+[12]BS17A!S1754+[12]BS17A!S1755+[12]BS17A!S1761+[12]BS17A!S1762+[12]BS17A!S1766+[12]BS17A!S1767+[12]BS17A!S1768+[12]BS17A!S1769+[12]BS17A!S1770+[12]BS17A!S1771+[12]BS17A!S1772+[12]BS17A!S1773+[12]BS17A!S1774+[12]BS17A!S1775+[12]BS17A!S1776+[12]BS17A!S1784+[12]BS17A!S1793+[12]BS17A!S1796+[12]BS17A!S1797+[12]BS17A!S1799+[12]BS17A!S1804+[12]BS17A!S1806+[12]BS17A!S1807+[12]BS17A!S1808+[12]BS17A!S1809+[12]BS17A!S1815+[12]BS17A!S1817+[12]BS17A!S1818+[12]BS17A!S1820+[12]BS17A!S1821+[12]BS17A!S1823+[12]BS17A!S1824+[12]BS17A!S1825+[12]BS17A!S1827+[12]BS17A!S1833+[12]BS17A!S1837+[12]BS17A!S1843</f>
        <v>0</v>
      </c>
      <c r="Q91" s="244">
        <f>+[12]BS17A!T1640+[12]BS17A!T1643+[12]BS17A!T1644+[12]BS17A!T1645+[12]BS17A!T1653+[12]BS17A!T1654+[12]BS17A!T1655+[12]BS17A!T1663+[12]BS17A!T1664+[12]BS17A!T1665+[12]BS17A!T1666+[12]BS17A!T1667+[12]BS17A!T1668+[12]BS17A!T1669+[12]BS17A!T1670+[12]BS17A!T1671+[12]BS17A!T1672+[12]BS17A!T1673+[12]BS17A!T1674+[12]BS17A!T1675+[12]BS17A!T1676+[12]BS17A!T1678+[12]BS17A!T1679+[12]BS17A!T1680+[12]BS17A!T1681+[12]BS17A!T1682+[12]BS17A!T1683+[12]BS17A!T1684+[12]BS17A!T1685+[12]BS17A!T1687+[12]BS17A!T1688+[12]BS17A!T1689+[12]BS17A!T1691+[12]BS17A!T1692+[12]BS17A!T1693+[12]BS17A!T1694+[12]BS17A!T1698+[12]BS17A!T1699+[12]BS17A!T1700+[12]BS17A!T1702+[12]BS17A!T1703+[12]BS17A!T1704+[12]BS17A!T1705+[12]BS17A!T1708+[12]BS17A!T1710+[12]BS17A!T1711+[12]BS17A!T1719+[12]BS17A!T1720+[12]BS17A!T1721+[12]BS17A!T1722+[12]BS17A!T1723+[12]BS17A!T1725+[12]BS17A!T1726+[12]BS17A!T1727+[12]BS17A!T1728+[12]BS17A!T1730+[12]BS17A!T1732+[12]BS17A!T1733+[12]BS17A!T1736+[12]BS17A!T1737+[12]BS17A!T1738+[12]BS17A!T1740+[12]BS17A!T1741+[12]BS17A!T1742+[12]BS17A!T1743+[12]BS17A!T1744+[12]BS17A!T1745+[12]BS17A!T1746+[12]BS17A!T1747+[12]BS17A!T1748+[12]BS17A!T1753+[12]BS17A!T1754+[12]BS17A!T1755+[12]BS17A!T1761+[12]BS17A!T1762+[12]BS17A!T1766+[12]BS17A!T1767+[12]BS17A!T1768+[12]BS17A!T1769+[12]BS17A!T1770+[12]BS17A!T1771+[12]BS17A!T1772+[12]BS17A!T1773+[12]BS17A!T1774+[12]BS17A!T1775+[12]BS17A!T1776+[12]BS17A!T1784+[12]BS17A!T1793+[12]BS17A!T1796+[12]BS17A!T1797+[12]BS17A!T1799+[12]BS17A!T1804+[12]BS17A!T1806+[12]BS17A!T1807+[12]BS17A!T1808+[12]BS17A!T1809+[12]BS17A!T1815+[12]BS17A!T1817+[12]BS17A!T1818+[12]BS17A!T1820+[12]BS17A!T1821+[12]BS17A!T1823+[12]BS17A!T1824+[12]BS17A!T1825+[12]BS17A!T1827+[12]BS17A!T1833+[12]BS17A!T1837+[12]BS17A!T1843</f>
        <v>0</v>
      </c>
      <c r="R91" s="70"/>
      <c r="S91" s="474"/>
      <c r="Y91" s="443"/>
      <c r="Z91" s="445" t="s">
        <v>281</v>
      </c>
      <c r="AA91" s="445">
        <f>+[12]BS17A!Q$1841+[12]BS17A!Q$1842+[12]BS17A!Q$1844+[12]BS17A!R$1641+[12]BS17A!R$1642+[12]BS17A!R$1646+[12]BS17A!R$1647+[12]BS17A!R$1648+[12]BS17A!R$1649+[12]BS17A!R$1650+[12]BS17A!R$1651+[12]BS17A!R$1652+[12]BS17A!R$1656+[12]BS17A!R$1657+[12]BS17A!R$1658+[12]BS17A!R$1659+[12]BS17A!R$1660+[12]BS17A!R$1661+[12]BS17A!R$1662+[12]BS17A!R$1677+[12]BS17A!R$1686+[12]BS17A!R$1690+[12]BS17A!R$1695+[12]BS17A!R$1696+[12]BS17A!R$1697+[12]BS17A!R$1701+[12]BS17A!R$1706+[12]BS17A!R$1707+[12]BS17A!R$1709+[12]BS17A!R$1712+[12]BS17A!R$1713+[12]BS17A!R$1714+[12]BS17A!R$1715+[12]BS17A!R$1716+[12]BS17A!R$1717+[12]BS17A!R$1718+[12]BS17A!R$1724+[12]BS17A!R$1729+[12]BS17A!R$1731+[12]BS17A!R$1734+[12]BS17A!R$1735+[12]BS17A!R$1739+[12]BS17A!R$1749+[12]BS17A!R$1750+[12]BS17A!R$1751+[12]BS17A!R$1752+[12]BS17A!R$1756+[12]BS17A!R$1757+[12]BS17A!R$1758+[12]BS17A!R$1759+[12]BS17A!R$1760+[12]BS17A!R$1763+[12]BS17A!R$1764+[12]BS17A!R$1765+[12]BS17A!R$1777+[12]BS17A!R$1778+[12]BS17A!R$1779+[12]BS17A!R$1780+[12]BS17A!R$1781+[12]BS17A!R$1782+[12]BS17A!R$1783+[12]BS17A!R$1785+[12]BS17A!R$1786+[12]BS17A!R$1787+[12]BS17A!R$1788+[12]BS17A!R$1789+[12]BS17A!R$1790+[12]BS17A!R$1791+[12]BS17A!R$1792+[12]BS17A!R$1794+[12]BS17A!R$1795+[12]BS17A!R$1798+[12]BS17A!R$1800+[12]BS17A!R$1801+[12]BS17A!R$1802+[12]BS17A!R$1803+[12]BS17A!R$1805+[12]BS17A!R$1810+[12]BS17A!R$1811+[12]BS17A!R$1812+[12]BS17A!R$1813+[12]BS17A!R$1814+[12]BS17A!R$1816+[12]BS17A!R$1819+[12]BS17A!R$1822+[12]BS17A!R$1826+[12]BS17A!R$1828+[12]BS17A!R$1829+[12]BS17A!R$1830+[12]BS17A!R$1831+[12]BS17A!R$1832+[12]BS17A!R$1834+[12]BS17A!R$1835+[12]BS17A!R$1836+[12]BS17A!R$1838+[12]BS17A!R$1839+[12]BS17A!R$1840+[12]BS17A!R$1841+[12]BS17A!R$1842+[12]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[12]BS17A!C$1641+[12]BS17A!C$1642+[12]BS17A!C$1646+[12]BS17A!C$1647+[12]BS17A!C$1648+[12]BS17A!C$1649+[12]BS17A!C$1650+[12]BS17A!C$1651+[12]BS17A!C$1652+[12]BS17A!C$1656+[12]BS17A!C$1657+[12]BS17A!C$1658+[12]BS17A!C$1659+[12]BS17A!C$1660+[12]BS17A!C$1661+[12]BS17A!C$1662+[12]BS17A!C$1677+[12]BS17A!C$1686+[12]BS17A!C$1690+[12]BS17A!C$1695+[12]BS17A!C$1696+[12]BS17A!C$1697+[12]BS17A!C$1701+[12]BS17A!C$1706+[12]BS17A!C$1707+[12]BS17A!C$1709+[12]BS17A!C$1712+[12]BS17A!C$1713+[12]BS17A!C$1714+[12]BS17A!C$1715+[12]BS17A!C$1716+[12]BS17A!C$1717+[12]BS17A!C$1718+[12]BS17A!C$1724+[12]BS17A!C$1729+[12]BS17A!C$1731+[12]BS17A!C$1734+[12]BS17A!C$1735+[12]BS17A!C$1739+[12]BS17A!C$1749+[12]BS17A!C$1750+[12]BS17A!C$1751+[12]BS17A!C$1752+[12]BS17A!C$1756+[12]BS17A!C$1757+[12]BS17A!C$1758+[12]BS17A!C$1759+[12]BS17A!C$1760+[12]BS17A!C$1763+[12]BS17A!C$1764+[12]BS17A!C$1765+[12]BS17A!C$1777+[12]BS17A!C$1778+[12]BS17A!C$1779+[12]BS17A!C$1780+[12]BS17A!C$1781+[12]BS17A!C$1782+[12]BS17A!C$1783+[12]BS17A!C$1785+[12]BS17A!C$1786+[12]BS17A!C$1787+[12]BS17A!C$1788+[12]BS17A!C$1789+[12]BS17A!C$1790+[12]BS17A!C$1791+[12]BS17A!C$1792+[12]BS17A!C$1794+[12]BS17A!C$1795+[12]BS17A!C$1798+[12]BS17A!C$1800+[12]BS17A!C$1801+[12]BS17A!C$1802+[12]BS17A!C$1803+[12]BS17A!C$1805+[12]BS17A!C$1810+[12]BS17A!C$1811+[12]BS17A!C$1812+[12]BS17A!C$1813+[12]BS17A!C$1814+[12]BS17A!C$1816+[12]BS17A!C$1819+[12]BS17A!C$1822+[12]BS17A!C$1826+[12]BS17A!C$1828+[12]BS17A!C$1829+[12]BS17A!C$1830+[12]BS17A!C$1831+[12]BS17A!C$1832+[12]BS17A!C$1834+[12]BS17A!C$1835+[12]BS17A!C$1836+[12]BS17A!C$1838+[12]BS17A!C$1839+[12]BS17A!C$1840+[12]BS17A!C$1841+[12]BS17A!C$1842+[12]BS17A!C$1844</f>
        <v>5</v>
      </c>
      <c r="D92" s="228">
        <f>SUM(E92:G92)</f>
        <v>5</v>
      </c>
      <c r="E92" s="229">
        <f>+[12]BS17A!D$1641+[12]BS17A!D$1642+[12]BS17A!D$1646+[12]BS17A!D$1647+[12]BS17A!D$1648+[12]BS17A!D$1649+[12]BS17A!D$1650+[12]BS17A!D$1651+[12]BS17A!D$1652+[12]BS17A!D$1656+[12]BS17A!D$1657+[12]BS17A!D$1658+[12]BS17A!D$1659+[12]BS17A!D$1660+[12]BS17A!D$1661+[12]BS17A!D$1662+[12]BS17A!D$1677+[12]BS17A!D$1686+[12]BS17A!D$1690+[12]BS17A!D$1695+[12]BS17A!D$1696+[12]BS17A!D$1697+[12]BS17A!D$1701+[12]BS17A!D$1706+[12]BS17A!D$1707+[12]BS17A!D$1709+[12]BS17A!D$1712+[12]BS17A!D$1713+[12]BS17A!D$1714+[12]BS17A!D$1715+[12]BS17A!D$1716+[12]BS17A!D$1717+[12]BS17A!D$1718+[12]BS17A!D$1724+[12]BS17A!D$1729+[12]BS17A!D$1731+[12]BS17A!D$1734+[12]BS17A!D$1735+[12]BS17A!D$1739+[12]BS17A!D$1749+[12]BS17A!D$1750+[12]BS17A!D$1751+[12]BS17A!D$1752+[12]BS17A!D$1756+[12]BS17A!D$1757+[12]BS17A!D$1758+[12]BS17A!D$1759+[12]BS17A!D$1760+[12]BS17A!D$1763+[12]BS17A!D$1764+[12]BS17A!D$1765+[12]BS17A!D$1777+[12]BS17A!D$1778+[12]BS17A!D$1779+[12]BS17A!D$1780+[12]BS17A!D$1781+[12]BS17A!D$1782+[12]BS17A!D$1783+[12]BS17A!D$1785+[12]BS17A!D$1786+[12]BS17A!D$1787+[12]BS17A!D$1788+[12]BS17A!D$1789+[12]BS17A!D$1790+[12]BS17A!D$1791+[12]BS17A!D$1792+[12]BS17A!D$1794+[12]BS17A!D$1795+[12]BS17A!D$1798+[12]BS17A!D$1800+[12]BS17A!D$1801+[12]BS17A!D$1802+[12]BS17A!D$1803+[12]BS17A!D$1805+[12]BS17A!D$1810+[12]BS17A!D$1811+[12]BS17A!D$1812+[12]BS17A!D$1813+[12]BS17A!D$1814+[12]BS17A!D$1816+[12]BS17A!D$1819+[12]BS17A!D$1822+[12]BS17A!D$1826+[12]BS17A!D$1828+[12]BS17A!D$1829+[12]BS17A!D$1830+[12]BS17A!D$1831+[12]BS17A!D$1832+[12]BS17A!D$1834+[12]BS17A!D$1835+[12]BS17A!D$1836+[12]BS17A!D$1838+[12]BS17A!D$1839+[12]BS17A!D$1840+[12]BS17A!D$1841+[12]BS17A!D$1842+[12]BS17A!D$1844</f>
        <v>3</v>
      </c>
      <c r="F92" s="229">
        <f>+[12]BS17A!F$1641+[12]BS17A!F$1642+[12]BS17A!F$1646+[12]BS17A!F$1647+[12]BS17A!F$1648+[12]BS17A!F$1649+[12]BS17A!F$1650+[12]BS17A!F$1651+[12]BS17A!F$1652+[12]BS17A!F$1656+[12]BS17A!F$1657+[12]BS17A!F$1658+[12]BS17A!F$1659+[12]BS17A!F$1660+[12]BS17A!F$1661+[12]BS17A!F$1662+[12]BS17A!F$1677+[12]BS17A!F$1686+[12]BS17A!F$1690+[12]BS17A!F$1695+[12]BS17A!F$1696+[12]BS17A!F$1697+[12]BS17A!F$1701+[12]BS17A!F$1706+[12]BS17A!F$1707+[12]BS17A!F$1709+[12]BS17A!F$1712+[12]BS17A!F$1713+[12]BS17A!F$1714+[12]BS17A!F$1715+[12]BS17A!F$1716+[12]BS17A!F$1717+[12]BS17A!F$1718+[12]BS17A!F$1724+[12]BS17A!F$1729+[12]BS17A!F$1731+[12]BS17A!F$1734+[12]BS17A!F$1735+[12]BS17A!F$1739+[12]BS17A!F$1749+[12]BS17A!F$1750+[12]BS17A!F$1751+[12]BS17A!F$1752+[12]BS17A!F$1756+[12]BS17A!F$1757+[12]BS17A!F$1758+[12]BS17A!F$1759+[12]BS17A!F$1760+[12]BS17A!F$1763+[12]BS17A!F$1764+[12]BS17A!F$1765+[12]BS17A!F$1777+[12]BS17A!F$1778+[12]BS17A!F$1779+[12]BS17A!F$1780+[12]BS17A!F$1781+[12]BS17A!F$1782+[12]BS17A!F$1783+[12]BS17A!F$1785+[12]BS17A!F$1786+[12]BS17A!F$1787+[12]BS17A!F$1788+[12]BS17A!F$1789+[12]BS17A!F$1790+[12]BS17A!F$1791+[12]BS17A!F$1792+[12]BS17A!F$1794+[12]BS17A!F$1795+[12]BS17A!F$1798+[12]BS17A!F$1800+[12]BS17A!F$1801+[12]BS17A!F$1802+[12]BS17A!F$1803+[12]BS17A!F$1805+[12]BS17A!F$1810+[12]BS17A!F$1811+[12]BS17A!F$1812+[12]BS17A!F$1813+[12]BS17A!F$1814+[12]BS17A!F$1816+[12]BS17A!F$1819+[12]BS17A!F$1822+[12]BS17A!F$1826+[12]BS17A!F$1828+[12]BS17A!F$1829+[12]BS17A!F$1830+[12]BS17A!F$1831+[12]BS17A!F$1832+[12]BS17A!F$1834+[12]BS17A!F$1835+[12]BS17A!F$1836+[12]BS17A!F$1838+[12]BS17A!F$1839+[12]BS17A!F$1840+[12]BS17A!F$1841+[12]BS17A!F$1842+[12]BS17A!F$1844</f>
        <v>2</v>
      </c>
      <c r="G92" s="229">
        <f>+[12]BS17A!G$1641+[12]BS17A!G$1642+[12]BS17A!G$1646+[12]BS17A!G$1647+[12]BS17A!G$1648+[12]BS17A!G$1649+[12]BS17A!G$1650+[12]BS17A!G$1651+[12]BS17A!G$1652+[12]BS17A!G$1656+[12]BS17A!G$1657+[12]BS17A!G$1658+[12]BS17A!G$1659+[12]BS17A!G$1660+[12]BS17A!G$1661+[12]BS17A!G$1662+[12]BS17A!G$1677+[12]BS17A!G$1686+[12]BS17A!G$1690+[12]BS17A!G$1695+[12]BS17A!G$1696+[12]BS17A!G$1697+[12]BS17A!G$1701+[12]BS17A!G$1706+[12]BS17A!G$1707+[12]BS17A!G$1709+[12]BS17A!G$1712+[12]BS17A!G$1713+[12]BS17A!G$1714+[12]BS17A!G$1715+[12]BS17A!G$1716+[12]BS17A!G$1717+[12]BS17A!G$1718+[12]BS17A!G$1724+[12]BS17A!G$1729+[12]BS17A!G$1731+[12]BS17A!G$1734+[12]BS17A!G$1735+[12]BS17A!G$1739+[12]BS17A!G$1749+[12]BS17A!G$1750+[12]BS17A!G$1751+[12]BS17A!G$1752+[12]BS17A!G$1756+[12]BS17A!G$1757+[12]BS17A!G$1758+[12]BS17A!G$1759+[12]BS17A!G$1760+[12]BS17A!G$1763+[12]BS17A!G$1764+[12]BS17A!G$1765+[12]BS17A!G$1777+[12]BS17A!G$1778+[12]BS17A!G$1779+[12]BS17A!G$1780+[12]BS17A!G$1781+[12]BS17A!G$1782+[12]BS17A!G$1783+[12]BS17A!G$1785+[12]BS17A!G$1786+[12]BS17A!G$1787+[12]BS17A!G$1788+[12]BS17A!G$1789+[12]BS17A!G$1790+[12]BS17A!G$1791+[12]BS17A!G$1792+[12]BS17A!G$1794+[12]BS17A!G$1795+[12]BS17A!G$1798+[12]BS17A!G$1800+[12]BS17A!G$1801+[12]BS17A!G$1802+[12]BS17A!G$1803+[12]BS17A!G$1805+[12]BS17A!G$1810+[12]BS17A!G$1811+[12]BS17A!G$1812+[12]BS17A!G$1813+[12]BS17A!G$1814+[12]BS17A!G$1816+[12]BS17A!G$1819+[12]BS17A!G$1822+[12]BS17A!G$1826+[12]BS17A!G$1828+[12]BS17A!G$1829+[12]BS17A!G$1830+[12]BS17A!G$1831+[12]BS17A!G$1832+[12]BS17A!G$1834+[12]BS17A!G$1835+[12]BS17A!G$1836+[12]BS17A!G$1838+[12]BS17A!G$1839+[12]BS17A!G$1840+[12]BS17A!G$1841+[12]BS17A!G$1842+[12]BS17A!G$1844</f>
        <v>0</v>
      </c>
      <c r="H92" s="291">
        <f>SUM(I92:K92)</f>
        <v>2</v>
      </c>
      <c r="I92" s="292">
        <f>+[12]BS17A!E$1641+[12]BS17A!E$1642+[12]BS17A!E$1646+[12]BS17A!E$1647+[12]BS17A!E$1648+[12]BS17A!E$1649+[12]BS17A!E$1650+[12]BS17A!E$1651+[12]BS17A!E$1652+[12]BS17A!E$1656+[12]BS17A!E$1657+[12]BS17A!E$1658+[12]BS17A!E$1659+[12]BS17A!E$1660+[12]BS17A!E$1661+[12]BS17A!E$1662+[12]BS17A!E$1677+[12]BS17A!E$1686+[12]BS17A!E$1690+[12]BS17A!E$1695+[12]BS17A!E$1696+[12]BS17A!E$1697+[12]BS17A!E$1701+[12]BS17A!E$1706+[12]BS17A!E$1707+[12]BS17A!E$1709+[12]BS17A!E$1712+[12]BS17A!E$1713+[12]BS17A!E$1714+[12]BS17A!E$1715+[12]BS17A!E$1716+[12]BS17A!E$1717+[12]BS17A!E$1718+[12]BS17A!E$1724+[12]BS17A!E$1729+[12]BS17A!E$1731+[12]BS17A!E$1734+[12]BS17A!E$1735+[12]BS17A!E$1739+[12]BS17A!E$1749+[12]BS17A!E$1750+[12]BS17A!E$1751+[12]BS17A!E$1752+[12]BS17A!E$1756+[12]BS17A!E$1757+[12]BS17A!E$1758+[12]BS17A!E$1759+[12]BS17A!E$1760+[12]BS17A!E$1763+[12]BS17A!E$1764+[12]BS17A!E$1765+[12]BS17A!E$1777+[12]BS17A!E$1778+[12]BS17A!E$1779+[12]BS17A!E$1780+[12]BS17A!E$1781+[12]BS17A!E$1782+[12]BS17A!E$1783+[12]BS17A!E$1785+[12]BS17A!E$1786+[12]BS17A!E$1787+[12]BS17A!E$1788+[12]BS17A!E$1789+[12]BS17A!E$1790+[12]BS17A!E$1791+[12]BS17A!E$1792+[12]BS17A!E$1794+[12]BS17A!E$1795+[12]BS17A!E$1798+[12]BS17A!E$1800+[12]BS17A!E$1801+[12]BS17A!E$1802+[12]BS17A!E$1803+[12]BS17A!E$1805+[12]BS17A!E$1810+[12]BS17A!E$1811+[12]BS17A!E$1812+[12]BS17A!E$1813+[12]BS17A!E$1814+[12]BS17A!E$1816+[12]BS17A!E$1819+[12]BS17A!E$1822+[12]BS17A!E$1826+[12]BS17A!E$1828+[12]BS17A!E$1829+[12]BS17A!E$1830+[12]BS17A!E$1831+[12]BS17A!E$1832+[12]BS17A!E$1834+[12]BS17A!E$1835+[12]BS17A!E$1836+[12]BS17A!E$1838+[12]BS17A!E$1839+[12]BS17A!E$1840+[12]BS17A!E$1841+[12]BS17A!E$1842+[12]BS17A!E$1844</f>
        <v>2</v>
      </c>
      <c r="J92" s="294">
        <f>+[12]BS17A!H$1641+[12]BS17A!H$1642+[12]BS17A!H$1646+[12]BS17A!H$1647+[12]BS17A!H$1648+[12]BS17A!H$1649+[12]BS17A!H$1650+[12]BS17A!H$1651+[12]BS17A!H$1652+[12]BS17A!H$1656+[12]BS17A!H$1657+[12]BS17A!H$1658+[12]BS17A!H$1659+[12]BS17A!H$1660+[12]BS17A!H$1661+[12]BS17A!H$1662+[12]BS17A!H$1677+[12]BS17A!H$1686+[12]BS17A!H$1690+[12]BS17A!H$1695+[12]BS17A!H$1696+[12]BS17A!H$1697+[12]BS17A!H$1701+[12]BS17A!H$1706+[12]BS17A!H$1707+[12]BS17A!H$1709+[12]BS17A!H$1712+[12]BS17A!H$1713+[12]BS17A!H$1714+[12]BS17A!H$1715+[12]BS17A!H$1716+[12]BS17A!H$1717+[12]BS17A!H$1718+[12]BS17A!H$1724+[12]BS17A!H$1729+[12]BS17A!H$1731+[12]BS17A!H$1734+[12]BS17A!H$1735+[12]BS17A!H$1739+[12]BS17A!H$1749+[12]BS17A!H$1750+[12]BS17A!H$1751+[12]BS17A!H$1752+[12]BS17A!H$1756+[12]BS17A!H$1757+[12]BS17A!H$1758+[12]BS17A!H$1759+[12]BS17A!H$1760+[12]BS17A!H$1763+[12]BS17A!H$1764+[12]BS17A!H$1765+[12]BS17A!H$1777+[12]BS17A!H$1778+[12]BS17A!H$1779+[12]BS17A!H$1780+[12]BS17A!H$1781+[12]BS17A!H$1782+[12]BS17A!H$1783+[12]BS17A!H$1785+[12]BS17A!H$1786+[12]BS17A!H$1787+[12]BS17A!H$1788+[12]BS17A!H$1789+[12]BS17A!H$1790+[12]BS17A!H$1791+[12]BS17A!H$1792+[12]BS17A!H$1794+[12]BS17A!H$1795+[12]BS17A!H$1798+[12]BS17A!H$1800+[12]BS17A!H$1801+[12]BS17A!H$1802+[12]BS17A!H$1803+[12]BS17A!H$1805+[12]BS17A!H$1810+[12]BS17A!H$1811+[12]BS17A!H$1812+[12]BS17A!H$1813+[12]BS17A!H$1814+[12]BS17A!H$1816+[12]BS17A!H$1819+[12]BS17A!H$1822+[12]BS17A!H$1826+[12]BS17A!H$1828+[12]BS17A!H$1829+[12]BS17A!H$1830+[12]BS17A!H$1831+[12]BS17A!H$1832+[12]BS17A!H$1834+[12]BS17A!H$1835+[12]BS17A!H$1836+[12]BS17A!H$1838+[12]BS17A!H$1839+[12]BS17A!H$1840+[12]BS17A!H$1841+[12]BS17A!H$1842+[12]BS17A!H$1844</f>
        <v>0</v>
      </c>
      <c r="K92" s="294">
        <f>+[12]BS17A!I$1641+[12]BS17A!I$1642+[12]BS17A!I$1646+[12]BS17A!I$1647+[12]BS17A!I$1648+[12]BS17A!I$1649+[12]BS17A!I$1650+[12]BS17A!I$1651+[12]BS17A!I$1652+[12]BS17A!I$1656+[12]BS17A!I$1657+[12]BS17A!I$1658+[12]BS17A!I$1659+[12]BS17A!I$1660+[12]BS17A!I$1661+[12]BS17A!I$1662+[12]BS17A!I$1677+[12]BS17A!I$1686+[12]BS17A!I$1690+[12]BS17A!I$1695+[12]BS17A!I$1696+[12]BS17A!I$1697+[12]BS17A!I$1701+[12]BS17A!I$1706+[12]BS17A!I$1707+[12]BS17A!I$1709+[12]BS17A!I$1712+[12]BS17A!I$1713+[12]BS17A!I$1714+[12]BS17A!I$1715+[12]BS17A!I$1716+[12]BS17A!I$1717+[12]BS17A!I$1718+[12]BS17A!I$1724+[12]BS17A!I$1729+[12]BS17A!I$1731+[12]BS17A!I$1734+[12]BS17A!I$1735+[12]BS17A!I$1739+[12]BS17A!I$1749+[12]BS17A!I$1750+[12]BS17A!I$1751+[12]BS17A!I$1752+[12]BS17A!I$1756+[12]BS17A!I$1757+[12]BS17A!I$1758+[12]BS17A!I$1759+[12]BS17A!I$1760+[12]BS17A!I$1763+[12]BS17A!I$1764+[12]BS17A!I$1765+[12]BS17A!I$1777+[12]BS17A!I$1778+[12]BS17A!I$1779+[12]BS17A!I$1780+[12]BS17A!I$1781+[12]BS17A!I$1782+[12]BS17A!I$1783+[12]BS17A!I$1785+[12]BS17A!I$1786+[12]BS17A!I$1787+[12]BS17A!I$1788+[12]BS17A!I$1789+[12]BS17A!I$1790+[12]BS17A!I$1791+[12]BS17A!I$1792+[12]BS17A!I$1794+[12]BS17A!I$1795+[12]BS17A!I$1798+[12]BS17A!I$1800+[12]BS17A!I$1801+[12]BS17A!I$1802+[12]BS17A!I$1803+[12]BS17A!I$1805+[12]BS17A!I$1810+[12]BS17A!I$1811+[12]BS17A!I$1812+[12]BS17A!I$1813+[12]BS17A!I$1814+[12]BS17A!I$1816+[12]BS17A!I$1819+[12]BS17A!I$1822+[12]BS17A!I$1826+[12]BS17A!I$1828+[12]BS17A!I$1829+[12]BS17A!I$1830+[12]BS17A!I$1831+[12]BS17A!I$1832+[12]BS17A!I$1834+[12]BS17A!I$1835+[12]BS17A!I$1836+[12]BS17A!I$1838+[12]BS17A!I$1839+[12]BS17A!I$1840+[12]BS17A!I$1841+[12]BS17A!I$1842+[12]BS17A!I$1844</f>
        <v>0</v>
      </c>
      <c r="L92" s="156">
        <f>+[12]BS17A!AB$1641+[12]BS17A!AB$1642+[12]BS17A!AB$1646+[12]BS17A!AB$1647+[12]BS17A!AB$1648+[12]BS17A!AB$1649+[12]BS17A!AB$1650+[12]BS17A!AB$1651+[12]BS17A!AB$1652+[12]BS17A!AB$1656+[12]BS17A!AB$1657+[12]BS17A!AB$1658+[12]BS17A!AB$1659+[12]BS17A!AB$1660+[12]BS17A!AB$1661+[12]BS17A!AB$1662+[12]BS17A!AB$1677+[12]BS17A!AB$1686+[12]BS17A!AB$1690+[12]BS17A!AB$1695+[12]BS17A!AB$1696+[12]BS17A!AB$1697+[12]BS17A!AB$1701+[12]BS17A!AB$1706+[12]BS17A!AB$1707+[12]BS17A!AB$1709+[12]BS17A!AB$1712+[12]BS17A!AB$1713+[12]BS17A!AB$1714+[12]BS17A!AB$1715+[12]BS17A!AB$1716+[12]BS17A!AB$1717+[12]BS17A!AB$1718+[12]BS17A!AB$1724+[12]BS17A!AB$1729+[12]BS17A!AB$1731+[12]BS17A!AB$1734+[12]BS17A!AB$1735+[12]BS17A!AB$1739+[12]BS17A!AB$1749+[12]BS17A!AB$1750+[12]BS17A!AB$1751+[12]BS17A!AB$1752+[12]BS17A!AB$1756+[12]BS17A!AB$1757+[12]BS17A!AB$1758+[12]BS17A!AB$1759+[12]BS17A!AB$1760+[12]BS17A!AB$1763+[12]BS17A!AB$1764+[12]BS17A!AB$1765+[12]BS17A!AB$1777+[12]BS17A!AB$1778+[12]BS17A!AB$1779+[12]BS17A!AB$1780+[12]BS17A!AB$1781+[12]BS17A!AB$1782+[12]BS17A!AB$1783+[12]BS17A!AB$1785+[12]BS17A!AB$1786+[12]BS17A!AB$1787+[12]BS17A!AB$1788+[12]BS17A!AB$1789+[12]BS17A!AB$1790+[12]BS17A!AB$1791+[12]BS17A!AB$1792+[12]BS17A!AB$1794+[12]BS17A!AB$1795+[12]BS17A!AB$1798+[12]BS17A!AB$1800+[12]BS17A!AB$1801+[12]BS17A!AB$1802+[12]BS17A!AB$1803+[12]BS17A!AB$1805+[12]BS17A!AB$1810+[12]BS17A!AB$1811+[12]BS17A!AB$1812+[12]BS17A!AB$1813+[12]BS17A!AB$1814+[12]BS17A!AB$1816+[12]BS17A!AB$1819+[12]BS17A!AB$1822+[12]BS17A!AB$1826+[12]BS17A!AB$1828+[12]BS17A!AB$1829+[12]BS17A!AB$1830+[12]BS17A!AB$1831+[12]BS17A!AB$1832+[12]BS17A!AB$1834+[12]BS17A!AB$1835+[12]BS17A!AB$1836+[12]BS17A!AB$1838+[12]BS17A!AB$1839+[12]BS17A!AB$1840+[12]BS17A!AB$1841+[12]BS17A!AB$1842+[12]BS17A!AB$1844</f>
        <v>0</v>
      </c>
      <c r="M92" s="156">
        <f>+AA90+AA91</f>
        <v>0</v>
      </c>
      <c r="N92" s="156">
        <f>+[12]BS17D!D1640+[12]BS17D!D1644+[12]BS17D!D1645+[12]BS17D!D1646+[12]BS17D!D1647+[12]BS17D!D1648+[12]BS17D!D1649+[12]BS17D!D1650+[12]BS17D!D1654+[12]BS17D!D1655+[12]BS17D!D1656+[12]BS17D!D1657+[12]BS17D!D1658+[12]BS17D!D1659+[12]BS17D!D1660+[12]BS17D!D1675+[12]BS17D!D1684+[12]BS17D!D1688+[12]BS17D!D1693+[12]BS17D!D1694+[12]BS17D!D1695+[12]BS17D!D1699+[12]BS17D!D1704+[12]BS17D!D1705+[12]BS17D!D1707+[12]BS17D!D1710+[12]BS17D!D1711+[12]BS17D!D1712+[12]BS17D!D1713+[12]BS17D!D1714+[12]BS17D!D1715+[12]BS17D!D1716+[12]BS17D!D1722+[12]BS17D!D1727+[12]BS17D!D1729+[12]BS17D!D1732+[12]BS17D!D1733+[12]BS17D!D1737+[12]BS17D!D1747+[12]BS17D!D1748+[12]BS17D!D1749+[12]BS17D!D1750+[12]BS17D!D1754+[12]BS17D!D1755+[12]BS17D!D1756+[12]BS17D!D1757+[12]BS17D!D1758+[12]BS17D!D1761+[12]BS17D!D1762+[12]BS17D!D1763+[12]BS17D!D1775+[12]BS17D!D1776+[12]BS17D!D1777+[12]BS17D!D1778+[12]BS17D!D1779+[12]BS17D!D1780+[12]BS17D!D1781+[12]BS17D!D1783+[12]BS17D!D1784+[12]BS17D!D1785+[12]BS17D!D1786+[12]BS17D!D1787+[12]BS17D!D1788+[12]BS17D!D1789+[12]BS17D!D1790+[12]BS17D!D1792+[12]BS17D!D1793+[12]BS17D!D1796+[12]BS17D!D1798+[12]BS17D!D1799+[12]BS17D!D1800+[12]BS17D!D1801+[12]BS17D!D1803+[12]BS17D!D1808+[12]BS17D!D1809+[12]BS17D!D1810+[12]BS17D!D1811+[12]BS17D!D1812+[12]BS17D!D1814+[12]BS17D!D1817+[12]BS17D!D1820+[12]BS17D!D1824+[12]BS17D!D1826+[12]BS17D!D1827+[12]BS17D!D1828+[12]BS17D!D1829+[12]BS17D!D1830+[12]BS17D!D1832+[12]BS17D!D1833+[12]BS17D!D1834+[12]BS17D!D1836+[12]BS17D!D1837+[12]BS17D!D1838+[12]BS17D!D1839+[12]BS17D!D1840+[12]BS17D!D1842</f>
        <v>0</v>
      </c>
      <c r="O92" s="156">
        <f>+[12]BS17D!E1640+[12]BS17D!E1644+[12]BS17D!E1645+[12]BS17D!E1646+[12]BS17D!E1647+[12]BS17D!E1648+[12]BS17D!E1649+[12]BS17D!E1650+[12]BS17D!E1654+[12]BS17D!E1655+[12]BS17D!E1656+[12]BS17D!E1657+[12]BS17D!E1658+[12]BS17D!E1659+[12]BS17D!E1660+[12]BS17D!E1675+[12]BS17D!E1684+[12]BS17D!E1688+[12]BS17D!E1693+[12]BS17D!E1694+[12]BS17D!E1695+[12]BS17D!E1699+[12]BS17D!E1704+[12]BS17D!E1705+[12]BS17D!E1707+[12]BS17D!E1710+[12]BS17D!E1711+[12]BS17D!E1712+[12]BS17D!E1713+[12]BS17D!E1714+[12]BS17D!E1715+[12]BS17D!E1716+[12]BS17D!E1722+[12]BS17D!E1727+[12]BS17D!E1729+[12]BS17D!E1732+[12]BS17D!E1733+[12]BS17D!E1737+[12]BS17D!E1747+[12]BS17D!E1748+[12]BS17D!E1749+[12]BS17D!E1750+[12]BS17D!E1754+[12]BS17D!E1755+[12]BS17D!E1756+[12]BS17D!E1757+[12]BS17D!E1758+[12]BS17D!E1761+[12]BS17D!E1762+[12]BS17D!E1763+[12]BS17D!E1775+[12]BS17D!E1776+[12]BS17D!E1777+[12]BS17D!E1778+[12]BS17D!E1779+[12]BS17D!E1780+[12]BS17D!E1781+[12]BS17D!E1783+[12]BS17D!E1784+[12]BS17D!E1785+[12]BS17D!E1786+[12]BS17D!E1787+[12]BS17D!E1788+[12]BS17D!E1789+[12]BS17D!E1790+[12]BS17D!E1792+[12]BS17D!E1793+[12]BS17D!E1796+[12]BS17D!E1798+[12]BS17D!E1799+[12]BS17D!E1800+[12]BS17D!E1801+[12]BS17D!E1803+[12]BS17D!E1808+[12]BS17D!E1809+[12]BS17D!E1810+[12]BS17D!E1811+[12]BS17D!E1812+[12]BS17D!E1814+[12]BS17D!E1817+[12]BS17D!E1820+[12]BS17D!E1824+[12]BS17D!E1826+[12]BS17D!E1827+[12]BS17D!E1828+[12]BS17D!E1829+[12]BS17D!E1830+[12]BS17D!E1832+[12]BS17D!E1833+[12]BS17D!E1834+[12]BS17D!E1836+[12]BS17D!E1837+[12]BS17D!E1838+[12]BS17D!E1839+[12]BS17D!E1840+[12]BS17D!E1842</f>
        <v>0</v>
      </c>
      <c r="P92" s="156">
        <f>+[12]BS17A!S$1641+[12]BS17A!S$1642+[12]BS17A!S$1646+[12]BS17A!S$1647+[12]BS17A!S$1648+[12]BS17A!S$1649+[12]BS17A!S$1650+[12]BS17A!S$1651+[12]BS17A!S$1652+[12]BS17A!S$1656+[12]BS17A!S$1657+[12]BS17A!S$1658+[12]BS17A!S$1659+[12]BS17A!S$1660+[12]BS17A!S$1661+[12]BS17A!S$1662+[12]BS17A!S$1677+[12]BS17A!S$1686+[12]BS17A!S$1690+[12]BS17A!S$1695+[12]BS17A!S$1696+[12]BS17A!S$1697+[12]BS17A!S$1701+[12]BS17A!S$1706+[12]BS17A!S$1707+[12]BS17A!S$1709+[12]BS17A!S$1712+[12]BS17A!S$1713+[12]BS17A!S$1714+[12]BS17A!S$1715+[12]BS17A!S$1716+[12]BS17A!S$1717+[12]BS17A!S$1718+[12]BS17A!S$1724+[12]BS17A!S$1729+[12]BS17A!S$1731+[12]BS17A!S$1734+[12]BS17A!S$1735+[12]BS17A!S$1739+[12]BS17A!S$1749+[12]BS17A!S$1750+[12]BS17A!S$1751+[12]BS17A!S$1752+[12]BS17A!S$1756+[12]BS17A!S$1757+[12]BS17A!S$1758+[12]BS17A!S$1759+[12]BS17A!S$1760+[12]BS17A!S$1763+[12]BS17A!S$1764+[12]BS17A!S$1765+[12]BS17A!S$1777+[12]BS17A!S$1778+[12]BS17A!S$1779+[12]BS17A!S$1780+[12]BS17A!S$1781+[12]BS17A!S$1782+[12]BS17A!S$1783+[12]BS17A!S$1785+[12]BS17A!S$1786+[12]BS17A!S$1787+[12]BS17A!S$1788+[12]BS17A!S$1789+[12]BS17A!S$1790+[12]BS17A!S$1791+[12]BS17A!S$1792+[12]BS17A!S$1794+[12]BS17A!S$1795+[12]BS17A!S$1798+[12]BS17A!S$1800+[12]BS17A!S$1801+[12]BS17A!S$1802+[12]BS17A!S$1803+[12]BS17A!S$1805+[12]BS17A!S$1810+[12]BS17A!S$1811+[12]BS17A!S$1812+[12]BS17A!S$1813+[12]BS17A!S$1814+[12]BS17A!S$1816+[12]BS17A!S$1819+[12]BS17A!S$1822+[12]BS17A!S$1826+[12]BS17A!S$1828+[12]BS17A!S$1829+[12]BS17A!S$1830+[12]BS17A!S$1831+[12]BS17A!S$1832+[12]BS17A!S$1834+[12]BS17A!S$1835+[12]BS17A!S$1836+[12]BS17A!S$1838+[12]BS17A!S$1839+[12]BS17A!S$1840+[12]BS17A!S$1841+[12]BS17A!S$1842+[12]BS17A!S$1844</f>
        <v>0</v>
      </c>
      <c r="Q92" s="156">
        <f>+[12]BS17A!T$1641+[12]BS17A!T$1642+[12]BS17A!T$1646+[12]BS17A!T$1647+[12]BS17A!T$1648+[12]BS17A!T$1649+[12]BS17A!T$1650+[12]BS17A!T$1651+[12]BS17A!T$1652+[12]BS17A!T$1656+[12]BS17A!T$1657+[12]BS17A!T$1658+[12]BS17A!T$1659+[12]BS17A!T$1660+[12]BS17A!T$1661+[12]BS17A!T$1662+[12]BS17A!T$1677+[12]BS17A!T$1686+[12]BS17A!T$1690+[12]BS17A!T$1695+[12]BS17A!T$1696+[12]BS17A!T$1697+[12]BS17A!T$1701+[12]BS17A!T$1706+[12]BS17A!T$1707+[12]BS17A!T$1709+[12]BS17A!T$1712+[12]BS17A!T$1713+[12]BS17A!T$1714+[12]BS17A!T$1715+[12]BS17A!T$1716+[12]BS17A!T$1717+[12]BS17A!T$1718+[12]BS17A!T$1724+[12]BS17A!T$1729+[12]BS17A!T$1731+[12]BS17A!T$1734+[12]BS17A!T$1735+[12]BS17A!T$1739+[12]BS17A!T$1749+[12]BS17A!T$1750+[12]BS17A!T$1751+[12]BS17A!T$1752+[12]BS17A!T$1756+[12]BS17A!T$1757+[12]BS17A!T$1758+[12]BS17A!T$1759+[12]BS17A!T$1760+[12]BS17A!T$1763+[12]BS17A!T$1764+[12]BS17A!T$1765+[12]BS17A!T$1777+[12]BS17A!T$1778+[12]BS17A!T$1779+[12]BS17A!T$1780+[12]BS17A!T$1781+[12]BS17A!T$1782+[12]BS17A!T$1783+[12]BS17A!T$1785+[12]BS17A!T$1786+[12]BS17A!T$1787+[12]BS17A!T$1788+[12]BS17A!T$1789+[12]BS17A!T$1790+[12]BS17A!T$1791+[12]BS17A!T$1792+[12]BS17A!T$1794+[12]BS17A!T$1795+[12]BS17A!T$1798+[12]BS17A!T$1800+[12]BS17A!T$1801+[12]BS17A!T$1802+[12]BS17A!T$1803+[12]BS17A!T$1805+[12]BS17A!T$1810+[12]BS17A!T$1811+[12]BS17A!T$1812+[12]BS17A!T$1813+[12]BS17A!T$1814+[12]BS17A!T$1816+[12]BS17A!T$1819+[12]BS17A!T$1822+[12]BS17A!T$1826+[12]BS17A!T$1828+[12]BS17A!T$1829+[12]BS17A!T$1830+[12]BS17A!T$1831+[12]BS17A!T$1832+[12]BS17A!T$1834+[12]BS17A!T$1835+[12]BS17A!T$1836+[12]BS17A!T$1838+[12]BS17A!T$1839+[12]BS17A!T$1840+[12]BS17A!T$1841+[12]BS17A!T$1842+[12]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45</v>
      </c>
      <c r="D93" s="219">
        <f t="shared" ref="D93:Q93" si="14">SUM(D91:D92)</f>
        <v>40</v>
      </c>
      <c r="E93" s="300">
        <f t="shared" si="14"/>
        <v>35</v>
      </c>
      <c r="F93" s="300">
        <f t="shared" si="14"/>
        <v>2</v>
      </c>
      <c r="G93" s="300">
        <f t="shared" si="14"/>
        <v>3</v>
      </c>
      <c r="H93" s="301">
        <f t="shared" si="14"/>
        <v>10</v>
      </c>
      <c r="I93" s="302">
        <f t="shared" si="14"/>
        <v>10</v>
      </c>
      <c r="J93" s="302">
        <f t="shared" si="14"/>
        <v>0</v>
      </c>
      <c r="K93" s="302">
        <f t="shared" si="14"/>
        <v>0</v>
      </c>
      <c r="L93" s="303">
        <f t="shared" si="14"/>
        <v>3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64" t="s">
        <v>9</v>
      </c>
      <c r="D95" s="764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293</v>
      </c>
      <c r="D96" s="305">
        <v>249</v>
      </c>
      <c r="E96" s="306">
        <v>18</v>
      </c>
      <c r="F96" s="307">
        <v>275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IF([12]BS17A!$K$1988&lt;&gt;SUM([12]BS17!$D$98:$D$99),"El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IF([12]BS17A!$J$1988&lt;&gt;SUM([12]BS17!$C$98:$C$99),"El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133</v>
      </c>
      <c r="D98" s="313">
        <v>121</v>
      </c>
      <c r="E98" s="314">
        <v>29</v>
      </c>
      <c r="F98" s="315">
        <v>104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191</v>
      </c>
      <c r="D100" s="313">
        <v>187</v>
      </c>
      <c r="E100" s="314">
        <v>29</v>
      </c>
      <c r="F100" s="315">
        <v>162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0</v>
      </c>
      <c r="D101" s="309"/>
      <c r="E101" s="310"/>
      <c r="F101" s="311"/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197</v>
      </c>
      <c r="D102" s="317">
        <v>175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64" t="s">
        <v>9</v>
      </c>
      <c r="D104" s="631" t="s">
        <v>117</v>
      </c>
      <c r="E104" s="632" t="s">
        <v>118</v>
      </c>
      <c r="F104" s="768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760" t="s">
        <v>9</v>
      </c>
      <c r="D110" s="760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2</v>
      </c>
      <c r="D111" s="326">
        <v>2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2</v>
      </c>
      <c r="D112" s="328">
        <v>2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64" t="s">
        <v>9</v>
      </c>
      <c r="D115" s="633" t="s">
        <v>139</v>
      </c>
      <c r="E115" s="634" t="s">
        <v>140</v>
      </c>
      <c r="F115" s="762" t="s">
        <v>273</v>
      </c>
      <c r="G115" s="495" t="s">
        <v>274</v>
      </c>
      <c r="H115" s="763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+[12]BS17A!C804</f>
        <v>6</v>
      </c>
      <c r="D116" s="329">
        <f>+C116-E116</f>
        <v>0</v>
      </c>
      <c r="E116" s="330">
        <f>+[12]BS17A!D804</f>
        <v>6</v>
      </c>
      <c r="F116" s="404">
        <f>+[12]BS17A!N804</f>
        <v>0</v>
      </c>
      <c r="G116" s="430">
        <f>+[12]BS17A!O804</f>
        <v>6</v>
      </c>
      <c r="H116" s="256">
        <f>+[12]BS17A!P804</f>
        <v>0</v>
      </c>
      <c r="I116" s="256">
        <f>+[12]BS17A!Q804+[12]BS17A!R804</f>
        <v>0</v>
      </c>
      <c r="J116" s="256"/>
      <c r="K116" s="331">
        <f>+[12]BS17D!E804</f>
        <v>0</v>
      </c>
      <c r="L116" s="256">
        <f>+[12]BS17A!T804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+[12]BS17C!C44</f>
        <v>0</v>
      </c>
      <c r="D117" s="332"/>
      <c r="E117" s="333"/>
      <c r="F117" s="232">
        <f>+[12]BS17C!D44</f>
        <v>0</v>
      </c>
      <c r="G117" s="391">
        <f>+[12]BS17C!E44</f>
        <v>0</v>
      </c>
      <c r="H117" s="260">
        <f>+[12]BS17C!F44</f>
        <v>0</v>
      </c>
      <c r="I117" s="260">
        <f>+[12]BS17C!G44</f>
        <v>0</v>
      </c>
      <c r="J117" s="260"/>
      <c r="K117" s="231">
        <f>+[12]BS17D!E1988</f>
        <v>0</v>
      </c>
      <c r="L117" s="260">
        <f>+[12]BS17C!H44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6</v>
      </c>
      <c r="D118" s="318"/>
      <c r="E118" s="319"/>
      <c r="F118" s="218">
        <f t="shared" ref="F118:L118" si="19">+F117+F116</f>
        <v>0</v>
      </c>
      <c r="G118" s="387">
        <f t="shared" si="19"/>
        <v>6</v>
      </c>
      <c r="H118" s="265">
        <f t="shared" si="19"/>
        <v>0</v>
      </c>
      <c r="I118" s="265">
        <f t="shared" si="19"/>
        <v>0</v>
      </c>
      <c r="J118" s="265"/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+[12]BS17C!C80</f>
        <v>909</v>
      </c>
      <c r="D119" s="318"/>
      <c r="E119" s="319"/>
      <c r="F119" s="245">
        <f>+[12]BS17C!D80</f>
        <v>0</v>
      </c>
      <c r="G119" s="247">
        <f>+[12]BS17C!E80</f>
        <v>887</v>
      </c>
      <c r="H119" s="335">
        <f>+[12]BS17C!F80</f>
        <v>22</v>
      </c>
      <c r="I119" s="335">
        <f>+[12]BS17C!G80</f>
        <v>0</v>
      </c>
      <c r="J119" s="335"/>
      <c r="K119" s="244">
        <f>+[12]BS17D!E2023</f>
        <v>0</v>
      </c>
      <c r="L119" s="335">
        <f>+[12]BS17C!H80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+[12]BS17C!C122</f>
        <v>328</v>
      </c>
      <c r="D120" s="336"/>
      <c r="E120" s="337"/>
      <c r="F120" s="251">
        <f>+[12]BS17C!D122</f>
        <v>3</v>
      </c>
      <c r="G120" s="253">
        <f>+[12]BS17C!E122</f>
        <v>320</v>
      </c>
      <c r="H120" s="272">
        <f>+[12]BS17C!F122</f>
        <v>5</v>
      </c>
      <c r="I120" s="272">
        <f>+[12]BS17C!G122</f>
        <v>0</v>
      </c>
      <c r="J120" s="272"/>
      <c r="K120" s="250">
        <f>+[12]BS17D!E2062</f>
        <v>0</v>
      </c>
      <c r="L120" s="272">
        <f>+[12]BS17C!H122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+[12]BS17A!C1036</f>
        <v>0</v>
      </c>
      <c r="D121" s="219">
        <f>+C121-E121</f>
        <v>0</v>
      </c>
      <c r="E121" s="220">
        <f>+[12]BS17A!D1036</f>
        <v>0</v>
      </c>
      <c r="F121" s="218">
        <f>+[12]BS17A!N1036</f>
        <v>0</v>
      </c>
      <c r="G121" s="387">
        <f>+[12]BS17A!O1036</f>
        <v>0</v>
      </c>
      <c r="H121" s="265">
        <f>+[12]BS17A!P1036</f>
        <v>0</v>
      </c>
      <c r="I121" s="265">
        <f>+[12]BS17A!Q1036+[12]BS17A!R1036</f>
        <v>0</v>
      </c>
      <c r="J121" s="265"/>
      <c r="K121" s="217">
        <f>+[12]BS17D!E1036</f>
        <v>0</v>
      </c>
      <c r="L121" s="265">
        <f>+[12]BS17A!T1036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+[12]BS17C!C164</f>
        <v>47</v>
      </c>
      <c r="D122" s="339"/>
      <c r="E122" s="337"/>
      <c r="F122" s="223">
        <f>+[12]BS17C!D164</f>
        <v>47</v>
      </c>
      <c r="G122" s="388">
        <f>+[12]BS17C!E164</f>
        <v>0</v>
      </c>
      <c r="H122" s="340">
        <f>+[12]BS17C!F164</f>
        <v>0</v>
      </c>
      <c r="I122" s="340">
        <f>+[12]BS17C!G164</f>
        <v>0</v>
      </c>
      <c r="J122" s="340"/>
      <c r="K122" s="222">
        <f>+[12]BS17D!B2103</f>
        <v>0</v>
      </c>
      <c r="L122" s="340">
        <f>+[12]BS17C!H164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+[12]BS17A!C1196</f>
        <v>739</v>
      </c>
      <c r="D123" s="236">
        <f>+C123-E123</f>
        <v>12</v>
      </c>
      <c r="E123" s="237">
        <f>+[12]BS17A!D1196</f>
        <v>727</v>
      </c>
      <c r="F123" s="235">
        <f>+[12]BS17A!N1196</f>
        <v>236</v>
      </c>
      <c r="G123" s="393">
        <f>+[12]BS17A!O1196</f>
        <v>299</v>
      </c>
      <c r="H123" s="258">
        <f>+[12]BS17A!P1196</f>
        <v>204</v>
      </c>
      <c r="I123" s="258">
        <f>+[12]BS17A!Q1196+[12]BS17A!R1196</f>
        <v>0</v>
      </c>
      <c r="J123" s="258"/>
      <c r="K123" s="234">
        <f>+[12]BS17D!E1196</f>
        <v>0</v>
      </c>
      <c r="L123" s="258">
        <f>+[12]BS17A!T1196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+[12]BS17C!C181</f>
        <v>13250</v>
      </c>
      <c r="D124" s="332"/>
      <c r="E124" s="333"/>
      <c r="F124" s="232">
        <f>+[12]BS17C!D181</f>
        <v>12820</v>
      </c>
      <c r="G124" s="391">
        <f>+[12]BS17C!E181</f>
        <v>255</v>
      </c>
      <c r="H124" s="260">
        <f>+[12]BS17C!F181</f>
        <v>175</v>
      </c>
      <c r="I124" s="260">
        <f>+[12]BS17C!G181</f>
        <v>0</v>
      </c>
      <c r="J124" s="260"/>
      <c r="K124" s="231">
        <f>+[12]BS17D!E2119</f>
        <v>0</v>
      </c>
      <c r="L124" s="260">
        <f>+[12]BS17C!H181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13989</v>
      </c>
      <c r="D125" s="318"/>
      <c r="E125" s="319"/>
      <c r="F125" s="218">
        <f t="shared" ref="F125:L125" si="20">+F124+F123</f>
        <v>13056</v>
      </c>
      <c r="G125" s="387">
        <f t="shared" si="20"/>
        <v>554</v>
      </c>
      <c r="H125" s="265">
        <f t="shared" si="20"/>
        <v>379</v>
      </c>
      <c r="I125" s="265">
        <f t="shared" si="20"/>
        <v>0</v>
      </c>
      <c r="J125" s="265"/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+[12]BS17A!C1353</f>
        <v>81</v>
      </c>
      <c r="D126" s="246">
        <f>+C126-E126</f>
        <v>1</v>
      </c>
      <c r="E126" s="248">
        <f>+[12]BS17A!D1353</f>
        <v>80</v>
      </c>
      <c r="F126" s="245">
        <f>+[12]BS17A!N1353</f>
        <v>5</v>
      </c>
      <c r="G126" s="247">
        <f>+[12]BS17A!O1353</f>
        <v>76</v>
      </c>
      <c r="H126" s="335">
        <f>+[12]BS17A!P1353</f>
        <v>0</v>
      </c>
      <c r="I126" s="335">
        <f>+[12]BS17A!Q1353+[12]BS17A!R1353</f>
        <v>0</v>
      </c>
      <c r="J126" s="340"/>
      <c r="K126" s="222">
        <f>+[12]BS17D!E1353</f>
        <v>0</v>
      </c>
      <c r="L126" s="335">
        <f>+[12]BS17A!T1353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+[12]BS17C!C252</f>
        <v>174</v>
      </c>
      <c r="D127" s="332"/>
      <c r="E127" s="333"/>
      <c r="F127" s="232">
        <f>+[12]BS17C!D252</f>
        <v>135</v>
      </c>
      <c r="G127" s="391">
        <f>+[12]BS17C!E252</f>
        <v>33</v>
      </c>
      <c r="H127" s="260">
        <f>+[12]BS17C!F252</f>
        <v>6</v>
      </c>
      <c r="I127" s="260">
        <f>+[12]BS17C!G252</f>
        <v>0</v>
      </c>
      <c r="J127" s="260"/>
      <c r="K127" s="231">
        <f>+[12]BS17D!E2189</f>
        <v>0</v>
      </c>
      <c r="L127" s="260">
        <f>+[12]BS17C!H252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255</v>
      </c>
      <c r="D128" s="318"/>
      <c r="E128" s="319"/>
      <c r="F128" s="218">
        <f t="shared" ref="F128:L128" si="21">+F127+F126</f>
        <v>140</v>
      </c>
      <c r="G128" s="387">
        <f t="shared" si="21"/>
        <v>109</v>
      </c>
      <c r="H128" s="265">
        <f t="shared" si="21"/>
        <v>6</v>
      </c>
      <c r="I128" s="265">
        <f t="shared" si="21"/>
        <v>0</v>
      </c>
      <c r="J128" s="265"/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+[12]BS17C!C292</f>
        <v>125</v>
      </c>
      <c r="D129" s="336"/>
      <c r="E129" s="337"/>
      <c r="F129" s="223">
        <f>+[12]BS17C!D292</f>
        <v>88</v>
      </c>
      <c r="G129" s="388">
        <f>+[12]BS17C!E292</f>
        <v>17</v>
      </c>
      <c r="H129" s="340">
        <f>+[12]BS17C!F292</f>
        <v>20</v>
      </c>
      <c r="I129" s="340">
        <f>+[12]BS17C!G292</f>
        <v>0</v>
      </c>
      <c r="J129" s="340"/>
      <c r="K129" s="222">
        <f>+[12]BS17D!E2228</f>
        <v>0</v>
      </c>
      <c r="L129" s="340">
        <f>+[12]BS17C!H292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+[12]BS17A!C1574</f>
        <v>1237</v>
      </c>
      <c r="D130" s="219">
        <f>+C130-E130</f>
        <v>47</v>
      </c>
      <c r="E130" s="220">
        <f>+[12]BS17A!D1574</f>
        <v>1190</v>
      </c>
      <c r="F130" s="218">
        <f>+[12]BS17A!N1574</f>
        <v>1172</v>
      </c>
      <c r="G130" s="387">
        <f>+[12]BS17A!O1574</f>
        <v>65</v>
      </c>
      <c r="H130" s="265">
        <f>+[12]BS17A!P1574</f>
        <v>0</v>
      </c>
      <c r="I130" s="265">
        <f>+[12]BS17A!Q1574+[12]BS17A!R1574</f>
        <v>0</v>
      </c>
      <c r="J130" s="265"/>
      <c r="K130" s="217">
        <f>+[12]BS17D!E1574</f>
        <v>0</v>
      </c>
      <c r="L130" s="265">
        <f>+[12]BS17A!T1574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+[12]BS17A!C1849</f>
        <v>34</v>
      </c>
      <c r="D131" s="224">
        <f>+C131-E131</f>
        <v>1</v>
      </c>
      <c r="E131" s="225">
        <f>+[12]BS17A!D1849</f>
        <v>33</v>
      </c>
      <c r="F131" s="223">
        <f>+[12]BS17A!N1849</f>
        <v>17</v>
      </c>
      <c r="G131" s="388">
        <f>+[12]BS17A!O1849</f>
        <v>3</v>
      </c>
      <c r="H131" s="340">
        <f>+[12]BS17A!P1849</f>
        <v>14</v>
      </c>
      <c r="I131" s="340">
        <f>+[12]BS17A!Q1849+[12]BS17A!R1849</f>
        <v>0</v>
      </c>
      <c r="J131" s="340"/>
      <c r="K131" s="222">
        <f>+[12]BS17D!E1849</f>
        <v>0</v>
      </c>
      <c r="L131" s="340">
        <f>+[12]BS17A!T1849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+[12]BS17C!C315</f>
        <v>79</v>
      </c>
      <c r="D132" s="332"/>
      <c r="E132" s="333"/>
      <c r="F132" s="232">
        <f>+[12]BS17C!D315</f>
        <v>2</v>
      </c>
      <c r="G132" s="391">
        <f>+[12]BS17C!E315</f>
        <v>77</v>
      </c>
      <c r="H132" s="260">
        <f>+[12]BS17C!F315</f>
        <v>0</v>
      </c>
      <c r="I132" s="260">
        <f>+[12]BS17C!G315</f>
        <v>0</v>
      </c>
      <c r="J132" s="260"/>
      <c r="K132" s="231">
        <f>+[12]BS17D!E2250</f>
        <v>0</v>
      </c>
      <c r="L132" s="260">
        <f>+[12]BS17C!H315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113</v>
      </c>
      <c r="D133" s="318"/>
      <c r="E133" s="319"/>
      <c r="F133" s="218">
        <f t="shared" ref="F133:L133" si="23">+F132+F131</f>
        <v>19</v>
      </c>
      <c r="G133" s="387">
        <f t="shared" si="23"/>
        <v>80</v>
      </c>
      <c r="H133" s="265">
        <f t="shared" si="23"/>
        <v>14</v>
      </c>
      <c r="I133" s="265">
        <f t="shared" si="23"/>
        <v>0</v>
      </c>
      <c r="J133" s="265"/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+[12]BS17C!C341</f>
        <v>15921</v>
      </c>
      <c r="D134" s="318"/>
      <c r="E134" s="319"/>
      <c r="F134" s="218">
        <f>+[12]BS17C!D341</f>
        <v>13435</v>
      </c>
      <c r="G134" s="387">
        <f>+[12]BS17C!E341</f>
        <v>2125</v>
      </c>
      <c r="H134" s="265">
        <f>+[12]BS17C!F341</f>
        <v>361</v>
      </c>
      <c r="I134" s="265">
        <f>+[12]BS17C!G341</f>
        <v>0</v>
      </c>
      <c r="J134" s="265"/>
      <c r="K134" s="217">
        <f>+[12]BS17D!E2267</f>
        <v>0</v>
      </c>
      <c r="L134" s="265">
        <f>+[12]BS17C!H341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2097</v>
      </c>
      <c r="D135" s="281"/>
      <c r="E135" s="282"/>
      <c r="F135" s="236">
        <f t="shared" ref="F135:L135" si="24">+F116+F121+F123+F126+F130+F131</f>
        <v>1430</v>
      </c>
      <c r="G135" s="393">
        <f t="shared" si="24"/>
        <v>449</v>
      </c>
      <c r="H135" s="237">
        <f t="shared" si="24"/>
        <v>218</v>
      </c>
      <c r="I135" s="342">
        <f t="shared" si="24"/>
        <v>0</v>
      </c>
      <c r="J135" s="342"/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30833</v>
      </c>
      <c r="D136" s="318"/>
      <c r="E136" s="319"/>
      <c r="F136" s="227">
        <f t="shared" ref="F136:L136" si="25">+F117+F119+F120+F122+F124+F127+F129+F132+F134</f>
        <v>26530</v>
      </c>
      <c r="G136" s="229">
        <f t="shared" si="25"/>
        <v>3714</v>
      </c>
      <c r="H136" s="270">
        <f t="shared" si="25"/>
        <v>589</v>
      </c>
      <c r="I136" s="270">
        <f t="shared" si="25"/>
        <v>0</v>
      </c>
      <c r="J136" s="270"/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32930</v>
      </c>
      <c r="D137" s="336"/>
      <c r="E137" s="337"/>
      <c r="F137" s="232">
        <f t="shared" ref="F137:L137" si="26">+F135+F136</f>
        <v>27960</v>
      </c>
      <c r="G137" s="391">
        <f t="shared" si="26"/>
        <v>4163</v>
      </c>
      <c r="H137" s="260">
        <f t="shared" si="26"/>
        <v>807</v>
      </c>
      <c r="I137" s="260">
        <f t="shared" si="26"/>
        <v>0</v>
      </c>
      <c r="J137" s="260"/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+[12]BS17C!C533</f>
        <v>0</v>
      </c>
      <c r="D140" s="255">
        <f>+[12]BS17C!E533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+[12]BS17A!C1861</f>
        <v>57</v>
      </c>
      <c r="D141" s="156">
        <f>+[12]BS17A!D1861</f>
        <v>46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+[12]BS17A!C48</f>
        <v>500</v>
      </c>
      <c r="D142" s="156">
        <f>+[12]BS17A!D48</f>
        <v>429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+[12]BS17A!C50</f>
        <v>80</v>
      </c>
      <c r="D144" s="347">
        <f>+[12]BS17A!D50</f>
        <v>80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+[12]BS17A!C51</f>
        <v>167</v>
      </c>
      <c r="D145" s="250">
        <f>+[12]BS17A!D51</f>
        <v>160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804</v>
      </c>
      <c r="D146" s="217">
        <f>SUM(D140:D145)</f>
        <v>715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5699</v>
      </c>
      <c r="D151" s="154">
        <v>130</v>
      </c>
      <c r="E151" s="152">
        <v>14011</v>
      </c>
      <c r="F151" s="154"/>
      <c r="G151" s="154">
        <v>5569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3014</v>
      </c>
      <c r="D152" s="159">
        <v>69</v>
      </c>
      <c r="E152" s="157">
        <v>7413</v>
      </c>
      <c r="F152" s="159"/>
      <c r="G152" s="159">
        <v>2945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8713</v>
      </c>
      <c r="D153" s="220">
        <f>SUM(D151:D152)</f>
        <v>199</v>
      </c>
      <c r="E153" s="219">
        <f>SUM(E151:E152)</f>
        <v>21424</v>
      </c>
      <c r="F153" s="220">
        <f>SUM(F151:F152)</f>
        <v>0</v>
      </c>
      <c r="G153" s="220">
        <f>SUM(G151:G152)</f>
        <v>8514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9178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2498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33948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70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64" t="s">
        <v>9</v>
      </c>
      <c r="D176" s="764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159</v>
      </c>
      <c r="D177" s="607">
        <v>145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69" t="s">
        <v>186</v>
      </c>
      <c r="D181" s="769" t="s">
        <v>223</v>
      </c>
      <c r="E181" s="764" t="s">
        <v>224</v>
      </c>
      <c r="F181" s="769" t="s">
        <v>225</v>
      </c>
      <c r="G181" s="769" t="s">
        <v>226</v>
      </c>
      <c r="H181" s="769" t="s">
        <v>227</v>
      </c>
      <c r="I181" s="769" t="s">
        <v>228</v>
      </c>
      <c r="J181" s="769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66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65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66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65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66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66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65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60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J114:J115"/>
    <mergeCell ref="K114:K115"/>
    <mergeCell ref="L114:L115"/>
    <mergeCell ref="K10:K11"/>
    <mergeCell ref="E36:G36"/>
    <mergeCell ref="I36:I37"/>
    <mergeCell ref="J36:J37"/>
    <mergeCell ref="K36:K37"/>
    <mergeCell ref="E51:G51"/>
    <mergeCell ref="I51:I52"/>
    <mergeCell ref="J51:J52"/>
    <mergeCell ref="K51:K52"/>
    <mergeCell ref="I114:I115"/>
    <mergeCell ref="F114:H114"/>
    <mergeCell ref="H36:H37"/>
    <mergeCell ref="H51:H52"/>
    <mergeCell ref="F108:M108"/>
    <mergeCell ref="H55:H56"/>
    <mergeCell ref="E55:G55"/>
    <mergeCell ref="I55:I56"/>
    <mergeCell ref="J55:J56"/>
    <mergeCell ref="K55:K56"/>
    <mergeCell ref="A93:B93"/>
    <mergeCell ref="C109:D109"/>
    <mergeCell ref="A110:B110"/>
    <mergeCell ref="A111:B111"/>
    <mergeCell ref="A112:B112"/>
    <mergeCell ref="A114:B115"/>
    <mergeCell ref="C114:E114"/>
    <mergeCell ref="A103:D103"/>
    <mergeCell ref="A104:B104"/>
    <mergeCell ref="A105:B105"/>
    <mergeCell ref="A106:B106"/>
    <mergeCell ref="A107:A108"/>
    <mergeCell ref="D204:D205"/>
    <mergeCell ref="C148:D149"/>
    <mergeCell ref="E148:F149"/>
    <mergeCell ref="G148:G150"/>
    <mergeCell ref="A94:D94"/>
    <mergeCell ref="A95:B95"/>
    <mergeCell ref="A96:A97"/>
    <mergeCell ref="A98:A99"/>
    <mergeCell ref="A100:A101"/>
    <mergeCell ref="A102:B102"/>
    <mergeCell ref="A181:B181"/>
    <mergeCell ref="A182:A188"/>
    <mergeCell ref="A189:A191"/>
    <mergeCell ref="A192:A194"/>
    <mergeCell ref="A195:A196"/>
    <mergeCell ref="A197:B197"/>
    <mergeCell ref="A160:A161"/>
    <mergeCell ref="A162:B162"/>
    <mergeCell ref="A164:B165"/>
    <mergeCell ref="C164:C165"/>
    <mergeCell ref="D164:I164"/>
    <mergeCell ref="A116:A118"/>
    <mergeCell ref="A121:B121"/>
    <mergeCell ref="A109:B109"/>
    <mergeCell ref="A214:B215"/>
    <mergeCell ref="C214:C215"/>
    <mergeCell ref="A216:B216"/>
    <mergeCell ref="A217:B217"/>
    <mergeCell ref="A199:B199"/>
    <mergeCell ref="A200:B200"/>
    <mergeCell ref="A201:B201"/>
    <mergeCell ref="A202:B202"/>
    <mergeCell ref="A204:B205"/>
    <mergeCell ref="C204:C205"/>
    <mergeCell ref="L170:L171"/>
    <mergeCell ref="A172:B172"/>
    <mergeCell ref="A173:B173"/>
    <mergeCell ref="A174:B174"/>
    <mergeCell ref="A176:B176"/>
    <mergeCell ref="A177:A179"/>
    <mergeCell ref="A166:B166"/>
    <mergeCell ref="A167:B167"/>
    <mergeCell ref="A168:B168"/>
    <mergeCell ref="A170:B171"/>
    <mergeCell ref="C170:C171"/>
    <mergeCell ref="D170:K170"/>
    <mergeCell ref="J164:J165"/>
    <mergeCell ref="A149:B149"/>
    <mergeCell ref="A151:B151"/>
    <mergeCell ref="A152:B152"/>
    <mergeCell ref="A123:A125"/>
    <mergeCell ref="A126:A128"/>
    <mergeCell ref="A131:A133"/>
    <mergeCell ref="A135:A137"/>
    <mergeCell ref="A139:B139"/>
    <mergeCell ref="A147:F147"/>
    <mergeCell ref="A153:B153"/>
    <mergeCell ref="A155:B156"/>
    <mergeCell ref="C155:C156"/>
    <mergeCell ref="A157:B157"/>
    <mergeCell ref="O88:O90"/>
    <mergeCell ref="P88:P90"/>
    <mergeCell ref="Q88:Q90"/>
    <mergeCell ref="O65:O67"/>
    <mergeCell ref="P65:P67"/>
    <mergeCell ref="Q65:Q67"/>
    <mergeCell ref="M65:M67"/>
    <mergeCell ref="N65:N67"/>
    <mergeCell ref="D65:K65"/>
    <mergeCell ref="L65:L67"/>
    <mergeCell ref="D66:G66"/>
    <mergeCell ref="H66:K66"/>
    <mergeCell ref="D88:K88"/>
    <mergeCell ref="L88:L90"/>
    <mergeCell ref="D89:G89"/>
    <mergeCell ref="H89:K89"/>
    <mergeCell ref="N88:N90"/>
    <mergeCell ref="M88:M90"/>
    <mergeCell ref="A46:B46"/>
    <mergeCell ref="A47:B47"/>
    <mergeCell ref="A48:B48"/>
    <mergeCell ref="A49:B49"/>
    <mergeCell ref="C88:C90"/>
    <mergeCell ref="A29:A32"/>
    <mergeCell ref="A34:B34"/>
    <mergeCell ref="A36:B37"/>
    <mergeCell ref="C36:D36"/>
    <mergeCell ref="A51:B52"/>
    <mergeCell ref="C51:D51"/>
    <mergeCell ref="A40:B40"/>
    <mergeCell ref="A41:B41"/>
    <mergeCell ref="A43:B43"/>
    <mergeCell ref="A45:B45"/>
    <mergeCell ref="A85:B85"/>
    <mergeCell ref="A65:B67"/>
    <mergeCell ref="C65:C67"/>
    <mergeCell ref="A53:B53"/>
    <mergeCell ref="A55:B56"/>
    <mergeCell ref="C55:D55"/>
    <mergeCell ref="A88:B90"/>
    <mergeCell ref="A6:J6"/>
    <mergeCell ref="A7:J7"/>
    <mergeCell ref="A10:B11"/>
    <mergeCell ref="C10:D10"/>
    <mergeCell ref="H10:H11"/>
    <mergeCell ref="A18:A21"/>
    <mergeCell ref="E10:G10"/>
    <mergeCell ref="I10:I11"/>
    <mergeCell ref="J10:J11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A7" sqref="A7:J7"/>
    </sheetView>
  </sheetViews>
  <sheetFormatPr baseColWidth="10" defaultRowHeight="10.5" x14ac:dyDescent="0.15"/>
  <cols>
    <col min="1" max="1" width="19.42578125" style="461" customWidth="1"/>
    <col min="2" max="2" width="43.42578125" style="461" customWidth="1"/>
    <col min="3" max="3" width="15.28515625" style="461" customWidth="1"/>
    <col min="4" max="4" width="15" style="461" customWidth="1"/>
    <col min="5" max="5" width="13" style="461" customWidth="1"/>
    <col min="6" max="6" width="12.42578125" style="461" customWidth="1"/>
    <col min="7" max="7" width="15.7109375" style="461" customWidth="1"/>
    <col min="8" max="8" width="13" style="461" customWidth="1"/>
    <col min="9" max="9" width="13.42578125" style="461" customWidth="1"/>
    <col min="10" max="10" width="13.85546875" style="461" customWidth="1"/>
    <col min="11" max="12" width="11.7109375" style="461" customWidth="1"/>
    <col min="13" max="13" width="12.5703125" style="461" customWidth="1"/>
    <col min="14" max="14" width="11.85546875" style="461" customWidth="1"/>
    <col min="15" max="15" width="12.7109375" style="461" customWidth="1"/>
    <col min="16" max="16" width="11.85546875" style="461" customWidth="1"/>
    <col min="17" max="17" width="11.28515625" style="461" customWidth="1"/>
    <col min="18" max="18" width="10.7109375" style="461" customWidth="1"/>
    <col min="19" max="19" width="13.28515625" style="461" customWidth="1"/>
    <col min="20" max="20" width="9.7109375" style="461" customWidth="1"/>
    <col min="21" max="21" width="14" style="461" customWidth="1"/>
    <col min="22" max="24" width="20.85546875" style="461" hidden="1" customWidth="1"/>
    <col min="25" max="25" width="20.28515625" style="461" hidden="1" customWidth="1"/>
    <col min="26" max="26" width="20.28515625" style="445" hidden="1" customWidth="1"/>
    <col min="27" max="27" width="20.28515625" style="461" hidden="1" customWidth="1"/>
    <col min="28" max="28" width="14.85546875" style="461" hidden="1" customWidth="1"/>
    <col min="29" max="29" width="11.42578125" style="461" hidden="1" customWidth="1"/>
    <col min="30" max="31" width="0" style="461" hidden="1" customWidth="1"/>
    <col min="32" max="256" width="11.42578125" style="461"/>
    <col min="257" max="257" width="19.42578125" style="461" customWidth="1"/>
    <col min="258" max="258" width="43.42578125" style="461" customWidth="1"/>
    <col min="259" max="259" width="15.28515625" style="461" customWidth="1"/>
    <col min="260" max="260" width="15" style="461" customWidth="1"/>
    <col min="261" max="261" width="13" style="461" customWidth="1"/>
    <col min="262" max="262" width="12.42578125" style="461" customWidth="1"/>
    <col min="263" max="263" width="15.7109375" style="461" customWidth="1"/>
    <col min="264" max="264" width="13" style="461" customWidth="1"/>
    <col min="265" max="265" width="13.42578125" style="461" customWidth="1"/>
    <col min="266" max="266" width="13.85546875" style="461" customWidth="1"/>
    <col min="267" max="268" width="11.7109375" style="461" customWidth="1"/>
    <col min="269" max="269" width="12.5703125" style="461" customWidth="1"/>
    <col min="270" max="270" width="11.85546875" style="461" customWidth="1"/>
    <col min="271" max="271" width="12.7109375" style="461" customWidth="1"/>
    <col min="272" max="272" width="11.85546875" style="461" customWidth="1"/>
    <col min="273" max="273" width="11.28515625" style="461" customWidth="1"/>
    <col min="274" max="274" width="10.7109375" style="461" customWidth="1"/>
    <col min="275" max="275" width="13.28515625" style="461" customWidth="1"/>
    <col min="276" max="276" width="9.7109375" style="461" customWidth="1"/>
    <col min="277" max="277" width="14" style="461" customWidth="1"/>
    <col min="278" max="287" width="0" style="461" hidden="1" customWidth="1"/>
    <col min="288" max="512" width="11.42578125" style="461"/>
    <col min="513" max="513" width="19.42578125" style="461" customWidth="1"/>
    <col min="514" max="514" width="43.42578125" style="461" customWidth="1"/>
    <col min="515" max="515" width="15.28515625" style="461" customWidth="1"/>
    <col min="516" max="516" width="15" style="461" customWidth="1"/>
    <col min="517" max="517" width="13" style="461" customWidth="1"/>
    <col min="518" max="518" width="12.42578125" style="461" customWidth="1"/>
    <col min="519" max="519" width="15.7109375" style="461" customWidth="1"/>
    <col min="520" max="520" width="13" style="461" customWidth="1"/>
    <col min="521" max="521" width="13.42578125" style="461" customWidth="1"/>
    <col min="522" max="522" width="13.85546875" style="461" customWidth="1"/>
    <col min="523" max="524" width="11.7109375" style="461" customWidth="1"/>
    <col min="525" max="525" width="12.5703125" style="461" customWidth="1"/>
    <col min="526" max="526" width="11.85546875" style="461" customWidth="1"/>
    <col min="527" max="527" width="12.7109375" style="461" customWidth="1"/>
    <col min="528" max="528" width="11.85546875" style="461" customWidth="1"/>
    <col min="529" max="529" width="11.28515625" style="461" customWidth="1"/>
    <col min="530" max="530" width="10.7109375" style="461" customWidth="1"/>
    <col min="531" max="531" width="13.28515625" style="461" customWidth="1"/>
    <col min="532" max="532" width="9.7109375" style="461" customWidth="1"/>
    <col min="533" max="533" width="14" style="461" customWidth="1"/>
    <col min="534" max="543" width="0" style="461" hidden="1" customWidth="1"/>
    <col min="544" max="768" width="11.42578125" style="461"/>
    <col min="769" max="769" width="19.42578125" style="461" customWidth="1"/>
    <col min="770" max="770" width="43.42578125" style="461" customWidth="1"/>
    <col min="771" max="771" width="15.28515625" style="461" customWidth="1"/>
    <col min="772" max="772" width="15" style="461" customWidth="1"/>
    <col min="773" max="773" width="13" style="461" customWidth="1"/>
    <col min="774" max="774" width="12.42578125" style="461" customWidth="1"/>
    <col min="775" max="775" width="15.7109375" style="461" customWidth="1"/>
    <col min="776" max="776" width="13" style="461" customWidth="1"/>
    <col min="777" max="777" width="13.42578125" style="461" customWidth="1"/>
    <col min="778" max="778" width="13.85546875" style="461" customWidth="1"/>
    <col min="779" max="780" width="11.7109375" style="461" customWidth="1"/>
    <col min="781" max="781" width="12.5703125" style="461" customWidth="1"/>
    <col min="782" max="782" width="11.85546875" style="461" customWidth="1"/>
    <col min="783" max="783" width="12.7109375" style="461" customWidth="1"/>
    <col min="784" max="784" width="11.85546875" style="461" customWidth="1"/>
    <col min="785" max="785" width="11.28515625" style="461" customWidth="1"/>
    <col min="786" max="786" width="10.7109375" style="461" customWidth="1"/>
    <col min="787" max="787" width="13.28515625" style="461" customWidth="1"/>
    <col min="788" max="788" width="9.7109375" style="461" customWidth="1"/>
    <col min="789" max="789" width="14" style="461" customWidth="1"/>
    <col min="790" max="799" width="0" style="461" hidden="1" customWidth="1"/>
    <col min="800" max="1024" width="11.42578125" style="461"/>
    <col min="1025" max="1025" width="19.42578125" style="461" customWidth="1"/>
    <col min="1026" max="1026" width="43.42578125" style="461" customWidth="1"/>
    <col min="1027" max="1027" width="15.28515625" style="461" customWidth="1"/>
    <col min="1028" max="1028" width="15" style="461" customWidth="1"/>
    <col min="1029" max="1029" width="13" style="461" customWidth="1"/>
    <col min="1030" max="1030" width="12.42578125" style="461" customWidth="1"/>
    <col min="1031" max="1031" width="15.7109375" style="461" customWidth="1"/>
    <col min="1032" max="1032" width="13" style="461" customWidth="1"/>
    <col min="1033" max="1033" width="13.42578125" style="461" customWidth="1"/>
    <col min="1034" max="1034" width="13.85546875" style="461" customWidth="1"/>
    <col min="1035" max="1036" width="11.7109375" style="461" customWidth="1"/>
    <col min="1037" max="1037" width="12.5703125" style="461" customWidth="1"/>
    <col min="1038" max="1038" width="11.85546875" style="461" customWidth="1"/>
    <col min="1039" max="1039" width="12.7109375" style="461" customWidth="1"/>
    <col min="1040" max="1040" width="11.85546875" style="461" customWidth="1"/>
    <col min="1041" max="1041" width="11.28515625" style="461" customWidth="1"/>
    <col min="1042" max="1042" width="10.7109375" style="461" customWidth="1"/>
    <col min="1043" max="1043" width="13.28515625" style="461" customWidth="1"/>
    <col min="1044" max="1044" width="9.7109375" style="461" customWidth="1"/>
    <col min="1045" max="1045" width="14" style="461" customWidth="1"/>
    <col min="1046" max="1055" width="0" style="461" hidden="1" customWidth="1"/>
    <col min="1056" max="1280" width="11.42578125" style="461"/>
    <col min="1281" max="1281" width="19.42578125" style="461" customWidth="1"/>
    <col min="1282" max="1282" width="43.42578125" style="461" customWidth="1"/>
    <col min="1283" max="1283" width="15.28515625" style="461" customWidth="1"/>
    <col min="1284" max="1284" width="15" style="461" customWidth="1"/>
    <col min="1285" max="1285" width="13" style="461" customWidth="1"/>
    <col min="1286" max="1286" width="12.42578125" style="461" customWidth="1"/>
    <col min="1287" max="1287" width="15.7109375" style="461" customWidth="1"/>
    <col min="1288" max="1288" width="13" style="461" customWidth="1"/>
    <col min="1289" max="1289" width="13.42578125" style="461" customWidth="1"/>
    <col min="1290" max="1290" width="13.85546875" style="461" customWidth="1"/>
    <col min="1291" max="1292" width="11.7109375" style="461" customWidth="1"/>
    <col min="1293" max="1293" width="12.5703125" style="461" customWidth="1"/>
    <col min="1294" max="1294" width="11.85546875" style="461" customWidth="1"/>
    <col min="1295" max="1295" width="12.7109375" style="461" customWidth="1"/>
    <col min="1296" max="1296" width="11.85546875" style="461" customWidth="1"/>
    <col min="1297" max="1297" width="11.28515625" style="461" customWidth="1"/>
    <col min="1298" max="1298" width="10.7109375" style="461" customWidth="1"/>
    <col min="1299" max="1299" width="13.28515625" style="461" customWidth="1"/>
    <col min="1300" max="1300" width="9.7109375" style="461" customWidth="1"/>
    <col min="1301" max="1301" width="14" style="461" customWidth="1"/>
    <col min="1302" max="1311" width="0" style="461" hidden="1" customWidth="1"/>
    <col min="1312" max="1536" width="11.42578125" style="461"/>
    <col min="1537" max="1537" width="19.42578125" style="461" customWidth="1"/>
    <col min="1538" max="1538" width="43.42578125" style="461" customWidth="1"/>
    <col min="1539" max="1539" width="15.28515625" style="461" customWidth="1"/>
    <col min="1540" max="1540" width="15" style="461" customWidth="1"/>
    <col min="1541" max="1541" width="13" style="461" customWidth="1"/>
    <col min="1542" max="1542" width="12.42578125" style="461" customWidth="1"/>
    <col min="1543" max="1543" width="15.7109375" style="461" customWidth="1"/>
    <col min="1544" max="1544" width="13" style="461" customWidth="1"/>
    <col min="1545" max="1545" width="13.42578125" style="461" customWidth="1"/>
    <col min="1546" max="1546" width="13.85546875" style="461" customWidth="1"/>
    <col min="1547" max="1548" width="11.7109375" style="461" customWidth="1"/>
    <col min="1549" max="1549" width="12.5703125" style="461" customWidth="1"/>
    <col min="1550" max="1550" width="11.85546875" style="461" customWidth="1"/>
    <col min="1551" max="1551" width="12.7109375" style="461" customWidth="1"/>
    <col min="1552" max="1552" width="11.85546875" style="461" customWidth="1"/>
    <col min="1553" max="1553" width="11.28515625" style="461" customWidth="1"/>
    <col min="1554" max="1554" width="10.7109375" style="461" customWidth="1"/>
    <col min="1555" max="1555" width="13.28515625" style="461" customWidth="1"/>
    <col min="1556" max="1556" width="9.7109375" style="461" customWidth="1"/>
    <col min="1557" max="1557" width="14" style="461" customWidth="1"/>
    <col min="1558" max="1567" width="0" style="461" hidden="1" customWidth="1"/>
    <col min="1568" max="1792" width="11.42578125" style="461"/>
    <col min="1793" max="1793" width="19.42578125" style="461" customWidth="1"/>
    <col min="1794" max="1794" width="43.42578125" style="461" customWidth="1"/>
    <col min="1795" max="1795" width="15.28515625" style="461" customWidth="1"/>
    <col min="1796" max="1796" width="15" style="461" customWidth="1"/>
    <col min="1797" max="1797" width="13" style="461" customWidth="1"/>
    <col min="1798" max="1798" width="12.42578125" style="461" customWidth="1"/>
    <col min="1799" max="1799" width="15.7109375" style="461" customWidth="1"/>
    <col min="1800" max="1800" width="13" style="461" customWidth="1"/>
    <col min="1801" max="1801" width="13.42578125" style="461" customWidth="1"/>
    <col min="1802" max="1802" width="13.85546875" style="461" customWidth="1"/>
    <col min="1803" max="1804" width="11.7109375" style="461" customWidth="1"/>
    <col min="1805" max="1805" width="12.5703125" style="461" customWidth="1"/>
    <col min="1806" max="1806" width="11.85546875" style="461" customWidth="1"/>
    <col min="1807" max="1807" width="12.7109375" style="461" customWidth="1"/>
    <col min="1808" max="1808" width="11.85546875" style="461" customWidth="1"/>
    <col min="1809" max="1809" width="11.28515625" style="461" customWidth="1"/>
    <col min="1810" max="1810" width="10.7109375" style="461" customWidth="1"/>
    <col min="1811" max="1811" width="13.28515625" style="461" customWidth="1"/>
    <col min="1812" max="1812" width="9.7109375" style="461" customWidth="1"/>
    <col min="1813" max="1813" width="14" style="461" customWidth="1"/>
    <col min="1814" max="1823" width="0" style="461" hidden="1" customWidth="1"/>
    <col min="1824" max="2048" width="11.42578125" style="461"/>
    <col min="2049" max="2049" width="19.42578125" style="461" customWidth="1"/>
    <col min="2050" max="2050" width="43.42578125" style="461" customWidth="1"/>
    <col min="2051" max="2051" width="15.28515625" style="461" customWidth="1"/>
    <col min="2052" max="2052" width="15" style="461" customWidth="1"/>
    <col min="2053" max="2053" width="13" style="461" customWidth="1"/>
    <col min="2054" max="2054" width="12.42578125" style="461" customWidth="1"/>
    <col min="2055" max="2055" width="15.7109375" style="461" customWidth="1"/>
    <col min="2056" max="2056" width="13" style="461" customWidth="1"/>
    <col min="2057" max="2057" width="13.42578125" style="461" customWidth="1"/>
    <col min="2058" max="2058" width="13.85546875" style="461" customWidth="1"/>
    <col min="2059" max="2060" width="11.7109375" style="461" customWidth="1"/>
    <col min="2061" max="2061" width="12.5703125" style="461" customWidth="1"/>
    <col min="2062" max="2062" width="11.85546875" style="461" customWidth="1"/>
    <col min="2063" max="2063" width="12.7109375" style="461" customWidth="1"/>
    <col min="2064" max="2064" width="11.85546875" style="461" customWidth="1"/>
    <col min="2065" max="2065" width="11.28515625" style="461" customWidth="1"/>
    <col min="2066" max="2066" width="10.7109375" style="461" customWidth="1"/>
    <col min="2067" max="2067" width="13.28515625" style="461" customWidth="1"/>
    <col min="2068" max="2068" width="9.7109375" style="461" customWidth="1"/>
    <col min="2069" max="2069" width="14" style="461" customWidth="1"/>
    <col min="2070" max="2079" width="0" style="461" hidden="1" customWidth="1"/>
    <col min="2080" max="2304" width="11.42578125" style="461"/>
    <col min="2305" max="2305" width="19.42578125" style="461" customWidth="1"/>
    <col min="2306" max="2306" width="43.42578125" style="461" customWidth="1"/>
    <col min="2307" max="2307" width="15.28515625" style="461" customWidth="1"/>
    <col min="2308" max="2308" width="15" style="461" customWidth="1"/>
    <col min="2309" max="2309" width="13" style="461" customWidth="1"/>
    <col min="2310" max="2310" width="12.42578125" style="461" customWidth="1"/>
    <col min="2311" max="2311" width="15.7109375" style="461" customWidth="1"/>
    <col min="2312" max="2312" width="13" style="461" customWidth="1"/>
    <col min="2313" max="2313" width="13.42578125" style="461" customWidth="1"/>
    <col min="2314" max="2314" width="13.85546875" style="461" customWidth="1"/>
    <col min="2315" max="2316" width="11.7109375" style="461" customWidth="1"/>
    <col min="2317" max="2317" width="12.5703125" style="461" customWidth="1"/>
    <col min="2318" max="2318" width="11.85546875" style="461" customWidth="1"/>
    <col min="2319" max="2319" width="12.7109375" style="461" customWidth="1"/>
    <col min="2320" max="2320" width="11.85546875" style="461" customWidth="1"/>
    <col min="2321" max="2321" width="11.28515625" style="461" customWidth="1"/>
    <col min="2322" max="2322" width="10.7109375" style="461" customWidth="1"/>
    <col min="2323" max="2323" width="13.28515625" style="461" customWidth="1"/>
    <col min="2324" max="2324" width="9.7109375" style="461" customWidth="1"/>
    <col min="2325" max="2325" width="14" style="461" customWidth="1"/>
    <col min="2326" max="2335" width="0" style="461" hidden="1" customWidth="1"/>
    <col min="2336" max="2560" width="11.42578125" style="461"/>
    <col min="2561" max="2561" width="19.42578125" style="461" customWidth="1"/>
    <col min="2562" max="2562" width="43.42578125" style="461" customWidth="1"/>
    <col min="2563" max="2563" width="15.28515625" style="461" customWidth="1"/>
    <col min="2564" max="2564" width="15" style="461" customWidth="1"/>
    <col min="2565" max="2565" width="13" style="461" customWidth="1"/>
    <col min="2566" max="2566" width="12.42578125" style="461" customWidth="1"/>
    <col min="2567" max="2567" width="15.7109375" style="461" customWidth="1"/>
    <col min="2568" max="2568" width="13" style="461" customWidth="1"/>
    <col min="2569" max="2569" width="13.42578125" style="461" customWidth="1"/>
    <col min="2570" max="2570" width="13.85546875" style="461" customWidth="1"/>
    <col min="2571" max="2572" width="11.7109375" style="461" customWidth="1"/>
    <col min="2573" max="2573" width="12.5703125" style="461" customWidth="1"/>
    <col min="2574" max="2574" width="11.85546875" style="461" customWidth="1"/>
    <col min="2575" max="2575" width="12.7109375" style="461" customWidth="1"/>
    <col min="2576" max="2576" width="11.85546875" style="461" customWidth="1"/>
    <col min="2577" max="2577" width="11.28515625" style="461" customWidth="1"/>
    <col min="2578" max="2578" width="10.7109375" style="461" customWidth="1"/>
    <col min="2579" max="2579" width="13.28515625" style="461" customWidth="1"/>
    <col min="2580" max="2580" width="9.7109375" style="461" customWidth="1"/>
    <col min="2581" max="2581" width="14" style="461" customWidth="1"/>
    <col min="2582" max="2591" width="0" style="461" hidden="1" customWidth="1"/>
    <col min="2592" max="2816" width="11.42578125" style="461"/>
    <col min="2817" max="2817" width="19.42578125" style="461" customWidth="1"/>
    <col min="2818" max="2818" width="43.42578125" style="461" customWidth="1"/>
    <col min="2819" max="2819" width="15.28515625" style="461" customWidth="1"/>
    <col min="2820" max="2820" width="15" style="461" customWidth="1"/>
    <col min="2821" max="2821" width="13" style="461" customWidth="1"/>
    <col min="2822" max="2822" width="12.42578125" style="461" customWidth="1"/>
    <col min="2823" max="2823" width="15.7109375" style="461" customWidth="1"/>
    <col min="2824" max="2824" width="13" style="461" customWidth="1"/>
    <col min="2825" max="2825" width="13.42578125" style="461" customWidth="1"/>
    <col min="2826" max="2826" width="13.85546875" style="461" customWidth="1"/>
    <col min="2827" max="2828" width="11.7109375" style="461" customWidth="1"/>
    <col min="2829" max="2829" width="12.5703125" style="461" customWidth="1"/>
    <col min="2830" max="2830" width="11.85546875" style="461" customWidth="1"/>
    <col min="2831" max="2831" width="12.7109375" style="461" customWidth="1"/>
    <col min="2832" max="2832" width="11.85546875" style="461" customWidth="1"/>
    <col min="2833" max="2833" width="11.28515625" style="461" customWidth="1"/>
    <col min="2834" max="2834" width="10.7109375" style="461" customWidth="1"/>
    <col min="2835" max="2835" width="13.28515625" style="461" customWidth="1"/>
    <col min="2836" max="2836" width="9.7109375" style="461" customWidth="1"/>
    <col min="2837" max="2837" width="14" style="461" customWidth="1"/>
    <col min="2838" max="2847" width="0" style="461" hidden="1" customWidth="1"/>
    <col min="2848" max="3072" width="11.42578125" style="461"/>
    <col min="3073" max="3073" width="19.42578125" style="461" customWidth="1"/>
    <col min="3074" max="3074" width="43.42578125" style="461" customWidth="1"/>
    <col min="3075" max="3075" width="15.28515625" style="461" customWidth="1"/>
    <col min="3076" max="3076" width="15" style="461" customWidth="1"/>
    <col min="3077" max="3077" width="13" style="461" customWidth="1"/>
    <col min="3078" max="3078" width="12.42578125" style="461" customWidth="1"/>
    <col min="3079" max="3079" width="15.7109375" style="461" customWidth="1"/>
    <col min="3080" max="3080" width="13" style="461" customWidth="1"/>
    <col min="3081" max="3081" width="13.42578125" style="461" customWidth="1"/>
    <col min="3082" max="3082" width="13.85546875" style="461" customWidth="1"/>
    <col min="3083" max="3084" width="11.7109375" style="461" customWidth="1"/>
    <col min="3085" max="3085" width="12.5703125" style="461" customWidth="1"/>
    <col min="3086" max="3086" width="11.85546875" style="461" customWidth="1"/>
    <col min="3087" max="3087" width="12.7109375" style="461" customWidth="1"/>
    <col min="3088" max="3088" width="11.85546875" style="461" customWidth="1"/>
    <col min="3089" max="3089" width="11.28515625" style="461" customWidth="1"/>
    <col min="3090" max="3090" width="10.7109375" style="461" customWidth="1"/>
    <col min="3091" max="3091" width="13.28515625" style="461" customWidth="1"/>
    <col min="3092" max="3092" width="9.7109375" style="461" customWidth="1"/>
    <col min="3093" max="3093" width="14" style="461" customWidth="1"/>
    <col min="3094" max="3103" width="0" style="461" hidden="1" customWidth="1"/>
    <col min="3104" max="3328" width="11.42578125" style="461"/>
    <col min="3329" max="3329" width="19.42578125" style="461" customWidth="1"/>
    <col min="3330" max="3330" width="43.42578125" style="461" customWidth="1"/>
    <col min="3331" max="3331" width="15.28515625" style="461" customWidth="1"/>
    <col min="3332" max="3332" width="15" style="461" customWidth="1"/>
    <col min="3333" max="3333" width="13" style="461" customWidth="1"/>
    <col min="3334" max="3334" width="12.42578125" style="461" customWidth="1"/>
    <col min="3335" max="3335" width="15.7109375" style="461" customWidth="1"/>
    <col min="3336" max="3336" width="13" style="461" customWidth="1"/>
    <col min="3337" max="3337" width="13.42578125" style="461" customWidth="1"/>
    <col min="3338" max="3338" width="13.85546875" style="461" customWidth="1"/>
    <col min="3339" max="3340" width="11.7109375" style="461" customWidth="1"/>
    <col min="3341" max="3341" width="12.5703125" style="461" customWidth="1"/>
    <col min="3342" max="3342" width="11.85546875" style="461" customWidth="1"/>
    <col min="3343" max="3343" width="12.7109375" style="461" customWidth="1"/>
    <col min="3344" max="3344" width="11.85546875" style="461" customWidth="1"/>
    <col min="3345" max="3345" width="11.28515625" style="461" customWidth="1"/>
    <col min="3346" max="3346" width="10.7109375" style="461" customWidth="1"/>
    <col min="3347" max="3347" width="13.28515625" style="461" customWidth="1"/>
    <col min="3348" max="3348" width="9.7109375" style="461" customWidth="1"/>
    <col min="3349" max="3349" width="14" style="461" customWidth="1"/>
    <col min="3350" max="3359" width="0" style="461" hidden="1" customWidth="1"/>
    <col min="3360" max="3584" width="11.42578125" style="461"/>
    <col min="3585" max="3585" width="19.42578125" style="461" customWidth="1"/>
    <col min="3586" max="3586" width="43.42578125" style="461" customWidth="1"/>
    <col min="3587" max="3587" width="15.28515625" style="461" customWidth="1"/>
    <col min="3588" max="3588" width="15" style="461" customWidth="1"/>
    <col min="3589" max="3589" width="13" style="461" customWidth="1"/>
    <col min="3590" max="3590" width="12.42578125" style="461" customWidth="1"/>
    <col min="3591" max="3591" width="15.7109375" style="461" customWidth="1"/>
    <col min="3592" max="3592" width="13" style="461" customWidth="1"/>
    <col min="3593" max="3593" width="13.42578125" style="461" customWidth="1"/>
    <col min="3594" max="3594" width="13.85546875" style="461" customWidth="1"/>
    <col min="3595" max="3596" width="11.7109375" style="461" customWidth="1"/>
    <col min="3597" max="3597" width="12.5703125" style="461" customWidth="1"/>
    <col min="3598" max="3598" width="11.85546875" style="461" customWidth="1"/>
    <col min="3599" max="3599" width="12.7109375" style="461" customWidth="1"/>
    <col min="3600" max="3600" width="11.85546875" style="461" customWidth="1"/>
    <col min="3601" max="3601" width="11.28515625" style="461" customWidth="1"/>
    <col min="3602" max="3602" width="10.7109375" style="461" customWidth="1"/>
    <col min="3603" max="3603" width="13.28515625" style="461" customWidth="1"/>
    <col min="3604" max="3604" width="9.7109375" style="461" customWidth="1"/>
    <col min="3605" max="3605" width="14" style="461" customWidth="1"/>
    <col min="3606" max="3615" width="0" style="461" hidden="1" customWidth="1"/>
    <col min="3616" max="3840" width="11.42578125" style="461"/>
    <col min="3841" max="3841" width="19.42578125" style="461" customWidth="1"/>
    <col min="3842" max="3842" width="43.42578125" style="461" customWidth="1"/>
    <col min="3843" max="3843" width="15.28515625" style="461" customWidth="1"/>
    <col min="3844" max="3844" width="15" style="461" customWidth="1"/>
    <col min="3845" max="3845" width="13" style="461" customWidth="1"/>
    <col min="3846" max="3846" width="12.42578125" style="461" customWidth="1"/>
    <col min="3847" max="3847" width="15.7109375" style="461" customWidth="1"/>
    <col min="3848" max="3848" width="13" style="461" customWidth="1"/>
    <col min="3849" max="3849" width="13.42578125" style="461" customWidth="1"/>
    <col min="3850" max="3850" width="13.85546875" style="461" customWidth="1"/>
    <col min="3851" max="3852" width="11.7109375" style="461" customWidth="1"/>
    <col min="3853" max="3853" width="12.5703125" style="461" customWidth="1"/>
    <col min="3854" max="3854" width="11.85546875" style="461" customWidth="1"/>
    <col min="3855" max="3855" width="12.7109375" style="461" customWidth="1"/>
    <col min="3856" max="3856" width="11.85546875" style="461" customWidth="1"/>
    <col min="3857" max="3857" width="11.28515625" style="461" customWidth="1"/>
    <col min="3858" max="3858" width="10.7109375" style="461" customWidth="1"/>
    <col min="3859" max="3859" width="13.28515625" style="461" customWidth="1"/>
    <col min="3860" max="3860" width="9.7109375" style="461" customWidth="1"/>
    <col min="3861" max="3861" width="14" style="461" customWidth="1"/>
    <col min="3862" max="3871" width="0" style="461" hidden="1" customWidth="1"/>
    <col min="3872" max="4096" width="11.42578125" style="461"/>
    <col min="4097" max="4097" width="19.42578125" style="461" customWidth="1"/>
    <col min="4098" max="4098" width="43.42578125" style="461" customWidth="1"/>
    <col min="4099" max="4099" width="15.28515625" style="461" customWidth="1"/>
    <col min="4100" max="4100" width="15" style="461" customWidth="1"/>
    <col min="4101" max="4101" width="13" style="461" customWidth="1"/>
    <col min="4102" max="4102" width="12.42578125" style="461" customWidth="1"/>
    <col min="4103" max="4103" width="15.7109375" style="461" customWidth="1"/>
    <col min="4104" max="4104" width="13" style="461" customWidth="1"/>
    <col min="4105" max="4105" width="13.42578125" style="461" customWidth="1"/>
    <col min="4106" max="4106" width="13.85546875" style="461" customWidth="1"/>
    <col min="4107" max="4108" width="11.7109375" style="461" customWidth="1"/>
    <col min="4109" max="4109" width="12.5703125" style="461" customWidth="1"/>
    <col min="4110" max="4110" width="11.85546875" style="461" customWidth="1"/>
    <col min="4111" max="4111" width="12.7109375" style="461" customWidth="1"/>
    <col min="4112" max="4112" width="11.85546875" style="461" customWidth="1"/>
    <col min="4113" max="4113" width="11.28515625" style="461" customWidth="1"/>
    <col min="4114" max="4114" width="10.7109375" style="461" customWidth="1"/>
    <col min="4115" max="4115" width="13.28515625" style="461" customWidth="1"/>
    <col min="4116" max="4116" width="9.7109375" style="461" customWidth="1"/>
    <col min="4117" max="4117" width="14" style="461" customWidth="1"/>
    <col min="4118" max="4127" width="0" style="461" hidden="1" customWidth="1"/>
    <col min="4128" max="4352" width="11.42578125" style="461"/>
    <col min="4353" max="4353" width="19.42578125" style="461" customWidth="1"/>
    <col min="4354" max="4354" width="43.42578125" style="461" customWidth="1"/>
    <col min="4355" max="4355" width="15.28515625" style="461" customWidth="1"/>
    <col min="4356" max="4356" width="15" style="461" customWidth="1"/>
    <col min="4357" max="4357" width="13" style="461" customWidth="1"/>
    <col min="4358" max="4358" width="12.42578125" style="461" customWidth="1"/>
    <col min="4359" max="4359" width="15.7109375" style="461" customWidth="1"/>
    <col min="4360" max="4360" width="13" style="461" customWidth="1"/>
    <col min="4361" max="4361" width="13.42578125" style="461" customWidth="1"/>
    <col min="4362" max="4362" width="13.85546875" style="461" customWidth="1"/>
    <col min="4363" max="4364" width="11.7109375" style="461" customWidth="1"/>
    <col min="4365" max="4365" width="12.5703125" style="461" customWidth="1"/>
    <col min="4366" max="4366" width="11.85546875" style="461" customWidth="1"/>
    <col min="4367" max="4367" width="12.7109375" style="461" customWidth="1"/>
    <col min="4368" max="4368" width="11.85546875" style="461" customWidth="1"/>
    <col min="4369" max="4369" width="11.28515625" style="461" customWidth="1"/>
    <col min="4370" max="4370" width="10.7109375" style="461" customWidth="1"/>
    <col min="4371" max="4371" width="13.28515625" style="461" customWidth="1"/>
    <col min="4372" max="4372" width="9.7109375" style="461" customWidth="1"/>
    <col min="4373" max="4373" width="14" style="461" customWidth="1"/>
    <col min="4374" max="4383" width="0" style="461" hidden="1" customWidth="1"/>
    <col min="4384" max="4608" width="11.42578125" style="461"/>
    <col min="4609" max="4609" width="19.42578125" style="461" customWidth="1"/>
    <col min="4610" max="4610" width="43.42578125" style="461" customWidth="1"/>
    <col min="4611" max="4611" width="15.28515625" style="461" customWidth="1"/>
    <col min="4612" max="4612" width="15" style="461" customWidth="1"/>
    <col min="4613" max="4613" width="13" style="461" customWidth="1"/>
    <col min="4614" max="4614" width="12.42578125" style="461" customWidth="1"/>
    <col min="4615" max="4615" width="15.7109375" style="461" customWidth="1"/>
    <col min="4616" max="4616" width="13" style="461" customWidth="1"/>
    <col min="4617" max="4617" width="13.42578125" style="461" customWidth="1"/>
    <col min="4618" max="4618" width="13.85546875" style="461" customWidth="1"/>
    <col min="4619" max="4620" width="11.7109375" style="461" customWidth="1"/>
    <col min="4621" max="4621" width="12.5703125" style="461" customWidth="1"/>
    <col min="4622" max="4622" width="11.85546875" style="461" customWidth="1"/>
    <col min="4623" max="4623" width="12.7109375" style="461" customWidth="1"/>
    <col min="4624" max="4624" width="11.85546875" style="461" customWidth="1"/>
    <col min="4625" max="4625" width="11.28515625" style="461" customWidth="1"/>
    <col min="4626" max="4626" width="10.7109375" style="461" customWidth="1"/>
    <col min="4627" max="4627" width="13.28515625" style="461" customWidth="1"/>
    <col min="4628" max="4628" width="9.7109375" style="461" customWidth="1"/>
    <col min="4629" max="4629" width="14" style="461" customWidth="1"/>
    <col min="4630" max="4639" width="0" style="461" hidden="1" customWidth="1"/>
    <col min="4640" max="4864" width="11.42578125" style="461"/>
    <col min="4865" max="4865" width="19.42578125" style="461" customWidth="1"/>
    <col min="4866" max="4866" width="43.42578125" style="461" customWidth="1"/>
    <col min="4867" max="4867" width="15.28515625" style="461" customWidth="1"/>
    <col min="4868" max="4868" width="15" style="461" customWidth="1"/>
    <col min="4869" max="4869" width="13" style="461" customWidth="1"/>
    <col min="4870" max="4870" width="12.42578125" style="461" customWidth="1"/>
    <col min="4871" max="4871" width="15.7109375" style="461" customWidth="1"/>
    <col min="4872" max="4872" width="13" style="461" customWidth="1"/>
    <col min="4873" max="4873" width="13.42578125" style="461" customWidth="1"/>
    <col min="4874" max="4874" width="13.85546875" style="461" customWidth="1"/>
    <col min="4875" max="4876" width="11.7109375" style="461" customWidth="1"/>
    <col min="4877" max="4877" width="12.5703125" style="461" customWidth="1"/>
    <col min="4878" max="4878" width="11.85546875" style="461" customWidth="1"/>
    <col min="4879" max="4879" width="12.7109375" style="461" customWidth="1"/>
    <col min="4880" max="4880" width="11.85546875" style="461" customWidth="1"/>
    <col min="4881" max="4881" width="11.28515625" style="461" customWidth="1"/>
    <col min="4882" max="4882" width="10.7109375" style="461" customWidth="1"/>
    <col min="4883" max="4883" width="13.28515625" style="461" customWidth="1"/>
    <col min="4884" max="4884" width="9.7109375" style="461" customWidth="1"/>
    <col min="4885" max="4885" width="14" style="461" customWidth="1"/>
    <col min="4886" max="4895" width="0" style="461" hidden="1" customWidth="1"/>
    <col min="4896" max="5120" width="11.42578125" style="461"/>
    <col min="5121" max="5121" width="19.42578125" style="461" customWidth="1"/>
    <col min="5122" max="5122" width="43.42578125" style="461" customWidth="1"/>
    <col min="5123" max="5123" width="15.28515625" style="461" customWidth="1"/>
    <col min="5124" max="5124" width="15" style="461" customWidth="1"/>
    <col min="5125" max="5125" width="13" style="461" customWidth="1"/>
    <col min="5126" max="5126" width="12.42578125" style="461" customWidth="1"/>
    <col min="5127" max="5127" width="15.7109375" style="461" customWidth="1"/>
    <col min="5128" max="5128" width="13" style="461" customWidth="1"/>
    <col min="5129" max="5129" width="13.42578125" style="461" customWidth="1"/>
    <col min="5130" max="5130" width="13.85546875" style="461" customWidth="1"/>
    <col min="5131" max="5132" width="11.7109375" style="461" customWidth="1"/>
    <col min="5133" max="5133" width="12.5703125" style="461" customWidth="1"/>
    <col min="5134" max="5134" width="11.85546875" style="461" customWidth="1"/>
    <col min="5135" max="5135" width="12.7109375" style="461" customWidth="1"/>
    <col min="5136" max="5136" width="11.85546875" style="461" customWidth="1"/>
    <col min="5137" max="5137" width="11.28515625" style="461" customWidth="1"/>
    <col min="5138" max="5138" width="10.7109375" style="461" customWidth="1"/>
    <col min="5139" max="5139" width="13.28515625" style="461" customWidth="1"/>
    <col min="5140" max="5140" width="9.7109375" style="461" customWidth="1"/>
    <col min="5141" max="5141" width="14" style="461" customWidth="1"/>
    <col min="5142" max="5151" width="0" style="461" hidden="1" customWidth="1"/>
    <col min="5152" max="5376" width="11.42578125" style="461"/>
    <col min="5377" max="5377" width="19.42578125" style="461" customWidth="1"/>
    <col min="5378" max="5378" width="43.42578125" style="461" customWidth="1"/>
    <col min="5379" max="5379" width="15.28515625" style="461" customWidth="1"/>
    <col min="5380" max="5380" width="15" style="461" customWidth="1"/>
    <col min="5381" max="5381" width="13" style="461" customWidth="1"/>
    <col min="5382" max="5382" width="12.42578125" style="461" customWidth="1"/>
    <col min="5383" max="5383" width="15.7109375" style="461" customWidth="1"/>
    <col min="5384" max="5384" width="13" style="461" customWidth="1"/>
    <col min="5385" max="5385" width="13.42578125" style="461" customWidth="1"/>
    <col min="5386" max="5386" width="13.85546875" style="461" customWidth="1"/>
    <col min="5387" max="5388" width="11.7109375" style="461" customWidth="1"/>
    <col min="5389" max="5389" width="12.5703125" style="461" customWidth="1"/>
    <col min="5390" max="5390" width="11.85546875" style="461" customWidth="1"/>
    <col min="5391" max="5391" width="12.7109375" style="461" customWidth="1"/>
    <col min="5392" max="5392" width="11.85546875" style="461" customWidth="1"/>
    <col min="5393" max="5393" width="11.28515625" style="461" customWidth="1"/>
    <col min="5394" max="5394" width="10.7109375" style="461" customWidth="1"/>
    <col min="5395" max="5395" width="13.28515625" style="461" customWidth="1"/>
    <col min="5396" max="5396" width="9.7109375" style="461" customWidth="1"/>
    <col min="5397" max="5397" width="14" style="461" customWidth="1"/>
    <col min="5398" max="5407" width="0" style="461" hidden="1" customWidth="1"/>
    <col min="5408" max="5632" width="11.42578125" style="461"/>
    <col min="5633" max="5633" width="19.42578125" style="461" customWidth="1"/>
    <col min="5634" max="5634" width="43.42578125" style="461" customWidth="1"/>
    <col min="5635" max="5635" width="15.28515625" style="461" customWidth="1"/>
    <col min="5636" max="5636" width="15" style="461" customWidth="1"/>
    <col min="5637" max="5637" width="13" style="461" customWidth="1"/>
    <col min="5638" max="5638" width="12.42578125" style="461" customWidth="1"/>
    <col min="5639" max="5639" width="15.7109375" style="461" customWidth="1"/>
    <col min="5640" max="5640" width="13" style="461" customWidth="1"/>
    <col min="5641" max="5641" width="13.42578125" style="461" customWidth="1"/>
    <col min="5642" max="5642" width="13.85546875" style="461" customWidth="1"/>
    <col min="5643" max="5644" width="11.7109375" style="461" customWidth="1"/>
    <col min="5645" max="5645" width="12.5703125" style="461" customWidth="1"/>
    <col min="5646" max="5646" width="11.85546875" style="461" customWidth="1"/>
    <col min="5647" max="5647" width="12.7109375" style="461" customWidth="1"/>
    <col min="5648" max="5648" width="11.85546875" style="461" customWidth="1"/>
    <col min="5649" max="5649" width="11.28515625" style="461" customWidth="1"/>
    <col min="5650" max="5650" width="10.7109375" style="461" customWidth="1"/>
    <col min="5651" max="5651" width="13.28515625" style="461" customWidth="1"/>
    <col min="5652" max="5652" width="9.7109375" style="461" customWidth="1"/>
    <col min="5653" max="5653" width="14" style="461" customWidth="1"/>
    <col min="5654" max="5663" width="0" style="461" hidden="1" customWidth="1"/>
    <col min="5664" max="5888" width="11.42578125" style="461"/>
    <col min="5889" max="5889" width="19.42578125" style="461" customWidth="1"/>
    <col min="5890" max="5890" width="43.42578125" style="461" customWidth="1"/>
    <col min="5891" max="5891" width="15.28515625" style="461" customWidth="1"/>
    <col min="5892" max="5892" width="15" style="461" customWidth="1"/>
    <col min="5893" max="5893" width="13" style="461" customWidth="1"/>
    <col min="5894" max="5894" width="12.42578125" style="461" customWidth="1"/>
    <col min="5895" max="5895" width="15.7109375" style="461" customWidth="1"/>
    <col min="5896" max="5896" width="13" style="461" customWidth="1"/>
    <col min="5897" max="5897" width="13.42578125" style="461" customWidth="1"/>
    <col min="5898" max="5898" width="13.85546875" style="461" customWidth="1"/>
    <col min="5899" max="5900" width="11.7109375" style="461" customWidth="1"/>
    <col min="5901" max="5901" width="12.5703125" style="461" customWidth="1"/>
    <col min="5902" max="5902" width="11.85546875" style="461" customWidth="1"/>
    <col min="5903" max="5903" width="12.7109375" style="461" customWidth="1"/>
    <col min="5904" max="5904" width="11.85546875" style="461" customWidth="1"/>
    <col min="5905" max="5905" width="11.28515625" style="461" customWidth="1"/>
    <col min="5906" max="5906" width="10.7109375" style="461" customWidth="1"/>
    <col min="5907" max="5907" width="13.28515625" style="461" customWidth="1"/>
    <col min="5908" max="5908" width="9.7109375" style="461" customWidth="1"/>
    <col min="5909" max="5909" width="14" style="461" customWidth="1"/>
    <col min="5910" max="5919" width="0" style="461" hidden="1" customWidth="1"/>
    <col min="5920" max="6144" width="11.42578125" style="461"/>
    <col min="6145" max="6145" width="19.42578125" style="461" customWidth="1"/>
    <col min="6146" max="6146" width="43.42578125" style="461" customWidth="1"/>
    <col min="6147" max="6147" width="15.28515625" style="461" customWidth="1"/>
    <col min="6148" max="6148" width="15" style="461" customWidth="1"/>
    <col min="6149" max="6149" width="13" style="461" customWidth="1"/>
    <col min="6150" max="6150" width="12.42578125" style="461" customWidth="1"/>
    <col min="6151" max="6151" width="15.7109375" style="461" customWidth="1"/>
    <col min="6152" max="6152" width="13" style="461" customWidth="1"/>
    <col min="6153" max="6153" width="13.42578125" style="461" customWidth="1"/>
    <col min="6154" max="6154" width="13.85546875" style="461" customWidth="1"/>
    <col min="6155" max="6156" width="11.7109375" style="461" customWidth="1"/>
    <col min="6157" max="6157" width="12.5703125" style="461" customWidth="1"/>
    <col min="6158" max="6158" width="11.85546875" style="461" customWidth="1"/>
    <col min="6159" max="6159" width="12.7109375" style="461" customWidth="1"/>
    <col min="6160" max="6160" width="11.85546875" style="461" customWidth="1"/>
    <col min="6161" max="6161" width="11.28515625" style="461" customWidth="1"/>
    <col min="6162" max="6162" width="10.7109375" style="461" customWidth="1"/>
    <col min="6163" max="6163" width="13.28515625" style="461" customWidth="1"/>
    <col min="6164" max="6164" width="9.7109375" style="461" customWidth="1"/>
    <col min="6165" max="6165" width="14" style="461" customWidth="1"/>
    <col min="6166" max="6175" width="0" style="461" hidden="1" customWidth="1"/>
    <col min="6176" max="6400" width="11.42578125" style="461"/>
    <col min="6401" max="6401" width="19.42578125" style="461" customWidth="1"/>
    <col min="6402" max="6402" width="43.42578125" style="461" customWidth="1"/>
    <col min="6403" max="6403" width="15.28515625" style="461" customWidth="1"/>
    <col min="6404" max="6404" width="15" style="461" customWidth="1"/>
    <col min="6405" max="6405" width="13" style="461" customWidth="1"/>
    <col min="6406" max="6406" width="12.42578125" style="461" customWidth="1"/>
    <col min="6407" max="6407" width="15.7109375" style="461" customWidth="1"/>
    <col min="6408" max="6408" width="13" style="461" customWidth="1"/>
    <col min="6409" max="6409" width="13.42578125" style="461" customWidth="1"/>
    <col min="6410" max="6410" width="13.85546875" style="461" customWidth="1"/>
    <col min="6411" max="6412" width="11.7109375" style="461" customWidth="1"/>
    <col min="6413" max="6413" width="12.5703125" style="461" customWidth="1"/>
    <col min="6414" max="6414" width="11.85546875" style="461" customWidth="1"/>
    <col min="6415" max="6415" width="12.7109375" style="461" customWidth="1"/>
    <col min="6416" max="6416" width="11.85546875" style="461" customWidth="1"/>
    <col min="6417" max="6417" width="11.28515625" style="461" customWidth="1"/>
    <col min="6418" max="6418" width="10.7109375" style="461" customWidth="1"/>
    <col min="6419" max="6419" width="13.28515625" style="461" customWidth="1"/>
    <col min="6420" max="6420" width="9.7109375" style="461" customWidth="1"/>
    <col min="6421" max="6421" width="14" style="461" customWidth="1"/>
    <col min="6422" max="6431" width="0" style="461" hidden="1" customWidth="1"/>
    <col min="6432" max="6656" width="11.42578125" style="461"/>
    <col min="6657" max="6657" width="19.42578125" style="461" customWidth="1"/>
    <col min="6658" max="6658" width="43.42578125" style="461" customWidth="1"/>
    <col min="6659" max="6659" width="15.28515625" style="461" customWidth="1"/>
    <col min="6660" max="6660" width="15" style="461" customWidth="1"/>
    <col min="6661" max="6661" width="13" style="461" customWidth="1"/>
    <col min="6662" max="6662" width="12.42578125" style="461" customWidth="1"/>
    <col min="6663" max="6663" width="15.7109375" style="461" customWidth="1"/>
    <col min="6664" max="6664" width="13" style="461" customWidth="1"/>
    <col min="6665" max="6665" width="13.42578125" style="461" customWidth="1"/>
    <col min="6666" max="6666" width="13.85546875" style="461" customWidth="1"/>
    <col min="6667" max="6668" width="11.7109375" style="461" customWidth="1"/>
    <col min="6669" max="6669" width="12.5703125" style="461" customWidth="1"/>
    <col min="6670" max="6670" width="11.85546875" style="461" customWidth="1"/>
    <col min="6671" max="6671" width="12.7109375" style="461" customWidth="1"/>
    <col min="6672" max="6672" width="11.85546875" style="461" customWidth="1"/>
    <col min="6673" max="6673" width="11.28515625" style="461" customWidth="1"/>
    <col min="6674" max="6674" width="10.7109375" style="461" customWidth="1"/>
    <col min="6675" max="6675" width="13.28515625" style="461" customWidth="1"/>
    <col min="6676" max="6676" width="9.7109375" style="461" customWidth="1"/>
    <col min="6677" max="6677" width="14" style="461" customWidth="1"/>
    <col min="6678" max="6687" width="0" style="461" hidden="1" customWidth="1"/>
    <col min="6688" max="6912" width="11.42578125" style="461"/>
    <col min="6913" max="6913" width="19.42578125" style="461" customWidth="1"/>
    <col min="6914" max="6914" width="43.42578125" style="461" customWidth="1"/>
    <col min="6915" max="6915" width="15.28515625" style="461" customWidth="1"/>
    <col min="6916" max="6916" width="15" style="461" customWidth="1"/>
    <col min="6917" max="6917" width="13" style="461" customWidth="1"/>
    <col min="6918" max="6918" width="12.42578125" style="461" customWidth="1"/>
    <col min="6919" max="6919" width="15.7109375" style="461" customWidth="1"/>
    <col min="6920" max="6920" width="13" style="461" customWidth="1"/>
    <col min="6921" max="6921" width="13.42578125" style="461" customWidth="1"/>
    <col min="6922" max="6922" width="13.85546875" style="461" customWidth="1"/>
    <col min="6923" max="6924" width="11.7109375" style="461" customWidth="1"/>
    <col min="6925" max="6925" width="12.5703125" style="461" customWidth="1"/>
    <col min="6926" max="6926" width="11.85546875" style="461" customWidth="1"/>
    <col min="6927" max="6927" width="12.7109375" style="461" customWidth="1"/>
    <col min="6928" max="6928" width="11.85546875" style="461" customWidth="1"/>
    <col min="6929" max="6929" width="11.28515625" style="461" customWidth="1"/>
    <col min="6930" max="6930" width="10.7109375" style="461" customWidth="1"/>
    <col min="6931" max="6931" width="13.28515625" style="461" customWidth="1"/>
    <col min="6932" max="6932" width="9.7109375" style="461" customWidth="1"/>
    <col min="6933" max="6933" width="14" style="461" customWidth="1"/>
    <col min="6934" max="6943" width="0" style="461" hidden="1" customWidth="1"/>
    <col min="6944" max="7168" width="11.42578125" style="461"/>
    <col min="7169" max="7169" width="19.42578125" style="461" customWidth="1"/>
    <col min="7170" max="7170" width="43.42578125" style="461" customWidth="1"/>
    <col min="7171" max="7171" width="15.28515625" style="461" customWidth="1"/>
    <col min="7172" max="7172" width="15" style="461" customWidth="1"/>
    <col min="7173" max="7173" width="13" style="461" customWidth="1"/>
    <col min="7174" max="7174" width="12.42578125" style="461" customWidth="1"/>
    <col min="7175" max="7175" width="15.7109375" style="461" customWidth="1"/>
    <col min="7176" max="7176" width="13" style="461" customWidth="1"/>
    <col min="7177" max="7177" width="13.42578125" style="461" customWidth="1"/>
    <col min="7178" max="7178" width="13.85546875" style="461" customWidth="1"/>
    <col min="7179" max="7180" width="11.7109375" style="461" customWidth="1"/>
    <col min="7181" max="7181" width="12.5703125" style="461" customWidth="1"/>
    <col min="7182" max="7182" width="11.85546875" style="461" customWidth="1"/>
    <col min="7183" max="7183" width="12.7109375" style="461" customWidth="1"/>
    <col min="7184" max="7184" width="11.85546875" style="461" customWidth="1"/>
    <col min="7185" max="7185" width="11.28515625" style="461" customWidth="1"/>
    <col min="7186" max="7186" width="10.7109375" style="461" customWidth="1"/>
    <col min="7187" max="7187" width="13.28515625" style="461" customWidth="1"/>
    <col min="7188" max="7188" width="9.7109375" style="461" customWidth="1"/>
    <col min="7189" max="7189" width="14" style="461" customWidth="1"/>
    <col min="7190" max="7199" width="0" style="461" hidden="1" customWidth="1"/>
    <col min="7200" max="7424" width="11.42578125" style="461"/>
    <col min="7425" max="7425" width="19.42578125" style="461" customWidth="1"/>
    <col min="7426" max="7426" width="43.42578125" style="461" customWidth="1"/>
    <col min="7427" max="7427" width="15.28515625" style="461" customWidth="1"/>
    <col min="7428" max="7428" width="15" style="461" customWidth="1"/>
    <col min="7429" max="7429" width="13" style="461" customWidth="1"/>
    <col min="7430" max="7430" width="12.42578125" style="461" customWidth="1"/>
    <col min="7431" max="7431" width="15.7109375" style="461" customWidth="1"/>
    <col min="7432" max="7432" width="13" style="461" customWidth="1"/>
    <col min="7433" max="7433" width="13.42578125" style="461" customWidth="1"/>
    <col min="7434" max="7434" width="13.85546875" style="461" customWidth="1"/>
    <col min="7435" max="7436" width="11.7109375" style="461" customWidth="1"/>
    <col min="7437" max="7437" width="12.5703125" style="461" customWidth="1"/>
    <col min="7438" max="7438" width="11.85546875" style="461" customWidth="1"/>
    <col min="7439" max="7439" width="12.7109375" style="461" customWidth="1"/>
    <col min="7440" max="7440" width="11.85546875" style="461" customWidth="1"/>
    <col min="7441" max="7441" width="11.28515625" style="461" customWidth="1"/>
    <col min="7442" max="7442" width="10.7109375" style="461" customWidth="1"/>
    <col min="7443" max="7443" width="13.28515625" style="461" customWidth="1"/>
    <col min="7444" max="7444" width="9.7109375" style="461" customWidth="1"/>
    <col min="7445" max="7445" width="14" style="461" customWidth="1"/>
    <col min="7446" max="7455" width="0" style="461" hidden="1" customWidth="1"/>
    <col min="7456" max="7680" width="11.42578125" style="461"/>
    <col min="7681" max="7681" width="19.42578125" style="461" customWidth="1"/>
    <col min="7682" max="7682" width="43.42578125" style="461" customWidth="1"/>
    <col min="7683" max="7683" width="15.28515625" style="461" customWidth="1"/>
    <col min="7684" max="7684" width="15" style="461" customWidth="1"/>
    <col min="7685" max="7685" width="13" style="461" customWidth="1"/>
    <col min="7686" max="7686" width="12.42578125" style="461" customWidth="1"/>
    <col min="7687" max="7687" width="15.7109375" style="461" customWidth="1"/>
    <col min="7688" max="7688" width="13" style="461" customWidth="1"/>
    <col min="7689" max="7689" width="13.42578125" style="461" customWidth="1"/>
    <col min="7690" max="7690" width="13.85546875" style="461" customWidth="1"/>
    <col min="7691" max="7692" width="11.7109375" style="461" customWidth="1"/>
    <col min="7693" max="7693" width="12.5703125" style="461" customWidth="1"/>
    <col min="7694" max="7694" width="11.85546875" style="461" customWidth="1"/>
    <col min="7695" max="7695" width="12.7109375" style="461" customWidth="1"/>
    <col min="7696" max="7696" width="11.85546875" style="461" customWidth="1"/>
    <col min="7697" max="7697" width="11.28515625" style="461" customWidth="1"/>
    <col min="7698" max="7698" width="10.7109375" style="461" customWidth="1"/>
    <col min="7699" max="7699" width="13.28515625" style="461" customWidth="1"/>
    <col min="7700" max="7700" width="9.7109375" style="461" customWidth="1"/>
    <col min="7701" max="7701" width="14" style="461" customWidth="1"/>
    <col min="7702" max="7711" width="0" style="461" hidden="1" customWidth="1"/>
    <col min="7712" max="7936" width="11.42578125" style="461"/>
    <col min="7937" max="7937" width="19.42578125" style="461" customWidth="1"/>
    <col min="7938" max="7938" width="43.42578125" style="461" customWidth="1"/>
    <col min="7939" max="7939" width="15.28515625" style="461" customWidth="1"/>
    <col min="7940" max="7940" width="15" style="461" customWidth="1"/>
    <col min="7941" max="7941" width="13" style="461" customWidth="1"/>
    <col min="7942" max="7942" width="12.42578125" style="461" customWidth="1"/>
    <col min="7943" max="7943" width="15.7109375" style="461" customWidth="1"/>
    <col min="7944" max="7944" width="13" style="461" customWidth="1"/>
    <col min="7945" max="7945" width="13.42578125" style="461" customWidth="1"/>
    <col min="7946" max="7946" width="13.85546875" style="461" customWidth="1"/>
    <col min="7947" max="7948" width="11.7109375" style="461" customWidth="1"/>
    <col min="7949" max="7949" width="12.5703125" style="461" customWidth="1"/>
    <col min="7950" max="7950" width="11.85546875" style="461" customWidth="1"/>
    <col min="7951" max="7951" width="12.7109375" style="461" customWidth="1"/>
    <col min="7952" max="7952" width="11.85546875" style="461" customWidth="1"/>
    <col min="7953" max="7953" width="11.28515625" style="461" customWidth="1"/>
    <col min="7954" max="7954" width="10.7109375" style="461" customWidth="1"/>
    <col min="7955" max="7955" width="13.28515625" style="461" customWidth="1"/>
    <col min="7956" max="7956" width="9.7109375" style="461" customWidth="1"/>
    <col min="7957" max="7957" width="14" style="461" customWidth="1"/>
    <col min="7958" max="7967" width="0" style="461" hidden="1" customWidth="1"/>
    <col min="7968" max="8192" width="11.42578125" style="461"/>
    <col min="8193" max="8193" width="19.42578125" style="461" customWidth="1"/>
    <col min="8194" max="8194" width="43.42578125" style="461" customWidth="1"/>
    <col min="8195" max="8195" width="15.28515625" style="461" customWidth="1"/>
    <col min="8196" max="8196" width="15" style="461" customWidth="1"/>
    <col min="8197" max="8197" width="13" style="461" customWidth="1"/>
    <col min="8198" max="8198" width="12.42578125" style="461" customWidth="1"/>
    <col min="8199" max="8199" width="15.7109375" style="461" customWidth="1"/>
    <col min="8200" max="8200" width="13" style="461" customWidth="1"/>
    <col min="8201" max="8201" width="13.42578125" style="461" customWidth="1"/>
    <col min="8202" max="8202" width="13.85546875" style="461" customWidth="1"/>
    <col min="8203" max="8204" width="11.7109375" style="461" customWidth="1"/>
    <col min="8205" max="8205" width="12.5703125" style="461" customWidth="1"/>
    <col min="8206" max="8206" width="11.85546875" style="461" customWidth="1"/>
    <col min="8207" max="8207" width="12.7109375" style="461" customWidth="1"/>
    <col min="8208" max="8208" width="11.85546875" style="461" customWidth="1"/>
    <col min="8209" max="8209" width="11.28515625" style="461" customWidth="1"/>
    <col min="8210" max="8210" width="10.7109375" style="461" customWidth="1"/>
    <col min="8211" max="8211" width="13.28515625" style="461" customWidth="1"/>
    <col min="8212" max="8212" width="9.7109375" style="461" customWidth="1"/>
    <col min="8213" max="8213" width="14" style="461" customWidth="1"/>
    <col min="8214" max="8223" width="0" style="461" hidden="1" customWidth="1"/>
    <col min="8224" max="8448" width="11.42578125" style="461"/>
    <col min="8449" max="8449" width="19.42578125" style="461" customWidth="1"/>
    <col min="8450" max="8450" width="43.42578125" style="461" customWidth="1"/>
    <col min="8451" max="8451" width="15.28515625" style="461" customWidth="1"/>
    <col min="8452" max="8452" width="15" style="461" customWidth="1"/>
    <col min="8453" max="8453" width="13" style="461" customWidth="1"/>
    <col min="8454" max="8454" width="12.42578125" style="461" customWidth="1"/>
    <col min="8455" max="8455" width="15.7109375" style="461" customWidth="1"/>
    <col min="8456" max="8456" width="13" style="461" customWidth="1"/>
    <col min="8457" max="8457" width="13.42578125" style="461" customWidth="1"/>
    <col min="8458" max="8458" width="13.85546875" style="461" customWidth="1"/>
    <col min="8459" max="8460" width="11.7109375" style="461" customWidth="1"/>
    <col min="8461" max="8461" width="12.5703125" style="461" customWidth="1"/>
    <col min="8462" max="8462" width="11.85546875" style="461" customWidth="1"/>
    <col min="8463" max="8463" width="12.7109375" style="461" customWidth="1"/>
    <col min="8464" max="8464" width="11.85546875" style="461" customWidth="1"/>
    <col min="8465" max="8465" width="11.28515625" style="461" customWidth="1"/>
    <col min="8466" max="8466" width="10.7109375" style="461" customWidth="1"/>
    <col min="8467" max="8467" width="13.28515625" style="461" customWidth="1"/>
    <col min="8468" max="8468" width="9.7109375" style="461" customWidth="1"/>
    <col min="8469" max="8469" width="14" style="461" customWidth="1"/>
    <col min="8470" max="8479" width="0" style="461" hidden="1" customWidth="1"/>
    <col min="8480" max="8704" width="11.42578125" style="461"/>
    <col min="8705" max="8705" width="19.42578125" style="461" customWidth="1"/>
    <col min="8706" max="8706" width="43.42578125" style="461" customWidth="1"/>
    <col min="8707" max="8707" width="15.28515625" style="461" customWidth="1"/>
    <col min="8708" max="8708" width="15" style="461" customWidth="1"/>
    <col min="8709" max="8709" width="13" style="461" customWidth="1"/>
    <col min="8710" max="8710" width="12.42578125" style="461" customWidth="1"/>
    <col min="8711" max="8711" width="15.7109375" style="461" customWidth="1"/>
    <col min="8712" max="8712" width="13" style="461" customWidth="1"/>
    <col min="8713" max="8713" width="13.42578125" style="461" customWidth="1"/>
    <col min="8714" max="8714" width="13.85546875" style="461" customWidth="1"/>
    <col min="8715" max="8716" width="11.7109375" style="461" customWidth="1"/>
    <col min="8717" max="8717" width="12.5703125" style="461" customWidth="1"/>
    <col min="8718" max="8718" width="11.85546875" style="461" customWidth="1"/>
    <col min="8719" max="8719" width="12.7109375" style="461" customWidth="1"/>
    <col min="8720" max="8720" width="11.85546875" style="461" customWidth="1"/>
    <col min="8721" max="8721" width="11.28515625" style="461" customWidth="1"/>
    <col min="8722" max="8722" width="10.7109375" style="461" customWidth="1"/>
    <col min="8723" max="8723" width="13.28515625" style="461" customWidth="1"/>
    <col min="8724" max="8724" width="9.7109375" style="461" customWidth="1"/>
    <col min="8725" max="8725" width="14" style="461" customWidth="1"/>
    <col min="8726" max="8735" width="0" style="461" hidden="1" customWidth="1"/>
    <col min="8736" max="8960" width="11.42578125" style="461"/>
    <col min="8961" max="8961" width="19.42578125" style="461" customWidth="1"/>
    <col min="8962" max="8962" width="43.42578125" style="461" customWidth="1"/>
    <col min="8963" max="8963" width="15.28515625" style="461" customWidth="1"/>
    <col min="8964" max="8964" width="15" style="461" customWidth="1"/>
    <col min="8965" max="8965" width="13" style="461" customWidth="1"/>
    <col min="8966" max="8966" width="12.42578125" style="461" customWidth="1"/>
    <col min="8967" max="8967" width="15.7109375" style="461" customWidth="1"/>
    <col min="8968" max="8968" width="13" style="461" customWidth="1"/>
    <col min="8969" max="8969" width="13.42578125" style="461" customWidth="1"/>
    <col min="8970" max="8970" width="13.85546875" style="461" customWidth="1"/>
    <col min="8971" max="8972" width="11.7109375" style="461" customWidth="1"/>
    <col min="8973" max="8973" width="12.5703125" style="461" customWidth="1"/>
    <col min="8974" max="8974" width="11.85546875" style="461" customWidth="1"/>
    <col min="8975" max="8975" width="12.7109375" style="461" customWidth="1"/>
    <col min="8976" max="8976" width="11.85546875" style="461" customWidth="1"/>
    <col min="8977" max="8977" width="11.28515625" style="461" customWidth="1"/>
    <col min="8978" max="8978" width="10.7109375" style="461" customWidth="1"/>
    <col min="8979" max="8979" width="13.28515625" style="461" customWidth="1"/>
    <col min="8980" max="8980" width="9.7109375" style="461" customWidth="1"/>
    <col min="8981" max="8981" width="14" style="461" customWidth="1"/>
    <col min="8982" max="8991" width="0" style="461" hidden="1" customWidth="1"/>
    <col min="8992" max="9216" width="11.42578125" style="461"/>
    <col min="9217" max="9217" width="19.42578125" style="461" customWidth="1"/>
    <col min="9218" max="9218" width="43.42578125" style="461" customWidth="1"/>
    <col min="9219" max="9219" width="15.28515625" style="461" customWidth="1"/>
    <col min="9220" max="9220" width="15" style="461" customWidth="1"/>
    <col min="9221" max="9221" width="13" style="461" customWidth="1"/>
    <col min="9222" max="9222" width="12.42578125" style="461" customWidth="1"/>
    <col min="9223" max="9223" width="15.7109375" style="461" customWidth="1"/>
    <col min="9224" max="9224" width="13" style="461" customWidth="1"/>
    <col min="9225" max="9225" width="13.42578125" style="461" customWidth="1"/>
    <col min="9226" max="9226" width="13.85546875" style="461" customWidth="1"/>
    <col min="9227" max="9228" width="11.7109375" style="461" customWidth="1"/>
    <col min="9229" max="9229" width="12.5703125" style="461" customWidth="1"/>
    <col min="9230" max="9230" width="11.85546875" style="461" customWidth="1"/>
    <col min="9231" max="9231" width="12.7109375" style="461" customWidth="1"/>
    <col min="9232" max="9232" width="11.85546875" style="461" customWidth="1"/>
    <col min="9233" max="9233" width="11.28515625" style="461" customWidth="1"/>
    <col min="9234" max="9234" width="10.7109375" style="461" customWidth="1"/>
    <col min="9235" max="9235" width="13.28515625" style="461" customWidth="1"/>
    <col min="9236" max="9236" width="9.7109375" style="461" customWidth="1"/>
    <col min="9237" max="9237" width="14" style="461" customWidth="1"/>
    <col min="9238" max="9247" width="0" style="461" hidden="1" customWidth="1"/>
    <col min="9248" max="9472" width="11.42578125" style="461"/>
    <col min="9473" max="9473" width="19.42578125" style="461" customWidth="1"/>
    <col min="9474" max="9474" width="43.42578125" style="461" customWidth="1"/>
    <col min="9475" max="9475" width="15.28515625" style="461" customWidth="1"/>
    <col min="9476" max="9476" width="15" style="461" customWidth="1"/>
    <col min="9477" max="9477" width="13" style="461" customWidth="1"/>
    <col min="9478" max="9478" width="12.42578125" style="461" customWidth="1"/>
    <col min="9479" max="9479" width="15.7109375" style="461" customWidth="1"/>
    <col min="9480" max="9480" width="13" style="461" customWidth="1"/>
    <col min="9481" max="9481" width="13.42578125" style="461" customWidth="1"/>
    <col min="9482" max="9482" width="13.85546875" style="461" customWidth="1"/>
    <col min="9483" max="9484" width="11.7109375" style="461" customWidth="1"/>
    <col min="9485" max="9485" width="12.5703125" style="461" customWidth="1"/>
    <col min="9486" max="9486" width="11.85546875" style="461" customWidth="1"/>
    <col min="9487" max="9487" width="12.7109375" style="461" customWidth="1"/>
    <col min="9488" max="9488" width="11.85546875" style="461" customWidth="1"/>
    <col min="9489" max="9489" width="11.28515625" style="461" customWidth="1"/>
    <col min="9490" max="9490" width="10.7109375" style="461" customWidth="1"/>
    <col min="9491" max="9491" width="13.28515625" style="461" customWidth="1"/>
    <col min="9492" max="9492" width="9.7109375" style="461" customWidth="1"/>
    <col min="9493" max="9493" width="14" style="461" customWidth="1"/>
    <col min="9494" max="9503" width="0" style="461" hidden="1" customWidth="1"/>
    <col min="9504" max="9728" width="11.42578125" style="461"/>
    <col min="9729" max="9729" width="19.42578125" style="461" customWidth="1"/>
    <col min="9730" max="9730" width="43.42578125" style="461" customWidth="1"/>
    <col min="9731" max="9731" width="15.28515625" style="461" customWidth="1"/>
    <col min="9732" max="9732" width="15" style="461" customWidth="1"/>
    <col min="9733" max="9733" width="13" style="461" customWidth="1"/>
    <col min="9734" max="9734" width="12.42578125" style="461" customWidth="1"/>
    <col min="9735" max="9735" width="15.7109375" style="461" customWidth="1"/>
    <col min="9736" max="9736" width="13" style="461" customWidth="1"/>
    <col min="9737" max="9737" width="13.42578125" style="461" customWidth="1"/>
    <col min="9738" max="9738" width="13.85546875" style="461" customWidth="1"/>
    <col min="9739" max="9740" width="11.7109375" style="461" customWidth="1"/>
    <col min="9741" max="9741" width="12.5703125" style="461" customWidth="1"/>
    <col min="9742" max="9742" width="11.85546875" style="461" customWidth="1"/>
    <col min="9743" max="9743" width="12.7109375" style="461" customWidth="1"/>
    <col min="9744" max="9744" width="11.85546875" style="461" customWidth="1"/>
    <col min="9745" max="9745" width="11.28515625" style="461" customWidth="1"/>
    <col min="9746" max="9746" width="10.7109375" style="461" customWidth="1"/>
    <col min="9747" max="9747" width="13.28515625" style="461" customWidth="1"/>
    <col min="9748" max="9748" width="9.7109375" style="461" customWidth="1"/>
    <col min="9749" max="9749" width="14" style="461" customWidth="1"/>
    <col min="9750" max="9759" width="0" style="461" hidden="1" customWidth="1"/>
    <col min="9760" max="9984" width="11.42578125" style="461"/>
    <col min="9985" max="9985" width="19.42578125" style="461" customWidth="1"/>
    <col min="9986" max="9986" width="43.42578125" style="461" customWidth="1"/>
    <col min="9987" max="9987" width="15.28515625" style="461" customWidth="1"/>
    <col min="9988" max="9988" width="15" style="461" customWidth="1"/>
    <col min="9989" max="9989" width="13" style="461" customWidth="1"/>
    <col min="9990" max="9990" width="12.42578125" style="461" customWidth="1"/>
    <col min="9991" max="9991" width="15.7109375" style="461" customWidth="1"/>
    <col min="9992" max="9992" width="13" style="461" customWidth="1"/>
    <col min="9993" max="9993" width="13.42578125" style="461" customWidth="1"/>
    <col min="9994" max="9994" width="13.85546875" style="461" customWidth="1"/>
    <col min="9995" max="9996" width="11.7109375" style="461" customWidth="1"/>
    <col min="9997" max="9997" width="12.5703125" style="461" customWidth="1"/>
    <col min="9998" max="9998" width="11.85546875" style="461" customWidth="1"/>
    <col min="9999" max="9999" width="12.7109375" style="461" customWidth="1"/>
    <col min="10000" max="10000" width="11.85546875" style="461" customWidth="1"/>
    <col min="10001" max="10001" width="11.28515625" style="461" customWidth="1"/>
    <col min="10002" max="10002" width="10.7109375" style="461" customWidth="1"/>
    <col min="10003" max="10003" width="13.28515625" style="461" customWidth="1"/>
    <col min="10004" max="10004" width="9.7109375" style="461" customWidth="1"/>
    <col min="10005" max="10005" width="14" style="461" customWidth="1"/>
    <col min="10006" max="10015" width="0" style="461" hidden="1" customWidth="1"/>
    <col min="10016" max="10240" width="11.42578125" style="461"/>
    <col min="10241" max="10241" width="19.42578125" style="461" customWidth="1"/>
    <col min="10242" max="10242" width="43.42578125" style="461" customWidth="1"/>
    <col min="10243" max="10243" width="15.28515625" style="461" customWidth="1"/>
    <col min="10244" max="10244" width="15" style="461" customWidth="1"/>
    <col min="10245" max="10245" width="13" style="461" customWidth="1"/>
    <col min="10246" max="10246" width="12.42578125" style="461" customWidth="1"/>
    <col min="10247" max="10247" width="15.7109375" style="461" customWidth="1"/>
    <col min="10248" max="10248" width="13" style="461" customWidth="1"/>
    <col min="10249" max="10249" width="13.42578125" style="461" customWidth="1"/>
    <col min="10250" max="10250" width="13.85546875" style="461" customWidth="1"/>
    <col min="10251" max="10252" width="11.7109375" style="461" customWidth="1"/>
    <col min="10253" max="10253" width="12.5703125" style="461" customWidth="1"/>
    <col min="10254" max="10254" width="11.85546875" style="461" customWidth="1"/>
    <col min="10255" max="10255" width="12.7109375" style="461" customWidth="1"/>
    <col min="10256" max="10256" width="11.85546875" style="461" customWidth="1"/>
    <col min="10257" max="10257" width="11.28515625" style="461" customWidth="1"/>
    <col min="10258" max="10258" width="10.7109375" style="461" customWidth="1"/>
    <col min="10259" max="10259" width="13.28515625" style="461" customWidth="1"/>
    <col min="10260" max="10260" width="9.7109375" style="461" customWidth="1"/>
    <col min="10261" max="10261" width="14" style="461" customWidth="1"/>
    <col min="10262" max="10271" width="0" style="461" hidden="1" customWidth="1"/>
    <col min="10272" max="10496" width="11.42578125" style="461"/>
    <col min="10497" max="10497" width="19.42578125" style="461" customWidth="1"/>
    <col min="10498" max="10498" width="43.42578125" style="461" customWidth="1"/>
    <col min="10499" max="10499" width="15.28515625" style="461" customWidth="1"/>
    <col min="10500" max="10500" width="15" style="461" customWidth="1"/>
    <col min="10501" max="10501" width="13" style="461" customWidth="1"/>
    <col min="10502" max="10502" width="12.42578125" style="461" customWidth="1"/>
    <col min="10503" max="10503" width="15.7109375" style="461" customWidth="1"/>
    <col min="10504" max="10504" width="13" style="461" customWidth="1"/>
    <col min="10505" max="10505" width="13.42578125" style="461" customWidth="1"/>
    <col min="10506" max="10506" width="13.85546875" style="461" customWidth="1"/>
    <col min="10507" max="10508" width="11.7109375" style="461" customWidth="1"/>
    <col min="10509" max="10509" width="12.5703125" style="461" customWidth="1"/>
    <col min="10510" max="10510" width="11.85546875" style="461" customWidth="1"/>
    <col min="10511" max="10511" width="12.7109375" style="461" customWidth="1"/>
    <col min="10512" max="10512" width="11.85546875" style="461" customWidth="1"/>
    <col min="10513" max="10513" width="11.28515625" style="461" customWidth="1"/>
    <col min="10514" max="10514" width="10.7109375" style="461" customWidth="1"/>
    <col min="10515" max="10515" width="13.28515625" style="461" customWidth="1"/>
    <col min="10516" max="10516" width="9.7109375" style="461" customWidth="1"/>
    <col min="10517" max="10517" width="14" style="461" customWidth="1"/>
    <col min="10518" max="10527" width="0" style="461" hidden="1" customWidth="1"/>
    <col min="10528" max="10752" width="11.42578125" style="461"/>
    <col min="10753" max="10753" width="19.42578125" style="461" customWidth="1"/>
    <col min="10754" max="10754" width="43.42578125" style="461" customWidth="1"/>
    <col min="10755" max="10755" width="15.28515625" style="461" customWidth="1"/>
    <col min="10756" max="10756" width="15" style="461" customWidth="1"/>
    <col min="10757" max="10757" width="13" style="461" customWidth="1"/>
    <col min="10758" max="10758" width="12.42578125" style="461" customWidth="1"/>
    <col min="10759" max="10759" width="15.7109375" style="461" customWidth="1"/>
    <col min="10760" max="10760" width="13" style="461" customWidth="1"/>
    <col min="10761" max="10761" width="13.42578125" style="461" customWidth="1"/>
    <col min="10762" max="10762" width="13.85546875" style="461" customWidth="1"/>
    <col min="10763" max="10764" width="11.7109375" style="461" customWidth="1"/>
    <col min="10765" max="10765" width="12.5703125" style="461" customWidth="1"/>
    <col min="10766" max="10766" width="11.85546875" style="461" customWidth="1"/>
    <col min="10767" max="10767" width="12.7109375" style="461" customWidth="1"/>
    <col min="10768" max="10768" width="11.85546875" style="461" customWidth="1"/>
    <col min="10769" max="10769" width="11.28515625" style="461" customWidth="1"/>
    <col min="10770" max="10770" width="10.7109375" style="461" customWidth="1"/>
    <col min="10771" max="10771" width="13.28515625" style="461" customWidth="1"/>
    <col min="10772" max="10772" width="9.7109375" style="461" customWidth="1"/>
    <col min="10773" max="10773" width="14" style="461" customWidth="1"/>
    <col min="10774" max="10783" width="0" style="461" hidden="1" customWidth="1"/>
    <col min="10784" max="11008" width="11.42578125" style="461"/>
    <col min="11009" max="11009" width="19.42578125" style="461" customWidth="1"/>
    <col min="11010" max="11010" width="43.42578125" style="461" customWidth="1"/>
    <col min="11011" max="11011" width="15.28515625" style="461" customWidth="1"/>
    <col min="11012" max="11012" width="15" style="461" customWidth="1"/>
    <col min="11013" max="11013" width="13" style="461" customWidth="1"/>
    <col min="11014" max="11014" width="12.42578125" style="461" customWidth="1"/>
    <col min="11015" max="11015" width="15.7109375" style="461" customWidth="1"/>
    <col min="11016" max="11016" width="13" style="461" customWidth="1"/>
    <col min="11017" max="11017" width="13.42578125" style="461" customWidth="1"/>
    <col min="11018" max="11018" width="13.85546875" style="461" customWidth="1"/>
    <col min="11019" max="11020" width="11.7109375" style="461" customWidth="1"/>
    <col min="11021" max="11021" width="12.5703125" style="461" customWidth="1"/>
    <col min="11022" max="11022" width="11.85546875" style="461" customWidth="1"/>
    <col min="11023" max="11023" width="12.7109375" style="461" customWidth="1"/>
    <col min="11024" max="11024" width="11.85546875" style="461" customWidth="1"/>
    <col min="11025" max="11025" width="11.28515625" style="461" customWidth="1"/>
    <col min="11026" max="11026" width="10.7109375" style="461" customWidth="1"/>
    <col min="11027" max="11027" width="13.28515625" style="461" customWidth="1"/>
    <col min="11028" max="11028" width="9.7109375" style="461" customWidth="1"/>
    <col min="11029" max="11029" width="14" style="461" customWidth="1"/>
    <col min="11030" max="11039" width="0" style="461" hidden="1" customWidth="1"/>
    <col min="11040" max="11264" width="11.42578125" style="461"/>
    <col min="11265" max="11265" width="19.42578125" style="461" customWidth="1"/>
    <col min="11266" max="11266" width="43.42578125" style="461" customWidth="1"/>
    <col min="11267" max="11267" width="15.28515625" style="461" customWidth="1"/>
    <col min="11268" max="11268" width="15" style="461" customWidth="1"/>
    <col min="11269" max="11269" width="13" style="461" customWidth="1"/>
    <col min="11270" max="11270" width="12.42578125" style="461" customWidth="1"/>
    <col min="11271" max="11271" width="15.7109375" style="461" customWidth="1"/>
    <col min="11272" max="11272" width="13" style="461" customWidth="1"/>
    <col min="11273" max="11273" width="13.42578125" style="461" customWidth="1"/>
    <col min="11274" max="11274" width="13.85546875" style="461" customWidth="1"/>
    <col min="11275" max="11276" width="11.7109375" style="461" customWidth="1"/>
    <col min="11277" max="11277" width="12.5703125" style="461" customWidth="1"/>
    <col min="11278" max="11278" width="11.85546875" style="461" customWidth="1"/>
    <col min="11279" max="11279" width="12.7109375" style="461" customWidth="1"/>
    <col min="11280" max="11280" width="11.85546875" style="461" customWidth="1"/>
    <col min="11281" max="11281" width="11.28515625" style="461" customWidth="1"/>
    <col min="11282" max="11282" width="10.7109375" style="461" customWidth="1"/>
    <col min="11283" max="11283" width="13.28515625" style="461" customWidth="1"/>
    <col min="11284" max="11284" width="9.7109375" style="461" customWidth="1"/>
    <col min="11285" max="11285" width="14" style="461" customWidth="1"/>
    <col min="11286" max="11295" width="0" style="461" hidden="1" customWidth="1"/>
    <col min="11296" max="11520" width="11.42578125" style="461"/>
    <col min="11521" max="11521" width="19.42578125" style="461" customWidth="1"/>
    <col min="11522" max="11522" width="43.42578125" style="461" customWidth="1"/>
    <col min="11523" max="11523" width="15.28515625" style="461" customWidth="1"/>
    <col min="11524" max="11524" width="15" style="461" customWidth="1"/>
    <col min="11525" max="11525" width="13" style="461" customWidth="1"/>
    <col min="11526" max="11526" width="12.42578125" style="461" customWidth="1"/>
    <col min="11527" max="11527" width="15.7109375" style="461" customWidth="1"/>
    <col min="11528" max="11528" width="13" style="461" customWidth="1"/>
    <col min="11529" max="11529" width="13.42578125" style="461" customWidth="1"/>
    <col min="11530" max="11530" width="13.85546875" style="461" customWidth="1"/>
    <col min="11531" max="11532" width="11.7109375" style="461" customWidth="1"/>
    <col min="11533" max="11533" width="12.5703125" style="461" customWidth="1"/>
    <col min="11534" max="11534" width="11.85546875" style="461" customWidth="1"/>
    <col min="11535" max="11535" width="12.7109375" style="461" customWidth="1"/>
    <col min="11536" max="11536" width="11.85546875" style="461" customWidth="1"/>
    <col min="11537" max="11537" width="11.28515625" style="461" customWidth="1"/>
    <col min="11538" max="11538" width="10.7109375" style="461" customWidth="1"/>
    <col min="11539" max="11539" width="13.28515625" style="461" customWidth="1"/>
    <col min="11540" max="11540" width="9.7109375" style="461" customWidth="1"/>
    <col min="11541" max="11541" width="14" style="461" customWidth="1"/>
    <col min="11542" max="11551" width="0" style="461" hidden="1" customWidth="1"/>
    <col min="11552" max="11776" width="11.42578125" style="461"/>
    <col min="11777" max="11777" width="19.42578125" style="461" customWidth="1"/>
    <col min="11778" max="11778" width="43.42578125" style="461" customWidth="1"/>
    <col min="11779" max="11779" width="15.28515625" style="461" customWidth="1"/>
    <col min="11780" max="11780" width="15" style="461" customWidth="1"/>
    <col min="11781" max="11781" width="13" style="461" customWidth="1"/>
    <col min="11782" max="11782" width="12.42578125" style="461" customWidth="1"/>
    <col min="11783" max="11783" width="15.7109375" style="461" customWidth="1"/>
    <col min="11784" max="11784" width="13" style="461" customWidth="1"/>
    <col min="11785" max="11785" width="13.42578125" style="461" customWidth="1"/>
    <col min="11786" max="11786" width="13.85546875" style="461" customWidth="1"/>
    <col min="11787" max="11788" width="11.7109375" style="461" customWidth="1"/>
    <col min="11789" max="11789" width="12.5703125" style="461" customWidth="1"/>
    <col min="11790" max="11790" width="11.85546875" style="461" customWidth="1"/>
    <col min="11791" max="11791" width="12.7109375" style="461" customWidth="1"/>
    <col min="11792" max="11792" width="11.85546875" style="461" customWidth="1"/>
    <col min="11793" max="11793" width="11.28515625" style="461" customWidth="1"/>
    <col min="11794" max="11794" width="10.7109375" style="461" customWidth="1"/>
    <col min="11795" max="11795" width="13.28515625" style="461" customWidth="1"/>
    <col min="11796" max="11796" width="9.7109375" style="461" customWidth="1"/>
    <col min="11797" max="11797" width="14" style="461" customWidth="1"/>
    <col min="11798" max="11807" width="0" style="461" hidden="1" customWidth="1"/>
    <col min="11808" max="12032" width="11.42578125" style="461"/>
    <col min="12033" max="12033" width="19.42578125" style="461" customWidth="1"/>
    <col min="12034" max="12034" width="43.42578125" style="461" customWidth="1"/>
    <col min="12035" max="12035" width="15.28515625" style="461" customWidth="1"/>
    <col min="12036" max="12036" width="15" style="461" customWidth="1"/>
    <col min="12037" max="12037" width="13" style="461" customWidth="1"/>
    <col min="12038" max="12038" width="12.42578125" style="461" customWidth="1"/>
    <col min="12039" max="12039" width="15.7109375" style="461" customWidth="1"/>
    <col min="12040" max="12040" width="13" style="461" customWidth="1"/>
    <col min="12041" max="12041" width="13.42578125" style="461" customWidth="1"/>
    <col min="12042" max="12042" width="13.85546875" style="461" customWidth="1"/>
    <col min="12043" max="12044" width="11.7109375" style="461" customWidth="1"/>
    <col min="12045" max="12045" width="12.5703125" style="461" customWidth="1"/>
    <col min="12046" max="12046" width="11.85546875" style="461" customWidth="1"/>
    <col min="12047" max="12047" width="12.7109375" style="461" customWidth="1"/>
    <col min="12048" max="12048" width="11.85546875" style="461" customWidth="1"/>
    <col min="12049" max="12049" width="11.28515625" style="461" customWidth="1"/>
    <col min="12050" max="12050" width="10.7109375" style="461" customWidth="1"/>
    <col min="12051" max="12051" width="13.28515625" style="461" customWidth="1"/>
    <col min="12052" max="12052" width="9.7109375" style="461" customWidth="1"/>
    <col min="12053" max="12053" width="14" style="461" customWidth="1"/>
    <col min="12054" max="12063" width="0" style="461" hidden="1" customWidth="1"/>
    <col min="12064" max="12288" width="11.42578125" style="461"/>
    <col min="12289" max="12289" width="19.42578125" style="461" customWidth="1"/>
    <col min="12290" max="12290" width="43.42578125" style="461" customWidth="1"/>
    <col min="12291" max="12291" width="15.28515625" style="461" customWidth="1"/>
    <col min="12292" max="12292" width="15" style="461" customWidth="1"/>
    <col min="12293" max="12293" width="13" style="461" customWidth="1"/>
    <col min="12294" max="12294" width="12.42578125" style="461" customWidth="1"/>
    <col min="12295" max="12295" width="15.7109375" style="461" customWidth="1"/>
    <col min="12296" max="12296" width="13" style="461" customWidth="1"/>
    <col min="12297" max="12297" width="13.42578125" style="461" customWidth="1"/>
    <col min="12298" max="12298" width="13.85546875" style="461" customWidth="1"/>
    <col min="12299" max="12300" width="11.7109375" style="461" customWidth="1"/>
    <col min="12301" max="12301" width="12.5703125" style="461" customWidth="1"/>
    <col min="12302" max="12302" width="11.85546875" style="461" customWidth="1"/>
    <col min="12303" max="12303" width="12.7109375" style="461" customWidth="1"/>
    <col min="12304" max="12304" width="11.85546875" style="461" customWidth="1"/>
    <col min="12305" max="12305" width="11.28515625" style="461" customWidth="1"/>
    <col min="12306" max="12306" width="10.7109375" style="461" customWidth="1"/>
    <col min="12307" max="12307" width="13.28515625" style="461" customWidth="1"/>
    <col min="12308" max="12308" width="9.7109375" style="461" customWidth="1"/>
    <col min="12309" max="12309" width="14" style="461" customWidth="1"/>
    <col min="12310" max="12319" width="0" style="461" hidden="1" customWidth="1"/>
    <col min="12320" max="12544" width="11.42578125" style="461"/>
    <col min="12545" max="12545" width="19.42578125" style="461" customWidth="1"/>
    <col min="12546" max="12546" width="43.42578125" style="461" customWidth="1"/>
    <col min="12547" max="12547" width="15.28515625" style="461" customWidth="1"/>
    <col min="12548" max="12548" width="15" style="461" customWidth="1"/>
    <col min="12549" max="12549" width="13" style="461" customWidth="1"/>
    <col min="12550" max="12550" width="12.42578125" style="461" customWidth="1"/>
    <col min="12551" max="12551" width="15.7109375" style="461" customWidth="1"/>
    <col min="12552" max="12552" width="13" style="461" customWidth="1"/>
    <col min="12553" max="12553" width="13.42578125" style="461" customWidth="1"/>
    <col min="12554" max="12554" width="13.85546875" style="461" customWidth="1"/>
    <col min="12555" max="12556" width="11.7109375" style="461" customWidth="1"/>
    <col min="12557" max="12557" width="12.5703125" style="461" customWidth="1"/>
    <col min="12558" max="12558" width="11.85546875" style="461" customWidth="1"/>
    <col min="12559" max="12559" width="12.7109375" style="461" customWidth="1"/>
    <col min="12560" max="12560" width="11.85546875" style="461" customWidth="1"/>
    <col min="12561" max="12561" width="11.28515625" style="461" customWidth="1"/>
    <col min="12562" max="12562" width="10.7109375" style="461" customWidth="1"/>
    <col min="12563" max="12563" width="13.28515625" style="461" customWidth="1"/>
    <col min="12564" max="12564" width="9.7109375" style="461" customWidth="1"/>
    <col min="12565" max="12565" width="14" style="461" customWidth="1"/>
    <col min="12566" max="12575" width="0" style="461" hidden="1" customWidth="1"/>
    <col min="12576" max="12800" width="11.42578125" style="461"/>
    <col min="12801" max="12801" width="19.42578125" style="461" customWidth="1"/>
    <col min="12802" max="12802" width="43.42578125" style="461" customWidth="1"/>
    <col min="12803" max="12803" width="15.28515625" style="461" customWidth="1"/>
    <col min="12804" max="12804" width="15" style="461" customWidth="1"/>
    <col min="12805" max="12805" width="13" style="461" customWidth="1"/>
    <col min="12806" max="12806" width="12.42578125" style="461" customWidth="1"/>
    <col min="12807" max="12807" width="15.7109375" style="461" customWidth="1"/>
    <col min="12808" max="12808" width="13" style="461" customWidth="1"/>
    <col min="12809" max="12809" width="13.42578125" style="461" customWidth="1"/>
    <col min="12810" max="12810" width="13.85546875" style="461" customWidth="1"/>
    <col min="12811" max="12812" width="11.7109375" style="461" customWidth="1"/>
    <col min="12813" max="12813" width="12.5703125" style="461" customWidth="1"/>
    <col min="12814" max="12814" width="11.85546875" style="461" customWidth="1"/>
    <col min="12815" max="12815" width="12.7109375" style="461" customWidth="1"/>
    <col min="12816" max="12816" width="11.85546875" style="461" customWidth="1"/>
    <col min="12817" max="12817" width="11.28515625" style="461" customWidth="1"/>
    <col min="12818" max="12818" width="10.7109375" style="461" customWidth="1"/>
    <col min="12819" max="12819" width="13.28515625" style="461" customWidth="1"/>
    <col min="12820" max="12820" width="9.7109375" style="461" customWidth="1"/>
    <col min="12821" max="12821" width="14" style="461" customWidth="1"/>
    <col min="12822" max="12831" width="0" style="461" hidden="1" customWidth="1"/>
    <col min="12832" max="13056" width="11.42578125" style="461"/>
    <col min="13057" max="13057" width="19.42578125" style="461" customWidth="1"/>
    <col min="13058" max="13058" width="43.42578125" style="461" customWidth="1"/>
    <col min="13059" max="13059" width="15.28515625" style="461" customWidth="1"/>
    <col min="13060" max="13060" width="15" style="461" customWidth="1"/>
    <col min="13061" max="13061" width="13" style="461" customWidth="1"/>
    <col min="13062" max="13062" width="12.42578125" style="461" customWidth="1"/>
    <col min="13063" max="13063" width="15.7109375" style="461" customWidth="1"/>
    <col min="13064" max="13064" width="13" style="461" customWidth="1"/>
    <col min="13065" max="13065" width="13.42578125" style="461" customWidth="1"/>
    <col min="13066" max="13066" width="13.85546875" style="461" customWidth="1"/>
    <col min="13067" max="13068" width="11.7109375" style="461" customWidth="1"/>
    <col min="13069" max="13069" width="12.5703125" style="461" customWidth="1"/>
    <col min="13070" max="13070" width="11.85546875" style="461" customWidth="1"/>
    <col min="13071" max="13071" width="12.7109375" style="461" customWidth="1"/>
    <col min="13072" max="13072" width="11.85546875" style="461" customWidth="1"/>
    <col min="13073" max="13073" width="11.28515625" style="461" customWidth="1"/>
    <col min="13074" max="13074" width="10.7109375" style="461" customWidth="1"/>
    <col min="13075" max="13075" width="13.28515625" style="461" customWidth="1"/>
    <col min="13076" max="13076" width="9.7109375" style="461" customWidth="1"/>
    <col min="13077" max="13077" width="14" style="461" customWidth="1"/>
    <col min="13078" max="13087" width="0" style="461" hidden="1" customWidth="1"/>
    <col min="13088" max="13312" width="11.42578125" style="461"/>
    <col min="13313" max="13313" width="19.42578125" style="461" customWidth="1"/>
    <col min="13314" max="13314" width="43.42578125" style="461" customWidth="1"/>
    <col min="13315" max="13315" width="15.28515625" style="461" customWidth="1"/>
    <col min="13316" max="13316" width="15" style="461" customWidth="1"/>
    <col min="13317" max="13317" width="13" style="461" customWidth="1"/>
    <col min="13318" max="13318" width="12.42578125" style="461" customWidth="1"/>
    <col min="13319" max="13319" width="15.7109375" style="461" customWidth="1"/>
    <col min="13320" max="13320" width="13" style="461" customWidth="1"/>
    <col min="13321" max="13321" width="13.42578125" style="461" customWidth="1"/>
    <col min="13322" max="13322" width="13.85546875" style="461" customWidth="1"/>
    <col min="13323" max="13324" width="11.7109375" style="461" customWidth="1"/>
    <col min="13325" max="13325" width="12.5703125" style="461" customWidth="1"/>
    <col min="13326" max="13326" width="11.85546875" style="461" customWidth="1"/>
    <col min="13327" max="13327" width="12.7109375" style="461" customWidth="1"/>
    <col min="13328" max="13328" width="11.85546875" style="461" customWidth="1"/>
    <col min="13329" max="13329" width="11.28515625" style="461" customWidth="1"/>
    <col min="13330" max="13330" width="10.7109375" style="461" customWidth="1"/>
    <col min="13331" max="13331" width="13.28515625" style="461" customWidth="1"/>
    <col min="13332" max="13332" width="9.7109375" style="461" customWidth="1"/>
    <col min="13333" max="13333" width="14" style="461" customWidth="1"/>
    <col min="13334" max="13343" width="0" style="461" hidden="1" customWidth="1"/>
    <col min="13344" max="13568" width="11.42578125" style="461"/>
    <col min="13569" max="13569" width="19.42578125" style="461" customWidth="1"/>
    <col min="13570" max="13570" width="43.42578125" style="461" customWidth="1"/>
    <col min="13571" max="13571" width="15.28515625" style="461" customWidth="1"/>
    <col min="13572" max="13572" width="15" style="461" customWidth="1"/>
    <col min="13573" max="13573" width="13" style="461" customWidth="1"/>
    <col min="13574" max="13574" width="12.42578125" style="461" customWidth="1"/>
    <col min="13575" max="13575" width="15.7109375" style="461" customWidth="1"/>
    <col min="13576" max="13576" width="13" style="461" customWidth="1"/>
    <col min="13577" max="13577" width="13.42578125" style="461" customWidth="1"/>
    <col min="13578" max="13578" width="13.85546875" style="461" customWidth="1"/>
    <col min="13579" max="13580" width="11.7109375" style="461" customWidth="1"/>
    <col min="13581" max="13581" width="12.5703125" style="461" customWidth="1"/>
    <col min="13582" max="13582" width="11.85546875" style="461" customWidth="1"/>
    <col min="13583" max="13583" width="12.7109375" style="461" customWidth="1"/>
    <col min="13584" max="13584" width="11.85546875" style="461" customWidth="1"/>
    <col min="13585" max="13585" width="11.28515625" style="461" customWidth="1"/>
    <col min="13586" max="13586" width="10.7109375" style="461" customWidth="1"/>
    <col min="13587" max="13587" width="13.28515625" style="461" customWidth="1"/>
    <col min="13588" max="13588" width="9.7109375" style="461" customWidth="1"/>
    <col min="13589" max="13589" width="14" style="461" customWidth="1"/>
    <col min="13590" max="13599" width="0" style="461" hidden="1" customWidth="1"/>
    <col min="13600" max="13824" width="11.42578125" style="461"/>
    <col min="13825" max="13825" width="19.42578125" style="461" customWidth="1"/>
    <col min="13826" max="13826" width="43.42578125" style="461" customWidth="1"/>
    <col min="13827" max="13827" width="15.28515625" style="461" customWidth="1"/>
    <col min="13828" max="13828" width="15" style="461" customWidth="1"/>
    <col min="13829" max="13829" width="13" style="461" customWidth="1"/>
    <col min="13830" max="13830" width="12.42578125" style="461" customWidth="1"/>
    <col min="13831" max="13831" width="15.7109375" style="461" customWidth="1"/>
    <col min="13832" max="13832" width="13" style="461" customWidth="1"/>
    <col min="13833" max="13833" width="13.42578125" style="461" customWidth="1"/>
    <col min="13834" max="13834" width="13.85546875" style="461" customWidth="1"/>
    <col min="13835" max="13836" width="11.7109375" style="461" customWidth="1"/>
    <col min="13837" max="13837" width="12.5703125" style="461" customWidth="1"/>
    <col min="13838" max="13838" width="11.85546875" style="461" customWidth="1"/>
    <col min="13839" max="13839" width="12.7109375" style="461" customWidth="1"/>
    <col min="13840" max="13840" width="11.85546875" style="461" customWidth="1"/>
    <col min="13841" max="13841" width="11.28515625" style="461" customWidth="1"/>
    <col min="13842" max="13842" width="10.7109375" style="461" customWidth="1"/>
    <col min="13843" max="13843" width="13.28515625" style="461" customWidth="1"/>
    <col min="13844" max="13844" width="9.7109375" style="461" customWidth="1"/>
    <col min="13845" max="13845" width="14" style="461" customWidth="1"/>
    <col min="13846" max="13855" width="0" style="461" hidden="1" customWidth="1"/>
    <col min="13856" max="14080" width="11.42578125" style="461"/>
    <col min="14081" max="14081" width="19.42578125" style="461" customWidth="1"/>
    <col min="14082" max="14082" width="43.42578125" style="461" customWidth="1"/>
    <col min="14083" max="14083" width="15.28515625" style="461" customWidth="1"/>
    <col min="14084" max="14084" width="15" style="461" customWidth="1"/>
    <col min="14085" max="14085" width="13" style="461" customWidth="1"/>
    <col min="14086" max="14086" width="12.42578125" style="461" customWidth="1"/>
    <col min="14087" max="14087" width="15.7109375" style="461" customWidth="1"/>
    <col min="14088" max="14088" width="13" style="461" customWidth="1"/>
    <col min="14089" max="14089" width="13.42578125" style="461" customWidth="1"/>
    <col min="14090" max="14090" width="13.85546875" style="461" customWidth="1"/>
    <col min="14091" max="14092" width="11.7109375" style="461" customWidth="1"/>
    <col min="14093" max="14093" width="12.5703125" style="461" customWidth="1"/>
    <col min="14094" max="14094" width="11.85546875" style="461" customWidth="1"/>
    <col min="14095" max="14095" width="12.7109375" style="461" customWidth="1"/>
    <col min="14096" max="14096" width="11.85546875" style="461" customWidth="1"/>
    <col min="14097" max="14097" width="11.28515625" style="461" customWidth="1"/>
    <col min="14098" max="14098" width="10.7109375" style="461" customWidth="1"/>
    <col min="14099" max="14099" width="13.28515625" style="461" customWidth="1"/>
    <col min="14100" max="14100" width="9.7109375" style="461" customWidth="1"/>
    <col min="14101" max="14101" width="14" style="461" customWidth="1"/>
    <col min="14102" max="14111" width="0" style="461" hidden="1" customWidth="1"/>
    <col min="14112" max="14336" width="11.42578125" style="461"/>
    <col min="14337" max="14337" width="19.42578125" style="461" customWidth="1"/>
    <col min="14338" max="14338" width="43.42578125" style="461" customWidth="1"/>
    <col min="14339" max="14339" width="15.28515625" style="461" customWidth="1"/>
    <col min="14340" max="14340" width="15" style="461" customWidth="1"/>
    <col min="14341" max="14341" width="13" style="461" customWidth="1"/>
    <col min="14342" max="14342" width="12.42578125" style="461" customWidth="1"/>
    <col min="14343" max="14343" width="15.7109375" style="461" customWidth="1"/>
    <col min="14344" max="14344" width="13" style="461" customWidth="1"/>
    <col min="14345" max="14345" width="13.42578125" style="461" customWidth="1"/>
    <col min="14346" max="14346" width="13.85546875" style="461" customWidth="1"/>
    <col min="14347" max="14348" width="11.7109375" style="461" customWidth="1"/>
    <col min="14349" max="14349" width="12.5703125" style="461" customWidth="1"/>
    <col min="14350" max="14350" width="11.85546875" style="461" customWidth="1"/>
    <col min="14351" max="14351" width="12.7109375" style="461" customWidth="1"/>
    <col min="14352" max="14352" width="11.85546875" style="461" customWidth="1"/>
    <col min="14353" max="14353" width="11.28515625" style="461" customWidth="1"/>
    <col min="14354" max="14354" width="10.7109375" style="461" customWidth="1"/>
    <col min="14355" max="14355" width="13.28515625" style="461" customWidth="1"/>
    <col min="14356" max="14356" width="9.7109375" style="461" customWidth="1"/>
    <col min="14357" max="14357" width="14" style="461" customWidth="1"/>
    <col min="14358" max="14367" width="0" style="461" hidden="1" customWidth="1"/>
    <col min="14368" max="14592" width="11.42578125" style="461"/>
    <col min="14593" max="14593" width="19.42578125" style="461" customWidth="1"/>
    <col min="14594" max="14594" width="43.42578125" style="461" customWidth="1"/>
    <col min="14595" max="14595" width="15.28515625" style="461" customWidth="1"/>
    <col min="14596" max="14596" width="15" style="461" customWidth="1"/>
    <col min="14597" max="14597" width="13" style="461" customWidth="1"/>
    <col min="14598" max="14598" width="12.42578125" style="461" customWidth="1"/>
    <col min="14599" max="14599" width="15.7109375" style="461" customWidth="1"/>
    <col min="14600" max="14600" width="13" style="461" customWidth="1"/>
    <col min="14601" max="14601" width="13.42578125" style="461" customWidth="1"/>
    <col min="14602" max="14602" width="13.85546875" style="461" customWidth="1"/>
    <col min="14603" max="14604" width="11.7109375" style="461" customWidth="1"/>
    <col min="14605" max="14605" width="12.5703125" style="461" customWidth="1"/>
    <col min="14606" max="14606" width="11.85546875" style="461" customWidth="1"/>
    <col min="14607" max="14607" width="12.7109375" style="461" customWidth="1"/>
    <col min="14608" max="14608" width="11.85546875" style="461" customWidth="1"/>
    <col min="14609" max="14609" width="11.28515625" style="461" customWidth="1"/>
    <col min="14610" max="14610" width="10.7109375" style="461" customWidth="1"/>
    <col min="14611" max="14611" width="13.28515625" style="461" customWidth="1"/>
    <col min="14612" max="14612" width="9.7109375" style="461" customWidth="1"/>
    <col min="14613" max="14613" width="14" style="461" customWidth="1"/>
    <col min="14614" max="14623" width="0" style="461" hidden="1" customWidth="1"/>
    <col min="14624" max="14848" width="11.42578125" style="461"/>
    <col min="14849" max="14849" width="19.42578125" style="461" customWidth="1"/>
    <col min="14850" max="14850" width="43.42578125" style="461" customWidth="1"/>
    <col min="14851" max="14851" width="15.28515625" style="461" customWidth="1"/>
    <col min="14852" max="14852" width="15" style="461" customWidth="1"/>
    <col min="14853" max="14853" width="13" style="461" customWidth="1"/>
    <col min="14854" max="14854" width="12.42578125" style="461" customWidth="1"/>
    <col min="14855" max="14855" width="15.7109375" style="461" customWidth="1"/>
    <col min="14856" max="14856" width="13" style="461" customWidth="1"/>
    <col min="14857" max="14857" width="13.42578125" style="461" customWidth="1"/>
    <col min="14858" max="14858" width="13.85546875" style="461" customWidth="1"/>
    <col min="14859" max="14860" width="11.7109375" style="461" customWidth="1"/>
    <col min="14861" max="14861" width="12.5703125" style="461" customWidth="1"/>
    <col min="14862" max="14862" width="11.85546875" style="461" customWidth="1"/>
    <col min="14863" max="14863" width="12.7109375" style="461" customWidth="1"/>
    <col min="14864" max="14864" width="11.85546875" style="461" customWidth="1"/>
    <col min="14865" max="14865" width="11.28515625" style="461" customWidth="1"/>
    <col min="14866" max="14866" width="10.7109375" style="461" customWidth="1"/>
    <col min="14867" max="14867" width="13.28515625" style="461" customWidth="1"/>
    <col min="14868" max="14868" width="9.7109375" style="461" customWidth="1"/>
    <col min="14869" max="14869" width="14" style="461" customWidth="1"/>
    <col min="14870" max="14879" width="0" style="461" hidden="1" customWidth="1"/>
    <col min="14880" max="15104" width="11.42578125" style="461"/>
    <col min="15105" max="15105" width="19.42578125" style="461" customWidth="1"/>
    <col min="15106" max="15106" width="43.42578125" style="461" customWidth="1"/>
    <col min="15107" max="15107" width="15.28515625" style="461" customWidth="1"/>
    <col min="15108" max="15108" width="15" style="461" customWidth="1"/>
    <col min="15109" max="15109" width="13" style="461" customWidth="1"/>
    <col min="15110" max="15110" width="12.42578125" style="461" customWidth="1"/>
    <col min="15111" max="15111" width="15.7109375" style="461" customWidth="1"/>
    <col min="15112" max="15112" width="13" style="461" customWidth="1"/>
    <col min="15113" max="15113" width="13.42578125" style="461" customWidth="1"/>
    <col min="15114" max="15114" width="13.85546875" style="461" customWidth="1"/>
    <col min="15115" max="15116" width="11.7109375" style="461" customWidth="1"/>
    <col min="15117" max="15117" width="12.5703125" style="461" customWidth="1"/>
    <col min="15118" max="15118" width="11.85546875" style="461" customWidth="1"/>
    <col min="15119" max="15119" width="12.7109375" style="461" customWidth="1"/>
    <col min="15120" max="15120" width="11.85546875" style="461" customWidth="1"/>
    <col min="15121" max="15121" width="11.28515625" style="461" customWidth="1"/>
    <col min="15122" max="15122" width="10.7109375" style="461" customWidth="1"/>
    <col min="15123" max="15123" width="13.28515625" style="461" customWidth="1"/>
    <col min="15124" max="15124" width="9.7109375" style="461" customWidth="1"/>
    <col min="15125" max="15125" width="14" style="461" customWidth="1"/>
    <col min="15126" max="15135" width="0" style="461" hidden="1" customWidth="1"/>
    <col min="15136" max="15360" width="11.42578125" style="461"/>
    <col min="15361" max="15361" width="19.42578125" style="461" customWidth="1"/>
    <col min="15362" max="15362" width="43.42578125" style="461" customWidth="1"/>
    <col min="15363" max="15363" width="15.28515625" style="461" customWidth="1"/>
    <col min="15364" max="15364" width="15" style="461" customWidth="1"/>
    <col min="15365" max="15365" width="13" style="461" customWidth="1"/>
    <col min="15366" max="15366" width="12.42578125" style="461" customWidth="1"/>
    <col min="15367" max="15367" width="15.7109375" style="461" customWidth="1"/>
    <col min="15368" max="15368" width="13" style="461" customWidth="1"/>
    <col min="15369" max="15369" width="13.42578125" style="461" customWidth="1"/>
    <col min="15370" max="15370" width="13.85546875" style="461" customWidth="1"/>
    <col min="15371" max="15372" width="11.7109375" style="461" customWidth="1"/>
    <col min="15373" max="15373" width="12.5703125" style="461" customWidth="1"/>
    <col min="15374" max="15374" width="11.85546875" style="461" customWidth="1"/>
    <col min="15375" max="15375" width="12.7109375" style="461" customWidth="1"/>
    <col min="15376" max="15376" width="11.85546875" style="461" customWidth="1"/>
    <col min="15377" max="15377" width="11.28515625" style="461" customWidth="1"/>
    <col min="15378" max="15378" width="10.7109375" style="461" customWidth="1"/>
    <col min="15379" max="15379" width="13.28515625" style="461" customWidth="1"/>
    <col min="15380" max="15380" width="9.7109375" style="461" customWidth="1"/>
    <col min="15381" max="15381" width="14" style="461" customWidth="1"/>
    <col min="15382" max="15391" width="0" style="461" hidden="1" customWidth="1"/>
    <col min="15392" max="15616" width="11.42578125" style="461"/>
    <col min="15617" max="15617" width="19.42578125" style="461" customWidth="1"/>
    <col min="15618" max="15618" width="43.42578125" style="461" customWidth="1"/>
    <col min="15619" max="15619" width="15.28515625" style="461" customWidth="1"/>
    <col min="15620" max="15620" width="15" style="461" customWidth="1"/>
    <col min="15621" max="15621" width="13" style="461" customWidth="1"/>
    <col min="15622" max="15622" width="12.42578125" style="461" customWidth="1"/>
    <col min="15623" max="15623" width="15.7109375" style="461" customWidth="1"/>
    <col min="15624" max="15624" width="13" style="461" customWidth="1"/>
    <col min="15625" max="15625" width="13.42578125" style="461" customWidth="1"/>
    <col min="15626" max="15626" width="13.85546875" style="461" customWidth="1"/>
    <col min="15627" max="15628" width="11.7109375" style="461" customWidth="1"/>
    <col min="15629" max="15629" width="12.5703125" style="461" customWidth="1"/>
    <col min="15630" max="15630" width="11.85546875" style="461" customWidth="1"/>
    <col min="15631" max="15631" width="12.7109375" style="461" customWidth="1"/>
    <col min="15632" max="15632" width="11.85546875" style="461" customWidth="1"/>
    <col min="15633" max="15633" width="11.28515625" style="461" customWidth="1"/>
    <col min="15634" max="15634" width="10.7109375" style="461" customWidth="1"/>
    <col min="15635" max="15635" width="13.28515625" style="461" customWidth="1"/>
    <col min="15636" max="15636" width="9.7109375" style="461" customWidth="1"/>
    <col min="15637" max="15637" width="14" style="461" customWidth="1"/>
    <col min="15638" max="15647" width="0" style="461" hidden="1" customWidth="1"/>
    <col min="15648" max="15872" width="11.42578125" style="461"/>
    <col min="15873" max="15873" width="19.42578125" style="461" customWidth="1"/>
    <col min="15874" max="15874" width="43.42578125" style="461" customWidth="1"/>
    <col min="15875" max="15875" width="15.28515625" style="461" customWidth="1"/>
    <col min="15876" max="15876" width="15" style="461" customWidth="1"/>
    <col min="15877" max="15877" width="13" style="461" customWidth="1"/>
    <col min="15878" max="15878" width="12.42578125" style="461" customWidth="1"/>
    <col min="15879" max="15879" width="15.7109375" style="461" customWidth="1"/>
    <col min="15880" max="15880" width="13" style="461" customWidth="1"/>
    <col min="15881" max="15881" width="13.42578125" style="461" customWidth="1"/>
    <col min="15882" max="15882" width="13.85546875" style="461" customWidth="1"/>
    <col min="15883" max="15884" width="11.7109375" style="461" customWidth="1"/>
    <col min="15885" max="15885" width="12.5703125" style="461" customWidth="1"/>
    <col min="15886" max="15886" width="11.85546875" style="461" customWidth="1"/>
    <col min="15887" max="15887" width="12.7109375" style="461" customWidth="1"/>
    <col min="15888" max="15888" width="11.85546875" style="461" customWidth="1"/>
    <col min="15889" max="15889" width="11.28515625" style="461" customWidth="1"/>
    <col min="15890" max="15890" width="10.7109375" style="461" customWidth="1"/>
    <col min="15891" max="15891" width="13.28515625" style="461" customWidth="1"/>
    <col min="15892" max="15892" width="9.7109375" style="461" customWidth="1"/>
    <col min="15893" max="15893" width="14" style="461" customWidth="1"/>
    <col min="15894" max="15903" width="0" style="461" hidden="1" customWidth="1"/>
    <col min="15904" max="16128" width="11.42578125" style="461"/>
    <col min="16129" max="16129" width="19.42578125" style="461" customWidth="1"/>
    <col min="16130" max="16130" width="43.42578125" style="461" customWidth="1"/>
    <col min="16131" max="16131" width="15.28515625" style="461" customWidth="1"/>
    <col min="16132" max="16132" width="15" style="461" customWidth="1"/>
    <col min="16133" max="16133" width="13" style="461" customWidth="1"/>
    <col min="16134" max="16134" width="12.42578125" style="461" customWidth="1"/>
    <col min="16135" max="16135" width="15.7109375" style="461" customWidth="1"/>
    <col min="16136" max="16136" width="13" style="461" customWidth="1"/>
    <col min="16137" max="16137" width="13.42578125" style="461" customWidth="1"/>
    <col min="16138" max="16138" width="13.85546875" style="461" customWidth="1"/>
    <col min="16139" max="16140" width="11.7109375" style="461" customWidth="1"/>
    <col min="16141" max="16141" width="12.5703125" style="461" customWidth="1"/>
    <col min="16142" max="16142" width="11.85546875" style="461" customWidth="1"/>
    <col min="16143" max="16143" width="12.7109375" style="461" customWidth="1"/>
    <col min="16144" max="16144" width="11.85546875" style="461" customWidth="1"/>
    <col min="16145" max="16145" width="11.28515625" style="461" customWidth="1"/>
    <col min="16146" max="16146" width="10.7109375" style="461" customWidth="1"/>
    <col min="16147" max="16147" width="13.28515625" style="461" customWidth="1"/>
    <col min="16148" max="16148" width="9.7109375" style="461" customWidth="1"/>
    <col min="16149" max="16149" width="14" style="461" customWidth="1"/>
    <col min="16150" max="16159" width="0" style="461" hidden="1" customWidth="1"/>
    <col min="16160" max="16384" width="11.42578125" style="461"/>
  </cols>
  <sheetData>
    <row r="1" spans="1:27" s="460" customFormat="1" x14ac:dyDescent="0.15">
      <c r="A1" s="459" t="s">
        <v>0</v>
      </c>
      <c r="Z1" s="444"/>
    </row>
    <row r="2" spans="1:27" s="460" customFormat="1" x14ac:dyDescent="0.15">
      <c r="A2" s="459" t="str">
        <f>CONCATENATE("COMUNA: ",[13]NOMBRE!B2," - ","( ",[13]NOMBRE!C2,[13]NOMBRE!D2,[13]NOMBRE!E2,[13]NOMBRE!F2,[13]NOMBRE!G2," )")</f>
        <v>COMUNA: Linares - ( 07401 )</v>
      </c>
      <c r="Z2" s="444"/>
    </row>
    <row r="3" spans="1:27" x14ac:dyDescent="0.15">
      <c r="A3" s="459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</row>
    <row r="4" spans="1:27" x14ac:dyDescent="0.15">
      <c r="A4" s="459" t="str">
        <f>CONCATENATE("MES: ",[13]NOMBRE!B6," - ","( ",[13]NOMBRE!C6,[13]NOMBRE!D6," )")</f>
        <v>MES: DICIEMBRE - ( 12 )</v>
      </c>
    </row>
    <row r="5" spans="1:27" s="460" customFormat="1" x14ac:dyDescent="0.15">
      <c r="A5" s="459" t="str">
        <f>CONCATENATE("AÑO: ",[13]NOMBRE!B7)</f>
        <v>AÑO: 2016</v>
      </c>
      <c r="B5" s="462"/>
      <c r="C5" s="462"/>
      <c r="D5" s="462"/>
      <c r="E5" s="462"/>
      <c r="F5" s="462"/>
      <c r="G5" s="462"/>
      <c r="H5" s="462"/>
      <c r="Z5" s="444"/>
    </row>
    <row r="6" spans="1:27" s="460" customFormat="1" ht="20.25" customHeight="1" x14ac:dyDescent="0.15">
      <c r="A6" s="795" t="s">
        <v>1</v>
      </c>
      <c r="B6" s="795"/>
      <c r="C6" s="795"/>
      <c r="D6" s="795"/>
      <c r="E6" s="795"/>
      <c r="F6" s="795"/>
      <c r="G6" s="795"/>
      <c r="H6" s="795"/>
      <c r="I6" s="795"/>
      <c r="J6" s="795"/>
      <c r="Z6" s="444"/>
    </row>
    <row r="7" spans="1:27" ht="10.5" customHeight="1" x14ac:dyDescent="0.15">
      <c r="A7" s="796" t="s">
        <v>2</v>
      </c>
      <c r="B7" s="796"/>
      <c r="C7" s="796"/>
      <c r="D7" s="796"/>
      <c r="E7" s="796"/>
      <c r="F7" s="796"/>
      <c r="G7" s="796"/>
      <c r="H7" s="796"/>
      <c r="I7" s="796"/>
      <c r="J7" s="796"/>
    </row>
    <row r="8" spans="1:27" s="460" customFormat="1" x14ac:dyDescent="0.15">
      <c r="A8" s="462"/>
      <c r="C8" s="462"/>
      <c r="D8" s="462"/>
      <c r="E8" s="462"/>
      <c r="F8" s="462"/>
      <c r="G8" s="462"/>
      <c r="Z8" s="444"/>
    </row>
    <row r="9" spans="1:27" ht="12.75" x14ac:dyDescent="0.2">
      <c r="A9" s="464" t="s">
        <v>3</v>
      </c>
    </row>
    <row r="10" spans="1:27" ht="21" customHeight="1" x14ac:dyDescent="0.15">
      <c r="A10" s="789" t="s">
        <v>4</v>
      </c>
      <c r="B10" s="790"/>
      <c r="C10" s="793" t="s">
        <v>5</v>
      </c>
      <c r="D10" s="794"/>
      <c r="E10" s="788" t="s">
        <v>272</v>
      </c>
      <c r="F10" s="788"/>
      <c r="G10" s="822"/>
      <c r="H10" s="799" t="s">
        <v>269</v>
      </c>
      <c r="I10" s="799" t="s">
        <v>6</v>
      </c>
      <c r="J10" s="799" t="s">
        <v>7</v>
      </c>
      <c r="K10" s="799" t="s">
        <v>8</v>
      </c>
      <c r="Z10" s="461"/>
      <c r="AA10" s="445"/>
    </row>
    <row r="11" spans="1:27" ht="30" customHeight="1" x14ac:dyDescent="0.15">
      <c r="A11" s="797"/>
      <c r="B11" s="798"/>
      <c r="C11" s="776" t="s">
        <v>9</v>
      </c>
      <c r="D11" s="776" t="s">
        <v>10</v>
      </c>
      <c r="E11" s="467" t="s">
        <v>273</v>
      </c>
      <c r="F11" s="468" t="s">
        <v>274</v>
      </c>
      <c r="G11" s="469" t="s">
        <v>275</v>
      </c>
      <c r="H11" s="800"/>
      <c r="I11" s="800"/>
      <c r="J11" s="785"/>
      <c r="K11" s="785"/>
      <c r="L11" s="471"/>
      <c r="Z11" s="461"/>
      <c r="AA11" s="445"/>
    </row>
    <row r="12" spans="1:27" ht="15" customHeight="1" x14ac:dyDescent="0.15">
      <c r="A12" s="472" t="s">
        <v>11</v>
      </c>
      <c r="B12" s="473"/>
      <c r="C12" s="217">
        <f>+C13+C14+C15+C16+C17+C18+C22+C23+C24</f>
        <v>63606</v>
      </c>
      <c r="D12" s="218">
        <f t="shared" ref="D12:K12" si="0">+D13+D14+D15+D16+D17+D18+D22+D23+D24</f>
        <v>62000</v>
      </c>
      <c r="E12" s="219">
        <f t="shared" si="0"/>
        <v>25762</v>
      </c>
      <c r="F12" s="387">
        <f t="shared" si="0"/>
        <v>20438</v>
      </c>
      <c r="G12" s="220">
        <f t="shared" si="0"/>
        <v>17406</v>
      </c>
      <c r="H12" s="221">
        <f t="shared" si="0"/>
        <v>0</v>
      </c>
      <c r="I12" s="221">
        <f>+I13+I14+I15+I16+I17+I18+I22+I23+I24</f>
        <v>0</v>
      </c>
      <c r="J12" s="221">
        <f>+J13+J14+J15+J16+J17+J18+J22+J23+J24</f>
        <v>293</v>
      </c>
      <c r="K12" s="221">
        <f t="shared" si="0"/>
        <v>0</v>
      </c>
      <c r="L12" s="649" t="str">
        <f t="shared" ref="L12:L34" si="1">IF((D12)&gt;C12,"ERROR EN PREVISION",IF((E12+F12+G12)&lt;&gt;C12,"ERROR EN PROCEDENCIA",""))</f>
        <v/>
      </c>
      <c r="M12" s="475"/>
      <c r="N12" s="475"/>
      <c r="Y12" s="443">
        <f t="shared" ref="Y12:Y34" si="2">IF(D12&gt;C12,1,0)</f>
        <v>0</v>
      </c>
      <c r="Z12" s="438">
        <f t="shared" ref="Z12:Z34" si="3">IF((E12+F12+G12)&lt;&gt;C12,1,0)</f>
        <v>0</v>
      </c>
      <c r="AA12" s="445"/>
    </row>
    <row r="13" spans="1:27" ht="15" customHeight="1" x14ac:dyDescent="0.15">
      <c r="A13" s="771" t="s">
        <v>12</v>
      </c>
      <c r="B13" s="476" t="s">
        <v>13</v>
      </c>
      <c r="C13" s="222">
        <f>+[13]BS17A!C83</f>
        <v>24791</v>
      </c>
      <c r="D13" s="223">
        <f>+[13]BS17A!D83</f>
        <v>23376</v>
      </c>
      <c r="E13" s="224">
        <f>+[13]BS17A!N83</f>
        <v>11269</v>
      </c>
      <c r="F13" s="388">
        <f>+[13]BS17A!O83</f>
        <v>5194</v>
      </c>
      <c r="G13" s="225">
        <f>+[13]BS17A!P83</f>
        <v>8328</v>
      </c>
      <c r="H13" s="226">
        <f>+[13]BS17A!Q83+[13]BS17A!R83</f>
        <v>0</v>
      </c>
      <c r="I13" s="226">
        <f>+[13]BS17D!D83</f>
        <v>0</v>
      </c>
      <c r="J13" s="226">
        <f>+[13]BS17D!E83</f>
        <v>25</v>
      </c>
      <c r="K13" s="226">
        <f>+[13]BS17A!T83</f>
        <v>0</v>
      </c>
      <c r="L13" s="649" t="str">
        <f t="shared" si="1"/>
        <v/>
      </c>
      <c r="M13" s="477"/>
      <c r="N13" s="477"/>
      <c r="Y13" s="443">
        <f t="shared" si="2"/>
        <v>0</v>
      </c>
      <c r="Z13" s="438">
        <f t="shared" si="3"/>
        <v>0</v>
      </c>
      <c r="AA13" s="445"/>
    </row>
    <row r="14" spans="1:27" ht="15" customHeight="1" x14ac:dyDescent="0.15">
      <c r="A14" s="478" t="s">
        <v>14</v>
      </c>
      <c r="B14" s="479" t="s">
        <v>15</v>
      </c>
      <c r="C14" s="156">
        <f>+[13]BS17A!C174</f>
        <v>28411</v>
      </c>
      <c r="D14" s="227">
        <f>+[13]BS17A!D174</f>
        <v>28259</v>
      </c>
      <c r="E14" s="228">
        <f>+[13]BS17A!N174</f>
        <v>11408</v>
      </c>
      <c r="F14" s="229">
        <f>+[13]BS17A!O174</f>
        <v>8905</v>
      </c>
      <c r="G14" s="389">
        <f>+[13]BS17A!P174</f>
        <v>8098</v>
      </c>
      <c r="H14" s="230">
        <f>+[13]BS17A!Q174+[13]BS17A!R174</f>
        <v>0</v>
      </c>
      <c r="I14" s="230">
        <f>+[13]BS17D!D174</f>
        <v>0</v>
      </c>
      <c r="J14" s="230">
        <f>+[13]BS17D!E174</f>
        <v>9</v>
      </c>
      <c r="K14" s="230">
        <f>+[13]BS17A!T174</f>
        <v>0</v>
      </c>
      <c r="L14" s="649" t="str">
        <f t="shared" si="1"/>
        <v/>
      </c>
      <c r="M14" s="477"/>
      <c r="N14" s="477"/>
      <c r="Y14" s="443">
        <f t="shared" si="2"/>
        <v>0</v>
      </c>
      <c r="Z14" s="438">
        <f t="shared" si="3"/>
        <v>0</v>
      </c>
      <c r="AA14" s="445"/>
    </row>
    <row r="15" spans="1:27" ht="15" customHeight="1" x14ac:dyDescent="0.15">
      <c r="A15" s="478" t="s">
        <v>16</v>
      </c>
      <c r="B15" s="479" t="s">
        <v>17</v>
      </c>
      <c r="C15" s="156">
        <f>+[13]BS17A!C243</f>
        <v>1389</v>
      </c>
      <c r="D15" s="227">
        <f>+[13]BS17A!D243</f>
        <v>1380</v>
      </c>
      <c r="E15" s="228">
        <f>+[13]BS17A!N243</f>
        <v>100</v>
      </c>
      <c r="F15" s="229">
        <f>+[13]BS17A!O243</f>
        <v>1281</v>
      </c>
      <c r="G15" s="389">
        <f>+[13]BS17A!P243</f>
        <v>8</v>
      </c>
      <c r="H15" s="230">
        <f>+[13]BS17A!Q243+[13]BS17A!R243</f>
        <v>0</v>
      </c>
      <c r="I15" s="230">
        <f>+[13]BS17D!D243</f>
        <v>0</v>
      </c>
      <c r="J15" s="230">
        <f>+[13]BS17D!E243</f>
        <v>99</v>
      </c>
      <c r="K15" s="230">
        <f>+[13]BS17A!T243</f>
        <v>0</v>
      </c>
      <c r="L15" s="649" t="str">
        <f t="shared" si="1"/>
        <v/>
      </c>
      <c r="M15" s="477"/>
      <c r="N15" s="477"/>
      <c r="Y15" s="443">
        <f t="shared" si="2"/>
        <v>0</v>
      </c>
      <c r="Z15" s="438">
        <f t="shared" si="3"/>
        <v>0</v>
      </c>
      <c r="AA15" s="445"/>
    </row>
    <row r="16" spans="1:27" ht="15" customHeight="1" x14ac:dyDescent="0.15">
      <c r="A16" s="478" t="s">
        <v>18</v>
      </c>
      <c r="B16" s="479" t="s">
        <v>19</v>
      </c>
      <c r="C16" s="156">
        <f>+[13]BS17A!C289</f>
        <v>0</v>
      </c>
      <c r="D16" s="227">
        <f>+[13]BS17A!D289</f>
        <v>0</v>
      </c>
      <c r="E16" s="228">
        <f>+[13]BS17A!N289</f>
        <v>0</v>
      </c>
      <c r="F16" s="229">
        <f>+[13]BS17A!O289</f>
        <v>0</v>
      </c>
      <c r="G16" s="389">
        <f>+[13]BS17A!P289</f>
        <v>0</v>
      </c>
      <c r="H16" s="230">
        <f>+[13]BS17A!Q289+[13]BS17A!R289</f>
        <v>0</v>
      </c>
      <c r="I16" s="230">
        <f>+[13]BS17D!D289</f>
        <v>0</v>
      </c>
      <c r="J16" s="230">
        <f>+[13]BS17D!E289</f>
        <v>0</v>
      </c>
      <c r="K16" s="230">
        <f>+[13]BS17A!T289</f>
        <v>0</v>
      </c>
      <c r="L16" s="649" t="str">
        <f t="shared" si="1"/>
        <v/>
      </c>
      <c r="M16" s="477"/>
      <c r="N16" s="477"/>
      <c r="Y16" s="443">
        <f t="shared" si="2"/>
        <v>0</v>
      </c>
      <c r="Z16" s="438">
        <f t="shared" si="3"/>
        <v>0</v>
      </c>
      <c r="AA16" s="445"/>
    </row>
    <row r="17" spans="1:27" ht="15" customHeight="1" x14ac:dyDescent="0.15">
      <c r="A17" s="480" t="s">
        <v>20</v>
      </c>
      <c r="B17" s="481" t="s">
        <v>21</v>
      </c>
      <c r="C17" s="231">
        <f>+[13]BS17A!C295</f>
        <v>1534</v>
      </c>
      <c r="D17" s="232">
        <f>+[13]BS17A!D295</f>
        <v>1533</v>
      </c>
      <c r="E17" s="390">
        <f>+[13]BS17A!N295</f>
        <v>1107</v>
      </c>
      <c r="F17" s="391">
        <f>+[13]BS17A!O295</f>
        <v>327</v>
      </c>
      <c r="G17" s="392">
        <f>+[13]BS17A!P295</f>
        <v>100</v>
      </c>
      <c r="H17" s="233">
        <f>+[13]BS17A!Q295+[13]BS17A!R295</f>
        <v>0</v>
      </c>
      <c r="I17" s="233">
        <f>+[13]BS17D!D295</f>
        <v>0</v>
      </c>
      <c r="J17" s="233">
        <f>+[13]BS17D!E295</f>
        <v>141</v>
      </c>
      <c r="K17" s="233">
        <f>+[13]BS17A!T295</f>
        <v>0</v>
      </c>
      <c r="L17" s="649" t="str">
        <f t="shared" si="1"/>
        <v/>
      </c>
      <c r="M17" s="477"/>
      <c r="N17" s="477"/>
      <c r="Y17" s="443">
        <f t="shared" si="2"/>
        <v>0</v>
      </c>
      <c r="Z17" s="438">
        <f t="shared" si="3"/>
        <v>0</v>
      </c>
      <c r="AA17" s="445"/>
    </row>
    <row r="18" spans="1:27" ht="15" customHeight="1" x14ac:dyDescent="0.15">
      <c r="A18" s="782" t="s">
        <v>22</v>
      </c>
      <c r="B18" s="476" t="s">
        <v>23</v>
      </c>
      <c r="C18" s="222">
        <f>SUM(C19:C21)</f>
        <v>4810</v>
      </c>
      <c r="D18" s="223">
        <f t="shared" ref="D18:K18" si="4">SUM(D19:D21)</f>
        <v>4795</v>
      </c>
      <c r="E18" s="224">
        <f t="shared" si="4"/>
        <v>1526</v>
      </c>
      <c r="F18" s="388">
        <f t="shared" si="4"/>
        <v>3077</v>
      </c>
      <c r="G18" s="225">
        <f t="shared" si="4"/>
        <v>207</v>
      </c>
      <c r="H18" s="226">
        <f t="shared" si="4"/>
        <v>0</v>
      </c>
      <c r="I18" s="226">
        <f>SUM(I19:I21)</f>
        <v>0</v>
      </c>
      <c r="J18" s="226">
        <f>SUM(J19:J21)</f>
        <v>18</v>
      </c>
      <c r="K18" s="226">
        <f t="shared" si="4"/>
        <v>0</v>
      </c>
      <c r="L18" s="649" t="str">
        <f t="shared" si="1"/>
        <v/>
      </c>
      <c r="M18" s="477"/>
      <c r="N18" s="477"/>
      <c r="Y18" s="443">
        <f t="shared" si="2"/>
        <v>0</v>
      </c>
      <c r="Z18" s="438">
        <f t="shared" si="3"/>
        <v>0</v>
      </c>
      <c r="AA18" s="445"/>
    </row>
    <row r="19" spans="1:27" ht="15" customHeight="1" x14ac:dyDescent="0.15">
      <c r="A19" s="782"/>
      <c r="B19" s="482" t="s">
        <v>24</v>
      </c>
      <c r="C19" s="234">
        <f>+[13]BS17A!C362</f>
        <v>4047</v>
      </c>
      <c r="D19" s="235">
        <f>+[13]BS17A!D362</f>
        <v>4035</v>
      </c>
      <c r="E19" s="236">
        <f>+[13]BS17A!N362</f>
        <v>1300</v>
      </c>
      <c r="F19" s="393">
        <f>+[13]BS17A!O362</f>
        <v>2546</v>
      </c>
      <c r="G19" s="237">
        <f>+[13]BS17A!P362</f>
        <v>201</v>
      </c>
      <c r="H19" s="238">
        <f>+[13]BS17A!Q362+[13]BS17A!R362</f>
        <v>0</v>
      </c>
      <c r="I19" s="238">
        <f>+[13]BS17D!D362</f>
        <v>0</v>
      </c>
      <c r="J19" s="238">
        <f>+[13]BS17D!E362</f>
        <v>8</v>
      </c>
      <c r="K19" s="238">
        <f>+[13]BS17A!T362</f>
        <v>0</v>
      </c>
      <c r="L19" s="649" t="str">
        <f t="shared" si="1"/>
        <v/>
      </c>
      <c r="M19" s="477"/>
      <c r="N19" s="477"/>
      <c r="Y19" s="443">
        <f t="shared" si="2"/>
        <v>0</v>
      </c>
      <c r="Z19" s="438">
        <f t="shared" si="3"/>
        <v>0</v>
      </c>
      <c r="AA19" s="445"/>
    </row>
    <row r="20" spans="1:27" ht="15" customHeight="1" x14ac:dyDescent="0.15">
      <c r="A20" s="782"/>
      <c r="B20" s="483" t="s">
        <v>25</v>
      </c>
      <c r="C20" s="156">
        <f>+[13]BS17A!C405</f>
        <v>40</v>
      </c>
      <c r="D20" s="227">
        <f>+[13]BS17A!D405</f>
        <v>40</v>
      </c>
      <c r="E20" s="228">
        <f>+[13]BS17A!N405</f>
        <v>1</v>
      </c>
      <c r="F20" s="229">
        <f>+[13]BS17A!O405</f>
        <v>39</v>
      </c>
      <c r="G20" s="389">
        <f>+[13]BS17A!P405</f>
        <v>0</v>
      </c>
      <c r="H20" s="230">
        <f>+[13]BS17A!Q405+[13]BS17A!R405</f>
        <v>0</v>
      </c>
      <c r="I20" s="230">
        <f>+[13]BS17D!D405</f>
        <v>0</v>
      </c>
      <c r="J20" s="230">
        <f>+[13]BS17D!E405</f>
        <v>0</v>
      </c>
      <c r="K20" s="230">
        <f>+[13]BS17A!T405</f>
        <v>0</v>
      </c>
      <c r="L20" s="649" t="str">
        <f t="shared" si="1"/>
        <v/>
      </c>
      <c r="M20" s="477"/>
      <c r="N20" s="477"/>
      <c r="Y20" s="443">
        <f t="shared" si="2"/>
        <v>0</v>
      </c>
      <c r="Z20" s="438">
        <f t="shared" si="3"/>
        <v>0</v>
      </c>
      <c r="AA20" s="445"/>
    </row>
    <row r="21" spans="1:27" ht="15" customHeight="1" x14ac:dyDescent="0.15">
      <c r="A21" s="783"/>
      <c r="B21" s="484" t="s">
        <v>26</v>
      </c>
      <c r="C21" s="231">
        <f>+[13]BS17A!C428</f>
        <v>723</v>
      </c>
      <c r="D21" s="232">
        <f>+[13]BS17A!D428</f>
        <v>720</v>
      </c>
      <c r="E21" s="390">
        <f>+[13]BS17A!N428</f>
        <v>225</v>
      </c>
      <c r="F21" s="391">
        <f>+[13]BS17A!O428</f>
        <v>492</v>
      </c>
      <c r="G21" s="392">
        <f>+[13]BS17A!P428</f>
        <v>6</v>
      </c>
      <c r="H21" s="233">
        <f>+[13]BS17A!Q428+[13]BS17A!R428</f>
        <v>0</v>
      </c>
      <c r="I21" s="233">
        <f>+[13]BS17D!D428</f>
        <v>0</v>
      </c>
      <c r="J21" s="233">
        <f>+[13]BS17D!E428</f>
        <v>10</v>
      </c>
      <c r="K21" s="233">
        <f>+[13]BS17A!T428</f>
        <v>0</v>
      </c>
      <c r="L21" s="649" t="str">
        <f t="shared" si="1"/>
        <v/>
      </c>
      <c r="M21" s="477"/>
      <c r="N21" s="477"/>
      <c r="Y21" s="443">
        <f t="shared" si="2"/>
        <v>0</v>
      </c>
      <c r="Z21" s="438">
        <f t="shared" si="3"/>
        <v>0</v>
      </c>
      <c r="AA21" s="445"/>
    </row>
    <row r="22" spans="1:27" ht="21" x14ac:dyDescent="0.15">
      <c r="A22" s="777" t="s">
        <v>27</v>
      </c>
      <c r="B22" s="629" t="s">
        <v>28</v>
      </c>
      <c r="C22" s="222">
        <f>+[13]BS17A!C446</f>
        <v>0</v>
      </c>
      <c r="D22" s="223">
        <f>+[13]BS17A!D446</f>
        <v>0</v>
      </c>
      <c r="E22" s="224">
        <f>+[13]BS17A!N446</f>
        <v>0</v>
      </c>
      <c r="F22" s="388">
        <f>+[13]BS17A!O446</f>
        <v>0</v>
      </c>
      <c r="G22" s="225">
        <f>+[13]BS17A!P446</f>
        <v>0</v>
      </c>
      <c r="H22" s="226">
        <f>+[13]BS17A!Q446+[13]BS17A!R446</f>
        <v>0</v>
      </c>
      <c r="I22" s="226">
        <f>+[13]BS17D!D446</f>
        <v>0</v>
      </c>
      <c r="J22" s="226">
        <f>+[13]BS17D!E446</f>
        <v>0</v>
      </c>
      <c r="K22" s="226">
        <f>+[13]BS17A!T446</f>
        <v>0</v>
      </c>
      <c r="L22" s="649" t="str">
        <f t="shared" si="1"/>
        <v/>
      </c>
      <c r="M22" s="477"/>
      <c r="N22" s="477"/>
      <c r="Y22" s="443">
        <f t="shared" si="2"/>
        <v>0</v>
      </c>
      <c r="Z22" s="438">
        <f t="shared" si="3"/>
        <v>0</v>
      </c>
      <c r="AA22" s="445"/>
    </row>
    <row r="23" spans="1:27" s="486" customFormat="1" ht="21" x14ac:dyDescent="0.15">
      <c r="A23" s="777" t="s">
        <v>29</v>
      </c>
      <c r="B23" s="630" t="s">
        <v>30</v>
      </c>
      <c r="C23" s="239">
        <f>+[13]BS17A!C456</f>
        <v>47</v>
      </c>
      <c r="D23" s="240">
        <f>+[13]BS17A!D456</f>
        <v>47</v>
      </c>
      <c r="E23" s="394">
        <f>+[13]BS17A!N456</f>
        <v>20</v>
      </c>
      <c r="F23" s="395">
        <f>+[13]BS17A!O456</f>
        <v>23</v>
      </c>
      <c r="G23" s="396">
        <f>+[13]BS17A!P456</f>
        <v>4</v>
      </c>
      <c r="H23" s="221">
        <f>+[13]BS17A!Q456+[13]BS17A!R456</f>
        <v>0</v>
      </c>
      <c r="I23" s="221">
        <f>+[13]BS17D!D456</f>
        <v>0</v>
      </c>
      <c r="J23" s="221">
        <f>+[13]BS17D!E456</f>
        <v>0</v>
      </c>
      <c r="K23" s="221">
        <f>+[13]BS17A!T456</f>
        <v>0</v>
      </c>
      <c r="L23" s="649" t="str">
        <f t="shared" si="1"/>
        <v/>
      </c>
      <c r="M23" s="477"/>
      <c r="N23" s="477"/>
      <c r="Y23" s="443">
        <f t="shared" si="2"/>
        <v>0</v>
      </c>
      <c r="Z23" s="438">
        <f t="shared" si="3"/>
        <v>0</v>
      </c>
      <c r="AA23" s="446"/>
    </row>
    <row r="24" spans="1:27" ht="15" customHeight="1" x14ac:dyDescent="0.15">
      <c r="A24" s="777" t="s">
        <v>31</v>
      </c>
      <c r="B24" s="487" t="s">
        <v>32</v>
      </c>
      <c r="C24" s="161">
        <f>+[13]BS17A!C500</f>
        <v>2624</v>
      </c>
      <c r="D24" s="241">
        <f>+[13]BS17A!D500</f>
        <v>2610</v>
      </c>
      <c r="E24" s="397">
        <f>+[13]BS17A!N500</f>
        <v>332</v>
      </c>
      <c r="F24" s="398">
        <f>+[13]BS17A!O500</f>
        <v>1631</v>
      </c>
      <c r="G24" s="399">
        <f>+[13]BS17A!P500</f>
        <v>661</v>
      </c>
      <c r="H24" s="242">
        <f>+[13]BS17A!Q500+[13]BS17A!R500</f>
        <v>0</v>
      </c>
      <c r="I24" s="242">
        <f>+[13]BS17D!D500</f>
        <v>0</v>
      </c>
      <c r="J24" s="242">
        <f>+[13]BS17D!E500</f>
        <v>1</v>
      </c>
      <c r="K24" s="242">
        <f>+[13]BS17A!T500</f>
        <v>0</v>
      </c>
      <c r="L24" s="649" t="str">
        <f t="shared" si="1"/>
        <v/>
      </c>
      <c r="M24" s="477"/>
      <c r="N24" s="477"/>
      <c r="Y24" s="443">
        <f t="shared" si="2"/>
        <v>0</v>
      </c>
      <c r="Z24" s="438">
        <f t="shared" si="3"/>
        <v>0</v>
      </c>
      <c r="AA24" s="445"/>
    </row>
    <row r="25" spans="1:27" ht="15" customHeight="1" x14ac:dyDescent="0.15">
      <c r="A25" s="488" t="s">
        <v>33</v>
      </c>
      <c r="B25" s="489"/>
      <c r="C25" s="222">
        <f>+C26+C27+C28+C29+C33</f>
        <v>4727</v>
      </c>
      <c r="D25" s="223">
        <f t="shared" ref="D25:K25" si="5">+D26+D27+D28+D29+D33</f>
        <v>4700</v>
      </c>
      <c r="E25" s="224">
        <f t="shared" si="5"/>
        <v>798</v>
      </c>
      <c r="F25" s="388">
        <f t="shared" si="5"/>
        <v>1825</v>
      </c>
      <c r="G25" s="225">
        <f t="shared" si="5"/>
        <v>2104</v>
      </c>
      <c r="H25" s="226">
        <f t="shared" si="5"/>
        <v>0</v>
      </c>
      <c r="I25" s="226">
        <f>+I26+I27+I28+I29+I33</f>
        <v>0</v>
      </c>
      <c r="J25" s="226">
        <f>+J26+J27+J28+J29+J33</f>
        <v>0</v>
      </c>
      <c r="K25" s="226">
        <f t="shared" si="5"/>
        <v>0</v>
      </c>
      <c r="L25" s="649" t="str">
        <f t="shared" si="1"/>
        <v/>
      </c>
      <c r="M25" s="477"/>
      <c r="N25" s="477"/>
      <c r="Y25" s="443">
        <f t="shared" si="2"/>
        <v>0</v>
      </c>
      <c r="Z25" s="438">
        <f t="shared" si="3"/>
        <v>0</v>
      </c>
      <c r="AA25" s="445"/>
    </row>
    <row r="26" spans="1:27" ht="15" customHeight="1" x14ac:dyDescent="0.15">
      <c r="A26" s="490" t="s">
        <v>34</v>
      </c>
      <c r="B26" s="491" t="s">
        <v>35</v>
      </c>
      <c r="C26" s="234">
        <f>+[13]BS17A!C535</f>
        <v>2736</v>
      </c>
      <c r="D26" s="235">
        <f>+[13]BS17A!D535</f>
        <v>2722</v>
      </c>
      <c r="E26" s="236">
        <f>+[13]BS17A!N535</f>
        <v>317</v>
      </c>
      <c r="F26" s="393">
        <f>+[13]BS17A!O535</f>
        <v>1081</v>
      </c>
      <c r="G26" s="237">
        <f>+[13]BS17A!P535</f>
        <v>1338</v>
      </c>
      <c r="H26" s="238">
        <f>+[13]BS17A!Q535+[13]BS17A!R535</f>
        <v>0</v>
      </c>
      <c r="I26" s="238">
        <f>+[13]BS17D!D535</f>
        <v>0</v>
      </c>
      <c r="J26" s="238">
        <f>+[13]BS17D!E535</f>
        <v>0</v>
      </c>
      <c r="K26" s="238">
        <f>+[13]BS17A!T535</f>
        <v>0</v>
      </c>
      <c r="L26" s="649" t="str">
        <f t="shared" si="1"/>
        <v/>
      </c>
      <c r="M26" s="477"/>
      <c r="N26" s="477"/>
      <c r="Y26" s="443">
        <f t="shared" si="2"/>
        <v>0</v>
      </c>
      <c r="Z26" s="438">
        <f t="shared" si="3"/>
        <v>0</v>
      </c>
      <c r="AA26" s="445"/>
    </row>
    <row r="27" spans="1:27" ht="15" customHeight="1" x14ac:dyDescent="0.15">
      <c r="A27" s="478" t="s">
        <v>36</v>
      </c>
      <c r="B27" s="492" t="s">
        <v>37</v>
      </c>
      <c r="C27" s="156">
        <f>+[13]BS17A!C590</f>
        <v>3</v>
      </c>
      <c r="D27" s="243">
        <f>+[13]BS17A!D590</f>
        <v>3</v>
      </c>
      <c r="E27" s="400">
        <f>+[13]BS17A!N590</f>
        <v>0</v>
      </c>
      <c r="F27" s="401">
        <f>+[13]BS17A!O590</f>
        <v>3</v>
      </c>
      <c r="G27" s="402">
        <f>+[13]BS17A!P590</f>
        <v>0</v>
      </c>
      <c r="H27" s="230">
        <f>+[13]BS17A!Q590+[13]BS17A!R590</f>
        <v>0</v>
      </c>
      <c r="I27" s="230">
        <f>+[13]BS17D!D590</f>
        <v>0</v>
      </c>
      <c r="J27" s="230">
        <f>+[13]BS17D!E590</f>
        <v>0</v>
      </c>
      <c r="K27" s="230">
        <f>+[13]BS17A!T590</f>
        <v>0</v>
      </c>
      <c r="L27" s="649" t="str">
        <f t="shared" si="1"/>
        <v/>
      </c>
      <c r="M27" s="477"/>
      <c r="N27" s="477"/>
      <c r="Y27" s="443">
        <f t="shared" si="2"/>
        <v>0</v>
      </c>
      <c r="Z27" s="438">
        <f t="shared" si="3"/>
        <v>0</v>
      </c>
      <c r="AA27" s="445"/>
    </row>
    <row r="28" spans="1:27" ht="15" customHeight="1" x14ac:dyDescent="0.15">
      <c r="A28" s="478" t="s">
        <v>38</v>
      </c>
      <c r="B28" s="492" t="s">
        <v>39</v>
      </c>
      <c r="C28" s="156">
        <f>+[13]BS17A!C615</f>
        <v>1251</v>
      </c>
      <c r="D28" s="243">
        <f>+[13]BS17A!D615</f>
        <v>1250</v>
      </c>
      <c r="E28" s="400">
        <f>+[13]BS17A!N615</f>
        <v>159</v>
      </c>
      <c r="F28" s="401">
        <f>+[13]BS17A!O615</f>
        <v>403</v>
      </c>
      <c r="G28" s="402">
        <f>+[13]BS17A!P615</f>
        <v>689</v>
      </c>
      <c r="H28" s="230">
        <f>+[13]BS17A!Q615+[13]BS17A!R615</f>
        <v>0</v>
      </c>
      <c r="I28" s="230">
        <f>+[13]BS17D!D615</f>
        <v>0</v>
      </c>
      <c r="J28" s="230">
        <f>+[13]BS17D!E615</f>
        <v>0</v>
      </c>
      <c r="K28" s="230">
        <f>+[13]BS17A!T615</f>
        <v>0</v>
      </c>
      <c r="L28" s="649" t="str">
        <f t="shared" si="1"/>
        <v/>
      </c>
      <c r="M28" s="477"/>
      <c r="N28" s="477"/>
      <c r="Y28" s="443">
        <f t="shared" si="2"/>
        <v>0</v>
      </c>
      <c r="Z28" s="438">
        <f t="shared" si="3"/>
        <v>0</v>
      </c>
      <c r="AA28" s="445"/>
    </row>
    <row r="29" spans="1:27" ht="15" customHeight="1" x14ac:dyDescent="0.15">
      <c r="A29" s="784" t="s">
        <v>16</v>
      </c>
      <c r="B29" s="484" t="s">
        <v>40</v>
      </c>
      <c r="C29" s="231">
        <f>+[13]BS17A!C633</f>
        <v>737</v>
      </c>
      <c r="D29" s="232">
        <f>+[13]BS17A!D633</f>
        <v>725</v>
      </c>
      <c r="E29" s="390">
        <f>+[13]BS17A!N633</f>
        <v>322</v>
      </c>
      <c r="F29" s="391">
        <f>+[13]BS17A!O633</f>
        <v>338</v>
      </c>
      <c r="G29" s="392">
        <f>+[13]BS17A!P633</f>
        <v>77</v>
      </c>
      <c r="H29" s="233">
        <f>+[13]BS17A!Q633+[13]BS17A!R633</f>
        <v>0</v>
      </c>
      <c r="I29" s="233">
        <f>+[13]BS17D!D633</f>
        <v>0</v>
      </c>
      <c r="J29" s="233">
        <f>+[13]BS17D!E633</f>
        <v>0</v>
      </c>
      <c r="K29" s="233">
        <f>+[13]BS17A!T633</f>
        <v>0</v>
      </c>
      <c r="L29" s="649" t="str">
        <f t="shared" si="1"/>
        <v/>
      </c>
      <c r="M29" s="477"/>
      <c r="N29" s="477"/>
      <c r="Y29" s="443">
        <f t="shared" si="2"/>
        <v>0</v>
      </c>
      <c r="Z29" s="438">
        <f t="shared" si="3"/>
        <v>0</v>
      </c>
      <c r="AA29" s="445"/>
    </row>
    <row r="30" spans="1:27" ht="15" customHeight="1" x14ac:dyDescent="0.15">
      <c r="A30" s="785"/>
      <c r="B30" s="493" t="s">
        <v>41</v>
      </c>
      <c r="C30" s="244">
        <f>SUM([13]BS17A!C636:C653)</f>
        <v>467</v>
      </c>
      <c r="D30" s="245">
        <f>SUM([13]BS17A!D636:D653)</f>
        <v>455</v>
      </c>
      <c r="E30" s="246">
        <f>SUM([13]BS17A!N636:N653)</f>
        <v>271</v>
      </c>
      <c r="F30" s="247">
        <f>SUM([13]BS17A!O636:O653)</f>
        <v>163</v>
      </c>
      <c r="G30" s="248">
        <f>SUM([13]BS17A!P636:P653)</f>
        <v>33</v>
      </c>
      <c r="H30" s="249">
        <f>SUM([13]BS17A!Q636:Q653)+SUM([13]BS17A!R636:R653)</f>
        <v>0</v>
      </c>
      <c r="I30" s="249">
        <f>SUM([13]BS17D!D635:D653)</f>
        <v>0</v>
      </c>
      <c r="J30" s="249">
        <f>SUM([13]BS17D!E635:E653)</f>
        <v>0</v>
      </c>
      <c r="K30" s="249">
        <f>SUM([13]BS17A!T636:T653)</f>
        <v>0</v>
      </c>
      <c r="L30" s="649" t="str">
        <f t="shared" si="1"/>
        <v/>
      </c>
      <c r="M30" s="477"/>
      <c r="N30" s="477"/>
      <c r="Y30" s="443">
        <f t="shared" si="2"/>
        <v>0</v>
      </c>
      <c r="Z30" s="438">
        <f t="shared" si="3"/>
        <v>0</v>
      </c>
      <c r="AA30" s="445"/>
    </row>
    <row r="31" spans="1:27" ht="15" customHeight="1" x14ac:dyDescent="0.15">
      <c r="A31" s="785"/>
      <c r="B31" s="494" t="s">
        <v>42</v>
      </c>
      <c r="C31" s="250">
        <f>+[13]BS17A!C634</f>
        <v>95</v>
      </c>
      <c r="D31" s="251">
        <f>+[13]BS17A!D634</f>
        <v>95</v>
      </c>
      <c r="E31" s="252">
        <f>+[13]BS17A!N634</f>
        <v>0</v>
      </c>
      <c r="F31" s="253">
        <f>+[13]BS17A!O634</f>
        <v>95</v>
      </c>
      <c r="G31" s="403">
        <f>+[13]BS17A!P634</f>
        <v>0</v>
      </c>
      <c r="H31" s="254">
        <f>+[13]BS17A!Q634+[13]BS17A!R634</f>
        <v>0</v>
      </c>
      <c r="I31" s="254">
        <f>+[13]BS17D!D634</f>
        <v>0</v>
      </c>
      <c r="J31" s="254">
        <f>+[13]BS17D!E634</f>
        <v>0</v>
      </c>
      <c r="K31" s="254">
        <f>+[13]BS17A!T634</f>
        <v>0</v>
      </c>
      <c r="L31" s="649" t="str">
        <f t="shared" si="1"/>
        <v/>
      </c>
      <c r="M31" s="477"/>
      <c r="N31" s="477"/>
      <c r="Y31" s="443">
        <f t="shared" si="2"/>
        <v>0</v>
      </c>
      <c r="Z31" s="438">
        <f t="shared" si="3"/>
        <v>0</v>
      </c>
      <c r="AA31" s="445"/>
    </row>
    <row r="32" spans="1:27" ht="15" customHeight="1" x14ac:dyDescent="0.15">
      <c r="A32" s="786"/>
      <c r="B32" s="494" t="s">
        <v>43</v>
      </c>
      <c r="C32" s="250">
        <f>+[13]BS17A!C635</f>
        <v>175</v>
      </c>
      <c r="D32" s="251">
        <f>+[13]BS17A!D635</f>
        <v>175</v>
      </c>
      <c r="E32" s="252">
        <f>+[13]BS17A!N635</f>
        <v>51</v>
      </c>
      <c r="F32" s="253">
        <f>+[13]BS17A!O635</f>
        <v>80</v>
      </c>
      <c r="G32" s="403">
        <f>+[13]BS17A!P635</f>
        <v>44</v>
      </c>
      <c r="H32" s="254">
        <f>+[13]BS17A!Q635+[13]BS17A!R635</f>
        <v>0</v>
      </c>
      <c r="I32" s="254">
        <f>+[13]BS17D!D635</f>
        <v>0</v>
      </c>
      <c r="J32" s="254">
        <f>+[13]BS17D!E635</f>
        <v>0</v>
      </c>
      <c r="K32" s="254">
        <f>+[13]BS17A!T635</f>
        <v>0</v>
      </c>
      <c r="L32" s="649" t="str">
        <f t="shared" si="1"/>
        <v/>
      </c>
      <c r="M32" s="477"/>
      <c r="N32" s="477"/>
      <c r="Y32" s="443">
        <f t="shared" si="2"/>
        <v>0</v>
      </c>
      <c r="Z32" s="438">
        <f t="shared" si="3"/>
        <v>0</v>
      </c>
      <c r="AA32" s="445"/>
    </row>
    <row r="33" spans="1:27" ht="15" customHeight="1" x14ac:dyDescent="0.15">
      <c r="A33" s="478" t="s">
        <v>18</v>
      </c>
      <c r="B33" s="492" t="s">
        <v>44</v>
      </c>
      <c r="C33" s="156">
        <f>+[13]BS17A!C654</f>
        <v>0</v>
      </c>
      <c r="D33" s="243">
        <f>+[13]BS17A!D654</f>
        <v>0</v>
      </c>
      <c r="E33" s="400">
        <f>+[13]BS17A!N654</f>
        <v>0</v>
      </c>
      <c r="F33" s="401">
        <f>+[13]BS17A!O654</f>
        <v>0</v>
      </c>
      <c r="G33" s="402">
        <f>+[13]BS17A!P654</f>
        <v>0</v>
      </c>
      <c r="H33" s="230">
        <f>+[13]BS17A!Q654+[13]BS17A!R654</f>
        <v>0</v>
      </c>
      <c r="I33" s="230">
        <f>+[13]BS17D!D654</f>
        <v>0</v>
      </c>
      <c r="J33" s="230">
        <f>+[13]BS17D!E654</f>
        <v>0</v>
      </c>
      <c r="K33" s="230">
        <f>+[13]BS17A!T654</f>
        <v>0</v>
      </c>
      <c r="L33" s="649" t="str">
        <f t="shared" si="1"/>
        <v/>
      </c>
      <c r="M33" s="477"/>
      <c r="N33" s="477"/>
      <c r="Y33" s="443">
        <f t="shared" si="2"/>
        <v>0</v>
      </c>
      <c r="Z33" s="438">
        <f t="shared" si="3"/>
        <v>0</v>
      </c>
      <c r="AA33" s="445"/>
    </row>
    <row r="34" spans="1:27" ht="15" customHeight="1" x14ac:dyDescent="0.15">
      <c r="A34" s="787" t="s">
        <v>45</v>
      </c>
      <c r="B34" s="788"/>
      <c r="C34" s="239">
        <f>+[13]BS17A!C783</f>
        <v>0</v>
      </c>
      <c r="D34" s="240">
        <f>+[13]BS17A!D783</f>
        <v>0</v>
      </c>
      <c r="E34" s="394">
        <f>+[13]BS17A!N783</f>
        <v>0</v>
      </c>
      <c r="F34" s="395">
        <f>+[13]BS17A!O783</f>
        <v>0</v>
      </c>
      <c r="G34" s="396">
        <f>+[13]BS17A!P783</f>
        <v>0</v>
      </c>
      <c r="H34" s="221">
        <f>+[13]BS17A!Q783+[13]BS17A!R783</f>
        <v>0</v>
      </c>
      <c r="I34" s="221">
        <f>+[13]BS17D!D783</f>
        <v>0</v>
      </c>
      <c r="J34" s="221">
        <f>+[13]BS17D!E783</f>
        <v>0</v>
      </c>
      <c r="K34" s="221">
        <f>+[13]BS17A!T783</f>
        <v>0</v>
      </c>
      <c r="L34" s="649" t="str">
        <f t="shared" si="1"/>
        <v/>
      </c>
      <c r="M34" s="477"/>
      <c r="N34" s="477"/>
      <c r="Y34" s="443">
        <f t="shared" si="2"/>
        <v>0</v>
      </c>
      <c r="Z34" s="438">
        <f t="shared" si="3"/>
        <v>0</v>
      </c>
      <c r="AA34" s="445"/>
    </row>
    <row r="35" spans="1:27" ht="33.75" customHeight="1" x14ac:dyDescent="0.2">
      <c r="A35" s="464" t="s">
        <v>46</v>
      </c>
      <c r="K35" s="471"/>
      <c r="L35" s="471"/>
      <c r="M35" s="471"/>
    </row>
    <row r="36" spans="1:27" ht="24.75" customHeight="1" x14ac:dyDescent="0.15">
      <c r="A36" s="789" t="s">
        <v>47</v>
      </c>
      <c r="B36" s="790"/>
      <c r="C36" s="793" t="s">
        <v>48</v>
      </c>
      <c r="D36" s="794"/>
      <c r="E36" s="788" t="s">
        <v>272</v>
      </c>
      <c r="F36" s="788"/>
      <c r="G36" s="822"/>
      <c r="H36" s="799" t="s">
        <v>269</v>
      </c>
      <c r="I36" s="799" t="s">
        <v>6</v>
      </c>
      <c r="J36" s="799" t="s">
        <v>7</v>
      </c>
      <c r="K36" s="799" t="s">
        <v>8</v>
      </c>
      <c r="L36" s="651"/>
      <c r="Z36" s="461"/>
      <c r="AA36" s="445"/>
    </row>
    <row r="37" spans="1:27" ht="28.5" customHeight="1" x14ac:dyDescent="0.15">
      <c r="A37" s="791"/>
      <c r="B37" s="792"/>
      <c r="C37" s="778" t="s">
        <v>9</v>
      </c>
      <c r="D37" s="777" t="s">
        <v>10</v>
      </c>
      <c r="E37" s="772" t="s">
        <v>273</v>
      </c>
      <c r="F37" s="495" t="s">
        <v>274</v>
      </c>
      <c r="G37" s="778" t="s">
        <v>275</v>
      </c>
      <c r="H37" s="800"/>
      <c r="I37" s="800"/>
      <c r="J37" s="785"/>
      <c r="K37" s="800"/>
      <c r="L37" s="651"/>
      <c r="O37" s="477"/>
      <c r="P37" s="477"/>
      <c r="Z37" s="461"/>
      <c r="AA37" s="445"/>
    </row>
    <row r="38" spans="1:27" ht="14.25" customHeight="1" x14ac:dyDescent="0.15">
      <c r="A38" s="496" t="s">
        <v>49</v>
      </c>
      <c r="B38" s="497"/>
      <c r="C38" s="498"/>
      <c r="D38" s="499"/>
      <c r="E38" s="500"/>
      <c r="F38" s="501"/>
      <c r="G38" s="499"/>
      <c r="H38" s="502"/>
      <c r="I38" s="650"/>
      <c r="J38" s="650"/>
      <c r="K38" s="502"/>
      <c r="L38" s="653"/>
      <c r="O38" s="477"/>
      <c r="Y38" s="443">
        <f t="shared" ref="Y38:Y49" si="6">IF(D38&gt;C38,1,0)</f>
        <v>0</v>
      </c>
      <c r="Z38" s="438">
        <f t="shared" ref="Z38:Z49" si="7">IF((E38+F38+G38)&lt;&gt;C38,1,0)</f>
        <v>0</v>
      </c>
      <c r="AA38" s="445"/>
    </row>
    <row r="39" spans="1:27" ht="15" customHeight="1" x14ac:dyDescent="0.15">
      <c r="A39" s="503" t="s">
        <v>50</v>
      </c>
      <c r="B39" s="504"/>
      <c r="C39" s="255">
        <f>SUM(C40:C41)</f>
        <v>0</v>
      </c>
      <c r="D39" s="256">
        <f t="shared" ref="D39:K39" si="8">SUM(D40:D41)</f>
        <v>0</v>
      </c>
      <c r="E39" s="404">
        <f t="shared" si="8"/>
        <v>0</v>
      </c>
      <c r="F39" s="405">
        <f t="shared" si="8"/>
        <v>0</v>
      </c>
      <c r="G39" s="256">
        <f t="shared" si="8"/>
        <v>0</v>
      </c>
      <c r="H39" s="257">
        <f t="shared" si="8"/>
        <v>0</v>
      </c>
      <c r="I39" s="257">
        <f>SUM(I40:I41)</f>
        <v>0</v>
      </c>
      <c r="J39" s="257">
        <f>SUM(J40:J41)</f>
        <v>0</v>
      </c>
      <c r="K39" s="257">
        <f t="shared" si="8"/>
        <v>0</v>
      </c>
      <c r="L39" s="649" t="str">
        <f>IF((D39)&gt;C39,"ERROR EN PREVISION",IF((E39+F39+G39)&lt;&gt;C39,"ERROR EN PROCEDENCIA",""))</f>
        <v/>
      </c>
      <c r="O39" s="477"/>
      <c r="Y39" s="443">
        <f t="shared" si="6"/>
        <v>0</v>
      </c>
      <c r="Z39" s="438">
        <f t="shared" si="7"/>
        <v>0</v>
      </c>
      <c r="AA39" s="445"/>
    </row>
    <row r="40" spans="1:27" ht="15" customHeight="1" x14ac:dyDescent="0.15">
      <c r="A40" s="801" t="s">
        <v>51</v>
      </c>
      <c r="B40" s="802"/>
      <c r="C40" s="234">
        <f>+[13]BS17A!C674+[13]BS17A!C678+[13]BS17A!C681+[13]BS17A!C687+[13]BS17A!C695</f>
        <v>0</v>
      </c>
      <c r="D40" s="234">
        <f>+[13]BS17A!D674+[13]BS17A!D678+[13]BS17A!D681+[13]BS17A!D687+[13]BS17A!D695</f>
        <v>0</v>
      </c>
      <c r="E40" s="235">
        <f>+[13]BS17A!N674+[13]BS17A!N678+[13]BS17A!N681+[13]BS17A!N687+[13]BS17A!N695</f>
        <v>0</v>
      </c>
      <c r="F40" s="393">
        <f>+[13]BS17A!O674+[13]BS17A!O678+[13]BS17A!O681+[13]BS17A!O687+[13]BS17A!O695</f>
        <v>0</v>
      </c>
      <c r="G40" s="258">
        <f>+[13]BS17A!P674+[13]BS17A!P678+[13]BS17A!P681+[13]BS17A!P687+[13]BS17A!P695</f>
        <v>0</v>
      </c>
      <c r="H40" s="259">
        <f>+[13]BS17A!Q674+[13]BS17A!R674+[13]BS17A!Q678+[13]BS17A!R678+[13]BS17A!Q681+[13]BS17A!R681+[13]BS17A!Q687+[13]BS17A!R687+[13]BS17A!Q695+[13]BS17A!R695</f>
        <v>0</v>
      </c>
      <c r="I40" s="259">
        <f>+[13]BS17D!D674+[13]BS17D!D678+[13]BS17D!D681+[13]BS17D!D687+[13]BS17D!D695</f>
        <v>0</v>
      </c>
      <c r="J40" s="259">
        <f>+[13]BS17D!E674+[13]BS17D!E678+[13]BS17D!E681+[13]BS17D!E687+[13]BS17D!E695</f>
        <v>0</v>
      </c>
      <c r="K40" s="259">
        <f>+[13]BS17A!T674+[13]BS17A!T678+[13]BS17A!T681+[13]BS17A!T687+[13]BS17A!T695</f>
        <v>0</v>
      </c>
      <c r="L40" s="649" t="str">
        <f>IF((D40)&gt;C40,"ERROR EN PREVISION",IF((E40+F40+G40)&lt;&gt;C40,"ERROR EN PROCEDENCIA",""))</f>
        <v/>
      </c>
      <c r="O40" s="477"/>
      <c r="Y40" s="443">
        <f t="shared" si="6"/>
        <v>0</v>
      </c>
      <c r="Z40" s="438">
        <f t="shared" si="7"/>
        <v>0</v>
      </c>
      <c r="AA40" s="445"/>
    </row>
    <row r="41" spans="1:27" ht="15" customHeight="1" x14ac:dyDescent="0.15">
      <c r="A41" s="807" t="s">
        <v>52</v>
      </c>
      <c r="B41" s="808"/>
      <c r="C41" s="231">
        <f>+[13]BS17A!C701+[13]BS17A!C704+[13]BS17A!C707+[13]BS17A!C710+[13]BS17A!C717</f>
        <v>0</v>
      </c>
      <c r="D41" s="260">
        <f>+[13]BS17A!D701+[13]BS17A!D704+[13]BS17A!D707+[13]BS17A!D710+[13]BS17A!D717</f>
        <v>0</v>
      </c>
      <c r="E41" s="232">
        <f>+[13]BS17A!N701+[13]BS17A!N704+[13]BS17A!N707+[13]BS17A!N710+[13]BS17A!N717</f>
        <v>0</v>
      </c>
      <c r="F41" s="391">
        <f>+[13]BS17A!O701+[13]BS17A!O704+[13]BS17A!O707+[13]BS17A!O710+[13]BS17A!O717</f>
        <v>0</v>
      </c>
      <c r="G41" s="260">
        <f>+[13]BS17A!P701+[13]BS17A!P704+[13]BS17A!P707+[13]BS17A!P710+[13]BS17A!P717</f>
        <v>0</v>
      </c>
      <c r="H41" s="261">
        <f>+[13]BS17A!Q701+[13]BS17A!R701+[13]BS17A!Q704+[13]BS17A!R704+[13]BS17A!Q707+[13]BS17A!R707+[13]BS17A!Q710+[13]BS17A!R710+[13]BS17A!Q717+[13]BS17A!R717</f>
        <v>0</v>
      </c>
      <c r="I41" s="261">
        <f>+[13]BS17D!D701+[13]BS17D!D704+[13]BS17D!D707+[13]BS17D!D710+[13]BS17D!D717</f>
        <v>0</v>
      </c>
      <c r="J41" s="261">
        <f>+[13]BS17D!E701+[13]BS17D!E704+[13]BS17D!E707+[13]BS17D!E710+[13]BS17D!E717</f>
        <v>0</v>
      </c>
      <c r="K41" s="261">
        <f>+[13]BS17A!T701+[13]BS17A!T704+[13]BS17A!T707+[13]BS17A!T710+[13]BS17A!T717</f>
        <v>0</v>
      </c>
      <c r="L41" s="649" t="str">
        <f>IF((D41)&gt;C41,"ERROR EN PREVISION",IF((E41+F41+G41)&lt;&gt;C41,"ERROR EN PROCEDENCIA",""))</f>
        <v/>
      </c>
      <c r="O41" s="477"/>
      <c r="Y41" s="443">
        <f t="shared" si="6"/>
        <v>0</v>
      </c>
      <c r="Z41" s="438">
        <f t="shared" si="7"/>
        <v>0</v>
      </c>
      <c r="AA41" s="445"/>
    </row>
    <row r="42" spans="1:27" ht="15" customHeight="1" x14ac:dyDescent="0.15">
      <c r="A42" s="505" t="s">
        <v>53</v>
      </c>
      <c r="B42" s="506"/>
      <c r="C42" s="262"/>
      <c r="D42" s="263"/>
      <c r="E42" s="406"/>
      <c r="F42" s="407"/>
      <c r="G42" s="263"/>
      <c r="H42" s="264"/>
      <c r="I42" s="264"/>
      <c r="J42" s="264"/>
      <c r="K42" s="264"/>
      <c r="L42" s="653"/>
      <c r="O42" s="477"/>
      <c r="Y42" s="443">
        <f t="shared" si="6"/>
        <v>0</v>
      </c>
      <c r="Z42" s="438">
        <f t="shared" si="7"/>
        <v>0</v>
      </c>
      <c r="AA42" s="445"/>
    </row>
    <row r="43" spans="1:27" ht="15" customHeight="1" x14ac:dyDescent="0.15">
      <c r="A43" s="809" t="s">
        <v>54</v>
      </c>
      <c r="B43" s="810"/>
      <c r="C43" s="217">
        <f>+[13]BS17A!C720</f>
        <v>0</v>
      </c>
      <c r="D43" s="265">
        <f>+[13]BS17A!D720</f>
        <v>0</v>
      </c>
      <c r="E43" s="218">
        <f>+[13]BS17A!N720</f>
        <v>0</v>
      </c>
      <c r="F43" s="387">
        <f>+[13]BS17A!O720</f>
        <v>0</v>
      </c>
      <c r="G43" s="265">
        <f>+[13]BS17A!P720</f>
        <v>0</v>
      </c>
      <c r="H43" s="266">
        <f>+[13]BS17A!Q720+[13]BS17A!R720</f>
        <v>0</v>
      </c>
      <c r="I43" s="266">
        <f>+[13]BS17D!D720</f>
        <v>0</v>
      </c>
      <c r="J43" s="266">
        <f>+[13]BS17D!E720</f>
        <v>0</v>
      </c>
      <c r="K43" s="266">
        <f>+[13]BS17A!T720</f>
        <v>0</v>
      </c>
      <c r="L43" s="649" t="str">
        <f>IF((D43)&gt;C43,"ERROR EN PREVISION",IF((E43+F43+G43)&lt;&gt;C43,"ERROR EN PROCEDENCIA",""))</f>
        <v/>
      </c>
      <c r="O43" s="477"/>
      <c r="Y43" s="443">
        <f t="shared" si="6"/>
        <v>0</v>
      </c>
      <c r="Z43" s="438">
        <f t="shared" si="7"/>
        <v>0</v>
      </c>
      <c r="AA43" s="445"/>
    </row>
    <row r="44" spans="1:27" ht="15" customHeight="1" x14ac:dyDescent="0.15">
      <c r="A44" s="659" t="s">
        <v>55</v>
      </c>
      <c r="B44" s="660"/>
      <c r="C44" s="267">
        <f>SUM(C45:C48)</f>
        <v>0</v>
      </c>
      <c r="D44" s="268">
        <f t="shared" ref="D44:K44" si="9">SUM(D45:D48)</f>
        <v>0</v>
      </c>
      <c r="E44" s="408">
        <f t="shared" si="9"/>
        <v>0</v>
      </c>
      <c r="F44" s="409">
        <f t="shared" si="9"/>
        <v>0</v>
      </c>
      <c r="G44" s="268">
        <f t="shared" si="9"/>
        <v>0</v>
      </c>
      <c r="H44" s="269">
        <f t="shared" si="9"/>
        <v>0</v>
      </c>
      <c r="I44" s="269">
        <f>SUM(I45:I48)</f>
        <v>0</v>
      </c>
      <c r="J44" s="269">
        <f t="shared" si="9"/>
        <v>0</v>
      </c>
      <c r="K44" s="269">
        <f t="shared" si="9"/>
        <v>0</v>
      </c>
      <c r="L44" s="653"/>
      <c r="O44" s="477"/>
      <c r="Y44" s="443">
        <f t="shared" si="6"/>
        <v>0</v>
      </c>
      <c r="Z44" s="438">
        <f t="shared" si="7"/>
        <v>0</v>
      </c>
      <c r="AA44" s="445"/>
    </row>
    <row r="45" spans="1:27" ht="15" customHeight="1" x14ac:dyDescent="0.15">
      <c r="A45" s="801" t="s">
        <v>56</v>
      </c>
      <c r="B45" s="802"/>
      <c r="C45" s="234">
        <f>+[13]BS17A!C727</f>
        <v>0</v>
      </c>
      <c r="D45" s="258">
        <f>+[13]BS17A!D727</f>
        <v>0</v>
      </c>
      <c r="E45" s="235">
        <f>+[13]BS17A!N727</f>
        <v>0</v>
      </c>
      <c r="F45" s="393">
        <f>+[13]BS17A!O727</f>
        <v>0</v>
      </c>
      <c r="G45" s="258">
        <f>+[13]BS17A!P727</f>
        <v>0</v>
      </c>
      <c r="H45" s="259">
        <f>+[13]BS17A!Q727+[13]BS17A!R727</f>
        <v>0</v>
      </c>
      <c r="I45" s="259">
        <f>+[13]BS17D!D727</f>
        <v>0</v>
      </c>
      <c r="J45" s="259">
        <f>+[13]BS17D!E727</f>
        <v>0</v>
      </c>
      <c r="K45" s="259">
        <f>+[13]BS17A!T727</f>
        <v>0</v>
      </c>
      <c r="L45" s="649" t="str">
        <f>IF((D45)&gt;C45,"ERROR EN PREVISION",IF((E45+F45+G45)&lt;&gt;C45,"ERROR EN PROCEDENCIA",""))</f>
        <v/>
      </c>
      <c r="O45" s="477"/>
      <c r="Y45" s="443">
        <f t="shared" si="6"/>
        <v>0</v>
      </c>
      <c r="Z45" s="438">
        <f t="shared" si="7"/>
        <v>0</v>
      </c>
      <c r="AA45" s="445"/>
    </row>
    <row r="46" spans="1:27" ht="15" customHeight="1" x14ac:dyDescent="0.15">
      <c r="A46" s="803" t="s">
        <v>57</v>
      </c>
      <c r="B46" s="804"/>
      <c r="C46" s="156">
        <f>+[13]BS17A!C730</f>
        <v>0</v>
      </c>
      <c r="D46" s="270">
        <f>+[13]BS17A!D730</f>
        <v>0</v>
      </c>
      <c r="E46" s="227">
        <f>+[13]BS17A!N730</f>
        <v>0</v>
      </c>
      <c r="F46" s="229">
        <f>+[13]BS17A!O730</f>
        <v>0</v>
      </c>
      <c r="G46" s="270">
        <f>+[13]BS17A!P730</f>
        <v>0</v>
      </c>
      <c r="H46" s="271">
        <f>+[13]BS17A!Q730+[13]BS17A!R730</f>
        <v>0</v>
      </c>
      <c r="I46" s="271">
        <f>+[13]BS17D!D730</f>
        <v>0</v>
      </c>
      <c r="J46" s="271">
        <f>+[13]BS17D!E730</f>
        <v>0</v>
      </c>
      <c r="K46" s="271">
        <f>+[13]BS17A!T730</f>
        <v>0</v>
      </c>
      <c r="L46" s="649" t="str">
        <f>IF((D46)&gt;C46,"ERROR EN PREVISION",IF((E46+F46+G46)&lt;&gt;C46,"ERROR EN PROCEDENCIA",""))</f>
        <v/>
      </c>
      <c r="O46" s="477"/>
      <c r="Y46" s="443">
        <f t="shared" si="6"/>
        <v>0</v>
      </c>
      <c r="Z46" s="438">
        <f t="shared" si="7"/>
        <v>0</v>
      </c>
      <c r="AA46" s="445"/>
    </row>
    <row r="47" spans="1:27" ht="15" customHeight="1" x14ac:dyDescent="0.15">
      <c r="A47" s="803" t="s">
        <v>58</v>
      </c>
      <c r="B47" s="804"/>
      <c r="C47" s="156">
        <f>+[13]BS17A!C747</f>
        <v>0</v>
      </c>
      <c r="D47" s="270">
        <f>+[13]BS17A!D747</f>
        <v>0</v>
      </c>
      <c r="E47" s="227">
        <f>+[13]BS17A!N747</f>
        <v>0</v>
      </c>
      <c r="F47" s="229">
        <f>+[13]BS17A!O747</f>
        <v>0</v>
      </c>
      <c r="G47" s="270">
        <f>+[13]BS17A!P747</f>
        <v>0</v>
      </c>
      <c r="H47" s="271">
        <f>+[13]BS17A!Q747+[13]BS17A!R747</f>
        <v>0</v>
      </c>
      <c r="I47" s="271">
        <f>+[13]BS17D!D747</f>
        <v>0</v>
      </c>
      <c r="J47" s="271">
        <f>+[13]BS17D!E747</f>
        <v>0</v>
      </c>
      <c r="K47" s="271">
        <f>+[13]BS17A!T747</f>
        <v>0</v>
      </c>
      <c r="L47" s="649" t="str">
        <f>IF((D47)&gt;C47,"ERROR EN PREVISION",IF((E47+F47+G47)&lt;&gt;C47,"ERROR EN PROCEDENCIA",""))</f>
        <v/>
      </c>
      <c r="O47" s="477"/>
      <c r="Y47" s="443">
        <f t="shared" si="6"/>
        <v>0</v>
      </c>
      <c r="Z47" s="438">
        <f t="shared" si="7"/>
        <v>0</v>
      </c>
      <c r="AA47" s="445"/>
    </row>
    <row r="48" spans="1:27" ht="15" customHeight="1" x14ac:dyDescent="0.15">
      <c r="A48" s="803" t="s">
        <v>59</v>
      </c>
      <c r="B48" s="804"/>
      <c r="C48" s="250">
        <f>+[13]BS17A!C764</f>
        <v>0</v>
      </c>
      <c r="D48" s="272">
        <f>+[13]BS17A!D764</f>
        <v>0</v>
      </c>
      <c r="E48" s="251">
        <f>+[13]BS17A!N764</f>
        <v>0</v>
      </c>
      <c r="F48" s="253">
        <f>+[13]BS17A!O764</f>
        <v>0</v>
      </c>
      <c r="G48" s="272">
        <f>+[13]BS17A!P764</f>
        <v>0</v>
      </c>
      <c r="H48" s="273">
        <f>+[13]BS17A!Q764+[13]BS17A!R764</f>
        <v>0</v>
      </c>
      <c r="I48" s="273">
        <f>+[13]BS17D!D764</f>
        <v>0</v>
      </c>
      <c r="J48" s="273">
        <f>+[13]BS17D!E764</f>
        <v>0</v>
      </c>
      <c r="K48" s="273">
        <f>+[13]BS17A!T764</f>
        <v>0</v>
      </c>
      <c r="L48" s="649" t="str">
        <f>IF((D48)&gt;C48,"ERROR EN PREVISION",IF((E48+F48+G48)&lt;&gt;C48,"ERROR EN PROCEDENCIA",""))</f>
        <v/>
      </c>
      <c r="O48" s="477"/>
      <c r="Y48" s="443">
        <f t="shared" si="6"/>
        <v>0</v>
      </c>
      <c r="Z48" s="438">
        <f t="shared" si="7"/>
        <v>0</v>
      </c>
      <c r="AA48" s="445"/>
    </row>
    <row r="49" spans="1:27" ht="15" customHeight="1" x14ac:dyDescent="0.15">
      <c r="A49" s="805" t="s">
        <v>60</v>
      </c>
      <c r="B49" s="806"/>
      <c r="C49" s="274">
        <f>+C39+C43+C44</f>
        <v>0</v>
      </c>
      <c r="D49" s="275">
        <f t="shared" ref="D49:K49" si="10">+D39+D43+D44</f>
        <v>0</v>
      </c>
      <c r="E49" s="410">
        <f t="shared" si="10"/>
        <v>0</v>
      </c>
      <c r="F49" s="411">
        <f t="shared" si="10"/>
        <v>0</v>
      </c>
      <c r="G49" s="275">
        <f t="shared" si="10"/>
        <v>0</v>
      </c>
      <c r="H49" s="276">
        <f t="shared" si="10"/>
        <v>0</v>
      </c>
      <c r="I49" s="276">
        <f>+I39+I43+I44</f>
        <v>0</v>
      </c>
      <c r="J49" s="276">
        <f>+J39+J43+J44</f>
        <v>0</v>
      </c>
      <c r="K49" s="276">
        <f t="shared" si="10"/>
        <v>0</v>
      </c>
      <c r="L49" s="649" t="str">
        <f>IF((D49)&gt;C49,"ERROR EN PREVISION",IF((E49+F49+G49)&lt;&gt;C49,"ERROR EN PROCEDENCIA",""))</f>
        <v/>
      </c>
      <c r="O49" s="477"/>
      <c r="Y49" s="443">
        <f t="shared" si="6"/>
        <v>0</v>
      </c>
      <c r="Z49" s="438">
        <f t="shared" si="7"/>
        <v>0</v>
      </c>
      <c r="AA49" s="445"/>
    </row>
    <row r="50" spans="1:27" ht="30" customHeight="1" x14ac:dyDescent="0.2">
      <c r="A50" s="507" t="s">
        <v>61</v>
      </c>
      <c r="K50" s="651"/>
    </row>
    <row r="51" spans="1:27" ht="24.75" customHeight="1" x14ac:dyDescent="0.15">
      <c r="A51" s="789" t="s">
        <v>47</v>
      </c>
      <c r="B51" s="790"/>
      <c r="C51" s="793" t="s">
        <v>48</v>
      </c>
      <c r="D51" s="794"/>
      <c r="E51" s="788" t="s">
        <v>272</v>
      </c>
      <c r="F51" s="788"/>
      <c r="G51" s="822"/>
      <c r="H51" s="799" t="s">
        <v>269</v>
      </c>
      <c r="I51" s="811" t="s">
        <v>6</v>
      </c>
      <c r="J51" s="799" t="s">
        <v>7</v>
      </c>
      <c r="K51" s="811" t="s">
        <v>8</v>
      </c>
      <c r="L51" s="651"/>
      <c r="Z51" s="461"/>
      <c r="AA51" s="445"/>
    </row>
    <row r="52" spans="1:27" ht="33" customHeight="1" x14ac:dyDescent="0.15">
      <c r="A52" s="791"/>
      <c r="B52" s="792"/>
      <c r="C52" s="778" t="s">
        <v>9</v>
      </c>
      <c r="D52" s="777" t="s">
        <v>10</v>
      </c>
      <c r="E52" s="772" t="s">
        <v>273</v>
      </c>
      <c r="F52" s="495" t="s">
        <v>274</v>
      </c>
      <c r="G52" s="778" t="s">
        <v>275</v>
      </c>
      <c r="H52" s="800"/>
      <c r="I52" s="811"/>
      <c r="J52" s="785"/>
      <c r="K52" s="811"/>
      <c r="L52" s="651"/>
      <c r="Z52" s="461"/>
      <c r="AA52" s="445"/>
    </row>
    <row r="53" spans="1:27" ht="15" customHeight="1" x14ac:dyDescent="0.15">
      <c r="A53" s="791" t="s">
        <v>62</v>
      </c>
      <c r="B53" s="792"/>
      <c r="C53" s="277">
        <f>+[13]BS17A!C1849</f>
        <v>28</v>
      </c>
      <c r="D53" s="278">
        <f>+[13]BS17A!D1849</f>
        <v>28</v>
      </c>
      <c r="E53" s="412">
        <f>+[13]BS17A!N1849</f>
        <v>10</v>
      </c>
      <c r="F53" s="398">
        <f>+[13]BS17A!O1849</f>
        <v>1</v>
      </c>
      <c r="G53" s="278">
        <f>+[13]BS17A!P1849</f>
        <v>17</v>
      </c>
      <c r="H53" s="279">
        <f>+[13]BS17A!Q1849+[13]BS17A!R1849</f>
        <v>0</v>
      </c>
      <c r="I53" s="279"/>
      <c r="J53" s="280"/>
      <c r="K53" s="279">
        <f>+[13]BS17A!T1849</f>
        <v>0</v>
      </c>
      <c r="L53" s="649" t="str">
        <f>IF((D53)&gt;C53,"ERROR EN PREVISION",IF((E53+F53+G53)&lt;&gt;C53,"ERROR EN PROCEDENCIA",""))</f>
        <v/>
      </c>
      <c r="Y53" s="443">
        <f>IF(D53&gt;C53,1,0)</f>
        <v>0</v>
      </c>
      <c r="Z53" s="438">
        <f>IF((E53+F53+G53)&lt;&gt;C53,1,0)</f>
        <v>0</v>
      </c>
      <c r="AA53" s="445"/>
    </row>
    <row r="54" spans="1:27" ht="33" customHeight="1" x14ac:dyDescent="0.2">
      <c r="A54" s="464" t="s">
        <v>63</v>
      </c>
      <c r="K54" s="651"/>
    </row>
    <row r="55" spans="1:27" ht="27.75" customHeight="1" x14ac:dyDescent="0.15">
      <c r="A55" s="789" t="s">
        <v>64</v>
      </c>
      <c r="B55" s="790"/>
      <c r="C55" s="793" t="s">
        <v>48</v>
      </c>
      <c r="D55" s="794"/>
      <c r="E55" s="788" t="s">
        <v>272</v>
      </c>
      <c r="F55" s="788"/>
      <c r="G55" s="822"/>
      <c r="H55" s="799" t="s">
        <v>269</v>
      </c>
      <c r="I55" s="811" t="s">
        <v>6</v>
      </c>
      <c r="J55" s="799" t="s">
        <v>7</v>
      </c>
      <c r="K55" s="811" t="s">
        <v>8</v>
      </c>
      <c r="L55" s="651"/>
      <c r="Z55" s="461"/>
      <c r="AA55" s="445"/>
    </row>
    <row r="56" spans="1:27" ht="30.75" customHeight="1" x14ac:dyDescent="0.15">
      <c r="A56" s="791"/>
      <c r="B56" s="792"/>
      <c r="C56" s="778" t="s">
        <v>9</v>
      </c>
      <c r="D56" s="777" t="s">
        <v>10</v>
      </c>
      <c r="E56" s="648" t="s">
        <v>273</v>
      </c>
      <c r="F56" s="468" t="s">
        <v>274</v>
      </c>
      <c r="G56" s="773" t="s">
        <v>275</v>
      </c>
      <c r="H56" s="800"/>
      <c r="I56" s="811"/>
      <c r="J56" s="785"/>
      <c r="K56" s="811"/>
      <c r="L56" s="651"/>
      <c r="Z56" s="461"/>
      <c r="AA56" s="445"/>
    </row>
    <row r="57" spans="1:27" ht="15" customHeight="1" x14ac:dyDescent="0.15">
      <c r="A57" s="508" t="s">
        <v>65</v>
      </c>
      <c r="B57" s="509"/>
      <c r="C57" s="222">
        <f>+[13]BS17A!C1481+[13]BS17A!C1482</f>
        <v>0</v>
      </c>
      <c r="D57" s="223">
        <f>+[13]BS17A!D1481+[13]BS17A!D1482</f>
        <v>0</v>
      </c>
      <c r="E57" s="281"/>
      <c r="F57" s="407"/>
      <c r="G57" s="282"/>
      <c r="H57" s="413">
        <f>+[13]BS17A!Q1481+[13]BS17A!Q1482+[13]BS17A!R1481+[13]BS17A!R1482</f>
        <v>0</v>
      </c>
      <c r="I57" s="283">
        <f>+[13]BS17D!D1481+[13]BS17D!D1482</f>
        <v>0</v>
      </c>
      <c r="J57" s="283">
        <f>+[13]BS17D!E1481+[13]BS17D!E1482</f>
        <v>0</v>
      </c>
      <c r="K57" s="284">
        <f>+[13]BS17A!T1481+[13]BS17A!T1482</f>
        <v>0</v>
      </c>
      <c r="L57" s="649" t="str">
        <f>IF((D57)&gt;C57,"ERROR EN PREVISION","")</f>
        <v/>
      </c>
      <c r="Y57" s="443">
        <f>IF(D57&gt;C57,1,0)</f>
        <v>0</v>
      </c>
      <c r="Z57" s="438"/>
      <c r="AA57" s="445"/>
    </row>
    <row r="58" spans="1:27" ht="15" customHeight="1" x14ac:dyDescent="0.15">
      <c r="A58" s="510" t="s">
        <v>66</v>
      </c>
      <c r="B58" s="511"/>
      <c r="C58" s="156">
        <f>+[13]BS17A!C1483+[13]BS17A!C1484</f>
        <v>0</v>
      </c>
      <c r="D58" s="227">
        <f>+[13]BS17A!D1483+[13]BS17A!D1484</f>
        <v>0</v>
      </c>
      <c r="E58" s="414"/>
      <c r="F58" s="415"/>
      <c r="G58" s="416"/>
      <c r="H58" s="417">
        <f>+[13]BS17A!Q1483+[13]BS17A!Q1484+[13]BS17A!R1483+[13]BS17A!R1484</f>
        <v>0</v>
      </c>
      <c r="I58" s="285">
        <f>+[13]BS17D!D1483+[13]BS17D!D1484</f>
        <v>0</v>
      </c>
      <c r="J58" s="285">
        <f>+[13]BS17D!E1483+[13]BS17D!E1484</f>
        <v>0</v>
      </c>
      <c r="K58" s="285">
        <f>+[13]BS17A!T1483+[13]BS17A!T1484</f>
        <v>0</v>
      </c>
      <c r="L58" s="649" t="str">
        <f>IF((D58)&gt;C58,"ERROR EN PREVISION","")</f>
        <v/>
      </c>
      <c r="Y58" s="443">
        <f>IF(D58&gt;C58,1,0)</f>
        <v>0</v>
      </c>
      <c r="Z58" s="438"/>
      <c r="AA58" s="445"/>
    </row>
    <row r="59" spans="1:27" ht="15" customHeight="1" x14ac:dyDescent="0.15">
      <c r="A59" s="657" t="s">
        <v>67</v>
      </c>
      <c r="B59" s="658"/>
      <c r="C59" s="222">
        <f>+[13]BS17A!C1485</f>
        <v>0</v>
      </c>
      <c r="D59" s="223">
        <f>+[13]BS17A!D1485</f>
        <v>0</v>
      </c>
      <c r="E59" s="414"/>
      <c r="F59" s="415"/>
      <c r="G59" s="416"/>
      <c r="H59" s="418">
        <f>+[13]BS17A!Q1485+[13]BS17A!R1485</f>
        <v>0</v>
      </c>
      <c r="I59" s="286">
        <f>+[13]BS17D!D1485</f>
        <v>0</v>
      </c>
      <c r="J59" s="286">
        <f>+[13]BS17D!E1485</f>
        <v>0</v>
      </c>
      <c r="K59" s="286">
        <f>+[13]BS17A!T1485</f>
        <v>0</v>
      </c>
      <c r="L59" s="649"/>
      <c r="Y59" s="443"/>
      <c r="Z59" s="438"/>
      <c r="AA59" s="445"/>
    </row>
    <row r="60" spans="1:27" ht="15" customHeight="1" x14ac:dyDescent="0.15">
      <c r="A60" s="512" t="s">
        <v>68</v>
      </c>
      <c r="B60" s="513"/>
      <c r="C60" s="156">
        <f>+[13]BS17A!C1488</f>
        <v>0</v>
      </c>
      <c r="D60" s="270">
        <f>+[13]BS17A!D1488</f>
        <v>0</v>
      </c>
      <c r="E60" s="419"/>
      <c r="F60" s="420"/>
      <c r="G60" s="421"/>
      <c r="H60" s="418">
        <f>+[13]BS17A!Q1488+[13]BS17A!R1488</f>
        <v>0</v>
      </c>
      <c r="I60" s="286">
        <f>+[13]BS17D!D1488</f>
        <v>0</v>
      </c>
      <c r="J60" s="286">
        <f>+[13]BS17D!E1488</f>
        <v>0</v>
      </c>
      <c r="K60" s="286">
        <f>+[13]BS17A!T1488</f>
        <v>0</v>
      </c>
      <c r="L60" s="649" t="str">
        <f>IF((D60)&gt;C60,"ERROR EN PREVISION","")</f>
        <v/>
      </c>
      <c r="Y60" s="443">
        <f>IF(D60&gt;C60,1,0)</f>
        <v>0</v>
      </c>
      <c r="Z60" s="438"/>
      <c r="AA60" s="445"/>
    </row>
    <row r="61" spans="1:27" ht="15" customHeight="1" x14ac:dyDescent="0.15">
      <c r="A61" s="514" t="s">
        <v>69</v>
      </c>
      <c r="B61" s="515"/>
      <c r="C61" s="156">
        <f>+[13]BS17A!C1486</f>
        <v>0</v>
      </c>
      <c r="D61" s="227">
        <f>+[13]BS17A!D1486</f>
        <v>0</v>
      </c>
      <c r="E61" s="414"/>
      <c r="F61" s="415"/>
      <c r="G61" s="416"/>
      <c r="H61" s="417">
        <f>+[13]BS17A!Q1486+[13]BS17A!R1486</f>
        <v>0</v>
      </c>
      <c r="I61" s="285">
        <f>+[13]BS17D!D1486</f>
        <v>0</v>
      </c>
      <c r="J61" s="285">
        <f>+[13]BS17D!E1486</f>
        <v>0</v>
      </c>
      <c r="K61" s="285">
        <f>+[13]BS17A!T1486</f>
        <v>0</v>
      </c>
      <c r="L61" s="649" t="str">
        <f>IF((D61)&gt;C61,"ERROR EN PREVISION","")</f>
        <v/>
      </c>
      <c r="Y61" s="443">
        <f>IF(D61&gt;C61,1,0)</f>
        <v>0</v>
      </c>
      <c r="Z61" s="438"/>
      <c r="AA61" s="445"/>
    </row>
    <row r="62" spans="1:27" ht="15" customHeight="1" x14ac:dyDescent="0.2">
      <c r="A62" s="516" t="s">
        <v>70</v>
      </c>
      <c r="B62" s="517"/>
      <c r="C62" s="231">
        <f>+[13]BS17A!C1487</f>
        <v>0</v>
      </c>
      <c r="D62" s="232">
        <f>+[13]BS17A!D1487</f>
        <v>0</v>
      </c>
      <c r="E62" s="422"/>
      <c r="F62" s="423"/>
      <c r="G62" s="424"/>
      <c r="H62" s="425">
        <f>+[13]BS17A!Q1487+[13]BS17A!R1487</f>
        <v>0</v>
      </c>
      <c r="I62" s="287">
        <f>+[13]BS17D!D1487</f>
        <v>0</v>
      </c>
      <c r="J62" s="287">
        <f>+[13]BS17D!E1487</f>
        <v>0</v>
      </c>
      <c r="K62" s="287">
        <f>+[13]BS17A!T1487</f>
        <v>0</v>
      </c>
      <c r="L62" s="649" t="str">
        <f>IF((D62)&gt;C62,"ERROR EN PREVISION","")</f>
        <v/>
      </c>
      <c r="M62" s="288"/>
      <c r="N62" s="288"/>
      <c r="Y62" s="443">
        <f>IF(D62&gt;C62,1,0)</f>
        <v>0</v>
      </c>
      <c r="Z62" s="438"/>
      <c r="AA62" s="445"/>
    </row>
    <row r="63" spans="1:27" ht="34.5" customHeight="1" x14ac:dyDescent="0.2">
      <c r="A63" s="518" t="s">
        <v>276</v>
      </c>
      <c r="B63" s="655"/>
      <c r="C63" s="223"/>
      <c r="D63" s="223"/>
      <c r="E63" s="289"/>
      <c r="F63" s="289"/>
      <c r="G63" s="289"/>
      <c r="H63" s="290"/>
      <c r="I63" s="290"/>
      <c r="J63" s="290"/>
      <c r="K63" s="649"/>
      <c r="L63" s="288"/>
      <c r="M63" s="288"/>
      <c r="X63" s="456"/>
      <c r="Z63" s="461"/>
    </row>
    <row r="64" spans="1:27" ht="34.5" customHeight="1" x14ac:dyDescent="0.2">
      <c r="A64" s="518" t="s">
        <v>277</v>
      </c>
      <c r="B64" s="476"/>
      <c r="C64" s="476"/>
      <c r="F64" s="65"/>
    </row>
    <row r="65" spans="1:27" ht="12.75" customHeight="1" x14ac:dyDescent="0.25">
      <c r="A65" s="812" t="s">
        <v>71</v>
      </c>
      <c r="B65" s="813"/>
      <c r="C65" s="843" t="s">
        <v>9</v>
      </c>
      <c r="D65" s="818" t="s">
        <v>72</v>
      </c>
      <c r="E65" s="819"/>
      <c r="F65" s="819"/>
      <c r="G65" s="819"/>
      <c r="H65" s="819"/>
      <c r="I65" s="819"/>
      <c r="J65" s="819"/>
      <c r="K65" s="820"/>
      <c r="L65" s="799" t="s">
        <v>73</v>
      </c>
      <c r="M65" s="799" t="s">
        <v>269</v>
      </c>
      <c r="N65" s="799" t="s">
        <v>6</v>
      </c>
      <c r="O65" s="799" t="s">
        <v>7</v>
      </c>
      <c r="P65" s="799" t="s">
        <v>74</v>
      </c>
      <c r="Q65" s="799" t="s">
        <v>8</v>
      </c>
      <c r="R65"/>
      <c r="Z65" s="461"/>
      <c r="AA65" s="445"/>
    </row>
    <row r="66" spans="1:27" ht="13.5" customHeight="1" x14ac:dyDescent="0.25">
      <c r="A66" s="814"/>
      <c r="B66" s="815"/>
      <c r="C66" s="844"/>
      <c r="D66" s="793" t="s">
        <v>75</v>
      </c>
      <c r="E66" s="899"/>
      <c r="F66" s="899"/>
      <c r="G66" s="794"/>
      <c r="H66" s="793" t="s">
        <v>76</v>
      </c>
      <c r="I66" s="899"/>
      <c r="J66" s="899"/>
      <c r="K66" s="794"/>
      <c r="L66" s="785"/>
      <c r="M66" s="785"/>
      <c r="N66" s="785"/>
      <c r="O66" s="785"/>
      <c r="P66" s="785"/>
      <c r="Q66" s="785"/>
      <c r="R66"/>
      <c r="Z66" s="461"/>
      <c r="AA66" s="445"/>
    </row>
    <row r="67" spans="1:27" ht="28.5" customHeight="1" x14ac:dyDescent="0.25">
      <c r="A67" s="816"/>
      <c r="B67" s="817"/>
      <c r="C67" s="845"/>
      <c r="D67" s="519" t="s">
        <v>9</v>
      </c>
      <c r="E67" s="520" t="s">
        <v>77</v>
      </c>
      <c r="F67" s="520" t="s">
        <v>78</v>
      </c>
      <c r="G67" s="521" t="s">
        <v>79</v>
      </c>
      <c r="H67" s="519" t="s">
        <v>9</v>
      </c>
      <c r="I67" s="520" t="s">
        <v>77</v>
      </c>
      <c r="J67" s="520" t="s">
        <v>78</v>
      </c>
      <c r="K67" s="521" t="s">
        <v>79</v>
      </c>
      <c r="L67" s="800"/>
      <c r="M67" s="800"/>
      <c r="N67" s="800"/>
      <c r="O67" s="800"/>
      <c r="P67" s="800"/>
      <c r="Q67" s="800"/>
      <c r="R67"/>
      <c r="Z67" s="461"/>
      <c r="AA67" s="445"/>
    </row>
    <row r="68" spans="1:27" ht="15" customHeight="1" x14ac:dyDescent="0.2">
      <c r="A68" s="522" t="s">
        <v>80</v>
      </c>
      <c r="B68" s="523" t="s">
        <v>81</v>
      </c>
      <c r="C68" s="426">
        <f>+[13]BS17A!C$811</f>
        <v>3</v>
      </c>
      <c r="D68" s="246">
        <f>SUM(E68:G68)</f>
        <v>2</v>
      </c>
      <c r="E68" s="247">
        <f>+[13]BS17A!D$811</f>
        <v>2</v>
      </c>
      <c r="F68" s="247">
        <f>+[13]BS17A!F$811</f>
        <v>0</v>
      </c>
      <c r="G68" s="247">
        <f>+[13]BS17A!G$811</f>
        <v>0</v>
      </c>
      <c r="H68" s="291">
        <f>SUM(I68:K68)</f>
        <v>1</v>
      </c>
      <c r="I68" s="292">
        <f>+[13]BS17A!E$811</f>
        <v>1</v>
      </c>
      <c r="J68" s="292">
        <f>+[13]BS17A!H$811</f>
        <v>0</v>
      </c>
      <c r="K68" s="292">
        <f>+[13]BS17A!I$811</f>
        <v>0</v>
      </c>
      <c r="L68" s="244">
        <f>+[13]BS17A!AB$811</f>
        <v>0</v>
      </c>
      <c r="M68" s="244">
        <f>+[13]BS17A!Q$811+[13]BS17A!R$811</f>
        <v>0</v>
      </c>
      <c r="N68" s="244">
        <f>+[13]BS17D!D$811</f>
        <v>0</v>
      </c>
      <c r="O68" s="244">
        <f>+[13]BS17D!E$811</f>
        <v>0</v>
      </c>
      <c r="P68" s="244">
        <f>+[13]BS17A!S$811</f>
        <v>0</v>
      </c>
      <c r="Q68" s="244">
        <f>+[13]BS17A!T$811</f>
        <v>0</v>
      </c>
      <c r="R68" s="70"/>
      <c r="S68" s="474"/>
      <c r="Y68" s="443"/>
      <c r="Z68" s="461"/>
      <c r="AA68" s="445"/>
    </row>
    <row r="69" spans="1:27" ht="15" customHeight="1" x14ac:dyDescent="0.2">
      <c r="A69" s="524" t="s">
        <v>82</v>
      </c>
      <c r="B69" s="525" t="s">
        <v>83</v>
      </c>
      <c r="C69" s="293">
        <f>+[13]BS17A!C$882</f>
        <v>79</v>
      </c>
      <c r="D69" s="228">
        <f t="shared" ref="D69:D84" si="11">SUM(E69:G69)</f>
        <v>77</v>
      </c>
      <c r="E69" s="229">
        <f>+[13]BS17A!D$882</f>
        <v>76</v>
      </c>
      <c r="F69" s="229">
        <f>+[13]BS17A!F$882</f>
        <v>0</v>
      </c>
      <c r="G69" s="229">
        <f>+[13]BS17A!G$882</f>
        <v>1</v>
      </c>
      <c r="H69" s="291">
        <f>SUM(I69:K69)</f>
        <v>3</v>
      </c>
      <c r="I69" s="292">
        <f>+[13]BS17A!E$882</f>
        <v>3</v>
      </c>
      <c r="J69" s="294">
        <f>+[13]BS17A!H$882</f>
        <v>0</v>
      </c>
      <c r="K69" s="294">
        <f>+[13]BS17A!I$882</f>
        <v>0</v>
      </c>
      <c r="L69" s="156">
        <f>+[13]BS17A!AB$882</f>
        <v>33</v>
      </c>
      <c r="M69" s="156">
        <f>+[13]BS17A!Q$882+[13]BS17A!R$882</f>
        <v>0</v>
      </c>
      <c r="N69" s="156">
        <f>+[13]BS17D!D$882</f>
        <v>0</v>
      </c>
      <c r="O69" s="156">
        <f>+[13]BS17D!E$882</f>
        <v>0</v>
      </c>
      <c r="P69" s="156">
        <f>+[13]BS17A!S$882</f>
        <v>0</v>
      </c>
      <c r="Q69" s="156">
        <f>+[13]BS17A!T$882</f>
        <v>3</v>
      </c>
      <c r="R69" s="70"/>
      <c r="Y69" s="443"/>
      <c r="Z69" s="461"/>
      <c r="AA69" s="445"/>
    </row>
    <row r="70" spans="1:27" ht="15" customHeight="1" x14ac:dyDescent="0.2">
      <c r="A70" s="524" t="s">
        <v>16</v>
      </c>
      <c r="B70" s="525" t="s">
        <v>84</v>
      </c>
      <c r="C70" s="293">
        <f>+[13]BS17A!C$961</f>
        <v>20</v>
      </c>
      <c r="D70" s="228">
        <f t="shared" si="11"/>
        <v>20</v>
      </c>
      <c r="E70" s="229">
        <f>+[13]BS17A!D$961</f>
        <v>18</v>
      </c>
      <c r="F70" s="229">
        <f>+[13]BS17A!F$961</f>
        <v>0</v>
      </c>
      <c r="G70" s="229">
        <f>+[13]BS17A!G$961</f>
        <v>2</v>
      </c>
      <c r="H70" s="291">
        <f>SUM(I70:K70)</f>
        <v>3</v>
      </c>
      <c r="I70" s="292">
        <f>+[13]BS17A!E$961</f>
        <v>2</v>
      </c>
      <c r="J70" s="294">
        <f>+[13]BS17A!H$961</f>
        <v>0</v>
      </c>
      <c r="K70" s="294">
        <f>+[13]BS17A!I$961</f>
        <v>1</v>
      </c>
      <c r="L70" s="156">
        <f>+[13]BS17A!AB$961</f>
        <v>7</v>
      </c>
      <c r="M70" s="156">
        <f>+[13]BS17A!Q$961+[13]BS17A!R$961</f>
        <v>0</v>
      </c>
      <c r="N70" s="156">
        <f>+[13]BS17D!D$961</f>
        <v>0</v>
      </c>
      <c r="O70" s="156">
        <f>+[13]BS17D!E$961</f>
        <v>0</v>
      </c>
      <c r="P70" s="156">
        <f>+[13]BS17A!S$961</f>
        <v>0</v>
      </c>
      <c r="Q70" s="156">
        <f>+[13]BS17A!T$961</f>
        <v>1</v>
      </c>
      <c r="R70" s="70"/>
      <c r="Y70" s="443"/>
      <c r="Z70" s="461"/>
      <c r="AA70" s="445"/>
    </row>
    <row r="71" spans="1:27" ht="15" customHeight="1" x14ac:dyDescent="0.2">
      <c r="A71" s="524" t="s">
        <v>18</v>
      </c>
      <c r="B71" s="525" t="s">
        <v>85</v>
      </c>
      <c r="C71" s="293">
        <f>+[13]BS17A!C$1037</f>
        <v>5</v>
      </c>
      <c r="D71" s="228">
        <f t="shared" si="11"/>
        <v>2</v>
      </c>
      <c r="E71" s="229">
        <f>+[13]BS17A!D$1037</f>
        <v>2</v>
      </c>
      <c r="F71" s="229">
        <f>+[13]BS17A!F$1037</f>
        <v>0</v>
      </c>
      <c r="G71" s="229">
        <f>+[13]BS17A!G$1037</f>
        <v>0</v>
      </c>
      <c r="H71" s="295">
        <f t="shared" ref="H71:H84" si="12">SUM(I71:K71)</f>
        <v>3</v>
      </c>
      <c r="I71" s="294">
        <f>+[13]BS17A!E$1037</f>
        <v>3</v>
      </c>
      <c r="J71" s="294">
        <f>+[13]BS17A!H$1037</f>
        <v>0</v>
      </c>
      <c r="K71" s="294">
        <f>+[13]BS17A!I$1037</f>
        <v>0</v>
      </c>
      <c r="L71" s="156">
        <f>+[13]BS17A!AB$1037</f>
        <v>2</v>
      </c>
      <c r="M71" s="156">
        <f>+[13]BS17A!Q$1037+[13]BS17A!R$1037</f>
        <v>0</v>
      </c>
      <c r="N71" s="156">
        <f>+[13]BS17D!D$1037</f>
        <v>0</v>
      </c>
      <c r="O71" s="156">
        <f>+[13]BS17D!E$1037</f>
        <v>0</v>
      </c>
      <c r="P71" s="156">
        <f>+[13]BS17A!S$1037</f>
        <v>0</v>
      </c>
      <c r="Q71" s="156">
        <f>+[13]BS17A!T$1037</f>
        <v>0</v>
      </c>
      <c r="R71" s="70"/>
      <c r="Y71" s="443"/>
      <c r="Z71" s="461"/>
      <c r="AA71" s="445"/>
    </row>
    <row r="72" spans="1:27" ht="15" customHeight="1" x14ac:dyDescent="0.2">
      <c r="A72" s="524" t="s">
        <v>20</v>
      </c>
      <c r="B72" s="525" t="s">
        <v>86</v>
      </c>
      <c r="C72" s="293">
        <f>+[13]BS17A!C$1098</f>
        <v>62</v>
      </c>
      <c r="D72" s="228">
        <f t="shared" si="11"/>
        <v>62</v>
      </c>
      <c r="E72" s="229">
        <f>+[13]BS17A!D$1098</f>
        <v>61</v>
      </c>
      <c r="F72" s="229">
        <f>+[13]BS17A!F$1098</f>
        <v>0</v>
      </c>
      <c r="G72" s="229">
        <f>+[13]BS17A!G$1098</f>
        <v>1</v>
      </c>
      <c r="H72" s="295">
        <f t="shared" si="12"/>
        <v>1</v>
      </c>
      <c r="I72" s="294">
        <f>+[13]BS17A!E$1098</f>
        <v>1</v>
      </c>
      <c r="J72" s="294">
        <f>+[13]BS17A!H$1098</f>
        <v>0</v>
      </c>
      <c r="K72" s="294">
        <f>+[13]BS17A!I$1098</f>
        <v>0</v>
      </c>
      <c r="L72" s="156">
        <f>+[13]BS17A!AB$1098</f>
        <v>59</v>
      </c>
      <c r="M72" s="156">
        <f>+[13]BS17A!Q$1098+[13]BS17A!R$1098</f>
        <v>0</v>
      </c>
      <c r="N72" s="156">
        <f>+[13]BS17D!D$1098</f>
        <v>0</v>
      </c>
      <c r="O72" s="156">
        <f>+[13]BS17D!E$1098</f>
        <v>0</v>
      </c>
      <c r="P72" s="156">
        <f>+[13]BS17A!S$1098</f>
        <v>0</v>
      </c>
      <c r="Q72" s="156">
        <f>+[13]BS17A!T$1098</f>
        <v>0</v>
      </c>
      <c r="R72" s="70"/>
      <c r="Y72" s="443"/>
      <c r="Z72" s="461"/>
      <c r="AA72" s="445"/>
    </row>
    <row r="73" spans="1:27" ht="15" customHeight="1" x14ac:dyDescent="0.2">
      <c r="A73" s="524" t="s">
        <v>87</v>
      </c>
      <c r="B73" s="525" t="s">
        <v>88</v>
      </c>
      <c r="C73" s="293">
        <f>+[13]BS17A!C$1166</f>
        <v>71</v>
      </c>
      <c r="D73" s="228">
        <f t="shared" si="11"/>
        <v>63</v>
      </c>
      <c r="E73" s="229">
        <f>+[13]BS17A!D$1166</f>
        <v>63</v>
      </c>
      <c r="F73" s="229">
        <f>+[13]BS17A!F$1166</f>
        <v>0</v>
      </c>
      <c r="G73" s="229">
        <f>+[13]BS17A!G$1166</f>
        <v>0</v>
      </c>
      <c r="H73" s="295">
        <f t="shared" si="12"/>
        <v>9</v>
      </c>
      <c r="I73" s="294">
        <f>+[13]BS17A!E$1166</f>
        <v>8</v>
      </c>
      <c r="J73" s="294">
        <f>+[13]BS17A!H$1166</f>
        <v>0</v>
      </c>
      <c r="K73" s="294">
        <f>+[13]BS17A!I$1166</f>
        <v>1</v>
      </c>
      <c r="L73" s="156">
        <f>+[13]BS17A!AB$1166</f>
        <v>71</v>
      </c>
      <c r="M73" s="156">
        <f>+[13]BS17A!Q$1166+[13]BS17A!R$1166</f>
        <v>0</v>
      </c>
      <c r="N73" s="156">
        <f>+[13]BS17D!D$1166</f>
        <v>0</v>
      </c>
      <c r="O73" s="156">
        <f>+[13]BS17D!E$1166</f>
        <v>0</v>
      </c>
      <c r="P73" s="156">
        <f>+[13]BS17A!S$1166</f>
        <v>0</v>
      </c>
      <c r="Q73" s="156">
        <f>+[13]BS17A!T$1166</f>
        <v>0</v>
      </c>
      <c r="R73" s="70"/>
      <c r="Y73" s="443"/>
      <c r="Z73" s="461"/>
      <c r="AA73" s="445"/>
    </row>
    <row r="74" spans="1:27" ht="15" customHeight="1" x14ac:dyDescent="0.2">
      <c r="A74" s="524" t="s">
        <v>27</v>
      </c>
      <c r="B74" s="525" t="s">
        <v>89</v>
      </c>
      <c r="C74" s="293">
        <f>+[13]BS17A!C$1221</f>
        <v>4</v>
      </c>
      <c r="D74" s="228">
        <f t="shared" si="11"/>
        <v>3</v>
      </c>
      <c r="E74" s="229">
        <f>+[13]BS17A!D$1221</f>
        <v>3</v>
      </c>
      <c r="F74" s="229">
        <f>+[13]BS17A!F$1221</f>
        <v>0</v>
      </c>
      <c r="G74" s="229">
        <f>+[13]BS17A!G$1221</f>
        <v>0</v>
      </c>
      <c r="H74" s="295">
        <f t="shared" si="12"/>
        <v>1</v>
      </c>
      <c r="I74" s="294">
        <f>+[13]BS17A!E$1221</f>
        <v>1</v>
      </c>
      <c r="J74" s="294">
        <f>+[13]BS17A!H$1221</f>
        <v>0</v>
      </c>
      <c r="K74" s="294">
        <f>+[13]BS17A!I$1221</f>
        <v>0</v>
      </c>
      <c r="L74" s="156">
        <f>+[13]BS17A!AB$1221</f>
        <v>1</v>
      </c>
      <c r="M74" s="156">
        <f>+[13]BS17A!Q$1221+[13]BS17A!R$1221</f>
        <v>0</v>
      </c>
      <c r="N74" s="156">
        <f>+[13]BS17D!D$1221</f>
        <v>0</v>
      </c>
      <c r="O74" s="156">
        <f>+[13]BS17D!E$1221</f>
        <v>0</v>
      </c>
      <c r="P74" s="156">
        <f>+[13]BS17A!S$1221</f>
        <v>0</v>
      </c>
      <c r="Q74" s="156">
        <f>+[13]BS17A!T$1221</f>
        <v>1</v>
      </c>
      <c r="R74" s="70"/>
      <c r="Y74" s="443"/>
      <c r="Z74" s="461"/>
      <c r="AA74" s="445"/>
    </row>
    <row r="75" spans="1:27" ht="15" customHeight="1" x14ac:dyDescent="0.2">
      <c r="A75" s="524" t="s">
        <v>90</v>
      </c>
      <c r="B75" s="525" t="s">
        <v>91</v>
      </c>
      <c r="C75" s="293">
        <f>+[13]BS17A!C$1287</f>
        <v>3</v>
      </c>
      <c r="D75" s="228">
        <f t="shared" si="11"/>
        <v>3</v>
      </c>
      <c r="E75" s="229">
        <f>+[13]BS17A!D$1287</f>
        <v>3</v>
      </c>
      <c r="F75" s="229">
        <f>+[13]BS17A!F$1287</f>
        <v>0</v>
      </c>
      <c r="G75" s="229">
        <f>+[13]BS17A!G$1287</f>
        <v>0</v>
      </c>
      <c r="H75" s="295">
        <f t="shared" si="12"/>
        <v>0</v>
      </c>
      <c r="I75" s="294">
        <f>+[13]BS17A!E$1287</f>
        <v>0</v>
      </c>
      <c r="J75" s="294">
        <f>+[13]BS17A!H$1287</f>
        <v>0</v>
      </c>
      <c r="K75" s="294">
        <f>+[13]BS17A!I$1287</f>
        <v>0</v>
      </c>
      <c r="L75" s="156">
        <f>+[13]BS17A!AB$1287</f>
        <v>3</v>
      </c>
      <c r="M75" s="156">
        <f>+[13]BS17A!Q$1287+[13]BS17A!R$1287</f>
        <v>0</v>
      </c>
      <c r="N75" s="156">
        <f>+[13]BS17D!D$1287</f>
        <v>0</v>
      </c>
      <c r="O75" s="156">
        <f>+[13]BS17D!E$1287</f>
        <v>0</v>
      </c>
      <c r="P75" s="156">
        <f>+[13]BS17A!S$1287</f>
        <v>0</v>
      </c>
      <c r="Q75" s="156">
        <f>+[13]BS17A!T$1287</f>
        <v>0</v>
      </c>
      <c r="R75" s="70"/>
      <c r="Y75" s="443"/>
      <c r="Z75" s="461"/>
      <c r="AA75" s="445"/>
    </row>
    <row r="76" spans="1:27" ht="15" customHeight="1" x14ac:dyDescent="0.2">
      <c r="A76" s="524" t="s">
        <v>92</v>
      </c>
      <c r="B76" s="525" t="s">
        <v>93</v>
      </c>
      <c r="C76" s="293">
        <f>+[13]BS17A!C$1357</f>
        <v>197</v>
      </c>
      <c r="D76" s="228">
        <f t="shared" si="11"/>
        <v>213</v>
      </c>
      <c r="E76" s="229">
        <f>+[13]BS17A!D$1357</f>
        <v>189</v>
      </c>
      <c r="F76" s="229">
        <f>+[13]BS17A!F$1357</f>
        <v>0</v>
      </c>
      <c r="G76" s="229">
        <f>+[13]BS17A!G$1357</f>
        <v>24</v>
      </c>
      <c r="H76" s="295">
        <f t="shared" si="12"/>
        <v>11</v>
      </c>
      <c r="I76" s="294">
        <f>+[13]BS17A!E$1357</f>
        <v>8</v>
      </c>
      <c r="J76" s="294">
        <f>+[13]BS17A!H$1357</f>
        <v>1</v>
      </c>
      <c r="K76" s="294">
        <f>+[13]BS17A!I$1357</f>
        <v>2</v>
      </c>
      <c r="L76" s="156">
        <f>+[13]BS17A!AB$1357</f>
        <v>0</v>
      </c>
      <c r="M76" s="156">
        <f>+[13]BS17A!Q$1357+[13]BS17A!R$1357</f>
        <v>0</v>
      </c>
      <c r="N76" s="156">
        <f>+[13]BS17D!D$1357</f>
        <v>0</v>
      </c>
      <c r="O76" s="156">
        <f>+[13]BS17D!E$1357</f>
        <v>0</v>
      </c>
      <c r="P76" s="156">
        <f>+[13]BS17A!S$1357</f>
        <v>0</v>
      </c>
      <c r="Q76" s="156">
        <f>+[13]BS17A!T$1357</f>
        <v>17</v>
      </c>
      <c r="R76" s="70"/>
      <c r="Y76" s="443"/>
      <c r="Z76" s="461"/>
      <c r="AA76" s="445"/>
    </row>
    <row r="77" spans="1:27" ht="15" customHeight="1" x14ac:dyDescent="0.2">
      <c r="A77" s="524" t="s">
        <v>94</v>
      </c>
      <c r="B77" s="525" t="s">
        <v>95</v>
      </c>
      <c r="C77" s="293">
        <f>+[13]BS17A!C$1441</f>
        <v>10</v>
      </c>
      <c r="D77" s="228">
        <f t="shared" si="11"/>
        <v>10</v>
      </c>
      <c r="E77" s="229">
        <f>+[13]BS17A!D$1441</f>
        <v>10</v>
      </c>
      <c r="F77" s="229">
        <f>+[13]BS17A!F$1441</f>
        <v>0</v>
      </c>
      <c r="G77" s="229">
        <f>+[13]BS17A!G$1441</f>
        <v>0</v>
      </c>
      <c r="H77" s="295">
        <f t="shared" si="12"/>
        <v>0</v>
      </c>
      <c r="I77" s="294">
        <f>+[13]BS17A!E$1441</f>
        <v>0</v>
      </c>
      <c r="J77" s="294">
        <f>+[13]BS17A!H$1441</f>
        <v>0</v>
      </c>
      <c r="K77" s="294">
        <f>+[13]BS17A!I$1441</f>
        <v>0</v>
      </c>
      <c r="L77" s="156">
        <f>+[13]BS17A!AB$1441</f>
        <v>4</v>
      </c>
      <c r="M77" s="156">
        <f>+[13]BS17A!Q$1441+[13]BS17A!R$1441</f>
        <v>0</v>
      </c>
      <c r="N77" s="156">
        <f>+[13]BS17D!D$1441</f>
        <v>0</v>
      </c>
      <c r="O77" s="156">
        <f>+[13]BS17D!E$1441</f>
        <v>0</v>
      </c>
      <c r="P77" s="156">
        <f>+[13]BS17A!S$1441</f>
        <v>0</v>
      </c>
      <c r="Q77" s="156">
        <f>+[13]BS17A!T$1441</f>
        <v>0</v>
      </c>
      <c r="R77" s="70"/>
      <c r="Y77" s="443"/>
      <c r="Z77" s="461"/>
      <c r="AA77" s="445"/>
    </row>
    <row r="78" spans="1:27" ht="15" customHeight="1" x14ac:dyDescent="0.2">
      <c r="A78" s="524" t="s">
        <v>96</v>
      </c>
      <c r="B78" s="525" t="s">
        <v>97</v>
      </c>
      <c r="C78" s="293">
        <f>+[13]BS17A!C$1489</f>
        <v>47</v>
      </c>
      <c r="D78" s="228">
        <f t="shared" si="11"/>
        <v>45</v>
      </c>
      <c r="E78" s="229">
        <f>+[13]BS17A!D$1489</f>
        <v>41</v>
      </c>
      <c r="F78" s="229">
        <f>+[13]BS17A!F$1489</f>
        <v>0</v>
      </c>
      <c r="G78" s="229">
        <f>+[13]BS17A!G$1489</f>
        <v>4</v>
      </c>
      <c r="H78" s="295">
        <f t="shared" si="12"/>
        <v>6</v>
      </c>
      <c r="I78" s="294">
        <f>+[13]BS17A!E$1489</f>
        <v>6</v>
      </c>
      <c r="J78" s="294">
        <f>+[13]BS17A!H$1489</f>
        <v>0</v>
      </c>
      <c r="K78" s="294">
        <f>+[13]BS17A!I$1489</f>
        <v>0</v>
      </c>
      <c r="L78" s="156">
        <f>+[13]BS17A!AB$1489</f>
        <v>0</v>
      </c>
      <c r="M78" s="156">
        <f>+[13]BS17A!Q$1489+[13]BS17A!R$1489</f>
        <v>0</v>
      </c>
      <c r="N78" s="156">
        <f>+[13]BS17D!D$1489</f>
        <v>0</v>
      </c>
      <c r="O78" s="156">
        <f>+[13]BS17D!E$1489</f>
        <v>0</v>
      </c>
      <c r="P78" s="156">
        <f>+[13]BS17A!S$1489</f>
        <v>0</v>
      </c>
      <c r="Q78" s="156">
        <f>+[13]BS17A!T$1489</f>
        <v>5</v>
      </c>
      <c r="R78" s="70"/>
      <c r="Y78" s="443"/>
      <c r="Z78" s="461"/>
      <c r="AA78" s="445"/>
    </row>
    <row r="79" spans="1:27" ht="15" customHeight="1" x14ac:dyDescent="0.2">
      <c r="A79" s="524" t="s">
        <v>98</v>
      </c>
      <c r="B79" s="525" t="s">
        <v>99</v>
      </c>
      <c r="C79" s="293">
        <f>+[13]BS17A!C$1592</f>
        <v>11</v>
      </c>
      <c r="D79" s="228">
        <f t="shared" si="11"/>
        <v>11</v>
      </c>
      <c r="E79" s="229">
        <f>+[13]BS17A!D$1592</f>
        <v>10</v>
      </c>
      <c r="F79" s="229">
        <f>+[13]BS17A!F$1592</f>
        <v>0</v>
      </c>
      <c r="G79" s="229">
        <f>+[13]BS17A!G$1592</f>
        <v>1</v>
      </c>
      <c r="H79" s="295">
        <f t="shared" si="12"/>
        <v>1</v>
      </c>
      <c r="I79" s="294">
        <f>+[13]BS17A!E$1592</f>
        <v>1</v>
      </c>
      <c r="J79" s="294">
        <f>+[13]BS17A!H$1592</f>
        <v>0</v>
      </c>
      <c r="K79" s="294">
        <f>+[13]BS17A!I$1592</f>
        <v>0</v>
      </c>
      <c r="L79" s="156">
        <f>+[13]BS17A!AB$1592</f>
        <v>3</v>
      </c>
      <c r="M79" s="156">
        <f>+[13]BS17A!Q$1592+[13]BS17A!R$1592</f>
        <v>0</v>
      </c>
      <c r="N79" s="156">
        <f>+[13]BS17D!D$1592</f>
        <v>0</v>
      </c>
      <c r="O79" s="156">
        <f>+[13]BS17D!E$1592</f>
        <v>0</v>
      </c>
      <c r="P79" s="156">
        <f>+[13]BS17A!S$1592</f>
        <v>0</v>
      </c>
      <c r="Q79" s="156">
        <f>+[13]BS17A!T$1592</f>
        <v>0</v>
      </c>
      <c r="R79" s="70"/>
      <c r="Y79" s="443"/>
      <c r="Z79" s="461"/>
      <c r="AA79" s="445"/>
    </row>
    <row r="80" spans="1:27" ht="15" customHeight="1" x14ac:dyDescent="0.2">
      <c r="A80" s="524" t="s">
        <v>100</v>
      </c>
      <c r="B80" s="525" t="s">
        <v>101</v>
      </c>
      <c r="C80" s="293">
        <f>+[13]BS17A!C$1597</f>
        <v>40</v>
      </c>
      <c r="D80" s="228">
        <f t="shared" si="11"/>
        <v>43</v>
      </c>
      <c r="E80" s="229">
        <f>+[13]BS17A!D$1597</f>
        <v>37</v>
      </c>
      <c r="F80" s="229">
        <f>+[13]BS17A!F$1597</f>
        <v>2</v>
      </c>
      <c r="G80" s="229">
        <f>+[13]BS17A!G$1597</f>
        <v>4</v>
      </c>
      <c r="H80" s="295">
        <f t="shared" si="12"/>
        <v>3</v>
      </c>
      <c r="I80" s="294">
        <f>+[13]BS17A!E$1597</f>
        <v>3</v>
      </c>
      <c r="J80" s="294">
        <f>+[13]BS17A!H$1597</f>
        <v>0</v>
      </c>
      <c r="K80" s="294">
        <f>+[13]BS17A!I$1597</f>
        <v>0</v>
      </c>
      <c r="L80" s="156">
        <f>+[13]BS17A!AB$1597</f>
        <v>2</v>
      </c>
      <c r="M80" s="156">
        <f>+[13]BS17A!Q$1597+[13]BS17A!R$1597</f>
        <v>0</v>
      </c>
      <c r="N80" s="156">
        <f>+[13]BS17D!D$1597</f>
        <v>0</v>
      </c>
      <c r="O80" s="156">
        <f>+[13]BS17D!E$1597</f>
        <v>0</v>
      </c>
      <c r="P80" s="156">
        <f>+[13]BS17A!S$1597</f>
        <v>0</v>
      </c>
      <c r="Q80" s="156">
        <f>+[13]BS17A!T$1597</f>
        <v>5</v>
      </c>
      <c r="R80" s="70"/>
      <c r="Y80" s="443"/>
      <c r="Z80" s="461"/>
      <c r="AA80" s="445"/>
    </row>
    <row r="81" spans="1:27" ht="15" customHeight="1" x14ac:dyDescent="0.2">
      <c r="A81" s="524" t="s">
        <v>102</v>
      </c>
      <c r="B81" s="525" t="s">
        <v>103</v>
      </c>
      <c r="C81" s="293">
        <f>SUM([13]BS17A!C1632:C1635)</f>
        <v>143</v>
      </c>
      <c r="D81" s="228">
        <f t="shared" si="11"/>
        <v>138</v>
      </c>
      <c r="E81" s="229">
        <f>SUM([13]BS17A!D1632:D1635)</f>
        <v>138</v>
      </c>
      <c r="F81" s="229">
        <f>SUM([13]BS17A!F1632:F1635)</f>
        <v>0</v>
      </c>
      <c r="G81" s="229">
        <f>SUM([13]BS17A!G1632:G1635)</f>
        <v>0</v>
      </c>
      <c r="H81" s="295">
        <f t="shared" si="12"/>
        <v>5</v>
      </c>
      <c r="I81" s="294">
        <f>SUM([13]BS17A!E1632:E1635)</f>
        <v>5</v>
      </c>
      <c r="J81" s="294">
        <f>SUM([13]BS17A!H1632:H1635)</f>
        <v>0</v>
      </c>
      <c r="K81" s="294">
        <f>SUM([13]BS17A!I1632:I1635)</f>
        <v>0</v>
      </c>
      <c r="L81" s="156">
        <f>SUM([13]BS17A!AB1632:AB1635)</f>
        <v>0</v>
      </c>
      <c r="M81" s="156">
        <f>SUM([13]BS17A!Q1632:Q1635)+SUM([13]BS17A!R1632:R1635)</f>
        <v>0</v>
      </c>
      <c r="N81" s="156">
        <f>SUM([13]BS17D!D1632:D1635)</f>
        <v>0</v>
      </c>
      <c r="O81" s="156">
        <f>SUM([13]BS17D!E1632:E1635)</f>
        <v>0</v>
      </c>
      <c r="P81" s="156">
        <f>SUM([13]BS17A!S1632:S1635)</f>
        <v>0</v>
      </c>
      <c r="Q81" s="156">
        <f>SUM([13]BS17A!T1632:T1635)</f>
        <v>86</v>
      </c>
      <c r="R81" s="70"/>
      <c r="Y81" s="443"/>
      <c r="Z81" s="461"/>
      <c r="AA81" s="445"/>
    </row>
    <row r="82" spans="1:27" ht="15" customHeight="1" x14ac:dyDescent="0.2">
      <c r="A82" s="654" t="s">
        <v>104</v>
      </c>
      <c r="B82" s="525" t="s">
        <v>105</v>
      </c>
      <c r="C82" s="293">
        <f>+[13]BS17A!C1639</f>
        <v>79</v>
      </c>
      <c r="D82" s="228">
        <f t="shared" si="11"/>
        <v>68</v>
      </c>
      <c r="E82" s="229">
        <f>+[13]BS17A!D1639</f>
        <v>66</v>
      </c>
      <c r="F82" s="229">
        <f>+[13]BS17A!F1639</f>
        <v>0</v>
      </c>
      <c r="G82" s="229">
        <f>+[13]BS17A!G1639</f>
        <v>2</v>
      </c>
      <c r="H82" s="295">
        <f t="shared" si="12"/>
        <v>13</v>
      </c>
      <c r="I82" s="294">
        <f>+[13]BS17A!E1639</f>
        <v>13</v>
      </c>
      <c r="J82" s="294">
        <f>+[13]BS17A!H1639</f>
        <v>0</v>
      </c>
      <c r="K82" s="294">
        <f>+[13]BS17A!I1639</f>
        <v>0</v>
      </c>
      <c r="L82" s="156">
        <f>+[13]BS17A!AB$1639</f>
        <v>7</v>
      </c>
      <c r="M82" s="156">
        <f>+[13]BS17A!Q$1639+[13]BS17A!R$1639</f>
        <v>0</v>
      </c>
      <c r="N82" s="156">
        <f>+[13]BS17D!D$1639</f>
        <v>0</v>
      </c>
      <c r="O82" s="156">
        <f>+[13]BS17D!E$1639</f>
        <v>0</v>
      </c>
      <c r="P82" s="156">
        <f>+[13]BS17A!S$1639</f>
        <v>0</v>
      </c>
      <c r="Q82" s="156">
        <f>+[13]BS17A!T$1639</f>
        <v>0</v>
      </c>
      <c r="R82" s="70"/>
      <c r="Y82" s="443"/>
      <c r="Z82" s="461"/>
      <c r="AA82" s="445"/>
    </row>
    <row r="83" spans="1:27" ht="15" customHeight="1" x14ac:dyDescent="0.2">
      <c r="A83" s="526" t="s">
        <v>106</v>
      </c>
      <c r="B83" s="527" t="s">
        <v>107</v>
      </c>
      <c r="C83" s="296">
        <f>+[13]BS17A!C$1914+[13]BS17A!C$1890-[13]BS17A!C$1935-[13]BS17A!C$1936</f>
        <v>43</v>
      </c>
      <c r="D83" s="252">
        <f t="shared" si="11"/>
        <v>43</v>
      </c>
      <c r="E83" s="253">
        <f>+[13]BS17A!D$1914+[13]BS17A!D$1890-[13]BS17A!D$1935-[13]BS17A!D$1936</f>
        <v>43</v>
      </c>
      <c r="F83" s="253">
        <f>+[13]BS17A!F$1914+[13]BS17A!F$1890-[13]BS17A!F$1935-[13]BS17A!F$1936</f>
        <v>0</v>
      </c>
      <c r="G83" s="253">
        <f>+[13]BS17A!G$1914+[13]BS17A!G$1890-[13]BS17A!G$1935-[13]BS17A!G$1936</f>
        <v>0</v>
      </c>
      <c r="H83" s="297">
        <f t="shared" si="12"/>
        <v>0</v>
      </c>
      <c r="I83" s="298">
        <f>+[13]BS17A!E$1914+[13]BS17A!E$1890-[13]BS17A!E$1935-[13]BS17A!E$1936</f>
        <v>0</v>
      </c>
      <c r="J83" s="298">
        <f>+[13]BS17A!H$1914+[13]BS17A!H$1890-[13]BS17A!H$1935-[13]BS17A!H$1936</f>
        <v>0</v>
      </c>
      <c r="K83" s="298">
        <f>+[13]BS17A!I$1914+[13]BS17A!I$1890-[13]BS17A!I$1935-[13]BS17A!I$1936</f>
        <v>0</v>
      </c>
      <c r="L83" s="250">
        <f>+[13]BS17A!AB$1914+[13]BS17A!AB$1890-[13]BS17A!AB$1935-[13]BS17A!AB$1936</f>
        <v>41</v>
      </c>
      <c r="M83" s="250">
        <f>+[13]BS17A!Q$1914+[13]BS17A!Q$1890-[13]BS17A!Q$1935-[13]BS17A!Q$1936+[13]BS17A!R$1914+[13]BS17A!R$1890-[13]BS17A!R$1935-[13]BS17A!R$1936</f>
        <v>0</v>
      </c>
      <c r="N83" s="250">
        <f>+[13]BS17D!D$1914+[13]BS17D!D$1890-[13]BS17D!D$1937</f>
        <v>0</v>
      </c>
      <c r="O83" s="250">
        <f>+[13]BS17D!E$1914+[13]BS17D!E$1890-[13]BS17D!E$1937</f>
        <v>0</v>
      </c>
      <c r="P83" s="250">
        <f>+[13]BS17A!S$1914+[13]BS17A!S$1890-[13]BS17A!S$1935-[13]BS17A!S$1936</f>
        <v>0</v>
      </c>
      <c r="Q83" s="250">
        <f>+[13]BS17A!T$1914+[13]BS17A!T$1890-[13]BS17A!T$1935-[13]BS17A!T$1936</f>
        <v>0</v>
      </c>
      <c r="R83" s="70"/>
      <c r="Y83" s="443"/>
      <c r="Z83" s="461"/>
      <c r="AA83" s="445"/>
    </row>
    <row r="84" spans="1:27" ht="15" customHeight="1" x14ac:dyDescent="0.2">
      <c r="A84" s="526" t="s">
        <v>106</v>
      </c>
      <c r="B84" s="527" t="s">
        <v>108</v>
      </c>
      <c r="C84" s="296">
        <f>+[13]BS17A!C1845</f>
        <v>10</v>
      </c>
      <c r="D84" s="252">
        <f t="shared" si="11"/>
        <v>10</v>
      </c>
      <c r="E84" s="253">
        <f>+[13]BS17A!D$1845</f>
        <v>10</v>
      </c>
      <c r="F84" s="253">
        <f>+[13]BS17A!F$1845</f>
        <v>0</v>
      </c>
      <c r="G84" s="253">
        <f>+[13]BS17A!G$1845</f>
        <v>0</v>
      </c>
      <c r="H84" s="297">
        <f t="shared" si="12"/>
        <v>0</v>
      </c>
      <c r="I84" s="298">
        <f>+[13]BS17A!E$1845</f>
        <v>0</v>
      </c>
      <c r="J84" s="298">
        <f>+[13]BS17A!H$1845</f>
        <v>0</v>
      </c>
      <c r="K84" s="298">
        <f>+[13]BS17A!I$1845</f>
        <v>0</v>
      </c>
      <c r="L84" s="250">
        <f>+[13]BS17A!AB$1845</f>
        <v>0</v>
      </c>
      <c r="M84" s="250">
        <f>+[13]BS17A!Q$1845+[13]BS17A!R$1845</f>
        <v>0</v>
      </c>
      <c r="N84" s="250">
        <f>+[13]BS17D!D1845</f>
        <v>0</v>
      </c>
      <c r="O84" s="250">
        <f>+[13]BS17D!E1845</f>
        <v>0</v>
      </c>
      <c r="P84" s="250">
        <f>+[13]BS17A!S$1845</f>
        <v>0</v>
      </c>
      <c r="Q84" s="250">
        <f>+[13]BS17A!T$1845</f>
        <v>0</v>
      </c>
      <c r="R84" s="70"/>
      <c r="Y84" s="443"/>
      <c r="Z84" s="461"/>
      <c r="AA84" s="445"/>
    </row>
    <row r="85" spans="1:27" s="460" customFormat="1" ht="15" customHeight="1" x14ac:dyDescent="0.2">
      <c r="A85" s="787" t="s">
        <v>109</v>
      </c>
      <c r="B85" s="822"/>
      <c r="C85" s="299">
        <f>SUM(C68:C84)</f>
        <v>827</v>
      </c>
      <c r="D85" s="219">
        <f>SUM(D68:D84)</f>
        <v>813</v>
      </c>
      <c r="E85" s="300">
        <f t="shared" ref="E85:Q85" si="13">SUM(E68:E84)</f>
        <v>772</v>
      </c>
      <c r="F85" s="300">
        <f t="shared" si="13"/>
        <v>2</v>
      </c>
      <c r="G85" s="300">
        <f t="shared" si="13"/>
        <v>39</v>
      </c>
      <c r="H85" s="301">
        <f t="shared" si="13"/>
        <v>60</v>
      </c>
      <c r="I85" s="302">
        <f t="shared" si="13"/>
        <v>55</v>
      </c>
      <c r="J85" s="302">
        <f t="shared" si="13"/>
        <v>1</v>
      </c>
      <c r="K85" s="302">
        <f t="shared" si="13"/>
        <v>4</v>
      </c>
      <c r="L85" s="303">
        <f t="shared" si="13"/>
        <v>233</v>
      </c>
      <c r="M85" s="303">
        <f t="shared" si="13"/>
        <v>0</v>
      </c>
      <c r="N85" s="303">
        <f>SUM(N68:N84)</f>
        <v>0</v>
      </c>
      <c r="O85" s="303">
        <f t="shared" si="13"/>
        <v>0</v>
      </c>
      <c r="P85" s="303">
        <f t="shared" si="13"/>
        <v>0</v>
      </c>
      <c r="Q85" s="303">
        <f t="shared" si="13"/>
        <v>118</v>
      </c>
      <c r="R85" s="70"/>
      <c r="Y85" s="443"/>
      <c r="AA85" s="444"/>
    </row>
    <row r="86" spans="1:27" s="562" customFormat="1" ht="31.5" customHeight="1" x14ac:dyDescent="0.2">
      <c r="A86" s="518" t="s">
        <v>278</v>
      </c>
      <c r="B86" s="588"/>
      <c r="C86" s="223"/>
      <c r="D86" s="289"/>
      <c r="E86" s="223"/>
      <c r="F86" s="289"/>
      <c r="G86" s="289"/>
      <c r="H86" s="289"/>
      <c r="I86" s="223"/>
      <c r="J86" s="289"/>
      <c r="K86" s="289"/>
      <c r="L86" s="289"/>
      <c r="M86" s="289"/>
      <c r="N86" s="289"/>
      <c r="O86" s="289"/>
      <c r="P86" s="289"/>
      <c r="Q86" s="289"/>
      <c r="R86" s="76"/>
      <c r="Y86" s="455"/>
    </row>
    <row r="87" spans="1:27" s="562" customFormat="1" ht="15" customHeight="1" x14ac:dyDescent="0.2">
      <c r="A87" s="561" t="s">
        <v>105</v>
      </c>
      <c r="B87" s="588"/>
      <c r="C87" s="223"/>
      <c r="D87" s="289"/>
      <c r="E87" s="223"/>
      <c r="F87" s="289"/>
      <c r="G87" s="289"/>
      <c r="H87" s="289"/>
      <c r="I87" s="223"/>
      <c r="J87" s="289"/>
      <c r="K87" s="289"/>
      <c r="L87" s="289"/>
      <c r="M87" s="289"/>
      <c r="N87" s="289"/>
      <c r="O87" s="289"/>
      <c r="P87" s="289"/>
      <c r="Q87" s="289"/>
      <c r="R87" s="76"/>
      <c r="Y87" s="455"/>
    </row>
    <row r="88" spans="1:27" ht="12.75" customHeight="1" x14ac:dyDescent="0.25">
      <c r="A88" s="812" t="s">
        <v>71</v>
      </c>
      <c r="B88" s="813"/>
      <c r="C88" s="799" t="s">
        <v>9</v>
      </c>
      <c r="D88" s="818" t="s">
        <v>72</v>
      </c>
      <c r="E88" s="819"/>
      <c r="F88" s="819"/>
      <c r="G88" s="819"/>
      <c r="H88" s="819"/>
      <c r="I88" s="819"/>
      <c r="J88" s="819"/>
      <c r="K88" s="820"/>
      <c r="L88" s="799" t="s">
        <v>73</v>
      </c>
      <c r="M88" s="799" t="s">
        <v>269</v>
      </c>
      <c r="N88" s="799" t="s">
        <v>6</v>
      </c>
      <c r="O88" s="790" t="s">
        <v>7</v>
      </c>
      <c r="P88" s="811" t="s">
        <v>74</v>
      </c>
      <c r="Q88" s="811" t="s">
        <v>8</v>
      </c>
      <c r="R88"/>
      <c r="Z88" s="445" t="s">
        <v>279</v>
      </c>
      <c r="AA88" s="445">
        <f>+[13]BS17A!Q1640+[13]BS17A!Q1643+[13]BS17A!Q1644+[13]BS17A!Q1645+[13]BS17A!Q1653+[13]BS17A!Q1654+[13]BS17A!Q1655+[13]BS17A!Q1663+[13]BS17A!Q1664+[13]BS17A!Q1665+[13]BS17A!Q1666+[13]BS17A!Q1667+[13]BS17A!Q1668+[13]BS17A!Q1669+[13]BS17A!Q1670+[13]BS17A!Q1671+[13]BS17A!Q1672+[13]BS17A!Q1673+[13]BS17A!Q1674+[13]BS17A!Q1675+[13]BS17A!Q1676+[13]BS17A!Q1678+[13]BS17A!Q1679+[13]BS17A!Q1680+[13]BS17A!Q1681+[13]BS17A!Q1682+[13]BS17A!Q1683+[13]BS17A!Q1684+[13]BS17A!Q1685+[13]BS17A!Q1687+[13]BS17A!Q1688+[13]BS17A!Q1689+[13]BS17A!Q1691+[13]BS17A!Q1692+[13]BS17A!Q1693+[13]BS17A!Q1694+[13]BS17A!Q1698+[13]BS17A!Q1699+[13]BS17A!Q1700+[13]BS17A!Q1702+[13]BS17A!Q1703+[13]BS17A!Q1704+[13]BS17A!Q1705+[13]BS17A!Q1708+[13]BS17A!Q1710+[13]BS17A!Q1711+[13]BS17A!Q1719+[13]BS17A!Q1720+[13]BS17A!Q1721+[13]BS17A!Q1722+[13]BS17A!Q1723+[13]BS17A!Q1725+[13]BS17A!Q1726+[13]BS17A!Q1727+[13]BS17A!Q1728+[13]BS17A!Q1730+[13]BS17A!Q1732+[13]BS17A!Q1733+[13]BS17A!Q1736+[13]BS17A!Q1737+[13]BS17A!Q1738+[13]BS17A!Q1740+[13]BS17A!Q1741+[13]BS17A!Q1742+[13]BS17A!Q1743+[13]BS17A!Q1744+[13]BS17A!Q1745+[13]BS17A!Q1746+[13]BS17A!Q1747+[13]BS17A!Q1748+[13]BS17A!Q1753+[13]BS17A!Q1754+[13]BS17A!Q1755+[13]BS17A!Q1761+[13]BS17A!Q1762+[13]BS17A!Q1766+[13]BS17A!Q1767+[13]BS17A!Q1768+[13]BS17A!Q1769+[13]BS17A!Q1770+[13]BS17A!Q1771+[13]BS17A!Q1772+[13]BS17A!Q1773+[13]BS17A!Q1774+[13]BS17A!Q1775+[13]BS17A!Q1776+[13]BS17A!Q1784+[13]BS17A!Q1793+[13]BS17A!Q1796+[13]BS17A!Q1797+[13]BS17A!Q1799+[13]BS17A!Q1804+[13]BS17A!Q1806+[13]BS17A!Q1807</f>
        <v>0</v>
      </c>
    </row>
    <row r="89" spans="1:27" ht="13.5" customHeight="1" x14ac:dyDescent="0.25">
      <c r="A89" s="814"/>
      <c r="B89" s="815"/>
      <c r="C89" s="785"/>
      <c r="D89" s="793" t="s">
        <v>75</v>
      </c>
      <c r="E89" s="899"/>
      <c r="F89" s="899"/>
      <c r="G89" s="794"/>
      <c r="H89" s="793" t="s">
        <v>76</v>
      </c>
      <c r="I89" s="899"/>
      <c r="J89" s="899"/>
      <c r="K89" s="794"/>
      <c r="L89" s="785"/>
      <c r="M89" s="785"/>
      <c r="N89" s="785"/>
      <c r="O89" s="798"/>
      <c r="P89" s="811"/>
      <c r="Q89" s="811"/>
      <c r="R89"/>
      <c r="Z89" s="445" t="s">
        <v>279</v>
      </c>
      <c r="AA89" s="445">
        <f>+[13]BS17A!Q1808+[13]BS17A!Q1809+[13]BS17A!Q1815+[13]BS17A!Q1817+[13]BS17A!Q1818+[13]BS17A!Q1820+[13]BS17A!Q1821+[13]BS17A!Q1823+[13]BS17A!Q1824+[13]BS17A!Q1825+[13]BS17A!Q1827+[13]BS17A!Q1833+[13]BS17A!Q1837+[13]BS17A!Q1843+[13]BS17A!R1640+[13]BS17A!R1643+[13]BS17A!R1644+[13]BS17A!R1645+[13]BS17A!R1653+[13]BS17A!R1654+[13]BS17A!R1655+[13]BS17A!R1663+[13]BS17A!R1664+[13]BS17A!R1665+[13]BS17A!R1666+[13]BS17A!R1667+[13]BS17A!R1668+[13]BS17A!R1669+[13]BS17A!R1670+[13]BS17A!R1671+[13]BS17A!R1672+[13]BS17A!R1673+[13]BS17A!R1674+[13]BS17A!R1675+[13]BS17A!R1676+[13]BS17A!R1678+[13]BS17A!R1679+[13]BS17A!R1680+[13]BS17A!R1681+[13]BS17A!R1682+[13]BS17A!R1683+[13]BS17A!R1684+[13]BS17A!R1685+[13]BS17A!R1687+[13]BS17A!R1688+[13]BS17A!R1689+[13]BS17A!R1691+[13]BS17A!R1692+[13]BS17A!R1693+[13]BS17A!R1694+[13]BS17A!R1698+[13]BS17A!R1699+[13]BS17A!R1700+[13]BS17A!R1702+[13]BS17A!R1703+[13]BS17A!R1704+[13]BS17A!R1705+[13]BS17A!R1708+[13]BS17A!R1710+[13]BS17A!R1711+[13]BS17A!R1719+[13]BS17A!R1720+[13]BS17A!R1721+[13]BS17A!R1722+[13]BS17A!R1723+[13]BS17A!R1725+[13]BS17A!R1726+[13]BS17A!R1727+[13]BS17A!R1728+[13]BS17A!R1730+[13]BS17A!R1732+[13]BS17A!R1733+[13]BS17A!R1736+[13]BS17A!R1737+[13]BS17A!R1738+[13]BS17A!R1740+[13]BS17A!R1741+[13]BS17A!R1742+[13]BS17A!R1743+[13]BS17A!R1744+[13]BS17A!R1745+[13]BS17A!R1746+[13]BS17A!R1747+[13]BS17A!R1748+[13]BS17A!R1753+[13]BS17A!R1754+[13]BS17A!R1755+[13]BS17A!R1761+[13]BS17A!R1762+[13]BS17A!R1766+[13]BS17A!R1767+[13]BS17A!R1768+[13]BS17A!R1769+[13]BS17A!R1770+[13]BS17A!R1771+[13]BS17A!R1772+[13]BS17A!R1773+[13]BS17A!R1774+[13]BS17A!R1775+[13]BS17A!R1776+[13]BS17A!R1784+[13]BS17A!R1793+[13]BS17A!R1796+[13]BS17A!R1797+[13]BS17A!R1799+[13]BS17A!R1804+[13]BS17A!R1806+[13]BS17A!R1807+[13]BS17A!R1808+[13]BS17A!R1809+[13]BS17A!R1815+[13]BS17A!R1817+[13]BS17A!R1818+[13]BS17A!R1820+[13]BS17A!R1821+[13]BS17A!R1823+[13]BS17A!R1824+[13]BS17A!R1825+[13]BS17A!R1827+[13]BS17A!R1833+[13]BS17A!R1837+[13]BS17A!R1843</f>
        <v>0</v>
      </c>
    </row>
    <row r="90" spans="1:27" ht="28.5" customHeight="1" x14ac:dyDescent="0.25">
      <c r="A90" s="816"/>
      <c r="B90" s="817"/>
      <c r="C90" s="800"/>
      <c r="D90" s="519" t="s">
        <v>9</v>
      </c>
      <c r="E90" s="520" t="s">
        <v>77</v>
      </c>
      <c r="F90" s="520" t="s">
        <v>78</v>
      </c>
      <c r="G90" s="521" t="s">
        <v>79</v>
      </c>
      <c r="H90" s="519" t="s">
        <v>9</v>
      </c>
      <c r="I90" s="520" t="s">
        <v>77</v>
      </c>
      <c r="J90" s="520" t="s">
        <v>78</v>
      </c>
      <c r="K90" s="521" t="s">
        <v>79</v>
      </c>
      <c r="L90" s="800"/>
      <c r="M90" s="800"/>
      <c r="N90" s="800"/>
      <c r="O90" s="792"/>
      <c r="P90" s="811"/>
      <c r="Q90" s="811"/>
      <c r="R90"/>
      <c r="Z90" s="445" t="s">
        <v>280</v>
      </c>
      <c r="AA90" s="445">
        <f>+[13]BS17A!Q$1641+[13]BS17A!Q$1642+[13]BS17A!Q$1646+[13]BS17A!Q$1647+[13]BS17A!Q$1648+[13]BS17A!Q$1649+[13]BS17A!Q$1650+[13]BS17A!Q$1651+[13]BS17A!Q$1652+[13]BS17A!Q$1656+[13]BS17A!Q$1657+[13]BS17A!Q$1658+[13]BS17A!Q$1659+[13]BS17A!Q$1660+[13]BS17A!Q$1661+[13]BS17A!Q$1662+[13]BS17A!Q$1677+[13]BS17A!Q$1686+[13]BS17A!Q$1690+[13]BS17A!Q$1695+[13]BS17A!Q$1696+[13]BS17A!Q$1697+[13]BS17A!Q$1701+[13]BS17A!Q$1706+[13]BS17A!Q$1707+[13]BS17A!Q$1709+[13]BS17A!Q$1712+[13]BS17A!Q$1713+[13]BS17A!Q$1714+[13]BS17A!Q$1715+[13]BS17A!Q$1716+[13]BS17A!Q$1717+[13]BS17A!Q$1718+[13]BS17A!Q$1724+[13]BS17A!Q$1729+[13]BS17A!Q$1731+[13]BS17A!Q$1734+[13]BS17A!Q$1735+[13]BS17A!Q$1739+[13]BS17A!Q$1749+[13]BS17A!Q$1750+[13]BS17A!Q$1751+[13]BS17A!Q$1752+[13]BS17A!Q$1756+[13]BS17A!Q$1757+[13]BS17A!Q$1758+[13]BS17A!Q$1759+[13]BS17A!Q$1760+[13]BS17A!Q$1763+[13]BS17A!Q$1764+[13]BS17A!Q$1765+[13]BS17A!Q$1777+[13]BS17A!Q$1778+[13]BS17A!Q$1779+[13]BS17A!Q$1780+[13]BS17A!Q$1781+[13]BS17A!Q$1782+[13]BS17A!Q$1783+[13]BS17A!Q$1785+[13]BS17A!Q$1786+[13]BS17A!Q$1787+[13]BS17A!Q$1788+[13]BS17A!Q$1789+[13]BS17A!Q$1790+[13]BS17A!Q$1791+[13]BS17A!Q$1792+[13]BS17A!Q$1794+[13]BS17A!Q$1795+[13]BS17A!Q$1798+[13]BS17A!Q$1800+[13]BS17A!Q$1801+[13]BS17A!Q$1802+[13]BS17A!Q$1803+[13]BS17A!Q$1805+[13]BS17A!Q$1810+[13]BS17A!Q$1811+[13]BS17A!Q$1812+[13]BS17A!Q$1813+[13]BS17A!Q$1814+[13]BS17A!Q$1816+[13]BS17A!Q$1819+[13]BS17A!Q$1822+[13]BS17A!Q$1826+[13]BS17A!Q$1828+[13]BS17A!Q$1829+[13]BS17A!Q$1830+[13]BS17A!Q$1831+[13]BS17A!Q$1832+[13]BS17A!Q$1834+[13]BS17A!Q$1835+[13]BS17A!Q$1836+[13]BS17A!Q$1838+[13]BS17A!Q$1839+[13]BS17A!Q$1840</f>
        <v>0</v>
      </c>
    </row>
    <row r="91" spans="1:27" ht="15" customHeight="1" x14ac:dyDescent="0.2">
      <c r="A91" s="522" t="s">
        <v>110</v>
      </c>
      <c r="B91" s="523" t="s">
        <v>111</v>
      </c>
      <c r="C91" s="426">
        <f>+[13]BS17A!C1640+[13]BS17A!C1643+[13]BS17A!C1644+[13]BS17A!C1645+[13]BS17A!C1653+[13]BS17A!C1654+[13]BS17A!C1655+[13]BS17A!C1663+[13]BS17A!C1664+[13]BS17A!C1665+[13]BS17A!C1666+[13]BS17A!C1667+[13]BS17A!C1668+[13]BS17A!C1669+[13]BS17A!C1670+[13]BS17A!C1671+[13]BS17A!C1672+[13]BS17A!C1673+[13]BS17A!C1674+[13]BS17A!C1675+[13]BS17A!C1676+[13]BS17A!C1678+[13]BS17A!C1679+[13]BS17A!C1680+[13]BS17A!C1681+[13]BS17A!C1682+[13]BS17A!C1683+[13]BS17A!C1684+[13]BS17A!C1685+[13]BS17A!C1687+[13]BS17A!C1688+[13]BS17A!C1689+[13]BS17A!C1691+[13]BS17A!C1692+[13]BS17A!C1693+[13]BS17A!C1694+[13]BS17A!C1698+[13]BS17A!C1699+[13]BS17A!C1700+[13]BS17A!C1702+[13]BS17A!C1703+[13]BS17A!C1704+[13]BS17A!C1705+[13]BS17A!C1708+[13]BS17A!C1710+[13]BS17A!C1711+[13]BS17A!C1719+[13]BS17A!C1720+[13]BS17A!C1721+[13]BS17A!C1722+[13]BS17A!C1723+[13]BS17A!C1725+[13]BS17A!C1726+[13]BS17A!C1727+[13]BS17A!C1728+[13]BS17A!C1730+[13]BS17A!C1732+[13]BS17A!C1733+[13]BS17A!C1736+[13]BS17A!C1737+[13]BS17A!C1738+[13]BS17A!C1740+[13]BS17A!C1741+[13]BS17A!C1742+[13]BS17A!C1743+[13]BS17A!C1744+[13]BS17A!C1745+[13]BS17A!C1746+[13]BS17A!C1747+[13]BS17A!C1748+[13]BS17A!C1753+[13]BS17A!C1754+[13]BS17A!C1755+[13]BS17A!C1761+[13]BS17A!C1762+[13]BS17A!C1766+[13]BS17A!C1767+[13]BS17A!C1768+[13]BS17A!C1769+[13]BS17A!C1770+[13]BS17A!C1771+[13]BS17A!C1772+[13]BS17A!C1773+[13]BS17A!C1774+[13]BS17A!C1775+[13]BS17A!C1776+[13]BS17A!C1784+[13]BS17A!C1793+[13]BS17A!C1796+[13]BS17A!C1797+[13]BS17A!C1799+[13]BS17A!C1804+[13]BS17A!C1806+[13]BS17A!C1807+[13]BS17A!C1808+[13]BS17A!C1809+[13]BS17A!C1815+[13]BS17A!C1817+[13]BS17A!C1818+[13]BS17A!C1820+[13]BS17A!C1821+[13]BS17A!C1823+[13]BS17A!C1824+[13]BS17A!C1825+[13]BS17A!C1827+[13]BS17A!C1833+[13]BS17A!C1837+[13]BS17A!C1843</f>
        <v>61</v>
      </c>
      <c r="D91" s="246">
        <f>SUM(E91:G91)</f>
        <v>55</v>
      </c>
      <c r="E91" s="247">
        <f>+[13]BS17A!D1640+[13]BS17A!D1643+[13]BS17A!D1644+[13]BS17A!D1645+[13]BS17A!D1653+[13]BS17A!D1654+[13]BS17A!D1655+[13]BS17A!D1663+[13]BS17A!D1664+[13]BS17A!D1665+[13]BS17A!D1666+[13]BS17A!D1667+[13]BS17A!D1668+[13]BS17A!D1669+[13]BS17A!D1670+[13]BS17A!D1671+[13]BS17A!D1672+[13]BS17A!D1673+[13]BS17A!D1674+[13]BS17A!D1675+[13]BS17A!D1676+[13]BS17A!D1678+[13]BS17A!D1679+[13]BS17A!D1680+[13]BS17A!D1681+[13]BS17A!D1682+[13]BS17A!D1683+[13]BS17A!D1684+[13]BS17A!D1685+[13]BS17A!D1687+[13]BS17A!D1688+[13]BS17A!D1689+[13]BS17A!D1691+[13]BS17A!D1692+[13]BS17A!D1693+[13]BS17A!D1694+[13]BS17A!D1698+[13]BS17A!D1699+[13]BS17A!D1700+[13]BS17A!D1702+[13]BS17A!D1703+[13]BS17A!D1704+[13]BS17A!D1705+[13]BS17A!D1708+[13]BS17A!D1710+[13]BS17A!D1711+[13]BS17A!D1719+[13]BS17A!D1720+[13]BS17A!D1721+[13]BS17A!D1722+[13]BS17A!D1723+[13]BS17A!D1725+[13]BS17A!D1726+[13]BS17A!D1727+[13]BS17A!D1728+[13]BS17A!D1730+[13]BS17A!D1732+[13]BS17A!D1733+[13]BS17A!D1736+[13]BS17A!D1737+[13]BS17A!D1738+[13]BS17A!D1740+[13]BS17A!D1741+[13]BS17A!D1742+[13]BS17A!D1743+[13]BS17A!D1744+[13]BS17A!D1745+[13]BS17A!D1746+[13]BS17A!D1747+[13]BS17A!D1748+[13]BS17A!D1753+[13]BS17A!D1754+[13]BS17A!D1755+[13]BS17A!D1761+[13]BS17A!D1762+[13]BS17A!D1766+[13]BS17A!D1767+[13]BS17A!D1768+[13]BS17A!D1769+[13]BS17A!D1770+[13]BS17A!D1771+[13]BS17A!D1772+[13]BS17A!D1773+[13]BS17A!D1774+[13]BS17A!D1775+[13]BS17A!D1776+[13]BS17A!D1784+[13]BS17A!D1793+[13]BS17A!D1796+[13]BS17A!D1797+[13]BS17A!D1799+[13]BS17A!D1804+[13]BS17A!D1806+[13]BS17A!D1807+[13]BS17A!D1808+[13]BS17A!D1809+[13]BS17A!D1815+[13]BS17A!D1817+[13]BS17A!D1818+[13]BS17A!D1820+[13]BS17A!D1821+[13]BS17A!D1823+[13]BS17A!D1824+[13]BS17A!D1825+[13]BS17A!D1827+[13]BS17A!D1833+[13]BS17A!D1837+[13]BS17A!D1843</f>
        <v>54</v>
      </c>
      <c r="F91" s="247">
        <f>+[13]BS17A!F1640+[13]BS17A!F1643+[13]BS17A!F1644+[13]BS17A!F1645+[13]BS17A!F1653+[13]BS17A!F1654+[13]BS17A!F1655+[13]BS17A!F1663+[13]BS17A!F1664+[13]BS17A!F1665+[13]BS17A!F1666+[13]BS17A!F1667+[13]BS17A!F1668+[13]BS17A!F1669+[13]BS17A!F1670+[13]BS17A!F1671+[13]BS17A!F1672+[13]BS17A!F1673+[13]BS17A!F1674+[13]BS17A!F1675+[13]BS17A!F1676+[13]BS17A!F1678+[13]BS17A!F1679+[13]BS17A!F1680+[13]BS17A!F1681+[13]BS17A!F1682+[13]BS17A!F1683+[13]BS17A!F1684+[13]BS17A!F1685+[13]BS17A!F1687+[13]BS17A!F1688+[13]BS17A!F1689+[13]BS17A!F1691+[13]BS17A!F1692+[13]BS17A!F1693+[13]BS17A!F1694+[13]BS17A!F1698+[13]BS17A!F1699+[13]BS17A!F1700+[13]BS17A!F1702+[13]BS17A!F1703+[13]BS17A!F1704+[13]BS17A!F1705+[13]BS17A!F1708+[13]BS17A!F1710+[13]BS17A!F1711+[13]BS17A!F1719+[13]BS17A!F1720+[13]BS17A!F1721+[13]BS17A!F1722+[13]BS17A!F1723+[13]BS17A!F1725+[13]BS17A!F1726+[13]BS17A!F1727+[13]BS17A!F1728+[13]BS17A!F1730+[13]BS17A!F1732+[13]BS17A!F1733+[13]BS17A!F1736+[13]BS17A!F1737+[13]BS17A!F1738+[13]BS17A!F1740+[13]BS17A!F1741+[13]BS17A!F1742+[13]BS17A!F1743+[13]BS17A!F1744+[13]BS17A!F1745+[13]BS17A!F1746+[13]BS17A!F1747+[13]BS17A!F1748+[13]BS17A!F1753+[13]BS17A!F1754+[13]BS17A!F1755+[13]BS17A!F1761+[13]BS17A!F1762+[13]BS17A!F1766+[13]BS17A!F1767+[13]BS17A!F1768+[13]BS17A!F1769+[13]BS17A!F1770+[13]BS17A!F1771+[13]BS17A!F1772+[13]BS17A!F1773+[13]BS17A!F1774+[13]BS17A!F1775+[13]BS17A!F1776+[13]BS17A!F1784+[13]BS17A!F1793+[13]BS17A!F1796+[13]BS17A!F1797+[13]BS17A!F1799+[13]BS17A!F1804+[13]BS17A!F1806+[13]BS17A!F1807+[13]BS17A!F1808+[13]BS17A!F1809+[13]BS17A!F1815+[13]BS17A!F1817+[13]BS17A!F1818+[13]BS17A!F1820+[13]BS17A!F1821+[13]BS17A!F1823+[13]BS17A!F1824+[13]BS17A!F1825+[13]BS17A!F1827+[13]BS17A!F1833+[13]BS17A!F1837+[13]BS17A!F1843</f>
        <v>0</v>
      </c>
      <c r="G91" s="247">
        <f>+[13]BS17A!G1640+[13]BS17A!G1643+[13]BS17A!G1644+[13]BS17A!G1645+[13]BS17A!G1653+[13]BS17A!G1654+[13]BS17A!G1655+[13]BS17A!G1663+[13]BS17A!G1664+[13]BS17A!G1665+[13]BS17A!G1666+[13]BS17A!G1667+[13]BS17A!G1668+[13]BS17A!G1669+[13]BS17A!G1670+[13]BS17A!G1671+[13]BS17A!G1672+[13]BS17A!G1673+[13]BS17A!G1674+[13]BS17A!G1675+[13]BS17A!G1676+[13]BS17A!G1678+[13]BS17A!G1679+[13]BS17A!G1680+[13]BS17A!G1681+[13]BS17A!G1682+[13]BS17A!G1683+[13]BS17A!G1684+[13]BS17A!G1685+[13]BS17A!G1687+[13]BS17A!G1688+[13]BS17A!G1689+[13]BS17A!G1691+[13]BS17A!G1692+[13]BS17A!G1693+[13]BS17A!G1694+[13]BS17A!G1698+[13]BS17A!G1699+[13]BS17A!G1700+[13]BS17A!G1702+[13]BS17A!G1703+[13]BS17A!G1704+[13]BS17A!G1705+[13]BS17A!G1708+[13]BS17A!G1710+[13]BS17A!G1711+[13]BS17A!G1719+[13]BS17A!G1720+[13]BS17A!G1721+[13]BS17A!G1722+[13]BS17A!G1723+[13]BS17A!G1725+[13]BS17A!G1726+[13]BS17A!G1727+[13]BS17A!G1728+[13]BS17A!G1730+[13]BS17A!G1732+[13]BS17A!G1733+[13]BS17A!G1736+[13]BS17A!G1737+[13]BS17A!G1738+[13]BS17A!G1740+[13]BS17A!G1741+[13]BS17A!G1742+[13]BS17A!G1743+[13]BS17A!G1744+[13]BS17A!G1745+[13]BS17A!G1746+[13]BS17A!G1747+[13]BS17A!G1748+[13]BS17A!G1753+[13]BS17A!G1754+[13]BS17A!G1755+[13]BS17A!G1761+[13]BS17A!G1762+[13]BS17A!G1766+[13]BS17A!G1767+[13]BS17A!G1768+[13]BS17A!G1769+[13]BS17A!G1770+[13]BS17A!G1771+[13]BS17A!G1772+[13]BS17A!G1773+[13]BS17A!G1774+[13]BS17A!G1775+[13]BS17A!G1776+[13]BS17A!G1784+[13]BS17A!G1793+[13]BS17A!G1796+[13]BS17A!G1797+[13]BS17A!G1799+[13]BS17A!G1804+[13]BS17A!G1806+[13]BS17A!G1807+[13]BS17A!G1808+[13]BS17A!G1809+[13]BS17A!G1815+[13]BS17A!G1817+[13]BS17A!G1818+[13]BS17A!G1820+[13]BS17A!G1821+[13]BS17A!G1823+[13]BS17A!G1824+[13]BS17A!G1825+[13]BS17A!G1827+[13]BS17A!G1833+[13]BS17A!G1837+[13]BS17A!G1843</f>
        <v>1</v>
      </c>
      <c r="H91" s="291">
        <f>SUM(I91:K91)</f>
        <v>7</v>
      </c>
      <c r="I91" s="292">
        <f>+[13]BS17A!E1640+[13]BS17A!E1643+[13]BS17A!E1644+[13]BS17A!E1645+[13]BS17A!E1653+[13]BS17A!E1654+[13]BS17A!E1655+[13]BS17A!E1663+[13]BS17A!E1664+[13]BS17A!E1665+[13]BS17A!E1666+[13]BS17A!E1667+[13]BS17A!E1668+[13]BS17A!E1669+[13]BS17A!E1670+[13]BS17A!E1671+[13]BS17A!E1672+[13]BS17A!E1673+[13]BS17A!E1674+[13]BS17A!E1675+[13]BS17A!E1676+[13]BS17A!E1678+[13]BS17A!E1679+[13]BS17A!E1680+[13]BS17A!E1681+[13]BS17A!E1682+[13]BS17A!E1683+[13]BS17A!E1684+[13]BS17A!E1685+[13]BS17A!E1687+[13]BS17A!E1688+[13]BS17A!E1689+[13]BS17A!E1691+[13]BS17A!E1692+[13]BS17A!E1693+[13]BS17A!E1694+[13]BS17A!E1698+[13]BS17A!E1699+[13]BS17A!E1700+[13]BS17A!E1702+[13]BS17A!E1703+[13]BS17A!E1704+[13]BS17A!E1705+[13]BS17A!E1708+[13]BS17A!E1710+[13]BS17A!E1711+[13]BS17A!E1719+[13]BS17A!E1720+[13]BS17A!E1721+[13]BS17A!E1722+[13]BS17A!E1723+[13]BS17A!E1725+[13]BS17A!E1726+[13]BS17A!E1727+[13]BS17A!E1728+[13]BS17A!E1730+[13]BS17A!E1732+[13]BS17A!E1733+[13]BS17A!E1736+[13]BS17A!E1737+[13]BS17A!E1738+[13]BS17A!E1740+[13]BS17A!E1741+[13]BS17A!E1742+[13]BS17A!E1743+[13]BS17A!E1744+[13]BS17A!E1745+[13]BS17A!E1746+[13]BS17A!E1747+[13]BS17A!E1748+[13]BS17A!E1753+[13]BS17A!E1754+[13]BS17A!E1755+[13]BS17A!E1761+[13]BS17A!E1762+[13]BS17A!E1766+[13]BS17A!E1767+[13]BS17A!E1768+[13]BS17A!E1769+[13]BS17A!E1770+[13]BS17A!E1771+[13]BS17A!E1772+[13]BS17A!E1773+[13]BS17A!E1774+[13]BS17A!E1775+[13]BS17A!E1776+[13]BS17A!E1784+[13]BS17A!E1793+[13]BS17A!E1796+[13]BS17A!E1797+[13]BS17A!E1799+[13]BS17A!E1804+[13]BS17A!E1806+[13]BS17A!E1807+[13]BS17A!E1808+[13]BS17A!E1809+[13]BS17A!E1815+[13]BS17A!E1817+[13]BS17A!E1818+[13]BS17A!E1820+[13]BS17A!E1821+[13]BS17A!E1823+[13]BS17A!E1824+[13]BS17A!E1825+[13]BS17A!E1827+[13]BS17A!E1833+[13]BS17A!E1837+[13]BS17A!E1843</f>
        <v>7</v>
      </c>
      <c r="J91" s="292">
        <f>+[13]BS17A!H1640+[13]BS17A!H1643+[13]BS17A!H1644+[13]BS17A!H1645+[13]BS17A!H1653+[13]BS17A!H1654+[13]BS17A!H1655+[13]BS17A!H1663+[13]BS17A!H1664+[13]BS17A!H1665+[13]BS17A!H1666+[13]BS17A!H1667+[13]BS17A!H1668+[13]BS17A!H1669+[13]BS17A!H1670+[13]BS17A!H1671+[13]BS17A!H1672+[13]BS17A!H1673+[13]BS17A!H1674+[13]BS17A!H1675+[13]BS17A!H1676+[13]BS17A!H1678+[13]BS17A!H1679+[13]BS17A!H1680+[13]BS17A!H1681+[13]BS17A!H1682+[13]BS17A!H1683+[13]BS17A!H1684+[13]BS17A!H1685+[13]BS17A!H1687+[13]BS17A!H1688+[13]BS17A!H1689+[13]BS17A!H1691+[13]BS17A!H1692+[13]BS17A!H1693+[13]BS17A!H1694+[13]BS17A!H1698+[13]BS17A!H1699+[13]BS17A!H1700+[13]BS17A!H1702+[13]BS17A!H1703+[13]BS17A!H1704+[13]BS17A!H1705+[13]BS17A!H1708+[13]BS17A!H1710+[13]BS17A!H1711+[13]BS17A!H1719+[13]BS17A!H1720+[13]BS17A!H1721+[13]BS17A!H1722+[13]BS17A!H1723+[13]BS17A!H1725+[13]BS17A!H1726+[13]BS17A!H1727+[13]BS17A!H1728+[13]BS17A!H1730+[13]BS17A!H1732+[13]BS17A!H1733+[13]BS17A!H1736+[13]BS17A!H1737+[13]BS17A!H1738+[13]BS17A!H1740+[13]BS17A!H1741+[13]BS17A!H1742+[13]BS17A!H1743+[13]BS17A!H1744+[13]BS17A!H1745+[13]BS17A!H1746+[13]BS17A!H1747+[13]BS17A!H1748+[13]BS17A!H1753+[13]BS17A!H1754+[13]BS17A!H1755+[13]BS17A!H1761+[13]BS17A!H1762+[13]BS17A!H1766+[13]BS17A!H1767+[13]BS17A!H1768+[13]BS17A!H1769+[13]BS17A!H1770+[13]BS17A!H1771+[13]BS17A!H1772+[13]BS17A!H1773+[13]BS17A!H1774+[13]BS17A!H1775+[13]BS17A!H1776+[13]BS17A!H1784+[13]BS17A!H1793+[13]BS17A!H1796+[13]BS17A!H1797+[13]BS17A!H1799+[13]BS17A!H1804+[13]BS17A!H1806+[13]BS17A!H1807+[13]BS17A!H1808+[13]BS17A!H1809+[13]BS17A!H1815+[13]BS17A!H1817+[13]BS17A!H1818+[13]BS17A!H1820+[13]BS17A!H1821+[13]BS17A!H1823+[13]BS17A!H1824+[13]BS17A!H1825+[13]BS17A!H1827+[13]BS17A!H1833+[13]BS17A!H1837+[13]BS17A!H1843</f>
        <v>0</v>
      </c>
      <c r="K91" s="292">
        <f>+[13]BS17A!I1640+[13]BS17A!I1643+[13]BS17A!I1644+[13]BS17A!I1645+[13]BS17A!I1653+[13]BS17A!I1654+[13]BS17A!I1655+[13]BS17A!I1663+[13]BS17A!I1664+[13]BS17A!I1665+[13]BS17A!I1666+[13]BS17A!I1667+[13]BS17A!I1668+[13]BS17A!I1669+[13]BS17A!I1670+[13]BS17A!I1671+[13]BS17A!I1672+[13]BS17A!I1673+[13]BS17A!I1674+[13]BS17A!I1675+[13]BS17A!I1676+[13]BS17A!I1678+[13]BS17A!I1679+[13]BS17A!I1680+[13]BS17A!I1681+[13]BS17A!I1682+[13]BS17A!I1683+[13]BS17A!I1684+[13]BS17A!I1685+[13]BS17A!I1687+[13]BS17A!I1688+[13]BS17A!I1689+[13]BS17A!I1691+[13]BS17A!I1692+[13]BS17A!I1693+[13]BS17A!I1694+[13]BS17A!I1698+[13]BS17A!I1699+[13]BS17A!I1700+[13]BS17A!I1702+[13]BS17A!I1703+[13]BS17A!I1704+[13]BS17A!I1705+[13]BS17A!I1708+[13]BS17A!I1710+[13]BS17A!I1711+[13]BS17A!I1719+[13]BS17A!I1720+[13]BS17A!I1721+[13]BS17A!I1722+[13]BS17A!I1723+[13]BS17A!I1725+[13]BS17A!I1726+[13]BS17A!I1727+[13]BS17A!I1728+[13]BS17A!I1730+[13]BS17A!I1732+[13]BS17A!I1733+[13]BS17A!I1736+[13]BS17A!I1737+[13]BS17A!I1738+[13]BS17A!I1740+[13]BS17A!I1741+[13]BS17A!I1742+[13]BS17A!I1743+[13]BS17A!I1744+[13]BS17A!I1745+[13]BS17A!I1746+[13]BS17A!I1747+[13]BS17A!I1748+[13]BS17A!I1753+[13]BS17A!I1754+[13]BS17A!I1755+[13]BS17A!I1761+[13]BS17A!I1762+[13]BS17A!I1766+[13]BS17A!I1767+[13]BS17A!I1768+[13]BS17A!I1769+[13]BS17A!I1770+[13]BS17A!I1771+[13]BS17A!I1772+[13]BS17A!I1773+[13]BS17A!I1774+[13]BS17A!I1775+[13]BS17A!I1776+[13]BS17A!I1784+[13]BS17A!I1793+[13]BS17A!I1796+[13]BS17A!I1797+[13]BS17A!I1799+[13]BS17A!I1804+[13]BS17A!I1806+[13]BS17A!I1807+[13]BS17A!I1808+[13]BS17A!I1809+[13]BS17A!I1815+[13]BS17A!I1817+[13]BS17A!I1818+[13]BS17A!I1820+[13]BS17A!I1821+[13]BS17A!I1823+[13]BS17A!I1824+[13]BS17A!I1825+[13]BS17A!I1827+[13]BS17A!I1833+[13]BS17A!I1837+[13]BS17A!I1843</f>
        <v>0</v>
      </c>
      <c r="L91" s="244">
        <f>+[13]BS17A!AB1640+[13]BS17A!AB1643+[13]BS17A!AB1644+[13]BS17A!AB1645+[13]BS17A!AB1653+[13]BS17A!AB1654+[13]BS17A!AB1655+[13]BS17A!AB1663+[13]BS17A!AB1664+[13]BS17A!AB1665+[13]BS17A!AB1666+[13]BS17A!AB1667+[13]BS17A!AB1668+[13]BS17A!AB1669+[13]BS17A!AB1670+[13]BS17A!AB1671+[13]BS17A!AB1672+[13]BS17A!AB1673+[13]BS17A!AB1674+[13]BS17A!AB1675+[13]BS17A!AB1676+[13]BS17A!AB1678+[13]BS17A!AB1679+[13]BS17A!AB1680+[13]BS17A!AB1681+[13]BS17A!AB1682+[13]BS17A!AB1683+[13]BS17A!AB1684+[13]BS17A!AB1685+[13]BS17A!AB1687+[13]BS17A!AB1688+[13]BS17A!AB1689+[13]BS17A!AB1691+[13]BS17A!AB1692+[13]BS17A!AB1693+[13]BS17A!AB1694+[13]BS17A!AB1698+[13]BS17A!AB1699+[13]BS17A!AB1700+[13]BS17A!AB1702+[13]BS17A!AB1703+[13]BS17A!AB1704+[13]BS17A!AB1705+[13]BS17A!AB1708+[13]BS17A!AB1710+[13]BS17A!AB1711+[13]BS17A!AB1719+[13]BS17A!AB1720+[13]BS17A!AB1721+[13]BS17A!AB1722+[13]BS17A!AB1723+[13]BS17A!AB1725+[13]BS17A!AB1726+[13]BS17A!AB1727+[13]BS17A!AB1728+[13]BS17A!AB1730+[13]BS17A!AB1732+[13]BS17A!AB1733+[13]BS17A!AB1736+[13]BS17A!AB1737+[13]BS17A!AB1738+[13]BS17A!AB1740+[13]BS17A!AB1741+[13]BS17A!AB1742+[13]BS17A!AB1743+[13]BS17A!AB1744+[13]BS17A!AB1745+[13]BS17A!AB1746+[13]BS17A!AB1747+[13]BS17A!AB1748+[13]BS17A!AB1753+[13]BS17A!AB1754+[13]BS17A!AB1755+[13]BS17A!AB1761+[13]BS17A!AB1762+[13]BS17A!AB1766+[13]BS17A!AB1767+[13]BS17A!AB1768+[13]BS17A!AB1769+[13]BS17A!AB1770+[13]BS17A!AB1771+[13]BS17A!AB1772+[13]BS17A!AB1773+[13]BS17A!AB1774+[13]BS17A!AB1775+[13]BS17A!AB1776+[13]BS17A!AB1784+[13]BS17A!AB1793+[13]BS17A!AB1796+[13]BS17A!AB1797+[13]BS17A!AB1799+[13]BS17A!AB1804+[13]BS17A!AB1806+[13]BS17A!AB1807+[13]BS17A!AB1808+[13]BS17A!AB1809+[13]BS17A!AB1815+[13]BS17A!AB1817+[13]BS17A!AB1818+[13]BS17A!AB1820+[13]BS17A!AB1821+[13]BS17A!AB1823+[13]BS17A!AB1824+[13]BS17A!AB1825+[13]BS17A!AB1827+[13]BS17A!AB1833+[13]BS17A!AB1837+[13]BS17A!AB1843</f>
        <v>6</v>
      </c>
      <c r="M91" s="427">
        <f>+AA88+AA89</f>
        <v>0</v>
      </c>
      <c r="N91" s="244">
        <f>+[13]BS17D!D1638+[13]BS17D!D1641+[13]BS17D!D1642+[13]BS17D!D1643+[13]BS17D!D1651+[13]BS17D!D1652+[13]BS17D!D1653+[13]BS17D!D1661+[13]BS17D!D1662+[13]BS17D!D1663+[13]BS17D!D1664+[13]BS17D!D1665+[13]BS17D!D1666+[13]BS17D!D1667+[13]BS17D!D1668+[13]BS17D!D1669+[13]BS17D!D1670+[13]BS17D!D1671+[13]BS17D!D1672+[13]BS17D!D1673+[13]BS17D!D1674+[13]BS17D!D1676+[13]BS17D!D1677+[13]BS17D!D1678+[13]BS17D!D1679+[13]BS17D!D1680+[13]BS17D!D1681+[13]BS17D!D1682+[13]BS17D!D1683+[13]BS17D!D1685+[13]BS17D!D1686+[13]BS17D!D1687+[13]BS17D!D1689+[13]BS17D!D1690+[13]BS17D!D1691+[13]BS17D!D1692+[13]BS17D!D1696+[13]BS17D!D1697+[13]BS17D!D1698+[13]BS17D!D1700+[13]BS17D!D1701+[13]BS17D!D1702+[13]BS17D!D1703+[13]BS17D!D1706+[13]BS17D!D1708+[13]BS17D!D1709+[13]BS17D!D1717+[13]BS17D!D1718+[13]BS17D!D1719+[13]BS17D!D1720+[13]BS17D!D1721+[13]BS17D!D1723+[13]BS17D!D1724+[13]BS17D!D1725+[13]BS17D!D1726+[13]BS17D!D1728+[13]BS17D!D1730+[13]BS17D!D1731+[13]BS17D!D1734+[13]BS17D!D1735+[13]BS17D!D1736+[13]BS17D!D1738+[13]BS17D!D1739+[13]BS17D!D1740+[13]BS17D!D1741+[13]BS17D!D1742+[13]BS17D!D1743+[13]BS17D!D1744+[13]BS17D!D1745+[13]BS17D!D1746+[13]BS17D!D1751+[13]BS17D!D1752+[13]BS17D!D1753+[13]BS17D!D1759+[13]BS17D!D1760+[13]BS17D!D1764+[13]BS17D!D1765+[13]BS17D!D1766+[13]BS17D!D1767+[13]BS17D!D1768+[13]BS17D!D1769+[13]BS17D!D1770+[13]BS17D!D1771+[13]BS17D!D1772+[13]BS17D!D1773+[13]BS17D!D1774+[13]BS17D!D1782+[13]BS17D!D1791+[13]BS17D!D1794+[13]BS17D!D1795+[13]BS17D!D1797+[13]BS17D!D1802+[13]BS17D!D1804+[13]BS17D!D1805+[13]BS17D!D1806+[13]BS17D!D1807+[13]BS17D!D1813+[13]BS17D!D1815+[13]BS17D!D1816+[13]BS17D!D1818+[13]BS17D!D1819+[13]BS17D!D1821+[13]BS17D!D1822+[13]BS17D!D1823+[13]BS17D!D1825+[13]BS17D!D1831+[13]BS17D!D1835+[13]BS17D!D1841</f>
        <v>0</v>
      </c>
      <c r="O91" s="244">
        <f>+[13]BS17D!E1638+[13]BS17D!E1641+[13]BS17D!E1642+[13]BS17D!E1643+[13]BS17D!E1651+[13]BS17D!E1652+[13]BS17D!E1653+[13]BS17D!E1661+[13]BS17D!E1662+[13]BS17D!E1663+[13]BS17D!E1664+[13]BS17D!E1665+[13]BS17D!E1666+[13]BS17D!E1667+[13]BS17D!E1668+[13]BS17D!E1669+[13]BS17D!E1670+[13]BS17D!E1671+[13]BS17D!E1672+[13]BS17D!E1673+[13]BS17D!E1674+[13]BS17D!E1676+[13]BS17D!E1677+[13]BS17D!E1678+[13]BS17D!E1679+[13]BS17D!E1680+[13]BS17D!E1681+[13]BS17D!E1682+[13]BS17D!E1683+[13]BS17D!E1685+[13]BS17D!E1686+[13]BS17D!E1687+[13]BS17D!E1689+[13]BS17D!E1690+[13]BS17D!E1691+[13]BS17D!E1692+[13]BS17D!E1696+[13]BS17D!E1697+[13]BS17D!E1698+[13]BS17D!E1700+[13]BS17D!E1701+[13]BS17D!E1702+[13]BS17D!E1703+[13]BS17D!E1706+[13]BS17D!E1708+[13]BS17D!E1709+[13]BS17D!E1717+[13]BS17D!E1718+[13]BS17D!E1719+[13]BS17D!E1720+[13]BS17D!E1721+[13]BS17D!E1723+[13]BS17D!E1724+[13]BS17D!E1725+[13]BS17D!E1726+[13]BS17D!E1728+[13]BS17D!E1730+[13]BS17D!E1731+[13]BS17D!E1734+[13]BS17D!E1735+[13]BS17D!E1736+[13]BS17D!E1738+[13]BS17D!E1739+[13]BS17D!E1740+[13]BS17D!E1741+[13]BS17D!E1742+[13]BS17D!E1743+[13]BS17D!E1744+[13]BS17D!E1745+[13]BS17D!E1746+[13]BS17D!E1751+[13]BS17D!E1752+[13]BS17D!E1753+[13]BS17D!E1759+[13]BS17D!E1760+[13]BS17D!E1764+[13]BS17D!E1765+[13]BS17D!E1766+[13]BS17D!E1767+[13]BS17D!E1768+[13]BS17D!E1769+[13]BS17D!E1770+[13]BS17D!E1771+[13]BS17D!E1772+[13]BS17D!E1773+[13]BS17D!E1774+[13]BS17D!E1782+[13]BS17D!E1791+[13]BS17D!E1794+[13]BS17D!E1795+[13]BS17D!E1797+[13]BS17D!E1802+[13]BS17D!E1804+[13]BS17D!E1805+[13]BS17D!E1806+[13]BS17D!E1807+[13]BS17D!E1813+[13]BS17D!E1815+[13]BS17D!E1816+[13]BS17D!E1818+[13]BS17D!E1819+[13]BS17D!E1821+[13]BS17D!E1822+[13]BS17D!E1823+[13]BS17D!E1825+[13]BS17D!E1831+[13]BS17D!E1835+[13]BS17D!E1841</f>
        <v>0</v>
      </c>
      <c r="P91" s="244">
        <f>+[13]BS17A!S1640+[13]BS17A!S1643+[13]BS17A!S1644+[13]BS17A!S1645+[13]BS17A!S1653+[13]BS17A!S1654+[13]BS17A!S1655+[13]BS17A!S1663+[13]BS17A!S1664+[13]BS17A!S1665+[13]BS17A!S1666+[13]BS17A!S1667+[13]BS17A!S1668+[13]BS17A!S1669+[13]BS17A!S1670+[13]BS17A!S1671+[13]BS17A!S1672+[13]BS17A!S1673+[13]BS17A!S1674+[13]BS17A!S1675+[13]BS17A!S1676+[13]BS17A!S1678+[13]BS17A!S1679+[13]BS17A!S1680+[13]BS17A!S1681+[13]BS17A!S1682+[13]BS17A!S1683+[13]BS17A!S1684+[13]BS17A!S1685+[13]BS17A!S1687+[13]BS17A!S1688+[13]BS17A!S1689+[13]BS17A!S1691+[13]BS17A!S1692+[13]BS17A!S1693+[13]BS17A!S1694+[13]BS17A!S1698+[13]BS17A!S1699+[13]BS17A!S1700+[13]BS17A!S1702+[13]BS17A!S1703+[13]BS17A!S1704+[13]BS17A!S1705+[13]BS17A!S1708+[13]BS17A!S1710+[13]BS17A!S1711+[13]BS17A!S1719+[13]BS17A!S1720+[13]BS17A!S1721+[13]BS17A!S1722+[13]BS17A!S1723+[13]BS17A!S1725+[13]BS17A!S1726+[13]BS17A!S1727+[13]BS17A!S1728+[13]BS17A!S1730+[13]BS17A!S1732+[13]BS17A!S1733+[13]BS17A!S1736+[13]BS17A!S1737+[13]BS17A!S1738+[13]BS17A!S1740+[13]BS17A!S1741+[13]BS17A!S1742+[13]BS17A!S1743+[13]BS17A!S1744+[13]BS17A!S1745+[13]BS17A!S1746+[13]BS17A!S1747+[13]BS17A!S1748+[13]BS17A!S1753+[13]BS17A!S1754+[13]BS17A!S1755+[13]BS17A!S1761+[13]BS17A!S1762+[13]BS17A!S1766+[13]BS17A!S1767+[13]BS17A!S1768+[13]BS17A!S1769+[13]BS17A!S1770+[13]BS17A!S1771+[13]BS17A!S1772+[13]BS17A!S1773+[13]BS17A!S1774+[13]BS17A!S1775+[13]BS17A!S1776+[13]BS17A!S1784+[13]BS17A!S1793+[13]BS17A!S1796+[13]BS17A!S1797+[13]BS17A!S1799+[13]BS17A!S1804+[13]BS17A!S1806+[13]BS17A!S1807+[13]BS17A!S1808+[13]BS17A!S1809+[13]BS17A!S1815+[13]BS17A!S1817+[13]BS17A!S1818+[13]BS17A!S1820+[13]BS17A!S1821+[13]BS17A!S1823+[13]BS17A!S1824+[13]BS17A!S1825+[13]BS17A!S1827+[13]BS17A!S1833+[13]BS17A!S1837+[13]BS17A!S1843</f>
        <v>0</v>
      </c>
      <c r="Q91" s="244">
        <f>+[13]BS17A!T1640+[13]BS17A!T1643+[13]BS17A!T1644+[13]BS17A!T1645+[13]BS17A!T1653+[13]BS17A!T1654+[13]BS17A!T1655+[13]BS17A!T1663+[13]BS17A!T1664+[13]BS17A!T1665+[13]BS17A!T1666+[13]BS17A!T1667+[13]BS17A!T1668+[13]BS17A!T1669+[13]BS17A!T1670+[13]BS17A!T1671+[13]BS17A!T1672+[13]BS17A!T1673+[13]BS17A!T1674+[13]BS17A!T1675+[13]BS17A!T1676+[13]BS17A!T1678+[13]BS17A!T1679+[13]BS17A!T1680+[13]BS17A!T1681+[13]BS17A!T1682+[13]BS17A!T1683+[13]BS17A!T1684+[13]BS17A!T1685+[13]BS17A!T1687+[13]BS17A!T1688+[13]BS17A!T1689+[13]BS17A!T1691+[13]BS17A!T1692+[13]BS17A!T1693+[13]BS17A!T1694+[13]BS17A!T1698+[13]BS17A!T1699+[13]BS17A!T1700+[13]BS17A!T1702+[13]BS17A!T1703+[13]BS17A!T1704+[13]BS17A!T1705+[13]BS17A!T1708+[13]BS17A!T1710+[13]BS17A!T1711+[13]BS17A!T1719+[13]BS17A!T1720+[13]BS17A!T1721+[13]BS17A!T1722+[13]BS17A!T1723+[13]BS17A!T1725+[13]BS17A!T1726+[13]BS17A!T1727+[13]BS17A!T1728+[13]BS17A!T1730+[13]BS17A!T1732+[13]BS17A!T1733+[13]BS17A!T1736+[13]BS17A!T1737+[13]BS17A!T1738+[13]BS17A!T1740+[13]BS17A!T1741+[13]BS17A!T1742+[13]BS17A!T1743+[13]BS17A!T1744+[13]BS17A!T1745+[13]BS17A!T1746+[13]BS17A!T1747+[13]BS17A!T1748+[13]BS17A!T1753+[13]BS17A!T1754+[13]BS17A!T1755+[13]BS17A!T1761+[13]BS17A!T1762+[13]BS17A!T1766+[13]BS17A!T1767+[13]BS17A!T1768+[13]BS17A!T1769+[13]BS17A!T1770+[13]BS17A!T1771+[13]BS17A!T1772+[13]BS17A!T1773+[13]BS17A!T1774+[13]BS17A!T1775+[13]BS17A!T1776+[13]BS17A!T1784+[13]BS17A!T1793+[13]BS17A!T1796+[13]BS17A!T1797+[13]BS17A!T1799+[13]BS17A!T1804+[13]BS17A!T1806+[13]BS17A!T1807+[13]BS17A!T1808+[13]BS17A!T1809+[13]BS17A!T1815+[13]BS17A!T1817+[13]BS17A!T1818+[13]BS17A!T1820+[13]BS17A!T1821+[13]BS17A!T1823+[13]BS17A!T1824+[13]BS17A!T1825+[13]BS17A!T1827+[13]BS17A!T1833+[13]BS17A!T1837+[13]BS17A!T1843</f>
        <v>0</v>
      </c>
      <c r="R91" s="70"/>
      <c r="S91" s="474"/>
      <c r="Y91" s="443"/>
      <c r="Z91" s="445" t="s">
        <v>281</v>
      </c>
      <c r="AA91" s="445">
        <f>+[13]BS17A!Q$1841+[13]BS17A!Q$1842+[13]BS17A!Q$1844+[13]BS17A!R$1641+[13]BS17A!R$1642+[13]BS17A!R$1646+[13]BS17A!R$1647+[13]BS17A!R$1648+[13]BS17A!R$1649+[13]BS17A!R$1650+[13]BS17A!R$1651+[13]BS17A!R$1652+[13]BS17A!R$1656+[13]BS17A!R$1657+[13]BS17A!R$1658+[13]BS17A!R$1659+[13]BS17A!R$1660+[13]BS17A!R$1661+[13]BS17A!R$1662+[13]BS17A!R$1677+[13]BS17A!R$1686+[13]BS17A!R$1690+[13]BS17A!R$1695+[13]BS17A!R$1696+[13]BS17A!R$1697+[13]BS17A!R$1701+[13]BS17A!R$1706+[13]BS17A!R$1707+[13]BS17A!R$1709+[13]BS17A!R$1712+[13]BS17A!R$1713+[13]BS17A!R$1714+[13]BS17A!R$1715+[13]BS17A!R$1716+[13]BS17A!R$1717+[13]BS17A!R$1718+[13]BS17A!R$1724+[13]BS17A!R$1729+[13]BS17A!R$1731+[13]BS17A!R$1734+[13]BS17A!R$1735+[13]BS17A!R$1739+[13]BS17A!R$1749+[13]BS17A!R$1750+[13]BS17A!R$1751+[13]BS17A!R$1752+[13]BS17A!R$1756+[13]BS17A!R$1757+[13]BS17A!R$1758+[13]BS17A!R$1759+[13]BS17A!R$1760+[13]BS17A!R$1763+[13]BS17A!R$1764+[13]BS17A!R$1765+[13]BS17A!R$1777+[13]BS17A!R$1778+[13]BS17A!R$1779+[13]BS17A!R$1780+[13]BS17A!R$1781+[13]BS17A!R$1782+[13]BS17A!R$1783+[13]BS17A!R$1785+[13]BS17A!R$1786+[13]BS17A!R$1787+[13]BS17A!R$1788+[13]BS17A!R$1789+[13]BS17A!R$1790+[13]BS17A!R$1791+[13]BS17A!R$1792+[13]BS17A!R$1794+[13]BS17A!R$1795+[13]BS17A!R$1798+[13]BS17A!R$1800+[13]BS17A!R$1801+[13]BS17A!R$1802+[13]BS17A!R$1803+[13]BS17A!R$1805+[13]BS17A!R$1810+[13]BS17A!R$1811+[13]BS17A!R$1812+[13]BS17A!R$1813+[13]BS17A!R$1814+[13]BS17A!R$1816+[13]BS17A!R$1819+[13]BS17A!R$1822+[13]BS17A!R$1826+[13]BS17A!R$1828+[13]BS17A!R$1829+[13]BS17A!R$1830+[13]BS17A!R$1831+[13]BS17A!R$1832+[13]BS17A!R$1834+[13]BS17A!R$1835+[13]BS17A!R$1836+[13]BS17A!R$1838+[13]BS17A!R$1839+[13]BS17A!R$1840+[13]BS17A!R$1841+[13]BS17A!R$1842+[13]BS17A!R$1844</f>
        <v>0</v>
      </c>
    </row>
    <row r="92" spans="1:27" ht="15" customHeight="1" x14ac:dyDescent="0.2">
      <c r="A92" s="524" t="s">
        <v>112</v>
      </c>
      <c r="B92" s="525" t="s">
        <v>113</v>
      </c>
      <c r="C92" s="293">
        <f>+[13]BS17A!C$1641+[13]BS17A!C$1642+[13]BS17A!C$1646+[13]BS17A!C$1647+[13]BS17A!C$1648+[13]BS17A!C$1649+[13]BS17A!C$1650+[13]BS17A!C$1651+[13]BS17A!C$1652+[13]BS17A!C$1656+[13]BS17A!C$1657+[13]BS17A!C$1658+[13]BS17A!C$1659+[13]BS17A!C$1660+[13]BS17A!C$1661+[13]BS17A!C$1662+[13]BS17A!C$1677+[13]BS17A!C$1686+[13]BS17A!C$1690+[13]BS17A!C$1695+[13]BS17A!C$1696+[13]BS17A!C$1697+[13]BS17A!C$1701+[13]BS17A!C$1706+[13]BS17A!C$1707+[13]BS17A!C$1709+[13]BS17A!C$1712+[13]BS17A!C$1713+[13]BS17A!C$1714+[13]BS17A!C$1715+[13]BS17A!C$1716+[13]BS17A!C$1717+[13]BS17A!C$1718+[13]BS17A!C$1724+[13]BS17A!C$1729+[13]BS17A!C$1731+[13]BS17A!C$1734+[13]BS17A!C$1735+[13]BS17A!C$1739+[13]BS17A!C$1749+[13]BS17A!C$1750+[13]BS17A!C$1751+[13]BS17A!C$1752+[13]BS17A!C$1756+[13]BS17A!C$1757+[13]BS17A!C$1758+[13]BS17A!C$1759+[13]BS17A!C$1760+[13]BS17A!C$1763+[13]BS17A!C$1764+[13]BS17A!C$1765+[13]BS17A!C$1777+[13]BS17A!C$1778+[13]BS17A!C$1779+[13]BS17A!C$1780+[13]BS17A!C$1781+[13]BS17A!C$1782+[13]BS17A!C$1783+[13]BS17A!C$1785+[13]BS17A!C$1786+[13]BS17A!C$1787+[13]BS17A!C$1788+[13]BS17A!C$1789+[13]BS17A!C$1790+[13]BS17A!C$1791+[13]BS17A!C$1792+[13]BS17A!C$1794+[13]BS17A!C$1795+[13]BS17A!C$1798+[13]BS17A!C$1800+[13]BS17A!C$1801+[13]BS17A!C$1802+[13]BS17A!C$1803+[13]BS17A!C$1805+[13]BS17A!C$1810+[13]BS17A!C$1811+[13]BS17A!C$1812+[13]BS17A!C$1813+[13]BS17A!C$1814+[13]BS17A!C$1816+[13]BS17A!C$1819+[13]BS17A!C$1822+[13]BS17A!C$1826+[13]BS17A!C$1828+[13]BS17A!C$1829+[13]BS17A!C$1830+[13]BS17A!C$1831+[13]BS17A!C$1832+[13]BS17A!C$1834+[13]BS17A!C$1835+[13]BS17A!C$1836+[13]BS17A!C$1838+[13]BS17A!C$1839+[13]BS17A!C$1840+[13]BS17A!C$1841+[13]BS17A!C$1842+[13]BS17A!C$1844</f>
        <v>18</v>
      </c>
      <c r="D92" s="228">
        <f>SUM(E92:G92)</f>
        <v>13</v>
      </c>
      <c r="E92" s="229">
        <f>+[13]BS17A!D$1641+[13]BS17A!D$1642+[13]BS17A!D$1646+[13]BS17A!D$1647+[13]BS17A!D$1648+[13]BS17A!D$1649+[13]BS17A!D$1650+[13]BS17A!D$1651+[13]BS17A!D$1652+[13]BS17A!D$1656+[13]BS17A!D$1657+[13]BS17A!D$1658+[13]BS17A!D$1659+[13]BS17A!D$1660+[13]BS17A!D$1661+[13]BS17A!D$1662+[13]BS17A!D$1677+[13]BS17A!D$1686+[13]BS17A!D$1690+[13]BS17A!D$1695+[13]BS17A!D$1696+[13]BS17A!D$1697+[13]BS17A!D$1701+[13]BS17A!D$1706+[13]BS17A!D$1707+[13]BS17A!D$1709+[13]BS17A!D$1712+[13]BS17A!D$1713+[13]BS17A!D$1714+[13]BS17A!D$1715+[13]BS17A!D$1716+[13]BS17A!D$1717+[13]BS17A!D$1718+[13]BS17A!D$1724+[13]BS17A!D$1729+[13]BS17A!D$1731+[13]BS17A!D$1734+[13]BS17A!D$1735+[13]BS17A!D$1739+[13]BS17A!D$1749+[13]BS17A!D$1750+[13]BS17A!D$1751+[13]BS17A!D$1752+[13]BS17A!D$1756+[13]BS17A!D$1757+[13]BS17A!D$1758+[13]BS17A!D$1759+[13]BS17A!D$1760+[13]BS17A!D$1763+[13]BS17A!D$1764+[13]BS17A!D$1765+[13]BS17A!D$1777+[13]BS17A!D$1778+[13]BS17A!D$1779+[13]BS17A!D$1780+[13]BS17A!D$1781+[13]BS17A!D$1782+[13]BS17A!D$1783+[13]BS17A!D$1785+[13]BS17A!D$1786+[13]BS17A!D$1787+[13]BS17A!D$1788+[13]BS17A!D$1789+[13]BS17A!D$1790+[13]BS17A!D$1791+[13]BS17A!D$1792+[13]BS17A!D$1794+[13]BS17A!D$1795+[13]BS17A!D$1798+[13]BS17A!D$1800+[13]BS17A!D$1801+[13]BS17A!D$1802+[13]BS17A!D$1803+[13]BS17A!D$1805+[13]BS17A!D$1810+[13]BS17A!D$1811+[13]BS17A!D$1812+[13]BS17A!D$1813+[13]BS17A!D$1814+[13]BS17A!D$1816+[13]BS17A!D$1819+[13]BS17A!D$1822+[13]BS17A!D$1826+[13]BS17A!D$1828+[13]BS17A!D$1829+[13]BS17A!D$1830+[13]BS17A!D$1831+[13]BS17A!D$1832+[13]BS17A!D$1834+[13]BS17A!D$1835+[13]BS17A!D$1836+[13]BS17A!D$1838+[13]BS17A!D$1839+[13]BS17A!D$1840+[13]BS17A!D$1841+[13]BS17A!D$1842+[13]BS17A!D$1844</f>
        <v>12</v>
      </c>
      <c r="F92" s="229">
        <f>+[13]BS17A!F$1641+[13]BS17A!F$1642+[13]BS17A!F$1646+[13]BS17A!F$1647+[13]BS17A!F$1648+[13]BS17A!F$1649+[13]BS17A!F$1650+[13]BS17A!F$1651+[13]BS17A!F$1652+[13]BS17A!F$1656+[13]BS17A!F$1657+[13]BS17A!F$1658+[13]BS17A!F$1659+[13]BS17A!F$1660+[13]BS17A!F$1661+[13]BS17A!F$1662+[13]BS17A!F$1677+[13]BS17A!F$1686+[13]BS17A!F$1690+[13]BS17A!F$1695+[13]BS17A!F$1696+[13]BS17A!F$1697+[13]BS17A!F$1701+[13]BS17A!F$1706+[13]BS17A!F$1707+[13]BS17A!F$1709+[13]BS17A!F$1712+[13]BS17A!F$1713+[13]BS17A!F$1714+[13]BS17A!F$1715+[13]BS17A!F$1716+[13]BS17A!F$1717+[13]BS17A!F$1718+[13]BS17A!F$1724+[13]BS17A!F$1729+[13]BS17A!F$1731+[13]BS17A!F$1734+[13]BS17A!F$1735+[13]BS17A!F$1739+[13]BS17A!F$1749+[13]BS17A!F$1750+[13]BS17A!F$1751+[13]BS17A!F$1752+[13]BS17A!F$1756+[13]BS17A!F$1757+[13]BS17A!F$1758+[13]BS17A!F$1759+[13]BS17A!F$1760+[13]BS17A!F$1763+[13]BS17A!F$1764+[13]BS17A!F$1765+[13]BS17A!F$1777+[13]BS17A!F$1778+[13]BS17A!F$1779+[13]BS17A!F$1780+[13]BS17A!F$1781+[13]BS17A!F$1782+[13]BS17A!F$1783+[13]BS17A!F$1785+[13]BS17A!F$1786+[13]BS17A!F$1787+[13]BS17A!F$1788+[13]BS17A!F$1789+[13]BS17A!F$1790+[13]BS17A!F$1791+[13]BS17A!F$1792+[13]BS17A!F$1794+[13]BS17A!F$1795+[13]BS17A!F$1798+[13]BS17A!F$1800+[13]BS17A!F$1801+[13]BS17A!F$1802+[13]BS17A!F$1803+[13]BS17A!F$1805+[13]BS17A!F$1810+[13]BS17A!F$1811+[13]BS17A!F$1812+[13]BS17A!F$1813+[13]BS17A!F$1814+[13]BS17A!F$1816+[13]BS17A!F$1819+[13]BS17A!F$1822+[13]BS17A!F$1826+[13]BS17A!F$1828+[13]BS17A!F$1829+[13]BS17A!F$1830+[13]BS17A!F$1831+[13]BS17A!F$1832+[13]BS17A!F$1834+[13]BS17A!F$1835+[13]BS17A!F$1836+[13]BS17A!F$1838+[13]BS17A!F$1839+[13]BS17A!F$1840+[13]BS17A!F$1841+[13]BS17A!F$1842+[13]BS17A!F$1844</f>
        <v>0</v>
      </c>
      <c r="G92" s="229">
        <f>+[13]BS17A!G$1641+[13]BS17A!G$1642+[13]BS17A!G$1646+[13]BS17A!G$1647+[13]BS17A!G$1648+[13]BS17A!G$1649+[13]BS17A!G$1650+[13]BS17A!G$1651+[13]BS17A!G$1652+[13]BS17A!G$1656+[13]BS17A!G$1657+[13]BS17A!G$1658+[13]BS17A!G$1659+[13]BS17A!G$1660+[13]BS17A!G$1661+[13]BS17A!G$1662+[13]BS17A!G$1677+[13]BS17A!G$1686+[13]BS17A!G$1690+[13]BS17A!G$1695+[13]BS17A!G$1696+[13]BS17A!G$1697+[13]BS17A!G$1701+[13]BS17A!G$1706+[13]BS17A!G$1707+[13]BS17A!G$1709+[13]BS17A!G$1712+[13]BS17A!G$1713+[13]BS17A!G$1714+[13]BS17A!G$1715+[13]BS17A!G$1716+[13]BS17A!G$1717+[13]BS17A!G$1718+[13]BS17A!G$1724+[13]BS17A!G$1729+[13]BS17A!G$1731+[13]BS17A!G$1734+[13]BS17A!G$1735+[13]BS17A!G$1739+[13]BS17A!G$1749+[13]BS17A!G$1750+[13]BS17A!G$1751+[13]BS17A!G$1752+[13]BS17A!G$1756+[13]BS17A!G$1757+[13]BS17A!G$1758+[13]BS17A!G$1759+[13]BS17A!G$1760+[13]BS17A!G$1763+[13]BS17A!G$1764+[13]BS17A!G$1765+[13]BS17A!G$1777+[13]BS17A!G$1778+[13]BS17A!G$1779+[13]BS17A!G$1780+[13]BS17A!G$1781+[13]BS17A!G$1782+[13]BS17A!G$1783+[13]BS17A!G$1785+[13]BS17A!G$1786+[13]BS17A!G$1787+[13]BS17A!G$1788+[13]BS17A!G$1789+[13]BS17A!G$1790+[13]BS17A!G$1791+[13]BS17A!G$1792+[13]BS17A!G$1794+[13]BS17A!G$1795+[13]BS17A!G$1798+[13]BS17A!G$1800+[13]BS17A!G$1801+[13]BS17A!G$1802+[13]BS17A!G$1803+[13]BS17A!G$1805+[13]BS17A!G$1810+[13]BS17A!G$1811+[13]BS17A!G$1812+[13]BS17A!G$1813+[13]BS17A!G$1814+[13]BS17A!G$1816+[13]BS17A!G$1819+[13]BS17A!G$1822+[13]BS17A!G$1826+[13]BS17A!G$1828+[13]BS17A!G$1829+[13]BS17A!G$1830+[13]BS17A!G$1831+[13]BS17A!G$1832+[13]BS17A!G$1834+[13]BS17A!G$1835+[13]BS17A!G$1836+[13]BS17A!G$1838+[13]BS17A!G$1839+[13]BS17A!G$1840+[13]BS17A!G$1841+[13]BS17A!G$1842+[13]BS17A!G$1844</f>
        <v>1</v>
      </c>
      <c r="H92" s="291">
        <f>SUM(I92:K92)</f>
        <v>6</v>
      </c>
      <c r="I92" s="292">
        <f>+[13]BS17A!E$1641+[13]BS17A!E$1642+[13]BS17A!E$1646+[13]BS17A!E$1647+[13]BS17A!E$1648+[13]BS17A!E$1649+[13]BS17A!E$1650+[13]BS17A!E$1651+[13]BS17A!E$1652+[13]BS17A!E$1656+[13]BS17A!E$1657+[13]BS17A!E$1658+[13]BS17A!E$1659+[13]BS17A!E$1660+[13]BS17A!E$1661+[13]BS17A!E$1662+[13]BS17A!E$1677+[13]BS17A!E$1686+[13]BS17A!E$1690+[13]BS17A!E$1695+[13]BS17A!E$1696+[13]BS17A!E$1697+[13]BS17A!E$1701+[13]BS17A!E$1706+[13]BS17A!E$1707+[13]BS17A!E$1709+[13]BS17A!E$1712+[13]BS17A!E$1713+[13]BS17A!E$1714+[13]BS17A!E$1715+[13]BS17A!E$1716+[13]BS17A!E$1717+[13]BS17A!E$1718+[13]BS17A!E$1724+[13]BS17A!E$1729+[13]BS17A!E$1731+[13]BS17A!E$1734+[13]BS17A!E$1735+[13]BS17A!E$1739+[13]BS17A!E$1749+[13]BS17A!E$1750+[13]BS17A!E$1751+[13]BS17A!E$1752+[13]BS17A!E$1756+[13]BS17A!E$1757+[13]BS17A!E$1758+[13]BS17A!E$1759+[13]BS17A!E$1760+[13]BS17A!E$1763+[13]BS17A!E$1764+[13]BS17A!E$1765+[13]BS17A!E$1777+[13]BS17A!E$1778+[13]BS17A!E$1779+[13]BS17A!E$1780+[13]BS17A!E$1781+[13]BS17A!E$1782+[13]BS17A!E$1783+[13]BS17A!E$1785+[13]BS17A!E$1786+[13]BS17A!E$1787+[13]BS17A!E$1788+[13]BS17A!E$1789+[13]BS17A!E$1790+[13]BS17A!E$1791+[13]BS17A!E$1792+[13]BS17A!E$1794+[13]BS17A!E$1795+[13]BS17A!E$1798+[13]BS17A!E$1800+[13]BS17A!E$1801+[13]BS17A!E$1802+[13]BS17A!E$1803+[13]BS17A!E$1805+[13]BS17A!E$1810+[13]BS17A!E$1811+[13]BS17A!E$1812+[13]BS17A!E$1813+[13]BS17A!E$1814+[13]BS17A!E$1816+[13]BS17A!E$1819+[13]BS17A!E$1822+[13]BS17A!E$1826+[13]BS17A!E$1828+[13]BS17A!E$1829+[13]BS17A!E$1830+[13]BS17A!E$1831+[13]BS17A!E$1832+[13]BS17A!E$1834+[13]BS17A!E$1835+[13]BS17A!E$1836+[13]BS17A!E$1838+[13]BS17A!E$1839+[13]BS17A!E$1840+[13]BS17A!E$1841+[13]BS17A!E$1842+[13]BS17A!E$1844</f>
        <v>6</v>
      </c>
      <c r="J92" s="294">
        <f>+[13]BS17A!H$1641+[13]BS17A!H$1642+[13]BS17A!H$1646+[13]BS17A!H$1647+[13]BS17A!H$1648+[13]BS17A!H$1649+[13]BS17A!H$1650+[13]BS17A!H$1651+[13]BS17A!H$1652+[13]BS17A!H$1656+[13]BS17A!H$1657+[13]BS17A!H$1658+[13]BS17A!H$1659+[13]BS17A!H$1660+[13]BS17A!H$1661+[13]BS17A!H$1662+[13]BS17A!H$1677+[13]BS17A!H$1686+[13]BS17A!H$1690+[13]BS17A!H$1695+[13]BS17A!H$1696+[13]BS17A!H$1697+[13]BS17A!H$1701+[13]BS17A!H$1706+[13]BS17A!H$1707+[13]BS17A!H$1709+[13]BS17A!H$1712+[13]BS17A!H$1713+[13]BS17A!H$1714+[13]BS17A!H$1715+[13]BS17A!H$1716+[13]BS17A!H$1717+[13]BS17A!H$1718+[13]BS17A!H$1724+[13]BS17A!H$1729+[13]BS17A!H$1731+[13]BS17A!H$1734+[13]BS17A!H$1735+[13]BS17A!H$1739+[13]BS17A!H$1749+[13]BS17A!H$1750+[13]BS17A!H$1751+[13]BS17A!H$1752+[13]BS17A!H$1756+[13]BS17A!H$1757+[13]BS17A!H$1758+[13]BS17A!H$1759+[13]BS17A!H$1760+[13]BS17A!H$1763+[13]BS17A!H$1764+[13]BS17A!H$1765+[13]BS17A!H$1777+[13]BS17A!H$1778+[13]BS17A!H$1779+[13]BS17A!H$1780+[13]BS17A!H$1781+[13]BS17A!H$1782+[13]BS17A!H$1783+[13]BS17A!H$1785+[13]BS17A!H$1786+[13]BS17A!H$1787+[13]BS17A!H$1788+[13]BS17A!H$1789+[13]BS17A!H$1790+[13]BS17A!H$1791+[13]BS17A!H$1792+[13]BS17A!H$1794+[13]BS17A!H$1795+[13]BS17A!H$1798+[13]BS17A!H$1800+[13]BS17A!H$1801+[13]BS17A!H$1802+[13]BS17A!H$1803+[13]BS17A!H$1805+[13]BS17A!H$1810+[13]BS17A!H$1811+[13]BS17A!H$1812+[13]BS17A!H$1813+[13]BS17A!H$1814+[13]BS17A!H$1816+[13]BS17A!H$1819+[13]BS17A!H$1822+[13]BS17A!H$1826+[13]BS17A!H$1828+[13]BS17A!H$1829+[13]BS17A!H$1830+[13]BS17A!H$1831+[13]BS17A!H$1832+[13]BS17A!H$1834+[13]BS17A!H$1835+[13]BS17A!H$1836+[13]BS17A!H$1838+[13]BS17A!H$1839+[13]BS17A!H$1840+[13]BS17A!H$1841+[13]BS17A!H$1842+[13]BS17A!H$1844</f>
        <v>0</v>
      </c>
      <c r="K92" s="294">
        <f>+[13]BS17A!I$1641+[13]BS17A!I$1642+[13]BS17A!I$1646+[13]BS17A!I$1647+[13]BS17A!I$1648+[13]BS17A!I$1649+[13]BS17A!I$1650+[13]BS17A!I$1651+[13]BS17A!I$1652+[13]BS17A!I$1656+[13]BS17A!I$1657+[13]BS17A!I$1658+[13]BS17A!I$1659+[13]BS17A!I$1660+[13]BS17A!I$1661+[13]BS17A!I$1662+[13]BS17A!I$1677+[13]BS17A!I$1686+[13]BS17A!I$1690+[13]BS17A!I$1695+[13]BS17A!I$1696+[13]BS17A!I$1697+[13]BS17A!I$1701+[13]BS17A!I$1706+[13]BS17A!I$1707+[13]BS17A!I$1709+[13]BS17A!I$1712+[13]BS17A!I$1713+[13]BS17A!I$1714+[13]BS17A!I$1715+[13]BS17A!I$1716+[13]BS17A!I$1717+[13]BS17A!I$1718+[13]BS17A!I$1724+[13]BS17A!I$1729+[13]BS17A!I$1731+[13]BS17A!I$1734+[13]BS17A!I$1735+[13]BS17A!I$1739+[13]BS17A!I$1749+[13]BS17A!I$1750+[13]BS17A!I$1751+[13]BS17A!I$1752+[13]BS17A!I$1756+[13]BS17A!I$1757+[13]BS17A!I$1758+[13]BS17A!I$1759+[13]BS17A!I$1760+[13]BS17A!I$1763+[13]BS17A!I$1764+[13]BS17A!I$1765+[13]BS17A!I$1777+[13]BS17A!I$1778+[13]BS17A!I$1779+[13]BS17A!I$1780+[13]BS17A!I$1781+[13]BS17A!I$1782+[13]BS17A!I$1783+[13]BS17A!I$1785+[13]BS17A!I$1786+[13]BS17A!I$1787+[13]BS17A!I$1788+[13]BS17A!I$1789+[13]BS17A!I$1790+[13]BS17A!I$1791+[13]BS17A!I$1792+[13]BS17A!I$1794+[13]BS17A!I$1795+[13]BS17A!I$1798+[13]BS17A!I$1800+[13]BS17A!I$1801+[13]BS17A!I$1802+[13]BS17A!I$1803+[13]BS17A!I$1805+[13]BS17A!I$1810+[13]BS17A!I$1811+[13]BS17A!I$1812+[13]BS17A!I$1813+[13]BS17A!I$1814+[13]BS17A!I$1816+[13]BS17A!I$1819+[13]BS17A!I$1822+[13]BS17A!I$1826+[13]BS17A!I$1828+[13]BS17A!I$1829+[13]BS17A!I$1830+[13]BS17A!I$1831+[13]BS17A!I$1832+[13]BS17A!I$1834+[13]BS17A!I$1835+[13]BS17A!I$1836+[13]BS17A!I$1838+[13]BS17A!I$1839+[13]BS17A!I$1840+[13]BS17A!I$1841+[13]BS17A!I$1842+[13]BS17A!I$1844</f>
        <v>0</v>
      </c>
      <c r="L92" s="156">
        <f>+[13]BS17A!AB$1641+[13]BS17A!AB$1642+[13]BS17A!AB$1646+[13]BS17A!AB$1647+[13]BS17A!AB$1648+[13]BS17A!AB$1649+[13]BS17A!AB$1650+[13]BS17A!AB$1651+[13]BS17A!AB$1652+[13]BS17A!AB$1656+[13]BS17A!AB$1657+[13]BS17A!AB$1658+[13]BS17A!AB$1659+[13]BS17A!AB$1660+[13]BS17A!AB$1661+[13]BS17A!AB$1662+[13]BS17A!AB$1677+[13]BS17A!AB$1686+[13]BS17A!AB$1690+[13]BS17A!AB$1695+[13]BS17A!AB$1696+[13]BS17A!AB$1697+[13]BS17A!AB$1701+[13]BS17A!AB$1706+[13]BS17A!AB$1707+[13]BS17A!AB$1709+[13]BS17A!AB$1712+[13]BS17A!AB$1713+[13]BS17A!AB$1714+[13]BS17A!AB$1715+[13]BS17A!AB$1716+[13]BS17A!AB$1717+[13]BS17A!AB$1718+[13]BS17A!AB$1724+[13]BS17A!AB$1729+[13]BS17A!AB$1731+[13]BS17A!AB$1734+[13]BS17A!AB$1735+[13]BS17A!AB$1739+[13]BS17A!AB$1749+[13]BS17A!AB$1750+[13]BS17A!AB$1751+[13]BS17A!AB$1752+[13]BS17A!AB$1756+[13]BS17A!AB$1757+[13]BS17A!AB$1758+[13]BS17A!AB$1759+[13]BS17A!AB$1760+[13]BS17A!AB$1763+[13]BS17A!AB$1764+[13]BS17A!AB$1765+[13]BS17A!AB$1777+[13]BS17A!AB$1778+[13]BS17A!AB$1779+[13]BS17A!AB$1780+[13]BS17A!AB$1781+[13]BS17A!AB$1782+[13]BS17A!AB$1783+[13]BS17A!AB$1785+[13]BS17A!AB$1786+[13]BS17A!AB$1787+[13]BS17A!AB$1788+[13]BS17A!AB$1789+[13]BS17A!AB$1790+[13]BS17A!AB$1791+[13]BS17A!AB$1792+[13]BS17A!AB$1794+[13]BS17A!AB$1795+[13]BS17A!AB$1798+[13]BS17A!AB$1800+[13]BS17A!AB$1801+[13]BS17A!AB$1802+[13]BS17A!AB$1803+[13]BS17A!AB$1805+[13]BS17A!AB$1810+[13]BS17A!AB$1811+[13]BS17A!AB$1812+[13]BS17A!AB$1813+[13]BS17A!AB$1814+[13]BS17A!AB$1816+[13]BS17A!AB$1819+[13]BS17A!AB$1822+[13]BS17A!AB$1826+[13]BS17A!AB$1828+[13]BS17A!AB$1829+[13]BS17A!AB$1830+[13]BS17A!AB$1831+[13]BS17A!AB$1832+[13]BS17A!AB$1834+[13]BS17A!AB$1835+[13]BS17A!AB$1836+[13]BS17A!AB$1838+[13]BS17A!AB$1839+[13]BS17A!AB$1840+[13]BS17A!AB$1841+[13]BS17A!AB$1842+[13]BS17A!AB$1844</f>
        <v>1</v>
      </c>
      <c r="M92" s="156">
        <f>+AA90+AA91</f>
        <v>0</v>
      </c>
      <c r="N92" s="156">
        <f>+[13]BS17D!D1640+[13]BS17D!D1644+[13]BS17D!D1645+[13]BS17D!D1646+[13]BS17D!D1647+[13]BS17D!D1648+[13]BS17D!D1649+[13]BS17D!D1650+[13]BS17D!D1654+[13]BS17D!D1655+[13]BS17D!D1656+[13]BS17D!D1657+[13]BS17D!D1658+[13]BS17D!D1659+[13]BS17D!D1660+[13]BS17D!D1675+[13]BS17D!D1684+[13]BS17D!D1688+[13]BS17D!D1693+[13]BS17D!D1694+[13]BS17D!D1695+[13]BS17D!D1699+[13]BS17D!D1704+[13]BS17D!D1705+[13]BS17D!D1707+[13]BS17D!D1710+[13]BS17D!D1711+[13]BS17D!D1712+[13]BS17D!D1713+[13]BS17D!D1714+[13]BS17D!D1715+[13]BS17D!D1716+[13]BS17D!D1722+[13]BS17D!D1727+[13]BS17D!D1729+[13]BS17D!D1732+[13]BS17D!D1733+[13]BS17D!D1737+[13]BS17D!D1747+[13]BS17D!D1748+[13]BS17D!D1749+[13]BS17D!D1750+[13]BS17D!D1754+[13]BS17D!D1755+[13]BS17D!D1756+[13]BS17D!D1757+[13]BS17D!D1758+[13]BS17D!D1761+[13]BS17D!D1762+[13]BS17D!D1763+[13]BS17D!D1775+[13]BS17D!D1776+[13]BS17D!D1777+[13]BS17D!D1778+[13]BS17D!D1779+[13]BS17D!D1780+[13]BS17D!D1781+[13]BS17D!D1783+[13]BS17D!D1784+[13]BS17D!D1785+[13]BS17D!D1786+[13]BS17D!D1787+[13]BS17D!D1788+[13]BS17D!D1789+[13]BS17D!D1790+[13]BS17D!D1792+[13]BS17D!D1793+[13]BS17D!D1796+[13]BS17D!D1798+[13]BS17D!D1799+[13]BS17D!D1800+[13]BS17D!D1801+[13]BS17D!D1803+[13]BS17D!D1808+[13]BS17D!D1809+[13]BS17D!D1810+[13]BS17D!D1811+[13]BS17D!D1812+[13]BS17D!D1814+[13]BS17D!D1817+[13]BS17D!D1820+[13]BS17D!D1824+[13]BS17D!D1826+[13]BS17D!D1827+[13]BS17D!D1828+[13]BS17D!D1829+[13]BS17D!D1830+[13]BS17D!D1832+[13]BS17D!D1833+[13]BS17D!D1834+[13]BS17D!D1836+[13]BS17D!D1837+[13]BS17D!D1838+[13]BS17D!D1839+[13]BS17D!D1840+[13]BS17D!D1842</f>
        <v>0</v>
      </c>
      <c r="O92" s="156">
        <f>+[13]BS17D!E1640+[13]BS17D!E1644+[13]BS17D!E1645+[13]BS17D!E1646+[13]BS17D!E1647+[13]BS17D!E1648+[13]BS17D!E1649+[13]BS17D!E1650+[13]BS17D!E1654+[13]BS17D!E1655+[13]BS17D!E1656+[13]BS17D!E1657+[13]BS17D!E1658+[13]BS17D!E1659+[13]BS17D!E1660+[13]BS17D!E1675+[13]BS17D!E1684+[13]BS17D!E1688+[13]BS17D!E1693+[13]BS17D!E1694+[13]BS17D!E1695+[13]BS17D!E1699+[13]BS17D!E1704+[13]BS17D!E1705+[13]BS17D!E1707+[13]BS17D!E1710+[13]BS17D!E1711+[13]BS17D!E1712+[13]BS17D!E1713+[13]BS17D!E1714+[13]BS17D!E1715+[13]BS17D!E1716+[13]BS17D!E1722+[13]BS17D!E1727+[13]BS17D!E1729+[13]BS17D!E1732+[13]BS17D!E1733+[13]BS17D!E1737+[13]BS17D!E1747+[13]BS17D!E1748+[13]BS17D!E1749+[13]BS17D!E1750+[13]BS17D!E1754+[13]BS17D!E1755+[13]BS17D!E1756+[13]BS17D!E1757+[13]BS17D!E1758+[13]BS17D!E1761+[13]BS17D!E1762+[13]BS17D!E1763+[13]BS17D!E1775+[13]BS17D!E1776+[13]BS17D!E1777+[13]BS17D!E1778+[13]BS17D!E1779+[13]BS17D!E1780+[13]BS17D!E1781+[13]BS17D!E1783+[13]BS17D!E1784+[13]BS17D!E1785+[13]BS17D!E1786+[13]BS17D!E1787+[13]BS17D!E1788+[13]BS17D!E1789+[13]BS17D!E1790+[13]BS17D!E1792+[13]BS17D!E1793+[13]BS17D!E1796+[13]BS17D!E1798+[13]BS17D!E1799+[13]BS17D!E1800+[13]BS17D!E1801+[13]BS17D!E1803+[13]BS17D!E1808+[13]BS17D!E1809+[13]BS17D!E1810+[13]BS17D!E1811+[13]BS17D!E1812+[13]BS17D!E1814+[13]BS17D!E1817+[13]BS17D!E1820+[13]BS17D!E1824+[13]BS17D!E1826+[13]BS17D!E1827+[13]BS17D!E1828+[13]BS17D!E1829+[13]BS17D!E1830+[13]BS17D!E1832+[13]BS17D!E1833+[13]BS17D!E1834+[13]BS17D!E1836+[13]BS17D!E1837+[13]BS17D!E1838+[13]BS17D!E1839+[13]BS17D!E1840+[13]BS17D!E1842</f>
        <v>0</v>
      </c>
      <c r="P92" s="156">
        <f>+[13]BS17A!S$1641+[13]BS17A!S$1642+[13]BS17A!S$1646+[13]BS17A!S$1647+[13]BS17A!S$1648+[13]BS17A!S$1649+[13]BS17A!S$1650+[13]BS17A!S$1651+[13]BS17A!S$1652+[13]BS17A!S$1656+[13]BS17A!S$1657+[13]BS17A!S$1658+[13]BS17A!S$1659+[13]BS17A!S$1660+[13]BS17A!S$1661+[13]BS17A!S$1662+[13]BS17A!S$1677+[13]BS17A!S$1686+[13]BS17A!S$1690+[13]BS17A!S$1695+[13]BS17A!S$1696+[13]BS17A!S$1697+[13]BS17A!S$1701+[13]BS17A!S$1706+[13]BS17A!S$1707+[13]BS17A!S$1709+[13]BS17A!S$1712+[13]BS17A!S$1713+[13]BS17A!S$1714+[13]BS17A!S$1715+[13]BS17A!S$1716+[13]BS17A!S$1717+[13]BS17A!S$1718+[13]BS17A!S$1724+[13]BS17A!S$1729+[13]BS17A!S$1731+[13]BS17A!S$1734+[13]BS17A!S$1735+[13]BS17A!S$1739+[13]BS17A!S$1749+[13]BS17A!S$1750+[13]BS17A!S$1751+[13]BS17A!S$1752+[13]BS17A!S$1756+[13]BS17A!S$1757+[13]BS17A!S$1758+[13]BS17A!S$1759+[13]BS17A!S$1760+[13]BS17A!S$1763+[13]BS17A!S$1764+[13]BS17A!S$1765+[13]BS17A!S$1777+[13]BS17A!S$1778+[13]BS17A!S$1779+[13]BS17A!S$1780+[13]BS17A!S$1781+[13]BS17A!S$1782+[13]BS17A!S$1783+[13]BS17A!S$1785+[13]BS17A!S$1786+[13]BS17A!S$1787+[13]BS17A!S$1788+[13]BS17A!S$1789+[13]BS17A!S$1790+[13]BS17A!S$1791+[13]BS17A!S$1792+[13]BS17A!S$1794+[13]BS17A!S$1795+[13]BS17A!S$1798+[13]BS17A!S$1800+[13]BS17A!S$1801+[13]BS17A!S$1802+[13]BS17A!S$1803+[13]BS17A!S$1805+[13]BS17A!S$1810+[13]BS17A!S$1811+[13]BS17A!S$1812+[13]BS17A!S$1813+[13]BS17A!S$1814+[13]BS17A!S$1816+[13]BS17A!S$1819+[13]BS17A!S$1822+[13]BS17A!S$1826+[13]BS17A!S$1828+[13]BS17A!S$1829+[13]BS17A!S$1830+[13]BS17A!S$1831+[13]BS17A!S$1832+[13]BS17A!S$1834+[13]BS17A!S$1835+[13]BS17A!S$1836+[13]BS17A!S$1838+[13]BS17A!S$1839+[13]BS17A!S$1840+[13]BS17A!S$1841+[13]BS17A!S$1842+[13]BS17A!S$1844</f>
        <v>0</v>
      </c>
      <c r="Q92" s="156">
        <f>+[13]BS17A!T$1641+[13]BS17A!T$1642+[13]BS17A!T$1646+[13]BS17A!T$1647+[13]BS17A!T$1648+[13]BS17A!T$1649+[13]BS17A!T$1650+[13]BS17A!T$1651+[13]BS17A!T$1652+[13]BS17A!T$1656+[13]BS17A!T$1657+[13]BS17A!T$1658+[13]BS17A!T$1659+[13]BS17A!T$1660+[13]BS17A!T$1661+[13]BS17A!T$1662+[13]BS17A!T$1677+[13]BS17A!T$1686+[13]BS17A!T$1690+[13]BS17A!T$1695+[13]BS17A!T$1696+[13]BS17A!T$1697+[13]BS17A!T$1701+[13]BS17A!T$1706+[13]BS17A!T$1707+[13]BS17A!T$1709+[13]BS17A!T$1712+[13]BS17A!T$1713+[13]BS17A!T$1714+[13]BS17A!T$1715+[13]BS17A!T$1716+[13]BS17A!T$1717+[13]BS17A!T$1718+[13]BS17A!T$1724+[13]BS17A!T$1729+[13]BS17A!T$1731+[13]BS17A!T$1734+[13]BS17A!T$1735+[13]BS17A!T$1739+[13]BS17A!T$1749+[13]BS17A!T$1750+[13]BS17A!T$1751+[13]BS17A!T$1752+[13]BS17A!T$1756+[13]BS17A!T$1757+[13]BS17A!T$1758+[13]BS17A!T$1759+[13]BS17A!T$1760+[13]BS17A!T$1763+[13]BS17A!T$1764+[13]BS17A!T$1765+[13]BS17A!T$1777+[13]BS17A!T$1778+[13]BS17A!T$1779+[13]BS17A!T$1780+[13]BS17A!T$1781+[13]BS17A!T$1782+[13]BS17A!T$1783+[13]BS17A!T$1785+[13]BS17A!T$1786+[13]BS17A!T$1787+[13]BS17A!T$1788+[13]BS17A!T$1789+[13]BS17A!T$1790+[13]BS17A!T$1791+[13]BS17A!T$1792+[13]BS17A!T$1794+[13]BS17A!T$1795+[13]BS17A!T$1798+[13]BS17A!T$1800+[13]BS17A!T$1801+[13]BS17A!T$1802+[13]BS17A!T$1803+[13]BS17A!T$1805+[13]BS17A!T$1810+[13]BS17A!T$1811+[13]BS17A!T$1812+[13]BS17A!T$1813+[13]BS17A!T$1814+[13]BS17A!T$1816+[13]BS17A!T$1819+[13]BS17A!T$1822+[13]BS17A!T$1826+[13]BS17A!T$1828+[13]BS17A!T$1829+[13]BS17A!T$1830+[13]BS17A!T$1831+[13]BS17A!T$1832+[13]BS17A!T$1834+[13]BS17A!T$1835+[13]BS17A!T$1836+[13]BS17A!T$1838+[13]BS17A!T$1839+[13]BS17A!T$1840+[13]BS17A!T$1841+[13]BS17A!T$1842+[13]BS17A!T$1844</f>
        <v>0</v>
      </c>
      <c r="R92" s="70"/>
      <c r="Y92" s="443"/>
      <c r="Z92" s="461"/>
      <c r="AA92" s="445"/>
    </row>
    <row r="93" spans="1:27" s="460" customFormat="1" ht="15" customHeight="1" x14ac:dyDescent="0.2">
      <c r="A93" s="787" t="s">
        <v>109</v>
      </c>
      <c r="B93" s="822"/>
      <c r="C93" s="299">
        <f>SUM(C91:C92)</f>
        <v>79</v>
      </c>
      <c r="D93" s="219">
        <f t="shared" ref="D93:Q93" si="14">SUM(D91:D92)</f>
        <v>68</v>
      </c>
      <c r="E93" s="300">
        <f t="shared" si="14"/>
        <v>66</v>
      </c>
      <c r="F93" s="300">
        <f t="shared" si="14"/>
        <v>0</v>
      </c>
      <c r="G93" s="300">
        <f t="shared" si="14"/>
        <v>2</v>
      </c>
      <c r="H93" s="301">
        <f t="shared" si="14"/>
        <v>13</v>
      </c>
      <c r="I93" s="302">
        <f t="shared" si="14"/>
        <v>13</v>
      </c>
      <c r="J93" s="302">
        <f t="shared" si="14"/>
        <v>0</v>
      </c>
      <c r="K93" s="302">
        <f t="shared" si="14"/>
        <v>0</v>
      </c>
      <c r="L93" s="303">
        <f t="shared" si="14"/>
        <v>7</v>
      </c>
      <c r="M93" s="303">
        <f>SUM(M91:M92)</f>
        <v>0</v>
      </c>
      <c r="N93" s="303">
        <f>SUM(N91:N92)</f>
        <v>0</v>
      </c>
      <c r="O93" s="303">
        <f t="shared" si="14"/>
        <v>0</v>
      </c>
      <c r="P93" s="303">
        <f t="shared" si="14"/>
        <v>0</v>
      </c>
      <c r="Q93" s="303">
        <f t="shared" si="14"/>
        <v>0</v>
      </c>
      <c r="R93" s="70"/>
      <c r="Y93" s="443"/>
      <c r="AA93" s="444"/>
    </row>
    <row r="94" spans="1:27" ht="33" customHeight="1" x14ac:dyDescent="0.2">
      <c r="A94" s="821" t="s">
        <v>114</v>
      </c>
      <c r="B94" s="821"/>
      <c r="C94" s="821"/>
      <c r="D94" s="821"/>
      <c r="E94" s="594"/>
      <c r="I94" s="594" t="str">
        <f>IF(SUM(C96:C102)=(+H85+D85),"","Verificar diferencia IQ totales Sección E.1 y F1")</f>
        <v/>
      </c>
      <c r="X94" s="450">
        <f>IF(SUM(D96:D102)=D85,0,1)</f>
        <v>0</v>
      </c>
      <c r="Y94" s="449">
        <f>IF(SUM(C96:C102)=(+H85+D85),0,1)</f>
        <v>0</v>
      </c>
    </row>
    <row r="95" spans="1:27" ht="38.25" customHeight="1" x14ac:dyDescent="0.2">
      <c r="A95" s="787" t="s">
        <v>115</v>
      </c>
      <c r="B95" s="822"/>
      <c r="C95" s="777" t="s">
        <v>9</v>
      </c>
      <c r="D95" s="777" t="s">
        <v>116</v>
      </c>
      <c r="E95" s="631" t="s">
        <v>117</v>
      </c>
      <c r="F95" s="632" t="s">
        <v>118</v>
      </c>
      <c r="G95" s="672" t="str">
        <f>+Y96&amp;"   "&amp;Y97</f>
        <v xml:space="preserve">   </v>
      </c>
      <c r="H95" s="671"/>
      <c r="I95" s="428"/>
      <c r="W95" s="460"/>
      <c r="X95" s="439"/>
      <c r="Y95" s="441"/>
      <c r="Z95" s="444"/>
      <c r="AA95" s="460"/>
    </row>
    <row r="96" spans="1:27" ht="15" customHeight="1" x14ac:dyDescent="0.2">
      <c r="A96" s="823" t="s">
        <v>119</v>
      </c>
      <c r="B96" s="529" t="s">
        <v>120</v>
      </c>
      <c r="C96" s="304">
        <f t="shared" ref="C96:C101" si="15">SUM(E96:F96)</f>
        <v>328</v>
      </c>
      <c r="D96" s="305">
        <v>292</v>
      </c>
      <c r="E96" s="306">
        <v>24</v>
      </c>
      <c r="F96" s="307">
        <v>304</v>
      </c>
      <c r="G96" s="670" t="str">
        <f t="shared" ref="G96:G101" si="16">IF(D96&gt;C96,"Error: Las actividades totales son menores que las realizadas en beneficiarios","")</f>
        <v/>
      </c>
      <c r="H96" s="671"/>
      <c r="I96" s="429"/>
      <c r="J96" s="671"/>
      <c r="K96" s="671"/>
      <c r="L96" s="671"/>
      <c r="M96" s="671"/>
      <c r="X96" s="449">
        <f>IF(D96&gt;C96,1,0)</f>
        <v>0</v>
      </c>
      <c r="Y96" s="449" t="str">
        <f>IF([13]BS17A!$K$1988&lt;&gt;SUM([13]BS17!$D$98:$D$99),"El n° de CMA a Beneficiarios NO debe ser mayor al n° consignado en el REM BS17A, columna K","")</f>
        <v/>
      </c>
    </row>
    <row r="97" spans="1:26" ht="15" customHeight="1" x14ac:dyDescent="0.2">
      <c r="A97" s="824"/>
      <c r="B97" s="516" t="s">
        <v>121</v>
      </c>
      <c r="C97" s="308">
        <f>SUM(E97:F97)</f>
        <v>0</v>
      </c>
      <c r="D97" s="309"/>
      <c r="E97" s="310"/>
      <c r="F97" s="311"/>
      <c r="G97" s="670" t="str">
        <f t="shared" si="16"/>
        <v/>
      </c>
      <c r="H97" s="671"/>
      <c r="I97" s="429"/>
      <c r="J97" s="671"/>
      <c r="K97" s="671"/>
      <c r="L97" s="671"/>
      <c r="M97" s="671"/>
      <c r="X97" s="449">
        <f t="shared" ref="X97:X102" si="17">IF(D97&gt;C97,1,0)</f>
        <v>0</v>
      </c>
      <c r="Y97" s="449" t="str">
        <f>IF([13]BS17A!$J$1988&lt;&gt;SUM([13]BS17!$C$98:$C$99),"El n° de CMA TOTAL NO debe ser mayor al n° consignado en el REM BS17A, columna J","")</f>
        <v/>
      </c>
    </row>
    <row r="98" spans="1:26" ht="15" customHeight="1" x14ac:dyDescent="0.2">
      <c r="A98" s="823" t="s">
        <v>122</v>
      </c>
      <c r="B98" s="508" t="s">
        <v>120</v>
      </c>
      <c r="C98" s="312">
        <f t="shared" si="15"/>
        <v>122</v>
      </c>
      <c r="D98" s="313">
        <v>118</v>
      </c>
      <c r="E98" s="314">
        <v>29</v>
      </c>
      <c r="F98" s="315">
        <v>93</v>
      </c>
      <c r="G98" s="670" t="str">
        <f t="shared" si="16"/>
        <v/>
      </c>
      <c r="I98" s="429"/>
      <c r="J98" s="671"/>
      <c r="K98" s="671"/>
      <c r="L98" s="671"/>
      <c r="M98" s="671"/>
      <c r="X98" s="449">
        <f t="shared" si="17"/>
        <v>0</v>
      </c>
      <c r="Y98" s="450"/>
    </row>
    <row r="99" spans="1:26" ht="15" customHeight="1" x14ac:dyDescent="0.2">
      <c r="A99" s="824"/>
      <c r="B99" s="516" t="s">
        <v>121</v>
      </c>
      <c r="C99" s="308">
        <f t="shared" si="15"/>
        <v>0</v>
      </c>
      <c r="D99" s="309"/>
      <c r="E99" s="310"/>
      <c r="F99" s="311"/>
      <c r="G99" s="670" t="str">
        <f t="shared" si="16"/>
        <v/>
      </c>
      <c r="I99" s="429"/>
      <c r="J99" s="671"/>
      <c r="K99" s="671"/>
      <c r="L99" s="671"/>
      <c r="M99" s="671"/>
      <c r="X99" s="449">
        <f t="shared" si="17"/>
        <v>0</v>
      </c>
      <c r="Y99" s="450"/>
    </row>
    <row r="100" spans="1:26" ht="15" customHeight="1" x14ac:dyDescent="0.2">
      <c r="A100" s="825" t="s">
        <v>123</v>
      </c>
      <c r="B100" s="508" t="s">
        <v>124</v>
      </c>
      <c r="C100" s="312">
        <f t="shared" si="15"/>
        <v>183</v>
      </c>
      <c r="D100" s="313">
        <v>178</v>
      </c>
      <c r="E100" s="314">
        <v>28</v>
      </c>
      <c r="F100" s="315">
        <v>155</v>
      </c>
      <c r="G100" s="670" t="str">
        <f t="shared" si="16"/>
        <v/>
      </c>
      <c r="H100" s="671"/>
      <c r="I100" s="429"/>
      <c r="J100" s="671"/>
      <c r="K100" s="671"/>
      <c r="L100" s="671"/>
      <c r="M100" s="671"/>
      <c r="X100" s="449">
        <f t="shared" si="17"/>
        <v>0</v>
      </c>
      <c r="Y100" s="450"/>
    </row>
    <row r="101" spans="1:26" ht="15" customHeight="1" x14ac:dyDescent="0.2">
      <c r="A101" s="826"/>
      <c r="B101" s="516" t="s">
        <v>125</v>
      </c>
      <c r="C101" s="308">
        <f t="shared" si="15"/>
        <v>1</v>
      </c>
      <c r="D101" s="309">
        <v>1</v>
      </c>
      <c r="E101" s="310"/>
      <c r="F101" s="311">
        <v>1</v>
      </c>
      <c r="G101" s="670" t="str">
        <f t="shared" si="16"/>
        <v/>
      </c>
      <c r="H101" s="671"/>
      <c r="I101" s="429"/>
      <c r="J101" s="671"/>
      <c r="K101" s="671"/>
      <c r="L101" s="671"/>
      <c r="M101" s="671"/>
      <c r="X101" s="449">
        <f t="shared" si="17"/>
        <v>0</v>
      </c>
      <c r="Y101" s="450"/>
    </row>
    <row r="102" spans="1:26" ht="15" customHeight="1" x14ac:dyDescent="0.2">
      <c r="A102" s="827" t="s">
        <v>126</v>
      </c>
      <c r="B102" s="828"/>
      <c r="C102" s="316">
        <v>239</v>
      </c>
      <c r="D102" s="317">
        <v>224</v>
      </c>
      <c r="E102" s="318"/>
      <c r="F102" s="319"/>
      <c r="G102" s="670" t="str">
        <f>IF(D102&gt;C102,"Error: Las actividades totales son menores que las realizadas en beneficiarios","")</f>
        <v/>
      </c>
      <c r="H102" s="671"/>
      <c r="I102" s="429"/>
      <c r="J102" s="671"/>
      <c r="K102" s="671"/>
      <c r="L102" s="671"/>
      <c r="M102" s="671"/>
      <c r="X102" s="449">
        <f t="shared" si="17"/>
        <v>0</v>
      </c>
      <c r="Y102" s="450"/>
    </row>
    <row r="103" spans="1:26" ht="39" customHeight="1" x14ac:dyDescent="0.2">
      <c r="A103" s="833" t="s">
        <v>127</v>
      </c>
      <c r="B103" s="833"/>
      <c r="C103" s="833"/>
      <c r="D103" s="833"/>
      <c r="G103" s="476"/>
      <c r="X103" s="440"/>
      <c r="Y103" s="439"/>
    </row>
    <row r="104" spans="1:26" ht="32.25" customHeight="1" x14ac:dyDescent="0.2">
      <c r="A104" s="787" t="s">
        <v>115</v>
      </c>
      <c r="B104" s="822"/>
      <c r="C104" s="777" t="s">
        <v>9</v>
      </c>
      <c r="D104" s="631" t="s">
        <v>117</v>
      </c>
      <c r="E104" s="632" t="s">
        <v>118</v>
      </c>
      <c r="F104" s="775"/>
      <c r="G104" s="588"/>
      <c r="I104" s="85"/>
      <c r="X104" s="440"/>
      <c r="Y104" s="439"/>
    </row>
    <row r="105" spans="1:26" ht="15" customHeight="1" x14ac:dyDescent="0.2">
      <c r="A105" s="801" t="s">
        <v>128</v>
      </c>
      <c r="B105" s="907"/>
      <c r="C105" s="304">
        <f>SUM(D105:E105)</f>
        <v>0</v>
      </c>
      <c r="D105" s="306"/>
      <c r="E105" s="307"/>
      <c r="F105" s="320"/>
      <c r="G105" s="321"/>
      <c r="H105" s="461" t="s">
        <v>129</v>
      </c>
      <c r="I105" s="85"/>
      <c r="X105" s="440"/>
      <c r="Y105" s="439"/>
    </row>
    <row r="106" spans="1:26" ht="15" customHeight="1" x14ac:dyDescent="0.2">
      <c r="A106" s="908" t="s">
        <v>130</v>
      </c>
      <c r="B106" s="909"/>
      <c r="C106" s="322">
        <f>SUM(D106:E106)</f>
        <v>0</v>
      </c>
      <c r="D106" s="323"/>
      <c r="E106" s="324"/>
      <c r="F106" s="320"/>
      <c r="G106" s="321"/>
      <c r="H106" s="461" t="s">
        <v>129</v>
      </c>
      <c r="I106" s="85"/>
      <c r="X106" s="440"/>
      <c r="Y106" s="439"/>
    </row>
    <row r="107" spans="1:26" ht="15" customHeight="1" x14ac:dyDescent="0.2">
      <c r="A107" s="825" t="s">
        <v>131</v>
      </c>
      <c r="B107" s="529" t="s">
        <v>132</v>
      </c>
      <c r="C107" s="304">
        <f>SUM(D107:E107)</f>
        <v>0</v>
      </c>
      <c r="D107" s="306"/>
      <c r="E107" s="307"/>
      <c r="F107" s="320"/>
      <c r="G107" s="321"/>
      <c r="H107" s="461" t="s">
        <v>129</v>
      </c>
      <c r="I107" s="85"/>
      <c r="X107" s="440"/>
      <c r="Y107" s="439"/>
      <c r="Z107" s="447"/>
    </row>
    <row r="108" spans="1:26" ht="15" customHeight="1" x14ac:dyDescent="0.2">
      <c r="A108" s="826"/>
      <c r="B108" s="516" t="s">
        <v>125</v>
      </c>
      <c r="C108" s="308">
        <f>SUM(D108:E108)</f>
        <v>0</v>
      </c>
      <c r="D108" s="310"/>
      <c r="E108" s="311"/>
      <c r="F108" s="910" t="str">
        <f>IF(SUM(C105:C108)&lt;=+O85,"","Verificar diferencia IQ totales Compradas al Extra-Sistema Sección E.1 y F.2")</f>
        <v/>
      </c>
      <c r="G108" s="911"/>
      <c r="H108" s="911"/>
      <c r="I108" s="911"/>
      <c r="J108" s="911"/>
      <c r="K108" s="911"/>
      <c r="L108" s="911"/>
      <c r="M108" s="911"/>
      <c r="X108" s="440"/>
      <c r="Y108" s="440"/>
      <c r="Z108" s="447"/>
    </row>
    <row r="109" spans="1:26" ht="33" customHeight="1" x14ac:dyDescent="0.2">
      <c r="A109" s="833" t="s">
        <v>133</v>
      </c>
      <c r="B109" s="833"/>
      <c r="C109" s="833"/>
      <c r="D109" s="833"/>
      <c r="K109" s="563"/>
      <c r="X109" s="440"/>
      <c r="Y109" s="440"/>
    </row>
    <row r="110" spans="1:26" ht="30.75" customHeight="1" x14ac:dyDescent="0.15">
      <c r="A110" s="834" t="s">
        <v>134</v>
      </c>
      <c r="B110" s="834"/>
      <c r="C110" s="776" t="s">
        <v>9</v>
      </c>
      <c r="D110" s="776" t="s">
        <v>116</v>
      </c>
      <c r="E110" s="563"/>
      <c r="X110" s="440"/>
      <c r="Y110" s="440"/>
    </row>
    <row r="111" spans="1:26" ht="15" customHeight="1" x14ac:dyDescent="0.15">
      <c r="A111" s="835" t="s">
        <v>135</v>
      </c>
      <c r="B111" s="836"/>
      <c r="C111" s="325">
        <v>2</v>
      </c>
      <c r="D111" s="326">
        <v>1</v>
      </c>
      <c r="E111" s="649" t="str">
        <f>IF(D111&gt;C111,"Error: Las actividades totales son menores que las realizadas en beneficiarios","")</f>
        <v/>
      </c>
      <c r="R111" s="589">
        <v>0</v>
      </c>
      <c r="X111" s="449">
        <f>IF(D111&gt;C111,1,0)</f>
        <v>0</v>
      </c>
      <c r="Y111" s="449"/>
    </row>
    <row r="112" spans="1:26" ht="15" customHeight="1" x14ac:dyDescent="0.15">
      <c r="A112" s="837" t="s">
        <v>136</v>
      </c>
      <c r="B112" s="838"/>
      <c r="C112" s="327">
        <v>1</v>
      </c>
      <c r="D112" s="328">
        <v>1</v>
      </c>
      <c r="E112" s="649" t="str">
        <f>IF(D112&gt;C112,"Error: Las actividades totales son menores que las realizadas en beneficiarios","")</f>
        <v/>
      </c>
      <c r="R112" s="589">
        <v>0</v>
      </c>
      <c r="X112" s="449">
        <f>IF(D112&gt;C112,1,0)</f>
        <v>0</v>
      </c>
      <c r="Y112" s="450"/>
    </row>
    <row r="113" spans="1:27" ht="37.5" customHeight="1" x14ac:dyDescent="0.2">
      <c r="A113" s="528" t="s">
        <v>137</v>
      </c>
      <c r="B113" s="476"/>
      <c r="C113" s="476"/>
      <c r="D113" s="476"/>
      <c r="F113" s="476"/>
    </row>
    <row r="114" spans="1:27" ht="27" customHeight="1" x14ac:dyDescent="0.15">
      <c r="A114" s="789" t="s">
        <v>47</v>
      </c>
      <c r="B114" s="790"/>
      <c r="C114" s="788" t="s">
        <v>138</v>
      </c>
      <c r="D114" s="788"/>
      <c r="E114" s="822"/>
      <c r="F114" s="788" t="s">
        <v>272</v>
      </c>
      <c r="G114" s="788"/>
      <c r="H114" s="822"/>
      <c r="I114" s="799" t="s">
        <v>269</v>
      </c>
      <c r="J114" s="799" t="s">
        <v>6</v>
      </c>
      <c r="K114" s="799" t="s">
        <v>7</v>
      </c>
      <c r="L114" s="811" t="s">
        <v>8</v>
      </c>
      <c r="Z114" s="461"/>
      <c r="AA114" s="445"/>
    </row>
    <row r="115" spans="1:27" ht="30" customHeight="1" x14ac:dyDescent="0.15">
      <c r="A115" s="791"/>
      <c r="B115" s="792"/>
      <c r="C115" s="777" t="s">
        <v>9</v>
      </c>
      <c r="D115" s="633" t="s">
        <v>139</v>
      </c>
      <c r="E115" s="634" t="s">
        <v>140</v>
      </c>
      <c r="F115" s="772" t="s">
        <v>273</v>
      </c>
      <c r="G115" s="495" t="s">
        <v>274</v>
      </c>
      <c r="H115" s="778" t="s">
        <v>275</v>
      </c>
      <c r="I115" s="800"/>
      <c r="J115" s="800"/>
      <c r="K115" s="785"/>
      <c r="L115" s="811"/>
      <c r="Z115" s="461"/>
      <c r="AA115" s="445"/>
    </row>
    <row r="116" spans="1:27" ht="15" customHeight="1" x14ac:dyDescent="0.15">
      <c r="A116" s="797" t="s">
        <v>141</v>
      </c>
      <c r="B116" s="531" t="s">
        <v>142</v>
      </c>
      <c r="C116" s="255">
        <f>+[13]BS17A!C804</f>
        <v>19</v>
      </c>
      <c r="D116" s="329">
        <f>+C116-E116</f>
        <v>0</v>
      </c>
      <c r="E116" s="330">
        <f>+[13]BS17A!D804</f>
        <v>19</v>
      </c>
      <c r="F116" s="404">
        <f>+[13]BS17A!N804</f>
        <v>2</v>
      </c>
      <c r="G116" s="430">
        <f>+[13]BS17A!O804</f>
        <v>17</v>
      </c>
      <c r="H116" s="256">
        <f>+[13]BS17A!P804</f>
        <v>0</v>
      </c>
      <c r="I116" s="256">
        <f>+[13]BS17A!Q804+[13]BS17A!R804</f>
        <v>0</v>
      </c>
      <c r="J116" s="256"/>
      <c r="K116" s="331">
        <f>+[13]BS17D!E804</f>
        <v>0</v>
      </c>
      <c r="L116" s="256">
        <f>+[13]BS17A!T804</f>
        <v>0</v>
      </c>
      <c r="M116" s="649" t="str">
        <f>IF((E116)&gt;C116,"ERROR POR PREVISION",IF((F116+G116+H116)&lt;&gt;C116,"ERROR PROCEDENCIA",""))</f>
        <v/>
      </c>
      <c r="N116" s="474"/>
      <c r="Y116" s="451">
        <f>IF(E116&gt;C116,1,0)</f>
        <v>0</v>
      </c>
      <c r="Z116" s="452">
        <f t="shared" ref="Z116:Z133" si="18">IF((F116+G116+H116)&lt;&gt;C116,1,0)</f>
        <v>0</v>
      </c>
      <c r="AA116" s="445"/>
    </row>
    <row r="117" spans="1:27" ht="15" customHeight="1" x14ac:dyDescent="0.15">
      <c r="A117" s="829"/>
      <c r="B117" s="532" t="s">
        <v>143</v>
      </c>
      <c r="C117" s="231">
        <f>+[13]BS17C!C44</f>
        <v>3</v>
      </c>
      <c r="D117" s="332"/>
      <c r="E117" s="333"/>
      <c r="F117" s="232">
        <f>+[13]BS17C!D44</f>
        <v>0</v>
      </c>
      <c r="G117" s="391">
        <f>+[13]BS17C!E44</f>
        <v>0</v>
      </c>
      <c r="H117" s="260">
        <f>+[13]BS17C!F44</f>
        <v>3</v>
      </c>
      <c r="I117" s="260">
        <f>+[13]BS17C!G44</f>
        <v>0</v>
      </c>
      <c r="J117" s="260"/>
      <c r="K117" s="231">
        <f>+[13]BS17D!E1988</f>
        <v>0</v>
      </c>
      <c r="L117" s="260">
        <f>+[13]BS17C!H44</f>
        <v>0</v>
      </c>
      <c r="M117" s="649" t="str">
        <f>IF((F117+G117+H117)&lt;&gt;C117,"ERROR PROCEDENCIA","")</f>
        <v/>
      </c>
      <c r="N117" s="474"/>
      <c r="Y117" s="451"/>
      <c r="Z117" s="452">
        <f t="shared" si="18"/>
        <v>0</v>
      </c>
      <c r="AA117" s="445"/>
    </row>
    <row r="118" spans="1:27" ht="15" customHeight="1" x14ac:dyDescent="0.15">
      <c r="A118" s="830"/>
      <c r="B118" s="533" t="s">
        <v>9</v>
      </c>
      <c r="C118" s="217">
        <f>+C117+C116</f>
        <v>22</v>
      </c>
      <c r="D118" s="318"/>
      <c r="E118" s="319"/>
      <c r="F118" s="218">
        <f t="shared" ref="F118:L118" si="19">+F117+F116</f>
        <v>2</v>
      </c>
      <c r="G118" s="387">
        <f t="shared" si="19"/>
        <v>17</v>
      </c>
      <c r="H118" s="265">
        <f t="shared" si="19"/>
        <v>3</v>
      </c>
      <c r="I118" s="265">
        <f t="shared" si="19"/>
        <v>0</v>
      </c>
      <c r="J118" s="265"/>
      <c r="K118" s="217">
        <f>+K117+K116</f>
        <v>0</v>
      </c>
      <c r="L118" s="265">
        <f t="shared" si="19"/>
        <v>0</v>
      </c>
      <c r="M118" s="649" t="str">
        <f>IF((F118+G118+H118)&lt;&gt;C118,"ERROR PROCEDENCIA","")</f>
        <v/>
      </c>
      <c r="N118" s="474"/>
      <c r="Y118" s="451"/>
      <c r="Z118" s="452">
        <f t="shared" si="18"/>
        <v>0</v>
      </c>
      <c r="AA118" s="445"/>
    </row>
    <row r="119" spans="1:27" ht="15" customHeight="1" x14ac:dyDescent="0.15">
      <c r="A119" s="534" t="s">
        <v>144</v>
      </c>
      <c r="B119" s="535"/>
      <c r="C119" s="334">
        <f>+[13]BS17C!C80</f>
        <v>945</v>
      </c>
      <c r="D119" s="318"/>
      <c r="E119" s="319"/>
      <c r="F119" s="245">
        <f>+[13]BS17C!D80</f>
        <v>0</v>
      </c>
      <c r="G119" s="247">
        <f>+[13]BS17C!E80</f>
        <v>923</v>
      </c>
      <c r="H119" s="335">
        <f>+[13]BS17C!F80</f>
        <v>22</v>
      </c>
      <c r="I119" s="335">
        <f>+[13]BS17C!G80</f>
        <v>0</v>
      </c>
      <c r="J119" s="335"/>
      <c r="K119" s="244">
        <f>+[13]BS17D!E2023</f>
        <v>0</v>
      </c>
      <c r="L119" s="335">
        <f>+[13]BS17C!H80</f>
        <v>0</v>
      </c>
      <c r="M119" s="649" t="str">
        <f>IF((F119+G119+H119)&lt;&gt;C119,"ERROR PROCEDENCIA","")</f>
        <v/>
      </c>
      <c r="N119" s="474"/>
      <c r="Y119" s="451"/>
      <c r="Z119" s="452">
        <f t="shared" si="18"/>
        <v>0</v>
      </c>
      <c r="AA119" s="445"/>
    </row>
    <row r="120" spans="1:27" ht="15" customHeight="1" x14ac:dyDescent="0.15">
      <c r="A120" s="536" t="s">
        <v>145</v>
      </c>
      <c r="B120" s="537"/>
      <c r="C120" s="151">
        <f>+[13]BS17C!C122</f>
        <v>387</v>
      </c>
      <c r="D120" s="336"/>
      <c r="E120" s="337"/>
      <c r="F120" s="251">
        <f>+[13]BS17C!D122</f>
        <v>0</v>
      </c>
      <c r="G120" s="253">
        <f>+[13]BS17C!E122</f>
        <v>383</v>
      </c>
      <c r="H120" s="272">
        <f>+[13]BS17C!F122</f>
        <v>4</v>
      </c>
      <c r="I120" s="272">
        <f>+[13]BS17C!G122</f>
        <v>0</v>
      </c>
      <c r="J120" s="272"/>
      <c r="K120" s="250">
        <f>+[13]BS17D!E2062</f>
        <v>0</v>
      </c>
      <c r="L120" s="272">
        <f>+[13]BS17C!H122</f>
        <v>0</v>
      </c>
      <c r="M120" s="649" t="str">
        <f>IF((F120+G120+H120)&lt;&gt;C120,"ERROR PROCEDENCIA","")</f>
        <v/>
      </c>
      <c r="N120" s="474"/>
      <c r="Y120" s="451"/>
      <c r="Z120" s="452">
        <f t="shared" si="18"/>
        <v>0</v>
      </c>
      <c r="AA120" s="445"/>
    </row>
    <row r="121" spans="1:27" ht="15" customHeight="1" x14ac:dyDescent="0.15">
      <c r="A121" s="831" t="s">
        <v>146</v>
      </c>
      <c r="B121" s="832"/>
      <c r="C121" s="299">
        <f>+[13]BS17A!C1036</f>
        <v>7</v>
      </c>
      <c r="D121" s="219">
        <f>+C121-E121</f>
        <v>0</v>
      </c>
      <c r="E121" s="220">
        <f>+[13]BS17A!D1036</f>
        <v>7</v>
      </c>
      <c r="F121" s="218">
        <f>+[13]BS17A!N1036</f>
        <v>0</v>
      </c>
      <c r="G121" s="387">
        <f>+[13]BS17A!O1036</f>
        <v>7</v>
      </c>
      <c r="H121" s="265">
        <f>+[13]BS17A!P1036</f>
        <v>0</v>
      </c>
      <c r="I121" s="265">
        <f>+[13]BS17A!Q1036+[13]BS17A!R1036</f>
        <v>0</v>
      </c>
      <c r="J121" s="265"/>
      <c r="K121" s="217">
        <f>+[13]BS17D!E1036</f>
        <v>0</v>
      </c>
      <c r="L121" s="265">
        <f>+[13]BS17A!T1036</f>
        <v>0</v>
      </c>
      <c r="M121" s="649" t="str">
        <f>IF((E121)&gt;C121,"ERROR POR PREVISION",IF((F121+G121+H121)&lt;&gt;C121,"ERROR PROCEDENCIA",""))</f>
        <v/>
      </c>
      <c r="N121" s="474"/>
      <c r="Y121" s="451">
        <f>IF(E121&gt;C121,1,0)</f>
        <v>0</v>
      </c>
      <c r="Z121" s="452">
        <f t="shared" si="18"/>
        <v>0</v>
      </c>
      <c r="AA121" s="445"/>
    </row>
    <row r="122" spans="1:27" ht="15" customHeight="1" x14ac:dyDescent="0.15">
      <c r="A122" s="538" t="s">
        <v>147</v>
      </c>
      <c r="B122" s="539"/>
      <c r="C122" s="338">
        <f>+[13]BS17C!C164</f>
        <v>48</v>
      </c>
      <c r="D122" s="339"/>
      <c r="E122" s="337"/>
      <c r="F122" s="223">
        <f>+[13]BS17C!D164</f>
        <v>48</v>
      </c>
      <c r="G122" s="388">
        <f>+[13]BS17C!E164</f>
        <v>0</v>
      </c>
      <c r="H122" s="340">
        <f>+[13]BS17C!F164</f>
        <v>0</v>
      </c>
      <c r="I122" s="340">
        <f>+[13]BS17C!G164</f>
        <v>0</v>
      </c>
      <c r="J122" s="340"/>
      <c r="K122" s="222">
        <f>+[13]BS17D!B2103</f>
        <v>0</v>
      </c>
      <c r="L122" s="340">
        <f>+[13]BS17C!H164</f>
        <v>0</v>
      </c>
      <c r="M122" s="649" t="str">
        <f>IF((F122+G122+H122)&lt;&gt;C122,"ERROR PROCEDENCIA","")</f>
        <v/>
      </c>
      <c r="N122" s="474"/>
      <c r="Y122" s="451"/>
      <c r="Z122" s="452">
        <f t="shared" si="18"/>
        <v>0</v>
      </c>
      <c r="AA122" s="445"/>
    </row>
    <row r="123" spans="1:27" ht="15" customHeight="1" x14ac:dyDescent="0.15">
      <c r="A123" s="799" t="s">
        <v>148</v>
      </c>
      <c r="B123" s="540" t="s">
        <v>142</v>
      </c>
      <c r="C123" s="151">
        <f>+[13]BS17A!C1196</f>
        <v>853</v>
      </c>
      <c r="D123" s="236">
        <f>+C123-E123</f>
        <v>10</v>
      </c>
      <c r="E123" s="237">
        <f>+[13]BS17A!D1196</f>
        <v>843</v>
      </c>
      <c r="F123" s="235">
        <f>+[13]BS17A!N1196</f>
        <v>253</v>
      </c>
      <c r="G123" s="393">
        <f>+[13]BS17A!O1196</f>
        <v>402</v>
      </c>
      <c r="H123" s="258">
        <f>+[13]BS17A!P1196</f>
        <v>198</v>
      </c>
      <c r="I123" s="258">
        <f>+[13]BS17A!Q1196+[13]BS17A!R1196</f>
        <v>37</v>
      </c>
      <c r="J123" s="258"/>
      <c r="K123" s="234">
        <f>+[13]BS17D!E1196</f>
        <v>0</v>
      </c>
      <c r="L123" s="258">
        <f>+[13]BS17A!T1196</f>
        <v>0</v>
      </c>
      <c r="M123" s="649" t="str">
        <f>IF((E123)&gt;C123,"ERROR POR PREVISION",IF((F123+G123+H123)&lt;&gt;C123,"ERROR PROCEDENCIA",""))</f>
        <v/>
      </c>
      <c r="N123" s="474"/>
      <c r="Y123" s="451">
        <f>IF(E123&gt;C123,1,0)</f>
        <v>0</v>
      </c>
      <c r="Z123" s="452">
        <f t="shared" si="18"/>
        <v>0</v>
      </c>
      <c r="AA123" s="445"/>
    </row>
    <row r="124" spans="1:27" ht="15" customHeight="1" x14ac:dyDescent="0.15">
      <c r="A124" s="785"/>
      <c r="B124" s="532" t="s">
        <v>143</v>
      </c>
      <c r="C124" s="341">
        <f>+[13]BS17C!C181</f>
        <v>16331</v>
      </c>
      <c r="D124" s="332"/>
      <c r="E124" s="333"/>
      <c r="F124" s="232">
        <f>+[13]BS17C!D181</f>
        <v>16103</v>
      </c>
      <c r="G124" s="391">
        <f>+[13]BS17C!E181</f>
        <v>55</v>
      </c>
      <c r="H124" s="260">
        <f>+[13]BS17C!F181</f>
        <v>173</v>
      </c>
      <c r="I124" s="260">
        <f>+[13]BS17C!G181</f>
        <v>0</v>
      </c>
      <c r="J124" s="260"/>
      <c r="K124" s="231">
        <f>+[13]BS17D!E2119</f>
        <v>0</v>
      </c>
      <c r="L124" s="260">
        <f>+[13]BS17C!H181</f>
        <v>0</v>
      </c>
      <c r="M124" s="649" t="str">
        <f>IF((F124+G124+H124)&lt;&gt;C124,"ERROR PROCEDENCIA","")</f>
        <v/>
      </c>
      <c r="N124" s="474"/>
      <c r="Y124" s="451"/>
      <c r="Z124" s="452">
        <f t="shared" si="18"/>
        <v>0</v>
      </c>
      <c r="AA124" s="445"/>
    </row>
    <row r="125" spans="1:27" ht="15" customHeight="1" x14ac:dyDescent="0.15">
      <c r="A125" s="800"/>
      <c r="B125" s="533" t="s">
        <v>9</v>
      </c>
      <c r="C125" s="299">
        <f>+C124+C123</f>
        <v>17184</v>
      </c>
      <c r="D125" s="318"/>
      <c r="E125" s="319"/>
      <c r="F125" s="218">
        <f t="shared" ref="F125:L125" si="20">+F124+F123</f>
        <v>16356</v>
      </c>
      <c r="G125" s="387">
        <f t="shared" si="20"/>
        <v>457</v>
      </c>
      <c r="H125" s="265">
        <f t="shared" si="20"/>
        <v>371</v>
      </c>
      <c r="I125" s="265">
        <f t="shared" si="20"/>
        <v>37</v>
      </c>
      <c r="J125" s="265"/>
      <c r="K125" s="217">
        <f t="shared" si="20"/>
        <v>0</v>
      </c>
      <c r="L125" s="265">
        <f t="shared" si="20"/>
        <v>0</v>
      </c>
      <c r="M125" s="649" t="str">
        <f>IF((F125+G125+H125)&lt;&gt;C125,"ERROR PROCEDENCIA","")</f>
        <v/>
      </c>
      <c r="N125" s="474"/>
      <c r="Y125" s="451"/>
      <c r="Z125" s="452">
        <f t="shared" si="18"/>
        <v>0</v>
      </c>
      <c r="AA125" s="445"/>
    </row>
    <row r="126" spans="1:27" ht="15" customHeight="1" x14ac:dyDescent="0.15">
      <c r="A126" s="785" t="s">
        <v>149</v>
      </c>
      <c r="B126" s="541" t="s">
        <v>142</v>
      </c>
      <c r="C126" s="338">
        <f>+[13]BS17A!C1353</f>
        <v>186</v>
      </c>
      <c r="D126" s="246">
        <f>+C126-E126</f>
        <v>1</v>
      </c>
      <c r="E126" s="248">
        <f>+[13]BS17A!D1353</f>
        <v>185</v>
      </c>
      <c r="F126" s="245">
        <f>+[13]BS17A!N1353</f>
        <v>6</v>
      </c>
      <c r="G126" s="247">
        <f>+[13]BS17A!O1353</f>
        <v>180</v>
      </c>
      <c r="H126" s="335">
        <f>+[13]BS17A!P1353</f>
        <v>0</v>
      </c>
      <c r="I126" s="335">
        <f>+[13]BS17A!Q1353+[13]BS17A!R1353</f>
        <v>67</v>
      </c>
      <c r="J126" s="340"/>
      <c r="K126" s="222">
        <f>+[13]BS17D!E1353</f>
        <v>0</v>
      </c>
      <c r="L126" s="335">
        <f>+[13]BS17A!T1353</f>
        <v>0</v>
      </c>
      <c r="M126" s="649" t="str">
        <f>IF((E126)&gt;C126,"ERROR POR PREVISION",IF((F126+G126+H126)&lt;&gt;C126,"ERROR PROCEDENCIA",""))</f>
        <v/>
      </c>
      <c r="N126" s="474"/>
      <c r="Y126" s="451">
        <f>IF(E126&gt;C126,1,0)</f>
        <v>0</v>
      </c>
      <c r="Z126" s="452">
        <f t="shared" si="18"/>
        <v>0</v>
      </c>
      <c r="AA126" s="445"/>
    </row>
    <row r="127" spans="1:27" ht="15" customHeight="1" x14ac:dyDescent="0.15">
      <c r="A127" s="785"/>
      <c r="B127" s="532" t="s">
        <v>143</v>
      </c>
      <c r="C127" s="341">
        <f>+[13]BS17C!C252</f>
        <v>291</v>
      </c>
      <c r="D127" s="332"/>
      <c r="E127" s="333"/>
      <c r="F127" s="232">
        <f>+[13]BS17C!D252</f>
        <v>148</v>
      </c>
      <c r="G127" s="391">
        <f>+[13]BS17C!E252</f>
        <v>137</v>
      </c>
      <c r="H127" s="260">
        <f>+[13]BS17C!F252</f>
        <v>6</v>
      </c>
      <c r="I127" s="260">
        <f>+[13]BS17C!G252</f>
        <v>0</v>
      </c>
      <c r="J127" s="260"/>
      <c r="K127" s="231">
        <f>+[13]BS17D!E2189</f>
        <v>0</v>
      </c>
      <c r="L127" s="260">
        <f>+[13]BS17C!H252</f>
        <v>0</v>
      </c>
      <c r="M127" s="649" t="str">
        <f>IF((F127+G127+H127)&lt;&gt;C127,"ERROR PROCEDENCIA","")</f>
        <v/>
      </c>
      <c r="N127" s="474"/>
      <c r="Y127" s="451"/>
      <c r="Z127" s="452">
        <f t="shared" si="18"/>
        <v>0</v>
      </c>
      <c r="AA127" s="445"/>
    </row>
    <row r="128" spans="1:27" ht="15" customHeight="1" x14ac:dyDescent="0.15">
      <c r="A128" s="785"/>
      <c r="B128" s="533" t="s">
        <v>9</v>
      </c>
      <c r="C128" s="299">
        <f>+C127+C126</f>
        <v>477</v>
      </c>
      <c r="D128" s="318"/>
      <c r="E128" s="319"/>
      <c r="F128" s="218">
        <f t="shared" ref="F128:L128" si="21">+F127+F126</f>
        <v>154</v>
      </c>
      <c r="G128" s="387">
        <f t="shared" si="21"/>
        <v>317</v>
      </c>
      <c r="H128" s="265">
        <f t="shared" si="21"/>
        <v>6</v>
      </c>
      <c r="I128" s="265">
        <f t="shared" si="21"/>
        <v>67</v>
      </c>
      <c r="J128" s="265"/>
      <c r="K128" s="217">
        <f t="shared" si="21"/>
        <v>0</v>
      </c>
      <c r="L128" s="265">
        <f t="shared" si="21"/>
        <v>0</v>
      </c>
      <c r="M128" s="649" t="str">
        <f>IF((F128+G128+H128)&lt;&gt;C128,"ERROR PROCEDENCIA","")</f>
        <v/>
      </c>
      <c r="N128" s="474"/>
      <c r="Y128" s="451"/>
      <c r="Z128" s="452">
        <f t="shared" si="18"/>
        <v>0</v>
      </c>
      <c r="AA128" s="445"/>
    </row>
    <row r="129" spans="1:27" ht="15" customHeight="1" x14ac:dyDescent="0.15">
      <c r="A129" s="536" t="s">
        <v>150</v>
      </c>
      <c r="B129" s="539"/>
      <c r="C129" s="338">
        <f>+[13]BS17C!C292</f>
        <v>156</v>
      </c>
      <c r="D129" s="336"/>
      <c r="E129" s="337"/>
      <c r="F129" s="223">
        <f>+[13]BS17C!D292</f>
        <v>111</v>
      </c>
      <c r="G129" s="388">
        <f>+[13]BS17C!E292</f>
        <v>18</v>
      </c>
      <c r="H129" s="340">
        <f>+[13]BS17C!F292</f>
        <v>27</v>
      </c>
      <c r="I129" s="340">
        <f>+[13]BS17C!G292</f>
        <v>0</v>
      </c>
      <c r="J129" s="340"/>
      <c r="K129" s="222">
        <f>+[13]BS17D!E2228</f>
        <v>0</v>
      </c>
      <c r="L129" s="340">
        <f>+[13]BS17C!H292</f>
        <v>0</v>
      </c>
      <c r="M129" s="649" t="str">
        <f>IF((F129+G129+H129)&lt;&gt;C129,"ERROR PROCEDENCIA","")</f>
        <v/>
      </c>
      <c r="N129" s="474"/>
      <c r="Y129" s="451"/>
      <c r="Z129" s="452">
        <f t="shared" si="18"/>
        <v>0</v>
      </c>
      <c r="AA129" s="445"/>
    </row>
    <row r="130" spans="1:27" ht="15" customHeight="1" x14ac:dyDescent="0.15">
      <c r="A130" s="534" t="s">
        <v>151</v>
      </c>
      <c r="B130" s="542"/>
      <c r="C130" s="299">
        <f>+[13]BS17A!C1574</f>
        <v>1190</v>
      </c>
      <c r="D130" s="219">
        <f>+C130-E130</f>
        <v>37</v>
      </c>
      <c r="E130" s="220">
        <f>+[13]BS17A!D1574</f>
        <v>1153</v>
      </c>
      <c r="F130" s="218">
        <f>+[13]BS17A!N1574</f>
        <v>1136</v>
      </c>
      <c r="G130" s="387">
        <f>+[13]BS17A!O1574</f>
        <v>54</v>
      </c>
      <c r="H130" s="265">
        <f>+[13]BS17A!P1574</f>
        <v>0</v>
      </c>
      <c r="I130" s="265">
        <f>+[13]BS17A!Q1574+[13]BS17A!R1574</f>
        <v>0</v>
      </c>
      <c r="J130" s="265"/>
      <c r="K130" s="217">
        <f>+[13]BS17D!E1574</f>
        <v>0</v>
      </c>
      <c r="L130" s="265">
        <f>+[13]BS17A!T1574</f>
        <v>0</v>
      </c>
      <c r="M130" s="649" t="str">
        <f>IF((E130)&gt;C130,"ERROR POR PREVISION",IF((F130+G130+H130)&lt;&gt;C130,"ERROR PROCEDENCIA",""))</f>
        <v/>
      </c>
      <c r="N130" s="474"/>
      <c r="Y130" s="451">
        <f>IF(E130&gt;C130,1,0)</f>
        <v>0</v>
      </c>
      <c r="Z130" s="452">
        <f t="shared" si="18"/>
        <v>0</v>
      </c>
      <c r="AA130" s="445"/>
    </row>
    <row r="131" spans="1:27" ht="15" customHeight="1" x14ac:dyDescent="0.15">
      <c r="A131" s="843" t="s">
        <v>152</v>
      </c>
      <c r="B131" s="540" t="s">
        <v>142</v>
      </c>
      <c r="C131" s="338">
        <f>+[13]BS17A!C1849</f>
        <v>28</v>
      </c>
      <c r="D131" s="224">
        <f>+C131-E131</f>
        <v>0</v>
      </c>
      <c r="E131" s="225">
        <f>+[13]BS17A!D1849</f>
        <v>28</v>
      </c>
      <c r="F131" s="223">
        <f>+[13]BS17A!N1849</f>
        <v>10</v>
      </c>
      <c r="G131" s="388">
        <f>+[13]BS17A!O1849</f>
        <v>1</v>
      </c>
      <c r="H131" s="340">
        <f>+[13]BS17A!P1849</f>
        <v>17</v>
      </c>
      <c r="I131" s="340">
        <f>+[13]BS17A!Q1849+[13]BS17A!R1849</f>
        <v>0</v>
      </c>
      <c r="J131" s="340"/>
      <c r="K131" s="222">
        <f>+[13]BS17D!E1849</f>
        <v>0</v>
      </c>
      <c r="L131" s="340">
        <f>+[13]BS17A!T1849</f>
        <v>0</v>
      </c>
      <c r="M131" s="649" t="str">
        <f>IF((E131)&gt;C131,"ERROR POR PREVISION",IF((F131+G131+H131)&lt;&gt;C131,"ERROR PROCEDENCIA",""))</f>
        <v/>
      </c>
      <c r="N131" s="474"/>
      <c r="Y131" s="451">
        <f>IF(E131&gt;C131,1,0)</f>
        <v>0</v>
      </c>
      <c r="Z131" s="452">
        <f t="shared" si="18"/>
        <v>0</v>
      </c>
      <c r="AA131" s="445"/>
    </row>
    <row r="132" spans="1:27" ht="15" customHeight="1" x14ac:dyDescent="0.15">
      <c r="A132" s="844"/>
      <c r="B132" s="532" t="s">
        <v>143</v>
      </c>
      <c r="C132" s="341">
        <f>+[13]BS17C!C315</f>
        <v>88</v>
      </c>
      <c r="D132" s="332"/>
      <c r="E132" s="333"/>
      <c r="F132" s="232">
        <f>+[13]BS17C!D315</f>
        <v>0</v>
      </c>
      <c r="G132" s="391">
        <f>+[13]BS17C!E315</f>
        <v>88</v>
      </c>
      <c r="H132" s="260">
        <f>+[13]BS17C!F315</f>
        <v>0</v>
      </c>
      <c r="I132" s="260">
        <f>+[13]BS17C!G315</f>
        <v>0</v>
      </c>
      <c r="J132" s="260"/>
      <c r="K132" s="231">
        <f>+[13]BS17D!E2250</f>
        <v>0</v>
      </c>
      <c r="L132" s="260">
        <f>+[13]BS17C!H315</f>
        <v>0</v>
      </c>
      <c r="M132" s="649" t="str">
        <f t="shared" ref="M132:M137" si="22">IF((F132+G132+H132)&lt;&gt;C132,"ERROR PROCEDENCIA","")</f>
        <v/>
      </c>
      <c r="N132" s="474"/>
      <c r="Y132" s="451"/>
      <c r="Z132" s="452">
        <f t="shared" si="18"/>
        <v>0</v>
      </c>
      <c r="AA132" s="445"/>
    </row>
    <row r="133" spans="1:27" ht="15" customHeight="1" x14ac:dyDescent="0.15">
      <c r="A133" s="845"/>
      <c r="B133" s="533" t="s">
        <v>9</v>
      </c>
      <c r="C133" s="299">
        <f>+C132+C131</f>
        <v>116</v>
      </c>
      <c r="D133" s="318"/>
      <c r="E133" s="319"/>
      <c r="F133" s="218">
        <f t="shared" ref="F133:L133" si="23">+F132+F131</f>
        <v>10</v>
      </c>
      <c r="G133" s="387">
        <f t="shared" si="23"/>
        <v>89</v>
      </c>
      <c r="H133" s="265">
        <f t="shared" si="23"/>
        <v>17</v>
      </c>
      <c r="I133" s="265">
        <f t="shared" si="23"/>
        <v>0</v>
      </c>
      <c r="J133" s="265"/>
      <c r="K133" s="217">
        <f t="shared" si="23"/>
        <v>0</v>
      </c>
      <c r="L133" s="265">
        <f t="shared" si="23"/>
        <v>0</v>
      </c>
      <c r="M133" s="649" t="str">
        <f t="shared" si="22"/>
        <v/>
      </c>
      <c r="N133" s="474"/>
      <c r="Y133" s="451"/>
      <c r="Z133" s="452">
        <f t="shared" si="18"/>
        <v>0</v>
      </c>
      <c r="AA133" s="445"/>
    </row>
    <row r="134" spans="1:27" ht="15" customHeight="1" x14ac:dyDescent="0.15">
      <c r="A134" s="534" t="s">
        <v>153</v>
      </c>
      <c r="B134" s="542"/>
      <c r="C134" s="299">
        <f>+[13]BS17C!C341</f>
        <v>17275</v>
      </c>
      <c r="D134" s="318"/>
      <c r="E134" s="319"/>
      <c r="F134" s="218">
        <f>+[13]BS17C!D341</f>
        <v>14910</v>
      </c>
      <c r="G134" s="387">
        <f>+[13]BS17C!E341</f>
        <v>2037</v>
      </c>
      <c r="H134" s="265">
        <f>+[13]BS17C!F341</f>
        <v>328</v>
      </c>
      <c r="I134" s="265">
        <f>+[13]BS17C!G341</f>
        <v>0</v>
      </c>
      <c r="J134" s="265"/>
      <c r="K134" s="217">
        <f>+[13]BS17D!E2267</f>
        <v>0</v>
      </c>
      <c r="L134" s="265">
        <f>+[13]BS17C!H341</f>
        <v>0</v>
      </c>
      <c r="M134" s="649" t="str">
        <f t="shared" si="22"/>
        <v/>
      </c>
      <c r="N134" s="474"/>
      <c r="Y134" s="451"/>
      <c r="Z134" s="452"/>
      <c r="AA134" s="445"/>
    </row>
    <row r="135" spans="1:27" ht="15" customHeight="1" x14ac:dyDescent="0.15">
      <c r="A135" s="846" t="s">
        <v>154</v>
      </c>
      <c r="B135" s="543" t="s">
        <v>142</v>
      </c>
      <c r="C135" s="342">
        <f>+C116+C121+C123+C126+C130+C131</f>
        <v>2283</v>
      </c>
      <c r="D135" s="281"/>
      <c r="E135" s="282"/>
      <c r="F135" s="236">
        <f t="shared" ref="F135:L135" si="24">+F116+F121+F123+F126+F130+F131</f>
        <v>1407</v>
      </c>
      <c r="G135" s="393">
        <f t="shared" si="24"/>
        <v>661</v>
      </c>
      <c r="H135" s="237">
        <f t="shared" si="24"/>
        <v>215</v>
      </c>
      <c r="I135" s="342">
        <f t="shared" si="24"/>
        <v>104</v>
      </c>
      <c r="J135" s="342"/>
      <c r="K135" s="234">
        <f>+K116+K121+K123+K126+K130+K131</f>
        <v>0</v>
      </c>
      <c r="L135" s="258">
        <f t="shared" si="24"/>
        <v>0</v>
      </c>
      <c r="M135" s="649" t="str">
        <f t="shared" si="22"/>
        <v/>
      </c>
      <c r="N135" s="474"/>
      <c r="Y135" s="451"/>
      <c r="Z135" s="452">
        <f>IF((F135+G135+H135)&lt;&gt;C135,1,0)</f>
        <v>0</v>
      </c>
      <c r="AA135" s="445"/>
    </row>
    <row r="136" spans="1:27" ht="15" customHeight="1" x14ac:dyDescent="0.15">
      <c r="A136" s="847"/>
      <c r="B136" s="544" t="s">
        <v>143</v>
      </c>
      <c r="C136" s="293">
        <f>+C117+C119+C120+C122+C124+C127+C129+C132+C134</f>
        <v>35524</v>
      </c>
      <c r="D136" s="318"/>
      <c r="E136" s="319"/>
      <c r="F136" s="227">
        <f t="shared" ref="F136:L136" si="25">+F117+F119+F120+F122+F124+F127+F129+F132+F134</f>
        <v>31320</v>
      </c>
      <c r="G136" s="229">
        <f t="shared" si="25"/>
        <v>3641</v>
      </c>
      <c r="H136" s="270">
        <f t="shared" si="25"/>
        <v>563</v>
      </c>
      <c r="I136" s="270">
        <f t="shared" si="25"/>
        <v>0</v>
      </c>
      <c r="J136" s="270"/>
      <c r="K136" s="156">
        <f t="shared" si="25"/>
        <v>0</v>
      </c>
      <c r="L136" s="270">
        <f t="shared" si="25"/>
        <v>0</v>
      </c>
      <c r="M136" s="649" t="str">
        <f t="shared" si="22"/>
        <v/>
      </c>
      <c r="N136" s="474"/>
      <c r="Y136" s="451"/>
      <c r="Z136" s="452">
        <f>IF((F136+G136+H136)&lt;&gt;C136,1,0)</f>
        <v>0</v>
      </c>
      <c r="AA136" s="445"/>
    </row>
    <row r="137" spans="1:27" ht="15" customHeight="1" x14ac:dyDescent="0.15">
      <c r="A137" s="848"/>
      <c r="B137" s="545" t="s">
        <v>9</v>
      </c>
      <c r="C137" s="341">
        <f>+C135+C136</f>
        <v>37807</v>
      </c>
      <c r="D137" s="336"/>
      <c r="E137" s="337"/>
      <c r="F137" s="232">
        <f t="shared" ref="F137:L137" si="26">+F135+F136</f>
        <v>32727</v>
      </c>
      <c r="G137" s="391">
        <f t="shared" si="26"/>
        <v>4302</v>
      </c>
      <c r="H137" s="260">
        <f t="shared" si="26"/>
        <v>778</v>
      </c>
      <c r="I137" s="260">
        <f t="shared" si="26"/>
        <v>104</v>
      </c>
      <c r="J137" s="260"/>
      <c r="K137" s="231">
        <f t="shared" si="26"/>
        <v>0</v>
      </c>
      <c r="L137" s="260">
        <f t="shared" si="26"/>
        <v>0</v>
      </c>
      <c r="M137" s="649" t="str">
        <f t="shared" si="22"/>
        <v/>
      </c>
      <c r="N137" s="474"/>
      <c r="Y137" s="451"/>
      <c r="Z137" s="452">
        <f>IF((F137+G137+H137)&lt;&gt;C137,1,0)</f>
        <v>0</v>
      </c>
      <c r="AA137" s="445"/>
    </row>
    <row r="138" spans="1:27" ht="27.75" customHeight="1" x14ac:dyDescent="0.2">
      <c r="A138" s="528" t="s">
        <v>155</v>
      </c>
      <c r="B138" s="476"/>
      <c r="C138" s="546"/>
      <c r="D138" s="546"/>
      <c r="E138" s="547"/>
      <c r="F138" s="546"/>
      <c r="G138" s="85"/>
      <c r="H138" s="85"/>
      <c r="I138" s="85"/>
      <c r="J138" s="85"/>
      <c r="K138" s="85"/>
      <c r="L138" s="85"/>
      <c r="M138" s="85"/>
    </row>
    <row r="139" spans="1:27" ht="27" customHeight="1" x14ac:dyDescent="0.2">
      <c r="A139" s="793" t="s">
        <v>156</v>
      </c>
      <c r="B139" s="794"/>
      <c r="C139" s="603" t="s">
        <v>9</v>
      </c>
      <c r="D139" s="548" t="s">
        <v>157</v>
      </c>
      <c r="E139" s="549"/>
      <c r="F139" s="85"/>
      <c r="G139" s="85"/>
      <c r="H139" s="85"/>
      <c r="I139" s="85"/>
      <c r="J139" s="85"/>
      <c r="K139" s="85"/>
      <c r="Z139" s="461"/>
    </row>
    <row r="140" spans="1:27" ht="15" customHeight="1" x14ac:dyDescent="0.2">
      <c r="A140" s="595" t="s">
        <v>158</v>
      </c>
      <c r="B140" s="550"/>
      <c r="C140" s="343">
        <f>+[13]BS17C!C533</f>
        <v>0</v>
      </c>
      <c r="D140" s="255">
        <f>+[13]BS17C!E533</f>
        <v>0</v>
      </c>
      <c r="E140" s="649" t="str">
        <f t="shared" ref="E140:E146" si="27">IF(D140&gt;C140,"Error: Las actividades totales son menores que las realizadas en beneficiarios","")</f>
        <v/>
      </c>
      <c r="F140" s="85"/>
      <c r="G140" s="85"/>
      <c r="H140" s="85"/>
      <c r="I140" s="85"/>
      <c r="J140" s="85"/>
      <c r="K140" s="85"/>
      <c r="L140" s="344"/>
      <c r="M140" s="344"/>
      <c r="N140" s="344"/>
      <c r="X140" s="451">
        <f>IF(D140&gt;C140,1,0)</f>
        <v>0</v>
      </c>
      <c r="Z140" s="461"/>
    </row>
    <row r="141" spans="1:27" ht="15" customHeight="1" x14ac:dyDescent="0.2">
      <c r="A141" s="514" t="s">
        <v>159</v>
      </c>
      <c r="B141" s="551"/>
      <c r="C141" s="293">
        <f>+[13]BS17A!C1861</f>
        <v>46</v>
      </c>
      <c r="D141" s="156">
        <f>+[13]BS17A!D1861</f>
        <v>37</v>
      </c>
      <c r="E141" s="649" t="str">
        <f t="shared" si="27"/>
        <v/>
      </c>
      <c r="F141" s="85"/>
      <c r="G141" s="85"/>
      <c r="H141" s="85"/>
      <c r="I141" s="85"/>
      <c r="J141" s="85"/>
      <c r="K141" s="85"/>
      <c r="L141" s="344"/>
      <c r="M141" s="344"/>
      <c r="N141" s="344"/>
      <c r="X141" s="451">
        <f t="shared" ref="X141:X146" si="28">IF(D141&gt;C141,1,0)</f>
        <v>0</v>
      </c>
      <c r="Z141" s="461"/>
    </row>
    <row r="142" spans="1:27" ht="15" customHeight="1" x14ac:dyDescent="0.2">
      <c r="A142" s="514" t="s">
        <v>160</v>
      </c>
      <c r="B142" s="551"/>
      <c r="C142" s="293">
        <f>+[13]BS17A!C48</f>
        <v>563</v>
      </c>
      <c r="D142" s="156">
        <f>+[13]BS17A!D48</f>
        <v>506</v>
      </c>
      <c r="E142" s="649" t="str">
        <f t="shared" si="27"/>
        <v/>
      </c>
      <c r="F142" s="85"/>
      <c r="G142" s="85"/>
      <c r="H142" s="85"/>
      <c r="I142" s="85"/>
      <c r="J142" s="85"/>
      <c r="K142" s="85"/>
      <c r="L142" s="344"/>
      <c r="M142" s="344"/>
      <c r="N142" s="344"/>
      <c r="X142" s="451">
        <f t="shared" si="28"/>
        <v>0</v>
      </c>
      <c r="Z142" s="461"/>
    </row>
    <row r="143" spans="1:27" ht="15" customHeight="1" x14ac:dyDescent="0.2">
      <c r="A143" s="514" t="s">
        <v>161</v>
      </c>
      <c r="B143" s="551"/>
      <c r="C143" s="345"/>
      <c r="D143" s="346"/>
      <c r="E143" s="649" t="str">
        <f t="shared" si="27"/>
        <v/>
      </c>
      <c r="F143" s="85"/>
      <c r="G143" s="85"/>
      <c r="H143" s="85"/>
      <c r="I143" s="85"/>
      <c r="J143" s="85"/>
      <c r="K143" s="85"/>
      <c r="L143" s="344"/>
      <c r="M143" s="344"/>
      <c r="N143" s="344"/>
      <c r="X143" s="451">
        <f t="shared" si="28"/>
        <v>0</v>
      </c>
      <c r="Z143" s="461"/>
    </row>
    <row r="144" spans="1:27" ht="15" customHeight="1" x14ac:dyDescent="0.2">
      <c r="A144" s="514" t="s">
        <v>162</v>
      </c>
      <c r="B144" s="551"/>
      <c r="C144" s="293">
        <f>+[13]BS17A!C50</f>
        <v>80</v>
      </c>
      <c r="D144" s="347">
        <f>+[13]BS17A!D50</f>
        <v>80</v>
      </c>
      <c r="E144" s="649" t="str">
        <f t="shared" si="27"/>
        <v/>
      </c>
      <c r="F144" s="85"/>
      <c r="G144" s="85"/>
      <c r="H144" s="85"/>
      <c r="I144" s="85"/>
      <c r="J144" s="85"/>
      <c r="K144" s="85"/>
      <c r="L144" s="344"/>
      <c r="M144" s="344"/>
      <c r="N144" s="344"/>
      <c r="X144" s="451">
        <f t="shared" si="28"/>
        <v>0</v>
      </c>
      <c r="Z144" s="461"/>
    </row>
    <row r="145" spans="1:28" ht="15" customHeight="1" x14ac:dyDescent="0.2">
      <c r="A145" s="552" t="s">
        <v>163</v>
      </c>
      <c r="B145" s="553"/>
      <c r="C145" s="296">
        <f>+[13]BS17A!C51</f>
        <v>171</v>
      </c>
      <c r="D145" s="250">
        <f>+[13]BS17A!D51</f>
        <v>164</v>
      </c>
      <c r="E145" s="649" t="str">
        <f t="shared" si="27"/>
        <v/>
      </c>
      <c r="F145" s="85"/>
      <c r="G145" s="85"/>
      <c r="H145" s="85"/>
      <c r="I145" s="85"/>
      <c r="J145" s="85"/>
      <c r="K145" s="85"/>
      <c r="L145" s="344"/>
      <c r="M145" s="344"/>
      <c r="N145" s="344"/>
      <c r="X145" s="451">
        <f t="shared" si="28"/>
        <v>0</v>
      </c>
      <c r="Z145" s="461"/>
    </row>
    <row r="146" spans="1:28" ht="15" customHeight="1" x14ac:dyDescent="0.2">
      <c r="A146" s="530" t="s">
        <v>164</v>
      </c>
      <c r="B146" s="554"/>
      <c r="C146" s="299">
        <f>SUM(C140:C145)</f>
        <v>860</v>
      </c>
      <c r="D146" s="217">
        <f>SUM(D140:D145)</f>
        <v>787</v>
      </c>
      <c r="E146" s="649" t="str">
        <f t="shared" si="27"/>
        <v/>
      </c>
      <c r="F146" s="85"/>
      <c r="G146" s="85"/>
      <c r="H146" s="85"/>
      <c r="I146" s="85"/>
      <c r="J146" s="85"/>
      <c r="K146" s="85"/>
      <c r="L146" s="344"/>
      <c r="M146" s="344"/>
      <c r="N146" s="344"/>
      <c r="X146" s="451">
        <f t="shared" si="28"/>
        <v>0</v>
      </c>
      <c r="Z146" s="461"/>
    </row>
    <row r="147" spans="1:28" s="555" customFormat="1" ht="33" customHeight="1" x14ac:dyDescent="0.2">
      <c r="A147" s="849" t="s">
        <v>165</v>
      </c>
      <c r="B147" s="849"/>
      <c r="C147" s="849"/>
      <c r="D147" s="849"/>
      <c r="E147" s="849"/>
      <c r="F147" s="849"/>
      <c r="W147" s="461"/>
      <c r="X147" s="440"/>
      <c r="Y147" s="440"/>
      <c r="Z147" s="461"/>
      <c r="AA147" s="461"/>
    </row>
    <row r="148" spans="1:28" s="555" customFormat="1" ht="13.9" customHeight="1" x14ac:dyDescent="0.2">
      <c r="A148" s="556"/>
      <c r="B148" s="557"/>
      <c r="C148" s="900" t="s">
        <v>166</v>
      </c>
      <c r="D148" s="901"/>
      <c r="E148" s="900" t="s">
        <v>167</v>
      </c>
      <c r="F148" s="901"/>
      <c r="G148" s="904" t="s">
        <v>168</v>
      </c>
      <c r="H148" s="85"/>
      <c r="I148" s="85"/>
      <c r="J148" s="85"/>
      <c r="K148" s="85"/>
      <c r="L148" s="85"/>
      <c r="M148" s="85"/>
      <c r="N148" s="85"/>
      <c r="O148" s="127"/>
      <c r="W148" s="461"/>
      <c r="X148" s="440"/>
      <c r="Y148" s="440"/>
      <c r="Z148" s="461"/>
      <c r="AA148" s="461"/>
    </row>
    <row r="149" spans="1:28" ht="11.25" customHeight="1" x14ac:dyDescent="0.2">
      <c r="A149" s="797" t="s">
        <v>169</v>
      </c>
      <c r="B149" s="798"/>
      <c r="C149" s="902"/>
      <c r="D149" s="903"/>
      <c r="E149" s="902"/>
      <c r="F149" s="903"/>
      <c r="G149" s="905"/>
      <c r="H149" s="85"/>
      <c r="I149" s="85"/>
      <c r="J149" s="85"/>
      <c r="K149" s="85"/>
      <c r="L149" s="85"/>
      <c r="M149" s="85"/>
      <c r="N149" s="85"/>
      <c r="O149" s="127"/>
      <c r="X149" s="440"/>
      <c r="Z149" s="461"/>
    </row>
    <row r="150" spans="1:28" ht="44.25" customHeight="1" x14ac:dyDescent="0.2">
      <c r="A150" s="558"/>
      <c r="B150" s="559"/>
      <c r="C150" s="348" t="s">
        <v>170</v>
      </c>
      <c r="D150" s="349" t="s">
        <v>171</v>
      </c>
      <c r="E150" s="350" t="s">
        <v>172</v>
      </c>
      <c r="F150" s="349" t="s">
        <v>173</v>
      </c>
      <c r="G150" s="906"/>
      <c r="H150" s="85"/>
      <c r="I150" s="85"/>
      <c r="J150" s="85"/>
      <c r="K150" s="85"/>
      <c r="L150" s="85"/>
      <c r="N150" s="85"/>
      <c r="O150" s="127"/>
      <c r="W150" s="453" t="str">
        <f>IF($G151&gt;$C151,"Recetas Despachadas con Oportunidad no debe ser mayor al Despacho Total","")</f>
        <v/>
      </c>
      <c r="X150" s="453" t="str">
        <f>IF($G152&gt;$C152,"Recetas Despachadas con Oportunidad no debe ser mayor al Despacho Total","")</f>
        <v/>
      </c>
      <c r="Y150" s="448"/>
      <c r="Z150" s="448">
        <f>IF(G151&gt;C151,1,0)</f>
        <v>0</v>
      </c>
    </row>
    <row r="151" spans="1:28" ht="15.75" customHeight="1" x14ac:dyDescent="0.2">
      <c r="A151" s="839" t="s">
        <v>174</v>
      </c>
      <c r="B151" s="840"/>
      <c r="C151" s="152">
        <v>5403</v>
      </c>
      <c r="D151" s="154">
        <v>132</v>
      </c>
      <c r="E151" s="152">
        <v>13556</v>
      </c>
      <c r="F151" s="154"/>
      <c r="G151" s="154">
        <v>5271</v>
      </c>
      <c r="H151" s="669" t="s">
        <v>129</v>
      </c>
      <c r="I151" s="669"/>
      <c r="J151" s="669"/>
      <c r="K151" s="669"/>
      <c r="N151" s="85"/>
      <c r="O151" s="127"/>
      <c r="W151" s="453"/>
      <c r="X151" s="453" t="str">
        <f>IF(F151&gt;E151,"Prescrita solicitadas menor rechazadas        ","")</f>
        <v/>
      </c>
      <c r="Y151" s="448">
        <f>IF(F151&gt;E151,1,0)</f>
        <v>0</v>
      </c>
      <c r="Z151" s="448">
        <f>IF(G152&gt;C152,1,0)</f>
        <v>0</v>
      </c>
    </row>
    <row r="152" spans="1:28" ht="15" customHeight="1" x14ac:dyDescent="0.2">
      <c r="A152" s="841" t="s">
        <v>175</v>
      </c>
      <c r="B152" s="842"/>
      <c r="C152" s="157">
        <v>2910</v>
      </c>
      <c r="D152" s="159">
        <v>71</v>
      </c>
      <c r="E152" s="157">
        <v>7300</v>
      </c>
      <c r="F152" s="159"/>
      <c r="G152" s="159">
        <v>2839</v>
      </c>
      <c r="H152" s="669" t="s">
        <v>129</v>
      </c>
      <c r="I152" s="471"/>
      <c r="N152" s="85"/>
      <c r="O152" s="127"/>
      <c r="W152" s="453"/>
      <c r="X152" s="453" t="str">
        <f>IF(F152&gt;E152,"Prescrita solicitadas menor rechazadas       ","")</f>
        <v/>
      </c>
      <c r="Y152" s="448"/>
      <c r="Z152" s="461"/>
    </row>
    <row r="153" spans="1:28" ht="15" customHeight="1" x14ac:dyDescent="0.2">
      <c r="A153" s="787" t="s">
        <v>9</v>
      </c>
      <c r="B153" s="822"/>
      <c r="C153" s="219">
        <f>SUM(C151:C152)</f>
        <v>8313</v>
      </c>
      <c r="D153" s="220">
        <f>SUM(D151:D152)</f>
        <v>203</v>
      </c>
      <c r="E153" s="219">
        <f>SUM(E151:E152)</f>
        <v>20856</v>
      </c>
      <c r="F153" s="220">
        <f>SUM(F151:F152)</f>
        <v>0</v>
      </c>
      <c r="G153" s="220">
        <f>SUM(G151:G152)</f>
        <v>8110</v>
      </c>
      <c r="H153" s="85"/>
      <c r="I153" s="85"/>
      <c r="J153" s="85"/>
      <c r="K153" s="85"/>
      <c r="L153" s="85"/>
      <c r="N153" s="133"/>
      <c r="O153" s="133"/>
      <c r="P153" s="645"/>
      <c r="Q153" s="645"/>
      <c r="R153" s="645"/>
      <c r="S153" s="645"/>
      <c r="T153" s="645"/>
      <c r="U153" s="645"/>
      <c r="V153" s="645"/>
      <c r="W153" s="645"/>
      <c r="X153" s="454"/>
      <c r="Y153" s="646">
        <f>IF(F152&gt;E152,1,0)</f>
        <v>0</v>
      </c>
      <c r="Z153" s="645"/>
      <c r="AA153" s="645"/>
      <c r="AB153" s="645"/>
    </row>
    <row r="154" spans="1:28" s="555" customFormat="1" ht="33" customHeight="1" x14ac:dyDescent="0.2">
      <c r="A154" s="528" t="s">
        <v>176</v>
      </c>
      <c r="N154" s="646"/>
      <c r="O154" s="646"/>
      <c r="P154" s="646"/>
      <c r="Q154" s="646"/>
      <c r="R154" s="646"/>
      <c r="S154" s="646"/>
      <c r="T154" s="645"/>
      <c r="U154" s="646"/>
      <c r="V154" s="646"/>
      <c r="W154" s="646"/>
      <c r="X154" s="646"/>
      <c r="Y154" s="646"/>
      <c r="Z154" s="646"/>
      <c r="AA154" s="646"/>
      <c r="AB154" s="646"/>
    </row>
    <row r="155" spans="1:28" ht="11.25" customHeight="1" x14ac:dyDescent="0.15">
      <c r="A155" s="789" t="s">
        <v>177</v>
      </c>
      <c r="B155" s="790"/>
      <c r="C155" s="799" t="s">
        <v>9</v>
      </c>
      <c r="N155" s="645"/>
      <c r="O155" s="645"/>
      <c r="P155" s="645"/>
      <c r="Q155" s="645"/>
      <c r="R155" s="645"/>
      <c r="S155" s="645"/>
      <c r="T155" s="645"/>
      <c r="U155" s="645"/>
      <c r="V155" s="645"/>
      <c r="W155" s="645"/>
      <c r="X155" s="645"/>
      <c r="Y155" s="645"/>
      <c r="Z155" s="645"/>
      <c r="AA155" s="645"/>
      <c r="AB155" s="645"/>
    </row>
    <row r="156" spans="1:28" ht="21.95" customHeight="1" x14ac:dyDescent="0.15">
      <c r="A156" s="791"/>
      <c r="B156" s="792"/>
      <c r="C156" s="800"/>
      <c r="N156" s="645"/>
      <c r="O156" s="645"/>
      <c r="P156" s="646"/>
      <c r="Q156" s="645"/>
      <c r="R156" s="645"/>
      <c r="S156" s="645"/>
      <c r="T156" s="645"/>
      <c r="U156" s="645"/>
      <c r="V156" s="645"/>
      <c r="W156" s="645"/>
      <c r="X156" s="645"/>
      <c r="Y156" s="645"/>
      <c r="Z156" s="645"/>
      <c r="AA156" s="645"/>
      <c r="AB156" s="645"/>
    </row>
    <row r="157" spans="1:28" ht="14.1" customHeight="1" x14ac:dyDescent="0.15">
      <c r="A157" s="857" t="s">
        <v>178</v>
      </c>
      <c r="B157" s="858"/>
      <c r="C157" s="137">
        <v>9945</v>
      </c>
      <c r="D157" s="652"/>
      <c r="E157" s="642"/>
      <c r="F157" s="643"/>
      <c r="H157" s="644"/>
      <c r="I157" s="644"/>
      <c r="J157" s="644"/>
      <c r="K157" s="644"/>
      <c r="L157" s="644"/>
      <c r="M157" s="644"/>
      <c r="N157" s="647"/>
      <c r="O157" s="647"/>
      <c r="P157" s="646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</row>
    <row r="158" spans="1:28" ht="33" customHeight="1" x14ac:dyDescent="0.2">
      <c r="A158" s="604" t="s">
        <v>179</v>
      </c>
      <c r="B158" s="602"/>
      <c r="C158" s="602"/>
      <c r="D158" s="351"/>
      <c r="E158" s="351"/>
      <c r="F158" s="351"/>
      <c r="G158" s="85"/>
      <c r="H158" s="85"/>
      <c r="I158" s="85"/>
      <c r="J158" s="85"/>
      <c r="K158" s="85"/>
      <c r="L158" s="85"/>
      <c r="M158" s="85"/>
      <c r="N158" s="133"/>
      <c r="O158" s="133"/>
      <c r="P158" s="645"/>
      <c r="Q158" s="645"/>
      <c r="R158" s="645"/>
      <c r="S158" s="645"/>
      <c r="T158" s="645"/>
      <c r="U158" s="645"/>
      <c r="V158" s="645"/>
      <c r="W158" s="645"/>
      <c r="X158" s="454"/>
      <c r="Y158" s="454"/>
      <c r="Z158" s="645"/>
      <c r="AA158" s="645"/>
      <c r="AB158" s="645"/>
    </row>
    <row r="159" spans="1:28" ht="21.75" customHeight="1" x14ac:dyDescent="0.2">
      <c r="A159" s="556"/>
      <c r="B159" s="557"/>
      <c r="C159" s="352" t="s">
        <v>9</v>
      </c>
      <c r="D159" s="351"/>
      <c r="E159" s="351"/>
      <c r="F159" s="351"/>
      <c r="G159" s="85"/>
      <c r="H159" s="85"/>
      <c r="I159" s="85"/>
      <c r="J159" s="85"/>
      <c r="K159" s="85"/>
      <c r="L159" s="85"/>
      <c r="M159" s="85"/>
      <c r="N159" s="85"/>
      <c r="O159" s="127"/>
      <c r="X159" s="440"/>
      <c r="Y159" s="440"/>
      <c r="Z159" s="461"/>
    </row>
    <row r="160" spans="1:28" ht="15" customHeight="1" x14ac:dyDescent="0.2">
      <c r="A160" s="811" t="s">
        <v>180</v>
      </c>
      <c r="B160" s="596" t="s">
        <v>181</v>
      </c>
      <c r="C160" s="353"/>
      <c r="D160" s="354"/>
      <c r="E160" s="351"/>
      <c r="F160" s="351"/>
      <c r="G160" s="85"/>
      <c r="H160" s="85"/>
      <c r="I160" s="85"/>
      <c r="J160" s="85"/>
      <c r="K160" s="85"/>
      <c r="L160" s="85"/>
      <c r="M160" s="85"/>
      <c r="N160" s="85"/>
      <c r="O160" s="127"/>
      <c r="X160" s="440"/>
      <c r="Y160" s="440"/>
      <c r="Z160" s="461"/>
    </row>
    <row r="161" spans="1:26" ht="15" customHeight="1" x14ac:dyDescent="0.2">
      <c r="A161" s="811"/>
      <c r="B161" s="597" t="s">
        <v>182</v>
      </c>
      <c r="C161" s="355">
        <v>2166</v>
      </c>
      <c r="D161" s="354"/>
      <c r="E161" s="351"/>
      <c r="F161" s="351"/>
      <c r="G161" s="85"/>
      <c r="H161" s="85"/>
      <c r="I161" s="85"/>
      <c r="J161" s="85"/>
      <c r="K161" s="85"/>
      <c r="L161" s="85"/>
      <c r="M161" s="85"/>
      <c r="N161" s="85"/>
      <c r="O161" s="127"/>
      <c r="X161" s="440"/>
      <c r="Y161" s="440"/>
      <c r="Z161" s="461"/>
    </row>
    <row r="162" spans="1:26" ht="15" customHeight="1" x14ac:dyDescent="0.2">
      <c r="A162" s="859" t="s">
        <v>183</v>
      </c>
      <c r="B162" s="860"/>
      <c r="C162" s="356">
        <v>20367</v>
      </c>
      <c r="D162" s="354"/>
      <c r="E162" s="351"/>
      <c r="F162" s="351"/>
      <c r="G162" s="85"/>
      <c r="H162" s="85"/>
      <c r="I162" s="85"/>
      <c r="J162" s="85"/>
      <c r="K162" s="85"/>
      <c r="L162" s="85"/>
      <c r="M162" s="85"/>
      <c r="N162" s="85"/>
      <c r="O162" s="127"/>
      <c r="X162" s="440"/>
      <c r="Y162" s="440"/>
      <c r="Z162" s="461"/>
    </row>
    <row r="163" spans="1:26" ht="33" customHeight="1" x14ac:dyDescent="0.2">
      <c r="A163" s="561" t="s">
        <v>184</v>
      </c>
      <c r="B163" s="476"/>
      <c r="C163" s="476"/>
      <c r="D163" s="476"/>
      <c r="X163" s="440"/>
      <c r="Y163" s="439"/>
      <c r="Z163" s="461"/>
    </row>
    <row r="164" spans="1:26" ht="12.75" customHeight="1" x14ac:dyDescent="0.15">
      <c r="A164" s="789" t="s">
        <v>185</v>
      </c>
      <c r="B164" s="790"/>
      <c r="C164" s="799" t="s">
        <v>186</v>
      </c>
      <c r="D164" s="850" t="s">
        <v>187</v>
      </c>
      <c r="E164" s="851"/>
      <c r="F164" s="851"/>
      <c r="G164" s="851"/>
      <c r="H164" s="851"/>
      <c r="I164" s="852"/>
      <c r="J164" s="799" t="s">
        <v>188</v>
      </c>
      <c r="X164" s="440"/>
      <c r="Y164" s="439"/>
      <c r="Z164" s="461"/>
    </row>
    <row r="165" spans="1:26" ht="22.5" customHeight="1" x14ac:dyDescent="0.15">
      <c r="A165" s="791"/>
      <c r="B165" s="792"/>
      <c r="C165" s="800"/>
      <c r="D165" s="605" t="s">
        <v>189</v>
      </c>
      <c r="E165" s="635" t="s">
        <v>190</v>
      </c>
      <c r="F165" s="636" t="s">
        <v>191</v>
      </c>
      <c r="G165" s="636" t="s">
        <v>192</v>
      </c>
      <c r="H165" s="636" t="s">
        <v>193</v>
      </c>
      <c r="I165" s="637" t="s">
        <v>194</v>
      </c>
      <c r="J165" s="800"/>
      <c r="X165" s="440"/>
      <c r="Y165" s="439"/>
      <c r="Z165" s="461"/>
    </row>
    <row r="166" spans="1:26" ht="15" customHeight="1" x14ac:dyDescent="0.2">
      <c r="A166" s="853" t="s">
        <v>195</v>
      </c>
      <c r="B166" s="854"/>
      <c r="C166" s="151">
        <f>SUM(D166:I166)</f>
        <v>0</v>
      </c>
      <c r="D166" s="152"/>
      <c r="E166" s="153"/>
      <c r="F166" s="153"/>
      <c r="G166" s="153"/>
      <c r="H166" s="153"/>
      <c r="I166" s="154"/>
      <c r="J166" s="155"/>
      <c r="K166" s="649" t="str">
        <f>IF(J166&gt;C166,"Error: Las actividades totales son menores que las realizadas en beneficiarios","")</f>
        <v/>
      </c>
      <c r="L166" s="85"/>
      <c r="M166" s="85"/>
      <c r="N166" s="85"/>
      <c r="O166" s="85"/>
      <c r="P166" s="344"/>
      <c r="Q166" s="344"/>
      <c r="R166" s="344"/>
      <c r="X166" s="449">
        <f>IF(J166&gt;C166,1,0)</f>
        <v>0</v>
      </c>
      <c r="Z166" s="461"/>
    </row>
    <row r="167" spans="1:26" ht="15" customHeight="1" x14ac:dyDescent="0.15">
      <c r="A167" s="855" t="s">
        <v>196</v>
      </c>
      <c r="B167" s="856"/>
      <c r="C167" s="156">
        <f>SUM(D167:I167)</f>
        <v>0</v>
      </c>
      <c r="D167" s="157"/>
      <c r="E167" s="158"/>
      <c r="F167" s="158"/>
      <c r="G167" s="158"/>
      <c r="H167" s="158"/>
      <c r="I167" s="159"/>
      <c r="J167" s="160"/>
      <c r="K167" s="649" t="str">
        <f>IF(J167&gt;C167,"Error: Las actividades totales son menores que las realizadas en beneficiarios","")</f>
        <v/>
      </c>
      <c r="X167" s="449">
        <f>IF(J167&gt;C167,1,0)</f>
        <v>0</v>
      </c>
      <c r="Y167" s="440"/>
      <c r="Z167" s="461"/>
    </row>
    <row r="168" spans="1:26" ht="15" customHeight="1" x14ac:dyDescent="0.15">
      <c r="A168" s="875" t="s">
        <v>197</v>
      </c>
      <c r="B168" s="876"/>
      <c r="C168" s="161">
        <f>SUM(D168:E168)</f>
        <v>0</v>
      </c>
      <c r="D168" s="162"/>
      <c r="E168" s="163"/>
      <c r="F168" s="164"/>
      <c r="G168" s="164"/>
      <c r="H168" s="164"/>
      <c r="I168" s="165"/>
      <c r="J168" s="166"/>
      <c r="K168" s="649" t="str">
        <f>IF(J168&gt;C168,"Error: Las actividades totales son menores que las realizadas en beneficiarios","")</f>
        <v/>
      </c>
      <c r="X168" s="449">
        <f>IF(J168&gt;C168,1,0)</f>
        <v>0</v>
      </c>
      <c r="Y168" s="440"/>
      <c r="Z168" s="461"/>
    </row>
    <row r="169" spans="1:26" ht="33" customHeight="1" x14ac:dyDescent="0.2">
      <c r="A169" s="561" t="s">
        <v>198</v>
      </c>
      <c r="B169" s="562"/>
      <c r="C169" s="476"/>
      <c r="D169" s="476"/>
      <c r="E169" s="476"/>
      <c r="F169" s="476"/>
      <c r="G169" s="476"/>
      <c r="H169" s="476"/>
      <c r="I169" s="476"/>
      <c r="X169" s="440"/>
      <c r="Y169" s="440"/>
      <c r="Z169" s="461"/>
    </row>
    <row r="170" spans="1:26" ht="21" customHeight="1" x14ac:dyDescent="0.15">
      <c r="A170" s="789" t="s">
        <v>199</v>
      </c>
      <c r="B170" s="790"/>
      <c r="C170" s="790" t="s">
        <v>200</v>
      </c>
      <c r="D170" s="787" t="s">
        <v>201</v>
      </c>
      <c r="E170" s="788"/>
      <c r="F170" s="788"/>
      <c r="G170" s="788"/>
      <c r="H170" s="788"/>
      <c r="I170" s="788"/>
      <c r="J170" s="788"/>
      <c r="K170" s="822"/>
      <c r="L170" s="799" t="s">
        <v>202</v>
      </c>
      <c r="M170" s="563"/>
      <c r="N170" s="563"/>
      <c r="Y170" s="440"/>
      <c r="Z170" s="440"/>
    </row>
    <row r="171" spans="1:26" ht="20.25" customHeight="1" x14ac:dyDescent="0.15">
      <c r="A171" s="791"/>
      <c r="B171" s="792"/>
      <c r="C171" s="792"/>
      <c r="D171" s="564" t="s">
        <v>203</v>
      </c>
      <c r="E171" s="560" t="s">
        <v>204</v>
      </c>
      <c r="F171" s="560" t="s">
        <v>205</v>
      </c>
      <c r="G171" s="560" t="s">
        <v>206</v>
      </c>
      <c r="H171" s="560" t="s">
        <v>207</v>
      </c>
      <c r="I171" s="560" t="s">
        <v>208</v>
      </c>
      <c r="J171" s="565" t="s">
        <v>209</v>
      </c>
      <c r="K171" s="560" t="s">
        <v>210</v>
      </c>
      <c r="L171" s="800"/>
      <c r="M171" s="563"/>
      <c r="N171" s="563"/>
      <c r="Y171" s="440"/>
      <c r="Z171" s="440"/>
    </row>
    <row r="172" spans="1:26" ht="15" customHeight="1" x14ac:dyDescent="0.2">
      <c r="A172" s="877" t="s">
        <v>211</v>
      </c>
      <c r="B172" s="878"/>
      <c r="C172" s="357"/>
      <c r="D172" s="358"/>
      <c r="E172" s="359"/>
      <c r="F172" s="359"/>
      <c r="G172" s="359"/>
      <c r="H172" s="359"/>
      <c r="I172" s="359"/>
      <c r="J172" s="360"/>
      <c r="K172" s="359"/>
      <c r="L172" s="361"/>
      <c r="M172" s="656" t="str">
        <f>IF(AND(C172&gt;0,SUM(D172:K172)=0),"Falta registro profesionales participantes",IF(AND(SUM(D172:K172)&gt;0,C172=0),"Falta número de rondas",""))</f>
        <v/>
      </c>
      <c r="N172" s="593"/>
      <c r="Y172" s="449">
        <f>IF(AND(C172&gt;0,SUM(D172:K172)=0),1,IF(AND(SUM(D172:K172)&gt;0,C172=0),1,0))</f>
        <v>0</v>
      </c>
      <c r="Z172" s="440"/>
    </row>
    <row r="173" spans="1:26" ht="15" customHeight="1" x14ac:dyDescent="0.2">
      <c r="A173" s="861" t="s">
        <v>212</v>
      </c>
      <c r="B173" s="862"/>
      <c r="C173" s="362"/>
      <c r="D173" s="363"/>
      <c r="E173" s="364"/>
      <c r="F173" s="364"/>
      <c r="G173" s="364"/>
      <c r="H173" s="364"/>
      <c r="I173" s="364"/>
      <c r="J173" s="160"/>
      <c r="K173" s="364"/>
      <c r="L173" s="365"/>
      <c r="M173" s="656" t="str">
        <f>IF(AND(C173&gt;0,SUM(D173:K173)=0),"Falta registro profesionales participantes",IF(AND(SUM(D173:K173)&gt;0,C173=0),"Falta número de rondas",""))</f>
        <v/>
      </c>
      <c r="N173" s="593"/>
      <c r="Y173" s="449">
        <f>IF(AND(C173&gt;0,SUM(D173:K173)=0),1,IF(AND(SUM(D173:K173)&gt;0,C173=0),1,0))</f>
        <v>0</v>
      </c>
      <c r="Z173" s="439"/>
    </row>
    <row r="174" spans="1:26" ht="15" customHeight="1" x14ac:dyDescent="0.2">
      <c r="A174" s="863" t="s">
        <v>213</v>
      </c>
      <c r="B174" s="864"/>
      <c r="C174" s="366"/>
      <c r="D174" s="367"/>
      <c r="E174" s="368"/>
      <c r="F174" s="368"/>
      <c r="G174" s="368"/>
      <c r="H174" s="368"/>
      <c r="I174" s="368"/>
      <c r="J174" s="166"/>
      <c r="K174" s="368"/>
      <c r="L174" s="355"/>
      <c r="M174" s="656" t="str">
        <f>IF(AND(C174&gt;0,SUM(D174:K174)=0),"Falta registro profesionales participantes",IF(AND(SUM(D174:K174)&gt;0,C174=0),"Falta número de rondas",""))</f>
        <v/>
      </c>
      <c r="N174" s="593"/>
      <c r="Y174" s="449">
        <f>IF(AND(C174&gt;0,SUM(D174:K174)=0),1,IF(AND(SUM(D174:K174)&gt;0,C174=0),1,0))</f>
        <v>0</v>
      </c>
      <c r="Z174" s="439"/>
    </row>
    <row r="175" spans="1:26" ht="33" customHeight="1" x14ac:dyDescent="0.2">
      <c r="A175" s="561" t="s">
        <v>214</v>
      </c>
      <c r="B175" s="774"/>
      <c r="C175" s="369"/>
      <c r="D175" s="369"/>
      <c r="E175" s="369"/>
      <c r="F175" s="369"/>
      <c r="G175" s="369"/>
      <c r="H175" s="369"/>
      <c r="I175" s="369"/>
      <c r="J175" s="369"/>
      <c r="K175" s="369"/>
      <c r="X175" s="440"/>
      <c r="Y175" s="439"/>
      <c r="Z175" s="461"/>
    </row>
    <row r="176" spans="1:26" ht="39.950000000000003" customHeight="1" x14ac:dyDescent="0.15">
      <c r="A176" s="865" t="s">
        <v>215</v>
      </c>
      <c r="B176" s="866"/>
      <c r="C176" s="777" t="s">
        <v>9</v>
      </c>
      <c r="D176" s="777" t="s">
        <v>116</v>
      </c>
      <c r="E176" s="548" t="s">
        <v>216</v>
      </c>
      <c r="F176" s="566"/>
      <c r="G176" s="476"/>
      <c r="H176" s="476"/>
      <c r="L176" s="461" t="s">
        <v>217</v>
      </c>
      <c r="X176" s="440"/>
      <c r="Y176" s="440"/>
      <c r="Z176" s="461"/>
    </row>
    <row r="177" spans="1:28" ht="15" customHeight="1" x14ac:dyDescent="0.15">
      <c r="A177" s="867" t="s">
        <v>218</v>
      </c>
      <c r="B177" s="567" t="s">
        <v>219</v>
      </c>
      <c r="C177" s="606">
        <v>165</v>
      </c>
      <c r="D177" s="607">
        <v>160</v>
      </c>
      <c r="E177" s="607"/>
      <c r="F177" s="653" t="str">
        <f>IF(D177&gt;C177,"Error: Las actividades totales son menores que las realizadas en beneficiarios","")</f>
        <v/>
      </c>
      <c r="G177" s="476"/>
      <c r="H177" s="476"/>
      <c r="X177" s="449">
        <f>IF(D177&gt;C177,1,0)</f>
        <v>0</v>
      </c>
      <c r="Y177" s="440"/>
      <c r="Z177" s="461"/>
    </row>
    <row r="178" spans="1:28" ht="15" customHeight="1" x14ac:dyDescent="0.15">
      <c r="A178" s="868"/>
      <c r="B178" s="568" t="s">
        <v>220</v>
      </c>
      <c r="C178" s="608"/>
      <c r="D178" s="609"/>
      <c r="E178" s="609"/>
      <c r="F178" s="653" t="str">
        <f>IF(D178&gt;C178,"Error: Las actividades totales son menores que las realizadas en beneficiarios","")</f>
        <v/>
      </c>
      <c r="G178" s="476"/>
      <c r="H178" s="476"/>
      <c r="X178" s="449">
        <f>IF(D178&gt;C178,1,0)</f>
        <v>0</v>
      </c>
      <c r="Y178" s="439"/>
      <c r="Z178" s="461"/>
    </row>
    <row r="179" spans="1:28" ht="15" customHeight="1" x14ac:dyDescent="0.15">
      <c r="A179" s="869"/>
      <c r="B179" s="569" t="s">
        <v>221</v>
      </c>
      <c r="C179" s="610"/>
      <c r="D179" s="611"/>
      <c r="E179" s="611"/>
      <c r="F179" s="653" t="str">
        <f>IF(D179&gt;C179,"Error: Las actividades totales son menores que las realizadas en beneficiarios","")</f>
        <v/>
      </c>
      <c r="G179" s="476"/>
      <c r="H179" s="476"/>
      <c r="X179" s="449">
        <f>IF(D179&gt;C179,1,0)</f>
        <v>0</v>
      </c>
      <c r="Y179" s="440"/>
      <c r="Z179" s="461"/>
    </row>
    <row r="180" spans="1:28" ht="33" customHeight="1" x14ac:dyDescent="0.2">
      <c r="A180" s="570" t="s">
        <v>222</v>
      </c>
      <c r="C180" s="571"/>
      <c r="D180" s="571"/>
      <c r="E180" s="344"/>
      <c r="F180" s="572"/>
      <c r="G180" s="572"/>
      <c r="H180" s="476"/>
      <c r="X180" s="440"/>
      <c r="Y180" s="439"/>
      <c r="Z180" s="461"/>
    </row>
    <row r="181" spans="1:28" s="555" customFormat="1" ht="27.75" customHeight="1" x14ac:dyDescent="0.15">
      <c r="A181" s="870" t="s">
        <v>4</v>
      </c>
      <c r="B181" s="871"/>
      <c r="C181" s="779" t="s">
        <v>186</v>
      </c>
      <c r="D181" s="779" t="s">
        <v>223</v>
      </c>
      <c r="E181" s="777" t="s">
        <v>224</v>
      </c>
      <c r="F181" s="779" t="s">
        <v>225</v>
      </c>
      <c r="G181" s="779" t="s">
        <v>226</v>
      </c>
      <c r="H181" s="779" t="s">
        <v>227</v>
      </c>
      <c r="I181" s="779" t="s">
        <v>228</v>
      </c>
      <c r="J181" s="779" t="s">
        <v>229</v>
      </c>
      <c r="X181" s="461"/>
      <c r="Y181" s="440"/>
      <c r="Z181" s="439"/>
      <c r="AA181" s="461"/>
      <c r="AB181" s="461"/>
    </row>
    <row r="182" spans="1:28" ht="15" customHeight="1" x14ac:dyDescent="0.15">
      <c r="A182" s="872" t="s">
        <v>230</v>
      </c>
      <c r="B182" s="781" t="s">
        <v>231</v>
      </c>
      <c r="C182" s="612">
        <f t="shared" ref="C182:C194" si="29">SUM(D182:J182)</f>
        <v>0</v>
      </c>
      <c r="D182" s="613"/>
      <c r="E182" s="613"/>
      <c r="F182" s="613"/>
      <c r="G182" s="613"/>
      <c r="H182" s="613"/>
      <c r="I182" s="613"/>
      <c r="J182" s="613"/>
      <c r="Y182" s="440"/>
      <c r="Z182" s="439"/>
    </row>
    <row r="183" spans="1:28" ht="15" customHeight="1" x14ac:dyDescent="0.15">
      <c r="A183" s="873"/>
      <c r="B183" s="780" t="s">
        <v>232</v>
      </c>
      <c r="C183" s="614">
        <f t="shared" si="29"/>
        <v>0</v>
      </c>
      <c r="D183" s="614">
        <f t="shared" ref="D183:J183" si="30">SUM(D184:D188)</f>
        <v>0</v>
      </c>
      <c r="E183" s="614">
        <f t="shared" si="30"/>
        <v>0</v>
      </c>
      <c r="F183" s="614">
        <f t="shared" si="30"/>
        <v>0</v>
      </c>
      <c r="G183" s="661">
        <f t="shared" si="30"/>
        <v>0</v>
      </c>
      <c r="H183" s="614">
        <f t="shared" si="30"/>
        <v>0</v>
      </c>
      <c r="I183" s="614">
        <f t="shared" si="30"/>
        <v>0</v>
      </c>
      <c r="J183" s="614">
        <f t="shared" si="30"/>
        <v>0</v>
      </c>
      <c r="Y183" s="440"/>
      <c r="Z183" s="439"/>
    </row>
    <row r="184" spans="1:28" ht="15" customHeight="1" x14ac:dyDescent="0.15">
      <c r="A184" s="873"/>
      <c r="B184" s="576" t="s">
        <v>233</v>
      </c>
      <c r="C184" s="615">
        <f t="shared" si="29"/>
        <v>0</v>
      </c>
      <c r="D184" s="616"/>
      <c r="E184" s="616"/>
      <c r="F184" s="616"/>
      <c r="G184" s="616"/>
      <c r="H184" s="616"/>
      <c r="I184" s="616"/>
      <c r="J184" s="616"/>
      <c r="Y184" s="440"/>
      <c r="Z184" s="439"/>
    </row>
    <row r="185" spans="1:28" ht="15" customHeight="1" x14ac:dyDescent="0.15">
      <c r="A185" s="873"/>
      <c r="B185" s="576" t="s">
        <v>234</v>
      </c>
      <c r="C185" s="615">
        <f t="shared" si="29"/>
        <v>0</v>
      </c>
      <c r="D185" s="616"/>
      <c r="E185" s="616"/>
      <c r="F185" s="616"/>
      <c r="G185" s="616"/>
      <c r="H185" s="616"/>
      <c r="I185" s="616"/>
      <c r="J185" s="616"/>
      <c r="Y185" s="440"/>
      <c r="Z185" s="439"/>
    </row>
    <row r="186" spans="1:28" ht="15" customHeight="1" x14ac:dyDescent="0.15">
      <c r="A186" s="873"/>
      <c r="B186" s="577" t="s">
        <v>235</v>
      </c>
      <c r="C186" s="617">
        <f t="shared" si="29"/>
        <v>0</v>
      </c>
      <c r="D186" s="609"/>
      <c r="E186" s="609"/>
      <c r="F186" s="609"/>
      <c r="G186" s="609"/>
      <c r="H186" s="609"/>
      <c r="I186" s="609"/>
      <c r="J186" s="609"/>
      <c r="Y186" s="440"/>
      <c r="Z186" s="439"/>
    </row>
    <row r="187" spans="1:28" ht="15" customHeight="1" x14ac:dyDescent="0.15">
      <c r="A187" s="873"/>
      <c r="B187" s="577" t="s">
        <v>236</v>
      </c>
      <c r="C187" s="617">
        <f t="shared" si="29"/>
        <v>0</v>
      </c>
      <c r="D187" s="609"/>
      <c r="E187" s="609"/>
      <c r="F187" s="609"/>
      <c r="G187" s="609"/>
      <c r="H187" s="609"/>
      <c r="I187" s="609"/>
      <c r="J187" s="609"/>
      <c r="Y187" s="440"/>
      <c r="Z187" s="439"/>
    </row>
    <row r="188" spans="1:28" ht="15" customHeight="1" x14ac:dyDescent="0.15">
      <c r="A188" s="874"/>
      <c r="B188" s="578" t="s">
        <v>237</v>
      </c>
      <c r="C188" s="614">
        <f t="shared" si="29"/>
        <v>0</v>
      </c>
      <c r="D188" s="611"/>
      <c r="E188" s="611"/>
      <c r="F188" s="611"/>
      <c r="G188" s="611"/>
      <c r="H188" s="611"/>
      <c r="I188" s="611"/>
      <c r="J188" s="611"/>
      <c r="Y188" s="440"/>
      <c r="Z188" s="440"/>
    </row>
    <row r="189" spans="1:28" ht="15" customHeight="1" x14ac:dyDescent="0.15">
      <c r="A189" s="873" t="s">
        <v>238</v>
      </c>
      <c r="B189" s="638" t="s">
        <v>231</v>
      </c>
      <c r="C189" s="639">
        <f t="shared" si="29"/>
        <v>0</v>
      </c>
      <c r="D189" s="640"/>
      <c r="E189" s="640"/>
      <c r="F189" s="640"/>
      <c r="G189" s="662"/>
      <c r="H189" s="662"/>
      <c r="I189" s="640"/>
      <c r="J189" s="640"/>
      <c r="Y189" s="440"/>
      <c r="Z189" s="440"/>
    </row>
    <row r="190" spans="1:28" ht="15" customHeight="1" x14ac:dyDescent="0.15">
      <c r="A190" s="873"/>
      <c r="B190" s="781" t="s">
        <v>232</v>
      </c>
      <c r="C190" s="612">
        <f t="shared" si="29"/>
        <v>0</v>
      </c>
      <c r="D190" s="618"/>
      <c r="E190" s="618"/>
      <c r="F190" s="618"/>
      <c r="G190" s="613"/>
      <c r="H190" s="613"/>
      <c r="I190" s="618"/>
      <c r="J190" s="618"/>
      <c r="Y190" s="440"/>
      <c r="Z190" s="440"/>
    </row>
    <row r="191" spans="1:28" ht="15" customHeight="1" x14ac:dyDescent="0.15">
      <c r="A191" s="873"/>
      <c r="B191" s="780" t="s">
        <v>239</v>
      </c>
      <c r="C191" s="614">
        <f t="shared" si="29"/>
        <v>0</v>
      </c>
      <c r="D191" s="610"/>
      <c r="E191" s="610"/>
      <c r="F191" s="610"/>
      <c r="G191" s="611"/>
      <c r="H191" s="611"/>
      <c r="I191" s="610"/>
      <c r="J191" s="610"/>
      <c r="Y191" s="440"/>
      <c r="Z191" s="440"/>
    </row>
    <row r="192" spans="1:28" ht="15" customHeight="1" x14ac:dyDescent="0.15">
      <c r="A192" s="872" t="s">
        <v>240</v>
      </c>
      <c r="B192" s="781" t="s">
        <v>231</v>
      </c>
      <c r="C192" s="612">
        <f t="shared" si="29"/>
        <v>0</v>
      </c>
      <c r="D192" s="618"/>
      <c r="E192" s="618"/>
      <c r="F192" s="618"/>
      <c r="G192" s="613"/>
      <c r="H192" s="613"/>
      <c r="I192" s="618"/>
      <c r="J192" s="618"/>
      <c r="Y192" s="440"/>
      <c r="Z192" s="440"/>
    </row>
    <row r="193" spans="1:55" ht="15" customHeight="1" x14ac:dyDescent="0.15">
      <c r="A193" s="873"/>
      <c r="B193" s="579" t="s">
        <v>232</v>
      </c>
      <c r="C193" s="619">
        <f t="shared" si="29"/>
        <v>0</v>
      </c>
      <c r="D193" s="641"/>
      <c r="E193" s="641"/>
      <c r="F193" s="641"/>
      <c r="G193" s="663"/>
      <c r="H193" s="663"/>
      <c r="I193" s="641"/>
      <c r="J193" s="641"/>
      <c r="Y193" s="440"/>
      <c r="Z193" s="440"/>
    </row>
    <row r="194" spans="1:55" ht="15" customHeight="1" x14ac:dyDescent="0.15">
      <c r="A194" s="874"/>
      <c r="B194" s="580" t="s">
        <v>241</v>
      </c>
      <c r="C194" s="620">
        <f t="shared" si="29"/>
        <v>0</v>
      </c>
      <c r="D194" s="624"/>
      <c r="E194" s="624"/>
      <c r="F194" s="624"/>
      <c r="G194" s="664"/>
      <c r="H194" s="664"/>
      <c r="I194" s="624"/>
      <c r="J194" s="624"/>
      <c r="X194" s="555"/>
      <c r="Y194" s="440"/>
      <c r="Z194" s="442"/>
      <c r="AA194" s="555"/>
      <c r="AB194" s="555"/>
    </row>
    <row r="195" spans="1:55" ht="15" customHeight="1" x14ac:dyDescent="0.2">
      <c r="A195" s="874" t="s">
        <v>242</v>
      </c>
      <c r="B195" s="781" t="s">
        <v>231</v>
      </c>
      <c r="C195" s="618"/>
      <c r="D195" s="622"/>
      <c r="E195" s="623"/>
      <c r="F195" s="623"/>
      <c r="G195" s="623"/>
      <c r="H195" s="623"/>
      <c r="I195" s="623"/>
      <c r="J195" s="665"/>
      <c r="X195" s="186"/>
      <c r="Y195" s="187"/>
      <c r="Z195" s="187"/>
      <c r="AA195" s="188"/>
      <c r="AB195" s="189"/>
    </row>
    <row r="196" spans="1:55" ht="15" customHeight="1" x14ac:dyDescent="0.2">
      <c r="A196" s="893"/>
      <c r="B196" s="780" t="s">
        <v>243</v>
      </c>
      <c r="C196" s="610"/>
      <c r="D196" s="625"/>
      <c r="E196" s="626"/>
      <c r="F196" s="626"/>
      <c r="G196" s="626"/>
      <c r="H196" s="626"/>
      <c r="I196" s="626"/>
      <c r="J196" s="666"/>
      <c r="K196" s="668" t="s">
        <v>129</v>
      </c>
      <c r="X196" s="191"/>
      <c r="Y196" s="192"/>
      <c r="Z196" s="193"/>
      <c r="AA196" s="445"/>
      <c r="AB196" s="194"/>
    </row>
    <row r="197" spans="1:55" ht="15" customHeight="1" x14ac:dyDescent="0.2">
      <c r="A197" s="893" t="s">
        <v>244</v>
      </c>
      <c r="B197" s="894"/>
      <c r="C197" s="621"/>
      <c r="D197" s="627"/>
      <c r="E197" s="628"/>
      <c r="F197" s="628"/>
      <c r="G197" s="628"/>
      <c r="H197" s="628"/>
      <c r="I197" s="628"/>
      <c r="J197" s="667"/>
      <c r="X197" s="191"/>
      <c r="Y197" s="457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193"/>
      <c r="AA197" s="445">
        <f>+IF($C197&lt;=$C196,0,1)</f>
        <v>0</v>
      </c>
      <c r="AB197" s="194"/>
    </row>
    <row r="198" spans="1:55" s="189" customFormat="1" ht="33" customHeight="1" x14ac:dyDescent="0.2">
      <c r="A198" s="598" t="s">
        <v>245</v>
      </c>
      <c r="B198" s="461"/>
      <c r="C198" s="461"/>
      <c r="D198" s="461"/>
      <c r="E198" s="85"/>
      <c r="F198" s="85"/>
      <c r="G198" s="85"/>
      <c r="H198" s="461"/>
      <c r="I198" s="186"/>
      <c r="J198" s="186"/>
      <c r="K198" s="186"/>
      <c r="L198" s="186"/>
      <c r="M198" s="186"/>
      <c r="N198" s="186"/>
      <c r="O198" s="197"/>
      <c r="P198" s="197"/>
      <c r="Q198" s="197"/>
      <c r="R198" s="197"/>
      <c r="S198" s="197"/>
      <c r="T198" s="197"/>
      <c r="U198" s="197"/>
      <c r="V198" s="198"/>
      <c r="W198" s="191"/>
      <c r="X198" s="193"/>
      <c r="Y198" s="193"/>
      <c r="Z198" s="199"/>
      <c r="AA198" s="194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BB198" s="200"/>
      <c r="BC198" s="200"/>
    </row>
    <row r="199" spans="1:55" s="205" customFormat="1" ht="27" customHeight="1" x14ac:dyDescent="0.2">
      <c r="A199" s="895" t="s">
        <v>246</v>
      </c>
      <c r="B199" s="896"/>
      <c r="C199" s="776" t="s">
        <v>247</v>
      </c>
      <c r="D199" s="85"/>
      <c r="E199" s="85"/>
      <c r="F199" s="85"/>
      <c r="G199" s="461"/>
      <c r="H199" s="461"/>
      <c r="I199" s="201"/>
      <c r="J199" s="201"/>
      <c r="K199" s="201"/>
      <c r="L199" s="201"/>
      <c r="M199" s="201"/>
      <c r="N199" s="202"/>
      <c r="O199" s="203"/>
      <c r="P199" s="203"/>
      <c r="Q199" s="203"/>
      <c r="R199" s="203"/>
      <c r="S199" s="203"/>
      <c r="T199" s="203"/>
      <c r="U199" s="203"/>
      <c r="V199" s="204"/>
      <c r="W199" s="191"/>
      <c r="X199" s="193"/>
      <c r="Y199" s="193"/>
      <c r="Z199" s="199"/>
      <c r="AA199" s="19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BB199" s="206"/>
      <c r="BC199" s="206"/>
    </row>
    <row r="200" spans="1:55" s="205" customFormat="1" ht="15" customHeight="1" x14ac:dyDescent="0.2">
      <c r="A200" s="897" t="s">
        <v>248</v>
      </c>
      <c r="B200" s="898"/>
      <c r="C200" s="599"/>
      <c r="D200" s="207"/>
      <c r="E200" s="85"/>
      <c r="F200" s="85"/>
      <c r="G200" s="461"/>
      <c r="H200" s="461"/>
      <c r="I200" s="201"/>
      <c r="J200" s="201"/>
      <c r="K200" s="201"/>
      <c r="L200" s="201"/>
      <c r="M200" s="201"/>
      <c r="N200" s="202"/>
      <c r="O200" s="203"/>
      <c r="P200" s="203"/>
      <c r="Q200" s="203"/>
      <c r="R200" s="203"/>
      <c r="S200" s="203"/>
      <c r="T200" s="203"/>
      <c r="U200" s="203"/>
      <c r="V200" s="204"/>
      <c r="W200" s="191"/>
      <c r="X200" s="193"/>
      <c r="Y200" s="193"/>
      <c r="Z200" s="199"/>
      <c r="AA200" s="19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BB200" s="206"/>
      <c r="BC200" s="206"/>
    </row>
    <row r="201" spans="1:55" s="205" customFormat="1" ht="15" customHeight="1" x14ac:dyDescent="0.2">
      <c r="A201" s="883" t="s">
        <v>249</v>
      </c>
      <c r="B201" s="884"/>
      <c r="C201" s="600"/>
      <c r="D201" s="207"/>
      <c r="E201" s="85"/>
      <c r="F201" s="85"/>
      <c r="G201" s="461"/>
      <c r="H201" s="461"/>
      <c r="I201" s="201"/>
      <c r="J201" s="201"/>
      <c r="K201" s="201"/>
      <c r="L201" s="201"/>
      <c r="M201" s="201"/>
      <c r="N201" s="202"/>
      <c r="O201" s="203"/>
      <c r="P201" s="203"/>
      <c r="Q201" s="203"/>
      <c r="R201" s="203"/>
      <c r="S201" s="203"/>
      <c r="T201" s="203"/>
      <c r="U201" s="203"/>
      <c r="V201" s="204"/>
      <c r="W201" s="191"/>
      <c r="X201" s="193"/>
      <c r="Y201" s="193"/>
      <c r="Z201" s="199"/>
      <c r="AA201" s="19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BB201" s="206"/>
      <c r="BC201" s="206"/>
    </row>
    <row r="202" spans="1:55" s="205" customFormat="1" ht="15" customHeight="1" x14ac:dyDescent="0.2">
      <c r="A202" s="885" t="s">
        <v>250</v>
      </c>
      <c r="B202" s="886"/>
      <c r="C202" s="601"/>
      <c r="D202" s="207"/>
      <c r="E202" s="85"/>
      <c r="F202" s="85"/>
      <c r="G202" s="461"/>
      <c r="H202" s="461"/>
      <c r="I202" s="201"/>
      <c r="J202" s="201"/>
      <c r="K202" s="201"/>
      <c r="L202" s="201"/>
      <c r="M202" s="201"/>
      <c r="N202" s="202"/>
      <c r="O202" s="203"/>
      <c r="P202" s="203"/>
      <c r="Q202" s="203"/>
      <c r="R202" s="203"/>
      <c r="S202" s="203"/>
      <c r="T202" s="203"/>
      <c r="U202" s="203"/>
      <c r="V202" s="204"/>
      <c r="W202" s="191"/>
      <c r="X202" s="193"/>
      <c r="Y202" s="193"/>
      <c r="Z202" s="199"/>
      <c r="AA202" s="19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BB202" s="206"/>
      <c r="BC202" s="206"/>
    </row>
    <row r="203" spans="1:55" ht="33.75" customHeight="1" x14ac:dyDescent="0.2">
      <c r="A203" s="590" t="s">
        <v>282</v>
      </c>
      <c r="B203" s="581"/>
      <c r="C203" s="581"/>
      <c r="D203" s="581"/>
      <c r="E203" s="186"/>
      <c r="F203" s="197"/>
      <c r="G203" s="197"/>
      <c r="H203" s="197"/>
      <c r="X203" s="440"/>
      <c r="Y203" s="439"/>
    </row>
    <row r="204" spans="1:55" ht="12.75" customHeight="1" x14ac:dyDescent="0.2">
      <c r="A204" s="887" t="s">
        <v>251</v>
      </c>
      <c r="B204" s="888"/>
      <c r="C204" s="891" t="s">
        <v>270</v>
      </c>
      <c r="D204" s="891" t="s">
        <v>271</v>
      </c>
      <c r="E204" s="186"/>
      <c r="F204" s="201"/>
      <c r="G204" s="201"/>
      <c r="H204" s="201"/>
      <c r="X204" s="440"/>
      <c r="Y204" s="440"/>
    </row>
    <row r="205" spans="1:55" ht="24" customHeight="1" x14ac:dyDescent="0.2">
      <c r="A205" s="889"/>
      <c r="B205" s="890"/>
      <c r="C205" s="892"/>
      <c r="D205" s="892"/>
      <c r="E205" s="186"/>
      <c r="F205" s="201"/>
      <c r="G205" s="201"/>
      <c r="H205" s="201"/>
      <c r="X205" s="440"/>
      <c r="Y205" s="440"/>
    </row>
    <row r="206" spans="1:55" ht="15" customHeight="1" x14ac:dyDescent="0.2">
      <c r="A206" s="582"/>
      <c r="B206" s="583" t="s">
        <v>252</v>
      </c>
      <c r="C206" s="353"/>
      <c r="D206" s="353"/>
      <c r="E206" s="186"/>
      <c r="F206" s="201"/>
      <c r="G206" s="201"/>
      <c r="H206" s="201"/>
      <c r="X206" s="440"/>
      <c r="Y206" s="440"/>
    </row>
    <row r="207" spans="1:55" ht="15" customHeight="1" x14ac:dyDescent="0.2">
      <c r="A207" s="584"/>
      <c r="B207" s="585" t="s">
        <v>253</v>
      </c>
      <c r="C207" s="365"/>
      <c r="D207" s="365"/>
      <c r="E207" s="186"/>
      <c r="F207" s="201"/>
      <c r="G207" s="201"/>
      <c r="H207" s="201"/>
      <c r="X207" s="440"/>
      <c r="Y207" s="440"/>
    </row>
    <row r="208" spans="1:55" ht="15" customHeight="1" x14ac:dyDescent="0.2">
      <c r="A208" s="584"/>
      <c r="B208" s="585" t="s">
        <v>254</v>
      </c>
      <c r="C208" s="365"/>
      <c r="D208" s="365"/>
      <c r="E208" s="186"/>
      <c r="F208" s="201"/>
      <c r="G208" s="201"/>
      <c r="H208" s="201"/>
      <c r="X208" s="440"/>
      <c r="Y208" s="440"/>
    </row>
    <row r="209" spans="1:25" ht="15" customHeight="1" x14ac:dyDescent="0.2">
      <c r="A209" s="584"/>
      <c r="B209" s="585" t="s">
        <v>255</v>
      </c>
      <c r="C209" s="365"/>
      <c r="D209" s="365"/>
      <c r="E209" s="186"/>
      <c r="F209" s="201"/>
      <c r="G209" s="201"/>
      <c r="H209" s="201"/>
      <c r="X209" s="440"/>
      <c r="Y209" s="440"/>
    </row>
    <row r="210" spans="1:25" ht="15" customHeight="1" x14ac:dyDescent="0.2">
      <c r="A210" s="584"/>
      <c r="B210" s="585" t="s">
        <v>256</v>
      </c>
      <c r="C210" s="365"/>
      <c r="D210" s="365"/>
      <c r="E210" s="186"/>
      <c r="F210" s="201"/>
      <c r="G210" s="201"/>
      <c r="H210" s="201"/>
      <c r="X210" s="440"/>
      <c r="Y210" s="440"/>
    </row>
    <row r="211" spans="1:25" ht="15" customHeight="1" x14ac:dyDescent="0.2">
      <c r="A211" s="584"/>
      <c r="B211" s="585" t="s">
        <v>257</v>
      </c>
      <c r="C211" s="365"/>
      <c r="D211" s="365"/>
      <c r="E211" s="186"/>
      <c r="F211" s="201"/>
      <c r="G211" s="201"/>
      <c r="H211" s="201"/>
      <c r="X211" s="440"/>
      <c r="Y211" s="440"/>
    </row>
    <row r="212" spans="1:25" ht="15" customHeight="1" x14ac:dyDescent="0.2">
      <c r="A212" s="591"/>
      <c r="B212" s="592" t="s">
        <v>258</v>
      </c>
      <c r="C212" s="355"/>
      <c r="D212" s="355"/>
      <c r="E212" s="186"/>
      <c r="F212" s="201"/>
      <c r="G212" s="201"/>
      <c r="H212" s="201"/>
      <c r="X212" s="440"/>
      <c r="Y212" s="440"/>
    </row>
    <row r="213" spans="1:25" ht="18.75" customHeight="1" x14ac:dyDescent="0.2">
      <c r="A213" s="590" t="s">
        <v>259</v>
      </c>
      <c r="B213" s="581"/>
      <c r="C213" s="581"/>
      <c r="D213" s="586"/>
      <c r="E213" s="586"/>
      <c r="X213" s="440"/>
      <c r="Y213" s="440"/>
    </row>
    <row r="214" spans="1:25" x14ac:dyDescent="0.15">
      <c r="A214" s="887" t="s">
        <v>260</v>
      </c>
      <c r="B214" s="888"/>
      <c r="C214" s="891" t="s">
        <v>186</v>
      </c>
      <c r="X214" s="440"/>
      <c r="Y214" s="440"/>
    </row>
    <row r="215" spans="1:25" x14ac:dyDescent="0.15">
      <c r="A215" s="889"/>
      <c r="B215" s="890"/>
      <c r="C215" s="892"/>
      <c r="X215" s="440"/>
      <c r="Y215" s="440"/>
    </row>
    <row r="216" spans="1:25" ht="17.25" customHeight="1" x14ac:dyDescent="0.15">
      <c r="A216" s="879" t="s">
        <v>261</v>
      </c>
      <c r="B216" s="880"/>
      <c r="C216" s="353"/>
      <c r="X216" s="440"/>
      <c r="Y216" s="440"/>
    </row>
    <row r="217" spans="1:25" ht="19.5" customHeight="1" x14ac:dyDescent="0.15">
      <c r="A217" s="881" t="s">
        <v>262</v>
      </c>
      <c r="B217" s="882"/>
      <c r="C217" s="355"/>
      <c r="X217" s="440"/>
      <c r="Y217" s="440"/>
    </row>
    <row r="218" spans="1:25" x14ac:dyDescent="0.15">
      <c r="X218" s="440"/>
      <c r="Y218" s="440"/>
    </row>
    <row r="219" spans="1:25" x14ac:dyDescent="0.15">
      <c r="X219" s="440"/>
      <c r="Y219" s="440"/>
    </row>
    <row r="220" spans="1:25" x14ac:dyDescent="0.15">
      <c r="X220" s="440"/>
      <c r="Y220" s="440"/>
    </row>
    <row r="221" spans="1:25" x14ac:dyDescent="0.15">
      <c r="X221" s="440"/>
      <c r="Y221" s="440"/>
    </row>
    <row r="222" spans="1:25" x14ac:dyDescent="0.15">
      <c r="X222" s="440"/>
      <c r="Y222" s="440"/>
    </row>
    <row r="223" spans="1:25" x14ac:dyDescent="0.15">
      <c r="X223" s="440"/>
      <c r="Y223" s="440"/>
    </row>
    <row r="224" spans="1:25" x14ac:dyDescent="0.15">
      <c r="X224" s="440"/>
      <c r="Y224" s="440"/>
    </row>
    <row r="225" spans="24:25" x14ac:dyDescent="0.15">
      <c r="X225" s="440"/>
      <c r="Y225" s="440"/>
    </row>
    <row r="226" spans="24:25" x14ac:dyDescent="0.15">
      <c r="X226" s="440"/>
      <c r="Y226" s="440"/>
    </row>
    <row r="227" spans="24:25" x14ac:dyDescent="0.15">
      <c r="X227" s="440"/>
      <c r="Y227" s="440"/>
    </row>
    <row r="228" spans="24:25" x14ac:dyDescent="0.15">
      <c r="X228" s="440"/>
      <c r="Y228" s="440"/>
    </row>
    <row r="229" spans="24:25" x14ac:dyDescent="0.15">
      <c r="X229" s="440"/>
      <c r="Y229" s="440"/>
    </row>
    <row r="230" spans="24:25" x14ac:dyDescent="0.15">
      <c r="X230" s="440"/>
      <c r="Y230" s="440"/>
    </row>
    <row r="231" spans="24:25" x14ac:dyDescent="0.15">
      <c r="X231" s="440"/>
      <c r="Y231" s="440"/>
    </row>
    <row r="232" spans="24:25" x14ac:dyDescent="0.15">
      <c r="X232" s="440"/>
      <c r="Y232" s="440"/>
    </row>
    <row r="233" spans="24:25" x14ac:dyDescent="0.15">
      <c r="X233" s="440"/>
      <c r="Y233" s="440"/>
    </row>
    <row r="234" spans="24:25" x14ac:dyDescent="0.15">
      <c r="X234" s="440"/>
      <c r="Y234" s="440"/>
    </row>
    <row r="235" spans="24:25" x14ac:dyDescent="0.15">
      <c r="X235" s="440"/>
      <c r="Y235" s="440"/>
    </row>
    <row r="236" spans="24:25" x14ac:dyDescent="0.15">
      <c r="X236" s="440"/>
      <c r="Y236" s="440"/>
    </row>
    <row r="237" spans="24:25" x14ac:dyDescent="0.15">
      <c r="X237" s="440"/>
      <c r="Y237" s="440"/>
    </row>
    <row r="238" spans="24:25" x14ac:dyDescent="0.15">
      <c r="X238" s="440"/>
      <c r="Y238" s="440"/>
    </row>
    <row r="239" spans="24:25" x14ac:dyDescent="0.15">
      <c r="X239" s="440"/>
      <c r="Y239" s="440"/>
    </row>
    <row r="240" spans="24:25" x14ac:dyDescent="0.15">
      <c r="X240" s="440"/>
      <c r="Y240" s="440"/>
    </row>
    <row r="241" spans="24:25" x14ac:dyDescent="0.15">
      <c r="X241" s="440"/>
      <c r="Y241" s="440"/>
    </row>
    <row r="242" spans="24:25" x14ac:dyDescent="0.15">
      <c r="X242" s="440"/>
      <c r="Y242" s="440"/>
    </row>
    <row r="243" spans="24:25" x14ac:dyDescent="0.15">
      <c r="X243" s="440"/>
      <c r="Y243" s="440"/>
    </row>
    <row r="244" spans="24:25" x14ac:dyDescent="0.15">
      <c r="X244" s="440"/>
      <c r="Y244" s="440"/>
    </row>
    <row r="245" spans="24:25" x14ac:dyDescent="0.15">
      <c r="X245" s="440"/>
      <c r="Y245" s="440"/>
    </row>
    <row r="246" spans="24:25" x14ac:dyDescent="0.15">
      <c r="X246" s="440"/>
      <c r="Y246" s="440"/>
    </row>
    <row r="247" spans="24:25" x14ac:dyDescent="0.15">
      <c r="X247" s="440"/>
      <c r="Y247" s="440"/>
    </row>
    <row r="248" spans="24:25" x14ac:dyDescent="0.15">
      <c r="X248" s="440"/>
      <c r="Y248" s="440"/>
    </row>
    <row r="249" spans="24:25" x14ac:dyDescent="0.15">
      <c r="X249" s="440"/>
      <c r="Y249" s="440"/>
    </row>
    <row r="250" spans="24:25" x14ac:dyDescent="0.15">
      <c r="X250" s="440"/>
      <c r="Y250" s="440"/>
    </row>
    <row r="251" spans="24:25" x14ac:dyDescent="0.15">
      <c r="X251" s="440"/>
      <c r="Y251" s="440"/>
    </row>
    <row r="252" spans="24:25" x14ac:dyDescent="0.15">
      <c r="X252" s="440"/>
      <c r="Y252" s="440"/>
    </row>
    <row r="253" spans="24:25" x14ac:dyDescent="0.15">
      <c r="X253" s="440"/>
      <c r="Y253" s="440"/>
    </row>
    <row r="254" spans="24:25" x14ac:dyDescent="0.15">
      <c r="X254" s="440"/>
      <c r="Y254" s="440"/>
    </row>
    <row r="255" spans="24:25" x14ac:dyDescent="0.15">
      <c r="X255" s="440"/>
      <c r="Y255" s="440"/>
    </row>
    <row r="256" spans="24:25" x14ac:dyDescent="0.15">
      <c r="X256" s="440"/>
      <c r="Y256" s="440"/>
    </row>
    <row r="257" spans="24:25" x14ac:dyDescent="0.15">
      <c r="X257" s="440"/>
      <c r="Y257" s="440"/>
    </row>
    <row r="258" spans="24:25" x14ac:dyDescent="0.15">
      <c r="X258" s="440"/>
      <c r="Y258" s="440"/>
    </row>
    <row r="259" spans="24:25" x14ac:dyDescent="0.15">
      <c r="X259" s="440"/>
      <c r="Y259" s="440"/>
    </row>
    <row r="260" spans="24:25" x14ac:dyDescent="0.15">
      <c r="X260" s="440"/>
      <c r="Y260" s="440"/>
    </row>
    <row r="261" spans="24:25" x14ac:dyDescent="0.15">
      <c r="X261" s="440"/>
      <c r="Y261" s="440"/>
    </row>
    <row r="262" spans="24:25" x14ac:dyDescent="0.15">
      <c r="X262" s="440"/>
      <c r="Y262" s="440"/>
    </row>
    <row r="263" spans="24:25" x14ac:dyDescent="0.15">
      <c r="X263" s="440"/>
      <c r="Y263" s="440"/>
    </row>
    <row r="264" spans="24:25" x14ac:dyDescent="0.15">
      <c r="X264" s="440"/>
      <c r="Y264" s="440"/>
    </row>
    <row r="265" spans="24:25" x14ac:dyDescent="0.15">
      <c r="X265" s="440"/>
      <c r="Y265" s="440"/>
    </row>
    <row r="266" spans="24:25" x14ac:dyDescent="0.15">
      <c r="X266" s="440"/>
      <c r="Y266" s="440"/>
    </row>
    <row r="267" spans="24:25" x14ac:dyDescent="0.15">
      <c r="X267" s="440"/>
      <c r="Y267" s="440"/>
    </row>
    <row r="268" spans="24:25" x14ac:dyDescent="0.15">
      <c r="X268" s="440"/>
      <c r="Y268" s="440"/>
    </row>
    <row r="269" spans="24:25" x14ac:dyDescent="0.15">
      <c r="X269" s="440"/>
      <c r="Y269" s="440"/>
    </row>
    <row r="270" spans="24:25" x14ac:dyDescent="0.15">
      <c r="X270" s="440"/>
      <c r="Y270" s="440"/>
    </row>
    <row r="271" spans="24:25" x14ac:dyDescent="0.15">
      <c r="X271" s="440"/>
      <c r="Y271" s="440"/>
    </row>
    <row r="272" spans="24:25" x14ac:dyDescent="0.15">
      <c r="X272" s="440"/>
      <c r="Y272" s="440"/>
    </row>
    <row r="273" spans="24:25" x14ac:dyDescent="0.15">
      <c r="X273" s="440"/>
      <c r="Y273" s="440"/>
    </row>
    <row r="274" spans="24:25" x14ac:dyDescent="0.15">
      <c r="X274" s="440"/>
      <c r="Y274" s="440"/>
    </row>
    <row r="275" spans="24:25" x14ac:dyDescent="0.15">
      <c r="X275" s="440"/>
      <c r="Y275" s="440"/>
    </row>
    <row r="276" spans="24:25" x14ac:dyDescent="0.15">
      <c r="X276" s="440"/>
      <c r="Y276" s="440"/>
    </row>
    <row r="277" spans="24:25" x14ac:dyDescent="0.15">
      <c r="X277" s="440"/>
      <c r="Y277" s="440"/>
    </row>
    <row r="278" spans="24:25" x14ac:dyDescent="0.15">
      <c r="X278" s="440"/>
      <c r="Y278" s="440"/>
    </row>
    <row r="279" spans="24:25" x14ac:dyDescent="0.15">
      <c r="X279" s="440"/>
      <c r="Y279" s="440"/>
    </row>
    <row r="280" spans="24:25" x14ac:dyDescent="0.15">
      <c r="X280" s="440"/>
      <c r="Y280" s="440"/>
    </row>
    <row r="281" spans="24:25" x14ac:dyDescent="0.15">
      <c r="X281" s="440"/>
      <c r="Y281" s="440"/>
    </row>
    <row r="282" spans="24:25" x14ac:dyDescent="0.15">
      <c r="X282" s="440"/>
      <c r="Y282" s="440"/>
    </row>
    <row r="283" spans="24:25" x14ac:dyDescent="0.15">
      <c r="X283" s="440"/>
      <c r="Y283" s="440"/>
    </row>
    <row r="284" spans="24:25" x14ac:dyDescent="0.15">
      <c r="X284" s="440"/>
      <c r="Y284" s="440"/>
    </row>
    <row r="285" spans="24:25" x14ac:dyDescent="0.15">
      <c r="X285" s="440"/>
      <c r="Y285" s="440"/>
    </row>
    <row r="286" spans="24:25" x14ac:dyDescent="0.15">
      <c r="X286" s="440"/>
      <c r="Y286" s="440"/>
    </row>
    <row r="287" spans="24:25" x14ac:dyDescent="0.15">
      <c r="X287" s="440"/>
      <c r="Y287" s="440"/>
    </row>
    <row r="288" spans="24:25" x14ac:dyDescent="0.15">
      <c r="X288" s="440"/>
      <c r="Y288" s="440"/>
    </row>
    <row r="289" spans="24:25" x14ac:dyDescent="0.15">
      <c r="X289" s="440"/>
      <c r="Y289" s="440"/>
    </row>
    <row r="290" spans="24:25" x14ac:dyDescent="0.15">
      <c r="X290" s="440"/>
      <c r="Y290" s="440"/>
    </row>
    <row r="291" spans="24:25" x14ac:dyDescent="0.15">
      <c r="X291" s="440"/>
      <c r="Y291" s="440"/>
    </row>
    <row r="292" spans="24:25" x14ac:dyDescent="0.15">
      <c r="X292" s="440"/>
      <c r="Y292" s="440"/>
    </row>
    <row r="293" spans="24:25" x14ac:dyDescent="0.15">
      <c r="X293" s="440"/>
      <c r="Y293" s="440"/>
    </row>
    <row r="294" spans="24:25" x14ac:dyDescent="0.15">
      <c r="X294" s="440"/>
      <c r="Y294" s="440"/>
    </row>
    <row r="295" spans="24:25" x14ac:dyDescent="0.15">
      <c r="X295" s="440"/>
      <c r="Y295" s="440"/>
    </row>
    <row r="296" spans="24:25" x14ac:dyDescent="0.15">
      <c r="X296" s="440"/>
      <c r="Y296" s="440"/>
    </row>
    <row r="297" spans="24:25" x14ac:dyDescent="0.15">
      <c r="X297" s="440"/>
      <c r="Y297" s="440"/>
    </row>
    <row r="298" spans="24:25" x14ac:dyDescent="0.15">
      <c r="X298" s="440"/>
      <c r="Y298" s="440"/>
    </row>
    <row r="299" spans="24:25" x14ac:dyDescent="0.15">
      <c r="X299" s="440"/>
      <c r="Y299" s="440"/>
    </row>
    <row r="300" spans="24:25" x14ac:dyDescent="0.15">
      <c r="X300" s="440"/>
      <c r="Y300" s="440"/>
    </row>
    <row r="301" spans="24:25" x14ac:dyDescent="0.15">
      <c r="X301" s="440"/>
      <c r="Y301" s="440"/>
    </row>
    <row r="302" spans="24:25" x14ac:dyDescent="0.15">
      <c r="X302" s="440"/>
      <c r="Y302" s="440"/>
    </row>
    <row r="303" spans="24:25" x14ac:dyDescent="0.15">
      <c r="X303" s="440"/>
      <c r="Y303" s="440"/>
    </row>
    <row r="304" spans="24:25" x14ac:dyDescent="0.15">
      <c r="X304" s="440"/>
      <c r="Y304" s="440"/>
    </row>
    <row r="305" spans="24:25" x14ac:dyDescent="0.15">
      <c r="X305" s="440"/>
      <c r="Y305" s="440"/>
    </row>
    <row r="306" spans="24:25" x14ac:dyDescent="0.15">
      <c r="X306" s="440"/>
      <c r="Y306" s="440"/>
    </row>
    <row r="307" spans="24:25" x14ac:dyDescent="0.15">
      <c r="X307" s="440"/>
      <c r="Y307" s="440"/>
    </row>
    <row r="308" spans="24:25" x14ac:dyDescent="0.15">
      <c r="X308" s="440"/>
      <c r="Y308" s="440"/>
    </row>
    <row r="309" spans="24:25" x14ac:dyDescent="0.15">
      <c r="X309" s="440"/>
      <c r="Y309" s="440"/>
    </row>
    <row r="310" spans="24:25" x14ac:dyDescent="0.15">
      <c r="X310" s="440"/>
      <c r="Y310" s="440"/>
    </row>
    <row r="311" spans="24:25" x14ac:dyDescent="0.15">
      <c r="X311" s="440"/>
      <c r="Y311" s="440"/>
    </row>
    <row r="312" spans="24:25" x14ac:dyDescent="0.15">
      <c r="X312" s="440"/>
      <c r="Y312" s="440"/>
    </row>
    <row r="313" spans="24:25" x14ac:dyDescent="0.15">
      <c r="X313" s="440"/>
      <c r="Y313" s="440"/>
    </row>
    <row r="314" spans="24:25" x14ac:dyDescent="0.15">
      <c r="X314" s="440"/>
      <c r="Y314" s="440"/>
    </row>
    <row r="315" spans="24:25" x14ac:dyDescent="0.15">
      <c r="X315" s="440"/>
      <c r="Y315" s="440"/>
    </row>
    <row r="316" spans="24:25" x14ac:dyDescent="0.15">
      <c r="X316" s="440"/>
      <c r="Y316" s="440"/>
    </row>
    <row r="317" spans="24:25" x14ac:dyDescent="0.15">
      <c r="X317" s="440"/>
      <c r="Y317" s="440"/>
    </row>
    <row r="318" spans="24:25" x14ac:dyDescent="0.15">
      <c r="X318" s="440"/>
      <c r="Y318" s="440"/>
    </row>
    <row r="319" spans="24:25" x14ac:dyDescent="0.15">
      <c r="X319" s="440"/>
      <c r="Y319" s="440"/>
    </row>
    <row r="320" spans="24:25" x14ac:dyDescent="0.15">
      <c r="X320" s="440"/>
      <c r="Y320" s="440"/>
    </row>
    <row r="321" spans="24:25" x14ac:dyDescent="0.15">
      <c r="X321" s="440"/>
      <c r="Y321" s="440"/>
    </row>
    <row r="322" spans="24:25" x14ac:dyDescent="0.15">
      <c r="X322" s="440"/>
      <c r="Y322" s="440"/>
    </row>
    <row r="323" spans="24:25" x14ac:dyDescent="0.15">
      <c r="X323" s="440"/>
      <c r="Y323" s="440"/>
    </row>
    <row r="324" spans="24:25" x14ac:dyDescent="0.15">
      <c r="X324" s="440"/>
      <c r="Y324" s="440"/>
    </row>
    <row r="325" spans="24:25" x14ac:dyDescent="0.15">
      <c r="X325" s="440"/>
      <c r="Y325" s="440"/>
    </row>
    <row r="326" spans="24:25" x14ac:dyDescent="0.15">
      <c r="X326" s="440"/>
      <c r="Y326" s="440"/>
    </row>
    <row r="327" spans="24:25" x14ac:dyDescent="0.15">
      <c r="X327" s="440"/>
      <c r="Y327" s="440"/>
    </row>
    <row r="328" spans="24:25" x14ac:dyDescent="0.15">
      <c r="X328" s="440"/>
      <c r="Y328" s="440"/>
    </row>
    <row r="329" spans="24:25" x14ac:dyDescent="0.15">
      <c r="X329" s="440"/>
      <c r="Y329" s="440"/>
    </row>
    <row r="330" spans="24:25" x14ac:dyDescent="0.15">
      <c r="X330" s="440"/>
      <c r="Y330" s="440"/>
    </row>
    <row r="331" spans="24:25" x14ac:dyDescent="0.15">
      <c r="X331" s="440"/>
      <c r="Y331" s="440"/>
    </row>
    <row r="332" spans="24:25" x14ac:dyDescent="0.15">
      <c r="X332" s="440"/>
      <c r="Y332" s="440"/>
    </row>
    <row r="333" spans="24:25" x14ac:dyDescent="0.15">
      <c r="X333" s="440"/>
      <c r="Y333" s="440"/>
    </row>
    <row r="334" spans="24:25" x14ac:dyDescent="0.15">
      <c r="X334" s="440"/>
      <c r="Y334" s="440"/>
    </row>
    <row r="335" spans="24:25" x14ac:dyDescent="0.15">
      <c r="X335" s="440"/>
      <c r="Y335" s="440"/>
    </row>
    <row r="336" spans="24:25" x14ac:dyDescent="0.15">
      <c r="X336" s="440"/>
      <c r="Y336" s="440"/>
    </row>
    <row r="337" spans="24:25" x14ac:dyDescent="0.15">
      <c r="X337" s="440"/>
      <c r="Y337" s="440"/>
    </row>
    <row r="338" spans="24:25" x14ac:dyDescent="0.15">
      <c r="X338" s="440"/>
      <c r="Y338" s="440"/>
    </row>
    <row r="339" spans="24:25" x14ac:dyDescent="0.15">
      <c r="X339" s="440"/>
      <c r="Y339" s="440"/>
    </row>
    <row r="340" spans="24:25" x14ac:dyDescent="0.15">
      <c r="X340" s="440"/>
      <c r="Y340" s="440"/>
    </row>
    <row r="341" spans="24:25" x14ac:dyDescent="0.15">
      <c r="X341" s="440"/>
      <c r="Y341" s="440"/>
    </row>
    <row r="342" spans="24:25" x14ac:dyDescent="0.15">
      <c r="X342" s="440"/>
      <c r="Y342" s="440"/>
    </row>
    <row r="343" spans="24:25" x14ac:dyDescent="0.15">
      <c r="X343" s="440"/>
      <c r="Y343" s="440"/>
    </row>
    <row r="344" spans="24:25" x14ac:dyDescent="0.15">
      <c r="X344" s="440"/>
      <c r="Y344" s="440"/>
    </row>
    <row r="345" spans="24:25" x14ac:dyDescent="0.15">
      <c r="X345" s="440"/>
      <c r="Y345" s="440"/>
    </row>
    <row r="346" spans="24:25" x14ac:dyDescent="0.15">
      <c r="X346" s="440"/>
      <c r="Y346" s="440"/>
    </row>
    <row r="347" spans="24:25" x14ac:dyDescent="0.15">
      <c r="X347" s="440"/>
      <c r="Y347" s="440"/>
    </row>
    <row r="348" spans="24:25" x14ac:dyDescent="0.15">
      <c r="X348" s="440"/>
      <c r="Y348" s="440"/>
    </row>
    <row r="349" spans="24:25" x14ac:dyDescent="0.15">
      <c r="X349" s="440"/>
      <c r="Y349" s="440"/>
    </row>
    <row r="350" spans="24:25" x14ac:dyDescent="0.15">
      <c r="X350" s="440"/>
      <c r="Y350" s="440"/>
    </row>
    <row r="351" spans="24:25" x14ac:dyDescent="0.15">
      <c r="X351" s="440"/>
      <c r="Y351" s="440"/>
    </row>
    <row r="352" spans="24:25" x14ac:dyDescent="0.15">
      <c r="X352" s="440"/>
      <c r="Y352" s="440"/>
    </row>
    <row r="353" spans="24:25" x14ac:dyDescent="0.15">
      <c r="X353" s="440"/>
      <c r="Y353" s="440"/>
    </row>
    <row r="354" spans="24:25" x14ac:dyDescent="0.15">
      <c r="X354" s="440"/>
      <c r="Y354" s="440"/>
    </row>
    <row r="355" spans="24:25" x14ac:dyDescent="0.15">
      <c r="X355" s="440"/>
      <c r="Y355" s="440"/>
    </row>
    <row r="356" spans="24:25" x14ac:dyDescent="0.15">
      <c r="X356" s="440"/>
      <c r="Y356" s="440"/>
    </row>
    <row r="357" spans="24:25" x14ac:dyDescent="0.15">
      <c r="X357" s="440"/>
      <c r="Y357" s="440"/>
    </row>
    <row r="358" spans="24:25" x14ac:dyDescent="0.15">
      <c r="X358" s="440"/>
      <c r="Y358" s="440"/>
    </row>
    <row r="359" spans="24:25" x14ac:dyDescent="0.15">
      <c r="X359" s="440"/>
      <c r="Y359" s="440"/>
    </row>
    <row r="360" spans="24:25" x14ac:dyDescent="0.15">
      <c r="X360" s="440"/>
      <c r="Y360" s="440"/>
    </row>
    <row r="361" spans="24:25" x14ac:dyDescent="0.15">
      <c r="X361" s="440"/>
      <c r="Y361" s="440"/>
    </row>
    <row r="362" spans="24:25" x14ac:dyDescent="0.15">
      <c r="X362" s="440"/>
      <c r="Y362" s="440"/>
    </row>
    <row r="363" spans="24:25" x14ac:dyDescent="0.15">
      <c r="X363" s="440"/>
      <c r="Y363" s="440"/>
    </row>
    <row r="364" spans="24:25" x14ac:dyDescent="0.15">
      <c r="X364" s="440"/>
      <c r="Y364" s="440"/>
    </row>
    <row r="365" spans="24:25" x14ac:dyDescent="0.15">
      <c r="X365" s="440"/>
      <c r="Y365" s="440"/>
    </row>
    <row r="366" spans="24:25" x14ac:dyDescent="0.15">
      <c r="X366" s="440"/>
      <c r="Y366" s="440"/>
    </row>
    <row r="367" spans="24:25" x14ac:dyDescent="0.15">
      <c r="X367" s="440"/>
      <c r="Y367" s="440"/>
    </row>
    <row r="368" spans="24:25" x14ac:dyDescent="0.15">
      <c r="X368" s="440"/>
      <c r="Y368" s="440"/>
    </row>
    <row r="369" spans="24:25" x14ac:dyDescent="0.15">
      <c r="X369" s="440"/>
      <c r="Y369" s="440"/>
    </row>
    <row r="370" spans="24:25" x14ac:dyDescent="0.15">
      <c r="X370" s="440"/>
      <c r="Y370" s="440"/>
    </row>
    <row r="371" spans="24:25" x14ac:dyDescent="0.15">
      <c r="X371" s="440"/>
      <c r="Y371" s="440"/>
    </row>
    <row r="372" spans="24:25" x14ac:dyDescent="0.15">
      <c r="X372" s="440"/>
      <c r="Y372" s="440"/>
    </row>
    <row r="373" spans="24:25" x14ac:dyDescent="0.15">
      <c r="X373" s="440"/>
      <c r="Y373" s="440"/>
    </row>
    <row r="374" spans="24:25" x14ac:dyDescent="0.15">
      <c r="X374" s="440"/>
      <c r="Y374" s="440"/>
    </row>
    <row r="375" spans="24:25" x14ac:dyDescent="0.15">
      <c r="X375" s="440"/>
      <c r="Y375" s="440"/>
    </row>
    <row r="376" spans="24:25" x14ac:dyDescent="0.15">
      <c r="X376" s="440"/>
      <c r="Y376" s="440"/>
    </row>
    <row r="377" spans="24:25" x14ac:dyDescent="0.15">
      <c r="X377" s="440"/>
      <c r="Y377" s="440"/>
    </row>
    <row r="378" spans="24:25" x14ac:dyDescent="0.15">
      <c r="X378" s="440"/>
      <c r="Y378" s="440"/>
    </row>
    <row r="379" spans="24:25" x14ac:dyDescent="0.15">
      <c r="X379" s="440"/>
      <c r="Y379" s="440"/>
    </row>
    <row r="380" spans="24:25" x14ac:dyDescent="0.15">
      <c r="X380" s="440"/>
      <c r="Y380" s="440"/>
    </row>
    <row r="381" spans="24:25" x14ac:dyDescent="0.15">
      <c r="X381" s="440"/>
      <c r="Y381" s="440"/>
    </row>
    <row r="382" spans="24:25" x14ac:dyDescent="0.15">
      <c r="X382" s="440"/>
      <c r="Y382" s="440"/>
    </row>
    <row r="383" spans="24:25" x14ac:dyDescent="0.15">
      <c r="X383" s="440"/>
      <c r="Y383" s="440"/>
    </row>
    <row r="384" spans="24:25" x14ac:dyDescent="0.15">
      <c r="X384" s="440"/>
      <c r="Y384" s="440"/>
    </row>
    <row r="385" spans="24:25" x14ac:dyDescent="0.15">
      <c r="X385" s="440"/>
      <c r="Y385" s="440"/>
    </row>
    <row r="386" spans="24:25" x14ac:dyDescent="0.15">
      <c r="X386" s="440"/>
      <c r="Y386" s="440"/>
    </row>
    <row r="387" spans="24:25" x14ac:dyDescent="0.15">
      <c r="X387" s="440"/>
      <c r="Y387" s="440"/>
    </row>
    <row r="388" spans="24:25" x14ac:dyDescent="0.15">
      <c r="X388" s="440"/>
      <c r="Y388" s="440"/>
    </row>
    <row r="389" spans="24:25" x14ac:dyDescent="0.15">
      <c r="X389" s="440"/>
      <c r="Y389" s="440"/>
    </row>
    <row r="390" spans="24:25" x14ac:dyDescent="0.15">
      <c r="X390" s="440"/>
      <c r="Y390" s="440"/>
    </row>
    <row r="391" spans="24:25" x14ac:dyDescent="0.15">
      <c r="X391" s="440"/>
      <c r="Y391" s="440"/>
    </row>
    <row r="392" spans="24:25" x14ac:dyDescent="0.15">
      <c r="X392" s="440"/>
      <c r="Y392" s="440"/>
    </row>
    <row r="393" spans="24:25" x14ac:dyDescent="0.15">
      <c r="X393" s="440"/>
      <c r="Y393" s="440"/>
    </row>
    <row r="394" spans="24:25" x14ac:dyDescent="0.15">
      <c r="X394" s="440"/>
      <c r="Y394" s="440"/>
    </row>
    <row r="395" spans="24:25" x14ac:dyDescent="0.15">
      <c r="X395" s="440"/>
      <c r="Y395" s="440"/>
    </row>
    <row r="396" spans="24:25" x14ac:dyDescent="0.15">
      <c r="X396" s="440"/>
      <c r="Y396" s="440"/>
    </row>
    <row r="397" spans="24:25" x14ac:dyDescent="0.15">
      <c r="X397" s="440"/>
      <c r="Y397" s="440"/>
    </row>
    <row r="398" spans="24:25" x14ac:dyDescent="0.15">
      <c r="X398" s="440"/>
      <c r="Y398" s="440"/>
    </row>
    <row r="399" spans="24:25" x14ac:dyDescent="0.15">
      <c r="X399" s="440"/>
      <c r="Y399" s="440"/>
    </row>
    <row r="400" spans="24:25" x14ac:dyDescent="0.15">
      <c r="X400" s="440"/>
      <c r="Y400" s="440"/>
    </row>
    <row r="401" spans="24:25" x14ac:dyDescent="0.15">
      <c r="X401" s="440"/>
      <c r="Y401" s="440"/>
    </row>
    <row r="402" spans="24:25" x14ac:dyDescent="0.15">
      <c r="X402" s="440"/>
      <c r="Y402" s="440"/>
    </row>
    <row r="403" spans="24:25" x14ac:dyDescent="0.15">
      <c r="X403" s="440"/>
      <c r="Y403" s="440"/>
    </row>
    <row r="404" spans="24:25" x14ac:dyDescent="0.15">
      <c r="X404" s="440"/>
      <c r="Y404" s="440"/>
    </row>
    <row r="405" spans="24:25" x14ac:dyDescent="0.15">
      <c r="X405" s="440"/>
      <c r="Y405" s="440"/>
    </row>
    <row r="406" spans="24:25" x14ac:dyDescent="0.15">
      <c r="X406" s="440"/>
      <c r="Y406" s="440"/>
    </row>
    <row r="407" spans="24:25" x14ac:dyDescent="0.15">
      <c r="X407" s="440"/>
      <c r="Y407" s="440"/>
    </row>
    <row r="408" spans="24:25" x14ac:dyDescent="0.15">
      <c r="X408" s="440"/>
      <c r="Y408" s="440"/>
    </row>
    <row r="409" spans="24:25" x14ac:dyDescent="0.15">
      <c r="X409" s="440"/>
      <c r="Y409" s="440"/>
    </row>
    <row r="410" spans="24:25" x14ac:dyDescent="0.15">
      <c r="X410" s="440"/>
      <c r="Y410" s="440"/>
    </row>
    <row r="411" spans="24:25" x14ac:dyDescent="0.15">
      <c r="X411" s="440"/>
      <c r="Y411" s="440"/>
    </row>
    <row r="412" spans="24:25" x14ac:dyDescent="0.15">
      <c r="X412" s="440"/>
      <c r="Y412" s="440"/>
    </row>
    <row r="413" spans="24:25" x14ac:dyDescent="0.15">
      <c r="X413" s="440"/>
      <c r="Y413" s="440"/>
    </row>
    <row r="414" spans="24:25" x14ac:dyDescent="0.15">
      <c r="X414" s="440"/>
      <c r="Y414" s="440"/>
    </row>
    <row r="415" spans="24:25" x14ac:dyDescent="0.15">
      <c r="X415" s="440"/>
      <c r="Y415" s="440"/>
    </row>
    <row r="416" spans="24:25" x14ac:dyDescent="0.15">
      <c r="X416" s="440"/>
      <c r="Y416" s="440"/>
    </row>
    <row r="417" spans="24:25" x14ac:dyDescent="0.15">
      <c r="X417" s="440"/>
      <c r="Y417" s="440"/>
    </row>
    <row r="418" spans="24:25" x14ac:dyDescent="0.15">
      <c r="X418" s="440"/>
      <c r="Y418" s="440"/>
    </row>
    <row r="419" spans="24:25" x14ac:dyDescent="0.15">
      <c r="X419" s="440"/>
      <c r="Y419" s="440"/>
    </row>
    <row r="420" spans="24:25" x14ac:dyDescent="0.15">
      <c r="X420" s="440"/>
      <c r="Y420" s="440"/>
    </row>
    <row r="421" spans="24:25" x14ac:dyDescent="0.15">
      <c r="X421" s="440"/>
      <c r="Y421" s="440"/>
    </row>
    <row r="422" spans="24:25" x14ac:dyDescent="0.15">
      <c r="X422" s="440"/>
      <c r="Y422" s="440"/>
    </row>
    <row r="423" spans="24:25" x14ac:dyDescent="0.15">
      <c r="X423" s="440"/>
      <c r="Y423" s="440"/>
    </row>
    <row r="424" spans="24:25" x14ac:dyDescent="0.15">
      <c r="X424" s="440"/>
      <c r="Y424" s="440"/>
    </row>
    <row r="425" spans="24:25" x14ac:dyDescent="0.15">
      <c r="X425" s="440"/>
      <c r="Y425" s="440"/>
    </row>
    <row r="426" spans="24:25" x14ac:dyDescent="0.15">
      <c r="X426" s="440"/>
      <c r="Y426" s="440"/>
    </row>
    <row r="427" spans="24:25" x14ac:dyDescent="0.15">
      <c r="X427" s="440"/>
      <c r="Y427" s="440"/>
    </row>
    <row r="428" spans="24:25" x14ac:dyDescent="0.15">
      <c r="X428" s="440"/>
      <c r="Y428" s="440"/>
    </row>
    <row r="429" spans="24:25" x14ac:dyDescent="0.15">
      <c r="X429" s="440"/>
      <c r="Y429" s="440"/>
    </row>
    <row r="430" spans="24:25" x14ac:dyDescent="0.15">
      <c r="X430" s="440"/>
      <c r="Y430" s="440"/>
    </row>
    <row r="431" spans="24:25" x14ac:dyDescent="0.15">
      <c r="X431" s="440"/>
      <c r="Y431" s="440"/>
    </row>
    <row r="432" spans="24:25" x14ac:dyDescent="0.15">
      <c r="X432" s="440"/>
      <c r="Y432" s="440"/>
    </row>
    <row r="433" spans="24:25" x14ac:dyDescent="0.15">
      <c r="X433" s="440"/>
      <c r="Y433" s="440"/>
    </row>
    <row r="434" spans="24:25" x14ac:dyDescent="0.15">
      <c r="X434" s="440"/>
      <c r="Y434" s="440"/>
    </row>
    <row r="435" spans="24:25" x14ac:dyDescent="0.15">
      <c r="X435" s="440"/>
      <c r="Y435" s="440"/>
    </row>
    <row r="436" spans="24:25" x14ac:dyDescent="0.15">
      <c r="X436" s="440"/>
      <c r="Y436" s="440"/>
    </row>
    <row r="437" spans="24:25" x14ac:dyDescent="0.15">
      <c r="X437" s="440"/>
      <c r="Y437" s="440"/>
    </row>
    <row r="438" spans="24:25" x14ac:dyDescent="0.15">
      <c r="X438" s="440"/>
      <c r="Y438" s="440"/>
    </row>
    <row r="439" spans="24:25" x14ac:dyDescent="0.15">
      <c r="X439" s="440"/>
      <c r="Y439" s="440"/>
    </row>
    <row r="440" spans="24:25" x14ac:dyDescent="0.15">
      <c r="X440" s="440"/>
      <c r="Y440" s="440"/>
    </row>
    <row r="441" spans="24:25" x14ac:dyDescent="0.15">
      <c r="X441" s="440"/>
      <c r="Y441" s="440"/>
    </row>
    <row r="442" spans="24:25" x14ac:dyDescent="0.15">
      <c r="X442" s="440"/>
      <c r="Y442" s="440"/>
    </row>
    <row r="443" spans="24:25" x14ac:dyDescent="0.15">
      <c r="X443" s="440"/>
      <c r="Y443" s="440"/>
    </row>
    <row r="444" spans="24:25" x14ac:dyDescent="0.15">
      <c r="X444" s="440"/>
      <c r="Y444" s="440"/>
    </row>
    <row r="445" spans="24:25" x14ac:dyDescent="0.15">
      <c r="X445" s="440"/>
      <c r="Y445" s="440"/>
    </row>
    <row r="446" spans="24:25" x14ac:dyDescent="0.15">
      <c r="X446" s="440"/>
      <c r="Y446" s="440"/>
    </row>
    <row r="447" spans="24:25" x14ac:dyDescent="0.15">
      <c r="X447" s="440"/>
      <c r="Y447" s="440"/>
    </row>
    <row r="448" spans="24:25" x14ac:dyDescent="0.15">
      <c r="X448" s="440"/>
      <c r="Y448" s="440"/>
    </row>
    <row r="449" spans="24:25" x14ac:dyDescent="0.15">
      <c r="X449" s="440"/>
      <c r="Y449" s="440"/>
    </row>
    <row r="450" spans="24:25" x14ac:dyDescent="0.15">
      <c r="X450" s="440"/>
      <c r="Y450" s="440"/>
    </row>
    <row r="451" spans="24:25" x14ac:dyDescent="0.15">
      <c r="X451" s="440"/>
      <c r="Y451" s="440"/>
    </row>
    <row r="452" spans="24:25" x14ac:dyDescent="0.15">
      <c r="X452" s="440"/>
      <c r="Y452" s="440"/>
    </row>
    <row r="453" spans="24:25" x14ac:dyDescent="0.15">
      <c r="X453" s="440"/>
      <c r="Y453" s="440"/>
    </row>
    <row r="454" spans="24:25" x14ac:dyDescent="0.15">
      <c r="X454" s="440"/>
      <c r="Y454" s="440"/>
    </row>
    <row r="455" spans="24:25" x14ac:dyDescent="0.15">
      <c r="X455" s="440"/>
      <c r="Y455" s="440"/>
    </row>
    <row r="456" spans="24:25" x14ac:dyDescent="0.15">
      <c r="X456" s="440"/>
      <c r="Y456" s="440"/>
    </row>
    <row r="457" spans="24:25" x14ac:dyDescent="0.15">
      <c r="X457" s="440"/>
      <c r="Y457" s="440"/>
    </row>
    <row r="458" spans="24:25" x14ac:dyDescent="0.15">
      <c r="X458" s="440"/>
      <c r="Y458" s="440"/>
    </row>
    <row r="459" spans="24:25" x14ac:dyDescent="0.15">
      <c r="X459" s="440"/>
      <c r="Y459" s="440"/>
    </row>
    <row r="460" spans="24:25" x14ac:dyDescent="0.15">
      <c r="X460" s="440"/>
      <c r="Y460" s="440"/>
    </row>
    <row r="461" spans="24:25" x14ac:dyDescent="0.15">
      <c r="X461" s="440"/>
      <c r="Y461" s="440"/>
    </row>
    <row r="462" spans="24:25" x14ac:dyDescent="0.15">
      <c r="X462" s="440"/>
      <c r="Y462" s="440"/>
    </row>
    <row r="463" spans="24:25" x14ac:dyDescent="0.15">
      <c r="X463" s="440"/>
      <c r="Y463" s="440"/>
    </row>
    <row r="464" spans="24:25" x14ac:dyDescent="0.15">
      <c r="X464" s="440"/>
      <c r="Y464" s="440"/>
    </row>
    <row r="465" spans="24:25" x14ac:dyDescent="0.15">
      <c r="X465" s="440"/>
      <c r="Y465" s="440"/>
    </row>
    <row r="466" spans="24:25" x14ac:dyDescent="0.15">
      <c r="X466" s="440"/>
      <c r="Y466" s="440"/>
    </row>
    <row r="467" spans="24:25" x14ac:dyDescent="0.15">
      <c r="X467" s="440"/>
      <c r="Y467" s="440"/>
    </row>
    <row r="468" spans="24:25" x14ac:dyDescent="0.15">
      <c r="X468" s="440"/>
      <c r="Y468" s="440"/>
    </row>
    <row r="469" spans="24:25" x14ac:dyDescent="0.15">
      <c r="X469" s="440"/>
      <c r="Y469" s="440"/>
    </row>
    <row r="470" spans="24:25" x14ac:dyDescent="0.15">
      <c r="X470" s="440"/>
      <c r="Y470" s="440"/>
    </row>
    <row r="471" spans="24:25" x14ac:dyDescent="0.15">
      <c r="X471" s="440"/>
      <c r="Y471" s="440"/>
    </row>
    <row r="472" spans="24:25" x14ac:dyDescent="0.15">
      <c r="X472" s="440"/>
      <c r="Y472" s="440"/>
    </row>
    <row r="473" spans="24:25" x14ac:dyDescent="0.15">
      <c r="X473" s="440"/>
      <c r="Y473" s="440"/>
    </row>
    <row r="474" spans="24:25" x14ac:dyDescent="0.15">
      <c r="X474" s="440"/>
      <c r="Y474" s="440"/>
    </row>
    <row r="475" spans="24:25" x14ac:dyDescent="0.15">
      <c r="X475" s="440"/>
      <c r="Y475" s="440"/>
    </row>
    <row r="476" spans="24:25" x14ac:dyDescent="0.15">
      <c r="X476" s="440"/>
      <c r="Y476" s="440"/>
    </row>
    <row r="477" spans="24:25" x14ac:dyDescent="0.15">
      <c r="Y477" s="440"/>
    </row>
    <row r="478" spans="24:25" x14ac:dyDescent="0.15">
      <c r="Y478" s="440"/>
    </row>
    <row r="479" spans="24:25" x14ac:dyDescent="0.15">
      <c r="Y479" s="440"/>
    </row>
  </sheetData>
  <mergeCells count="143">
    <mergeCell ref="K10:K11"/>
    <mergeCell ref="A173:B173"/>
    <mergeCell ref="A170:B171"/>
    <mergeCell ref="A177:A179"/>
    <mergeCell ref="A172:B172"/>
    <mergeCell ref="J114:J115"/>
    <mergeCell ref="K114:K115"/>
    <mergeCell ref="F114:H114"/>
    <mergeCell ref="I114:I115"/>
    <mergeCell ref="H36:H37"/>
    <mergeCell ref="E36:G36"/>
    <mergeCell ref="A167:B167"/>
    <mergeCell ref="A160:A161"/>
    <mergeCell ref="A166:B166"/>
    <mergeCell ref="C164:C165"/>
    <mergeCell ref="A162:B162"/>
    <mergeCell ref="D164:I164"/>
    <mergeCell ref="A164:B165"/>
    <mergeCell ref="C170:C171"/>
    <mergeCell ref="A168:B168"/>
    <mergeCell ref="C65:C67"/>
    <mergeCell ref="A46:B46"/>
    <mergeCell ref="C51:D51"/>
    <mergeCell ref="E51:G51"/>
    <mergeCell ref="Q65:Q67"/>
    <mergeCell ref="P65:P67"/>
    <mergeCell ref="M65:M67"/>
    <mergeCell ref="D66:G66"/>
    <mergeCell ref="A65:B67"/>
    <mergeCell ref="A85:B85"/>
    <mergeCell ref="A114:B115"/>
    <mergeCell ref="A53:B53"/>
    <mergeCell ref="C55:D55"/>
    <mergeCell ref="K55:K56"/>
    <mergeCell ref="A48:B48"/>
    <mergeCell ref="A49:B49"/>
    <mergeCell ref="A55:B56"/>
    <mergeCell ref="A51:B52"/>
    <mergeCell ref="A41:B41"/>
    <mergeCell ref="A43:B43"/>
    <mergeCell ref="I10:I11"/>
    <mergeCell ref="I36:I37"/>
    <mergeCell ref="J36:J37"/>
    <mergeCell ref="C36:D36"/>
    <mergeCell ref="A18:A21"/>
    <mergeCell ref="A34:B34"/>
    <mergeCell ref="A47:B47"/>
    <mergeCell ref="A45:B45"/>
    <mergeCell ref="H51:H52"/>
    <mergeCell ref="K36:K37"/>
    <mergeCell ref="L114:L115"/>
    <mergeCell ref="A157:B157"/>
    <mergeCell ref="A152:B152"/>
    <mergeCell ref="A121:B121"/>
    <mergeCell ref="A123:A125"/>
    <mergeCell ref="A131:A133"/>
    <mergeCell ref="A126:A128"/>
    <mergeCell ref="A155:B156"/>
    <mergeCell ref="A151:B151"/>
    <mergeCell ref="C155:C156"/>
    <mergeCell ref="A153:B153"/>
    <mergeCell ref="A139:B139"/>
    <mergeCell ref="C148:D149"/>
    <mergeCell ref="A147:F147"/>
    <mergeCell ref="E148:F149"/>
    <mergeCell ref="A149:B149"/>
    <mergeCell ref="C88:C90"/>
    <mergeCell ref="A106:B106"/>
    <mergeCell ref="A100:A101"/>
    <mergeCell ref="A95:B95"/>
    <mergeCell ref="A96:A97"/>
    <mergeCell ref="A104:B104"/>
    <mergeCell ref="A102:B102"/>
    <mergeCell ref="G148:G150"/>
    <mergeCell ref="Q88:Q90"/>
    <mergeCell ref="D89:G89"/>
    <mergeCell ref="H89:K89"/>
    <mergeCell ref="L88:L90"/>
    <mergeCell ref="O88:O90"/>
    <mergeCell ref="M88:M90"/>
    <mergeCell ref="P88:P90"/>
    <mergeCell ref="D88:K88"/>
    <mergeCell ref="A94:D94"/>
    <mergeCell ref="A93:B93"/>
    <mergeCell ref="A88:B90"/>
    <mergeCell ref="A98:A99"/>
    <mergeCell ref="A107:A108"/>
    <mergeCell ref="A116:A118"/>
    <mergeCell ref="A105:B105"/>
    <mergeCell ref="A112:B112"/>
    <mergeCell ref="A109:B109"/>
    <mergeCell ref="A103:D103"/>
    <mergeCell ref="A111:B111"/>
    <mergeCell ref="A110:B110"/>
    <mergeCell ref="C114:E114"/>
    <mergeCell ref="A135:A137"/>
    <mergeCell ref="N88:N90"/>
    <mergeCell ref="K51:K52"/>
    <mergeCell ref="J51:J52"/>
    <mergeCell ref="L65:L67"/>
    <mergeCell ref="I51:I52"/>
    <mergeCell ref="I55:I56"/>
    <mergeCell ref="O65:O67"/>
    <mergeCell ref="N65:N67"/>
    <mergeCell ref="D65:K65"/>
    <mergeCell ref="E55:G55"/>
    <mergeCell ref="H55:H56"/>
    <mergeCell ref="J55:J56"/>
    <mergeCell ref="H66:K66"/>
    <mergeCell ref="A6:J6"/>
    <mergeCell ref="A7:J7"/>
    <mergeCell ref="A10:B11"/>
    <mergeCell ref="C10:D10"/>
    <mergeCell ref="E10:G10"/>
    <mergeCell ref="A40:B40"/>
    <mergeCell ref="A36:B37"/>
    <mergeCell ref="J10:J11"/>
    <mergeCell ref="A29:A32"/>
    <mergeCell ref="H10:H11"/>
    <mergeCell ref="D204:D205"/>
    <mergeCell ref="A214:B215"/>
    <mergeCell ref="C214:C215"/>
    <mergeCell ref="D170:K170"/>
    <mergeCell ref="A174:B174"/>
    <mergeCell ref="A176:B176"/>
    <mergeCell ref="A217:B217"/>
    <mergeCell ref="F108:M108"/>
    <mergeCell ref="C109:D109"/>
    <mergeCell ref="A189:A191"/>
    <mergeCell ref="A200:B200"/>
    <mergeCell ref="A181:B181"/>
    <mergeCell ref="A192:A194"/>
    <mergeCell ref="A195:A196"/>
    <mergeCell ref="A216:B216"/>
    <mergeCell ref="L170:L171"/>
    <mergeCell ref="A199:B199"/>
    <mergeCell ref="A204:B205"/>
    <mergeCell ref="C204:C205"/>
    <mergeCell ref="A202:B202"/>
    <mergeCell ref="A201:B201"/>
    <mergeCell ref="A182:A188"/>
    <mergeCell ref="A197:B197"/>
    <mergeCell ref="J164:J165"/>
  </mergeCells>
  <dataValidations count="1">
    <dataValidation type="whole" allowBlank="1" showInputMessage="1" showErrorMessage="1" errorTitle="Error" error="Por favor ingrese n° ent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2017-01-26T14:12:41Z</dcterms:modified>
</cp:coreProperties>
</file>