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4000" windowHeight="9585"/>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calcPr calcId="152511"/>
</workbook>
</file>

<file path=xl/calcChain.xml><?xml version="1.0" encoding="utf-8"?>
<calcChain xmlns="http://schemas.openxmlformats.org/spreadsheetml/2006/main">
  <c r="E315" i="1" l="1"/>
  <c r="C91" i="1"/>
  <c r="D91" i="1"/>
  <c r="E91" i="1"/>
  <c r="F91" i="1"/>
  <c r="G91" i="1"/>
  <c r="C92" i="1"/>
  <c r="D92" i="1"/>
  <c r="E92" i="1"/>
  <c r="F92" i="1"/>
  <c r="G92" i="1"/>
  <c r="C93" i="1"/>
  <c r="D93" i="1"/>
  <c r="E93" i="1"/>
  <c r="F93" i="1"/>
  <c r="G93" i="1"/>
  <c r="C94" i="1"/>
  <c r="D94" i="1"/>
  <c r="E94" i="1"/>
  <c r="F94" i="1"/>
  <c r="G94" i="1"/>
  <c r="C95" i="1"/>
  <c r="D95" i="1"/>
  <c r="E95" i="1"/>
  <c r="F95" i="1"/>
  <c r="G95" i="1"/>
  <c r="C96" i="1"/>
  <c r="D96" i="1"/>
  <c r="E96" i="1"/>
  <c r="F96" i="1"/>
  <c r="G96" i="1"/>
  <c r="C97" i="1"/>
  <c r="D97" i="1"/>
  <c r="E97" i="1"/>
  <c r="F97" i="1"/>
  <c r="G97" i="1"/>
  <c r="C98" i="1"/>
  <c r="D98" i="1"/>
  <c r="E98" i="1"/>
  <c r="F98" i="1"/>
  <c r="G98" i="1"/>
  <c r="C99" i="1"/>
  <c r="D99" i="1"/>
  <c r="E99" i="1"/>
  <c r="F99" i="1"/>
  <c r="G99" i="1"/>
  <c r="C100" i="1"/>
  <c r="D100" i="1"/>
  <c r="E100" i="1"/>
  <c r="F100" i="1"/>
  <c r="G100" i="1"/>
  <c r="C101" i="1"/>
  <c r="D101" i="1"/>
  <c r="E101" i="1"/>
  <c r="F101" i="1"/>
  <c r="G101" i="1"/>
  <c r="C102" i="1"/>
  <c r="D102" i="1"/>
  <c r="E102" i="1"/>
  <c r="F102" i="1"/>
  <c r="G102" i="1"/>
  <c r="C103" i="1"/>
  <c r="D103" i="1"/>
  <c r="E103" i="1"/>
  <c r="F103" i="1"/>
  <c r="G103" i="1"/>
  <c r="C104" i="1"/>
  <c r="D104" i="1"/>
  <c r="E104" i="1"/>
  <c r="F104" i="1"/>
  <c r="G104" i="1"/>
  <c r="C105" i="1"/>
  <c r="D105" i="1"/>
  <c r="E105" i="1"/>
  <c r="F105" i="1"/>
  <c r="G105" i="1"/>
  <c r="C106" i="1"/>
  <c r="D106" i="1"/>
  <c r="E106" i="1"/>
  <c r="F106" i="1"/>
  <c r="G106" i="1"/>
  <c r="C107" i="1"/>
  <c r="D107" i="1"/>
  <c r="E107" i="1"/>
  <c r="F107" i="1"/>
  <c r="G107" i="1"/>
  <c r="C108" i="1"/>
  <c r="D108" i="1"/>
  <c r="E108" i="1"/>
  <c r="F108" i="1"/>
  <c r="G108" i="1"/>
  <c r="G90" i="1"/>
  <c r="F90" i="1"/>
  <c r="C15" i="1"/>
  <c r="C16" i="1"/>
  <c r="C17" i="1"/>
  <c r="C18" i="1"/>
  <c r="C19" i="1"/>
  <c r="C20" i="1"/>
  <c r="C21" i="1"/>
  <c r="C22" i="1"/>
  <c r="C23" i="1"/>
  <c r="C24" i="1"/>
  <c r="C25" i="1"/>
  <c r="C26" i="1"/>
  <c r="C14" i="1"/>
  <c r="E348" i="3"/>
  <c r="E347" i="3"/>
  <c r="E339" i="3"/>
  <c r="E338" i="3"/>
  <c r="C325" i="3"/>
  <c r="C333" i="3" s="1"/>
  <c r="E305" i="3"/>
  <c r="D305" i="3"/>
  <c r="C305" i="3"/>
  <c r="E304" i="3"/>
  <c r="D304" i="3"/>
  <c r="C304" i="3"/>
  <c r="E303" i="3"/>
  <c r="D303" i="3"/>
  <c r="C303" i="3"/>
  <c r="E302" i="3"/>
  <c r="D302" i="3"/>
  <c r="C302" i="3"/>
  <c r="E301" i="3"/>
  <c r="D301" i="3"/>
  <c r="C301" i="3"/>
  <c r="E300" i="3"/>
  <c r="D300" i="3"/>
  <c r="C300" i="3"/>
  <c r="E299" i="3"/>
  <c r="E306" i="3" s="1"/>
  <c r="D299" i="3"/>
  <c r="C299" i="3"/>
  <c r="E293" i="3"/>
  <c r="D293" i="3"/>
  <c r="C293" i="3"/>
  <c r="E292" i="3"/>
  <c r="D292" i="3"/>
  <c r="C292" i="3"/>
  <c r="E291" i="3"/>
  <c r="E294" i="3" s="1"/>
  <c r="D291" i="3"/>
  <c r="C291" i="3"/>
  <c r="E290" i="3"/>
  <c r="D290" i="3"/>
  <c r="C290" i="3"/>
  <c r="C294" i="3" s="1"/>
  <c r="E289" i="3"/>
  <c r="D289" i="3"/>
  <c r="C289" i="3"/>
  <c r="E283" i="3"/>
  <c r="D283" i="3"/>
  <c r="C283" i="3"/>
  <c r="E282" i="3"/>
  <c r="D282" i="3"/>
  <c r="C282" i="3"/>
  <c r="E281" i="3"/>
  <c r="D281" i="3"/>
  <c r="C281" i="3"/>
  <c r="E280" i="3"/>
  <c r="D280" i="3"/>
  <c r="C280" i="3"/>
  <c r="E279" i="3"/>
  <c r="D279" i="3"/>
  <c r="C279" i="3"/>
  <c r="E278" i="3"/>
  <c r="D278" i="3"/>
  <c r="C278" i="3"/>
  <c r="E276" i="3"/>
  <c r="D276" i="3"/>
  <c r="C276" i="3"/>
  <c r="E275" i="3"/>
  <c r="D275" i="3"/>
  <c r="C275" i="3"/>
  <c r="E274" i="3"/>
  <c r="D274" i="3"/>
  <c r="C274" i="3"/>
  <c r="E273" i="3"/>
  <c r="D273" i="3"/>
  <c r="C273" i="3"/>
  <c r="E272" i="3"/>
  <c r="D272" i="3"/>
  <c r="C272" i="3"/>
  <c r="E271" i="3"/>
  <c r="D271" i="3"/>
  <c r="C271" i="3"/>
  <c r="E270" i="3"/>
  <c r="D270" i="3"/>
  <c r="C270" i="3"/>
  <c r="E269" i="3"/>
  <c r="D269" i="3"/>
  <c r="C269" i="3"/>
  <c r="E268" i="3"/>
  <c r="D268" i="3"/>
  <c r="C268" i="3"/>
  <c r="E267" i="3"/>
  <c r="D267" i="3"/>
  <c r="C267" i="3"/>
  <c r="E266" i="3"/>
  <c r="D266" i="3"/>
  <c r="C266" i="3"/>
  <c r="E265" i="3"/>
  <c r="D265" i="3"/>
  <c r="C265" i="3"/>
  <c r="E264" i="3"/>
  <c r="D264" i="3"/>
  <c r="C264" i="3"/>
  <c r="E263" i="3"/>
  <c r="D263" i="3"/>
  <c r="C263" i="3"/>
  <c r="E262" i="3"/>
  <c r="D262" i="3"/>
  <c r="C262" i="3"/>
  <c r="E261" i="3"/>
  <c r="D261" i="3"/>
  <c r="C261" i="3"/>
  <c r="E260" i="3"/>
  <c r="D260" i="3"/>
  <c r="C260" i="3"/>
  <c r="E259" i="3"/>
  <c r="D259" i="3"/>
  <c r="C259" i="3"/>
  <c r="E257" i="3"/>
  <c r="D257" i="3"/>
  <c r="C257" i="3"/>
  <c r="E256" i="3"/>
  <c r="D256" i="3"/>
  <c r="C256" i="3"/>
  <c r="E255" i="3"/>
  <c r="D255" i="3"/>
  <c r="C255" i="3"/>
  <c r="E254" i="3"/>
  <c r="D254" i="3"/>
  <c r="C254" i="3"/>
  <c r="E253" i="3"/>
  <c r="D253" i="3"/>
  <c r="C253" i="3"/>
  <c r="E252" i="3"/>
  <c r="D252" i="3"/>
  <c r="C252" i="3"/>
  <c r="E251" i="3"/>
  <c r="D251" i="3"/>
  <c r="C251" i="3"/>
  <c r="E250" i="3"/>
  <c r="D250" i="3"/>
  <c r="C250" i="3"/>
  <c r="E249" i="3"/>
  <c r="D249" i="3"/>
  <c r="C249" i="3"/>
  <c r="E248" i="3"/>
  <c r="D248" i="3"/>
  <c r="C248" i="3"/>
  <c r="E247" i="3"/>
  <c r="E284" i="3" s="1"/>
  <c r="D247" i="3"/>
  <c r="C247" i="3"/>
  <c r="E246" i="3"/>
  <c r="D246" i="3"/>
  <c r="C246" i="3"/>
  <c r="E245" i="3"/>
  <c r="D245" i="3"/>
  <c r="C245" i="3"/>
  <c r="E244" i="3"/>
  <c r="D244" i="3"/>
  <c r="C244" i="3"/>
  <c r="C284" i="3" s="1"/>
  <c r="E240" i="3"/>
  <c r="C240" i="3"/>
  <c r="C235" i="3"/>
  <c r="E234" i="3"/>
  <c r="D234" i="3"/>
  <c r="C234" i="3"/>
  <c r="E233" i="3"/>
  <c r="E235" i="3" s="1"/>
  <c r="E310" i="3" s="1"/>
  <c r="D233" i="3"/>
  <c r="C233" i="3"/>
  <c r="C228" i="3"/>
  <c r="E220" i="3"/>
  <c r="D220" i="3"/>
  <c r="C220" i="3"/>
  <c r="E219" i="3"/>
  <c r="C219" i="3"/>
  <c r="E218" i="3"/>
  <c r="D218" i="3"/>
  <c r="C218" i="3"/>
  <c r="E217" i="3"/>
  <c r="D217" i="3"/>
  <c r="C217" i="3"/>
  <c r="E216" i="3"/>
  <c r="D216" i="3"/>
  <c r="C216" i="3"/>
  <c r="E215" i="3"/>
  <c r="D215" i="3"/>
  <c r="C215" i="3"/>
  <c r="E214" i="3"/>
  <c r="D214" i="3"/>
  <c r="C214" i="3"/>
  <c r="C221" i="3" s="1"/>
  <c r="E213" i="3"/>
  <c r="D213" i="3"/>
  <c r="C213" i="3"/>
  <c r="E212" i="3"/>
  <c r="E221" i="3" s="1"/>
  <c r="D212" i="3"/>
  <c r="C212" i="3"/>
  <c r="E206" i="3"/>
  <c r="D206" i="3"/>
  <c r="C206" i="3"/>
  <c r="E205" i="3"/>
  <c r="D205" i="3"/>
  <c r="C205" i="3"/>
  <c r="E204" i="3"/>
  <c r="D204" i="3"/>
  <c r="C204" i="3"/>
  <c r="E203" i="3"/>
  <c r="D203" i="3"/>
  <c r="C203" i="3"/>
  <c r="E202" i="3"/>
  <c r="D202" i="3"/>
  <c r="C202" i="3"/>
  <c r="E201" i="3"/>
  <c r="D201" i="3"/>
  <c r="C201" i="3"/>
  <c r="E200" i="3"/>
  <c r="D200" i="3"/>
  <c r="C200" i="3"/>
  <c r="E199" i="3"/>
  <c r="D199" i="3"/>
  <c r="C199" i="3"/>
  <c r="E198" i="3"/>
  <c r="D198" i="3"/>
  <c r="C198" i="3"/>
  <c r="E197" i="3"/>
  <c r="D197" i="3"/>
  <c r="C197" i="3"/>
  <c r="E196" i="3"/>
  <c r="D196" i="3"/>
  <c r="C196" i="3"/>
  <c r="E195" i="3"/>
  <c r="D195" i="3"/>
  <c r="C195" i="3"/>
  <c r="E194" i="3"/>
  <c r="D194" i="3"/>
  <c r="C194" i="3"/>
  <c r="E193" i="3"/>
  <c r="D193" i="3"/>
  <c r="C193" i="3"/>
  <c r="E192" i="3"/>
  <c r="D192" i="3"/>
  <c r="C192" i="3"/>
  <c r="E191" i="3"/>
  <c r="D191" i="3"/>
  <c r="C191" i="3"/>
  <c r="E190" i="3"/>
  <c r="D190" i="3"/>
  <c r="C190" i="3"/>
  <c r="E189" i="3"/>
  <c r="D189" i="3"/>
  <c r="C189" i="3"/>
  <c r="E188" i="3"/>
  <c r="D188" i="3"/>
  <c r="C188" i="3"/>
  <c r="E187" i="3"/>
  <c r="D187" i="3"/>
  <c r="C187" i="3"/>
  <c r="E186" i="3"/>
  <c r="D186" i="3"/>
  <c r="C186" i="3"/>
  <c r="E185" i="3"/>
  <c r="D185" i="3"/>
  <c r="C185" i="3"/>
  <c r="E184" i="3"/>
  <c r="D184" i="3"/>
  <c r="C184" i="3"/>
  <c r="E183" i="3"/>
  <c r="D183" i="3"/>
  <c r="C183" i="3"/>
  <c r="E182" i="3"/>
  <c r="D182" i="3"/>
  <c r="C182" i="3"/>
  <c r="E181" i="3"/>
  <c r="D181" i="3"/>
  <c r="C181" i="3"/>
  <c r="E180" i="3"/>
  <c r="D180" i="3"/>
  <c r="C180" i="3"/>
  <c r="E179" i="3"/>
  <c r="D179" i="3"/>
  <c r="C179" i="3"/>
  <c r="E178" i="3"/>
  <c r="D178" i="3"/>
  <c r="C178" i="3"/>
  <c r="E177" i="3"/>
  <c r="D177" i="3"/>
  <c r="C177" i="3"/>
  <c r="E176" i="3"/>
  <c r="D176" i="3"/>
  <c r="C176" i="3"/>
  <c r="E175" i="3"/>
  <c r="D175" i="3"/>
  <c r="C175" i="3"/>
  <c r="C207" i="3" s="1"/>
  <c r="E174" i="3"/>
  <c r="D174" i="3"/>
  <c r="C174" i="3"/>
  <c r="E173" i="3"/>
  <c r="E207" i="3" s="1"/>
  <c r="D173" i="3"/>
  <c r="C173" i="3"/>
  <c r="E167" i="3"/>
  <c r="D167" i="3"/>
  <c r="C167" i="3"/>
  <c r="E166" i="3"/>
  <c r="D166" i="3"/>
  <c r="C166" i="3"/>
  <c r="E165" i="3"/>
  <c r="D165" i="3"/>
  <c r="C165" i="3"/>
  <c r="E164" i="3"/>
  <c r="D164" i="3"/>
  <c r="C164" i="3"/>
  <c r="E163" i="3"/>
  <c r="D163" i="3"/>
  <c r="C163" i="3"/>
  <c r="E162" i="3"/>
  <c r="D162" i="3"/>
  <c r="C162" i="3"/>
  <c r="E161" i="3"/>
  <c r="E168" i="3" s="1"/>
  <c r="D161" i="3"/>
  <c r="C161" i="3"/>
  <c r="E160" i="3"/>
  <c r="D160" i="3"/>
  <c r="C160" i="3"/>
  <c r="C168" i="3" s="1"/>
  <c r="E154" i="3"/>
  <c r="D154" i="3"/>
  <c r="C154" i="3"/>
  <c r="E153" i="3"/>
  <c r="E155" i="3" s="1"/>
  <c r="D153" i="3"/>
  <c r="C153" i="3"/>
  <c r="C155" i="3" s="1"/>
  <c r="E146" i="3"/>
  <c r="D146" i="3"/>
  <c r="C146" i="3"/>
  <c r="E145" i="3"/>
  <c r="D145" i="3"/>
  <c r="C145" i="3"/>
  <c r="E144" i="3"/>
  <c r="D144" i="3"/>
  <c r="C144" i="3"/>
  <c r="E143" i="3"/>
  <c r="D143" i="3"/>
  <c r="C143" i="3"/>
  <c r="C147" i="3" s="1"/>
  <c r="E142" i="3"/>
  <c r="D142" i="3"/>
  <c r="C142" i="3"/>
  <c r="E141" i="3"/>
  <c r="E147" i="3" s="1"/>
  <c r="D141" i="3"/>
  <c r="C141" i="3"/>
  <c r="E138" i="3"/>
  <c r="D138" i="3"/>
  <c r="C138" i="3"/>
  <c r="E137" i="3"/>
  <c r="D137" i="3"/>
  <c r="C137" i="3"/>
  <c r="E136" i="3"/>
  <c r="D136" i="3"/>
  <c r="C136" i="3"/>
  <c r="E135" i="3"/>
  <c r="D135" i="3"/>
  <c r="C135" i="3"/>
  <c r="E134" i="3"/>
  <c r="D134" i="3"/>
  <c r="C134" i="3"/>
  <c r="E133" i="3"/>
  <c r="D133" i="3"/>
  <c r="C133" i="3"/>
  <c r="E132" i="3"/>
  <c r="D132" i="3"/>
  <c r="C132" i="3"/>
  <c r="E131" i="3"/>
  <c r="D131" i="3"/>
  <c r="C131" i="3"/>
  <c r="E130" i="3"/>
  <c r="D130" i="3"/>
  <c r="C130" i="3"/>
  <c r="E129" i="3"/>
  <c r="D129" i="3"/>
  <c r="C129" i="3"/>
  <c r="E128" i="3"/>
  <c r="E139" i="3" s="1"/>
  <c r="D128" i="3"/>
  <c r="C128" i="3"/>
  <c r="E127" i="3"/>
  <c r="D127" i="3"/>
  <c r="C127" i="3"/>
  <c r="C139" i="3" s="1"/>
  <c r="E126" i="3"/>
  <c r="D126" i="3"/>
  <c r="C126" i="3"/>
  <c r="C121" i="3"/>
  <c r="E115" i="3"/>
  <c r="D115" i="3"/>
  <c r="C115" i="3"/>
  <c r="E114" i="3"/>
  <c r="E116" i="3" s="1"/>
  <c r="D114" i="3"/>
  <c r="C114" i="3"/>
  <c r="C116" i="3" s="1"/>
  <c r="G108" i="3"/>
  <c r="F108" i="3"/>
  <c r="E108" i="3"/>
  <c r="C108" i="3" s="1"/>
  <c r="D108" i="3"/>
  <c r="G107" i="3"/>
  <c r="G109" i="3" s="1"/>
  <c r="F107" i="3"/>
  <c r="F109" i="3" s="1"/>
  <c r="E107" i="3"/>
  <c r="D107" i="3"/>
  <c r="G106" i="3"/>
  <c r="F106" i="3"/>
  <c r="E106" i="3"/>
  <c r="D106" i="3"/>
  <c r="C106" i="3"/>
  <c r="G105" i="3"/>
  <c r="F105" i="3"/>
  <c r="E105" i="3"/>
  <c r="D105" i="3"/>
  <c r="C105" i="3" s="1"/>
  <c r="G104" i="3"/>
  <c r="F104" i="3"/>
  <c r="E104" i="3"/>
  <c r="C104" i="3" s="1"/>
  <c r="D104" i="3"/>
  <c r="G103" i="3"/>
  <c r="F103" i="3"/>
  <c r="C103" i="3" s="1"/>
  <c r="E103" i="3"/>
  <c r="D103" i="3"/>
  <c r="G102" i="3"/>
  <c r="F102" i="3"/>
  <c r="E102" i="3"/>
  <c r="D102" i="3"/>
  <c r="C102" i="3"/>
  <c r="G101" i="3"/>
  <c r="F101" i="3"/>
  <c r="E101" i="3"/>
  <c r="D101" i="3"/>
  <c r="C101" i="3" s="1"/>
  <c r="G100" i="3"/>
  <c r="F100" i="3"/>
  <c r="E100" i="3"/>
  <c r="C100" i="3" s="1"/>
  <c r="D100" i="3"/>
  <c r="G99" i="3"/>
  <c r="F99" i="3"/>
  <c r="C99" i="3" s="1"/>
  <c r="E99" i="3"/>
  <c r="D99" i="3"/>
  <c r="G98" i="3"/>
  <c r="F98" i="3"/>
  <c r="E98" i="3"/>
  <c r="D98" i="3"/>
  <c r="C98" i="3"/>
  <c r="G97" i="3"/>
  <c r="F97" i="3"/>
  <c r="E97" i="3"/>
  <c r="D97" i="3"/>
  <c r="C97" i="3" s="1"/>
  <c r="G96" i="3"/>
  <c r="F96" i="3"/>
  <c r="E96" i="3"/>
  <c r="C96" i="3" s="1"/>
  <c r="D96" i="3"/>
  <c r="G95" i="3"/>
  <c r="F95" i="3"/>
  <c r="C95" i="3" s="1"/>
  <c r="E95" i="3"/>
  <c r="D95" i="3"/>
  <c r="G94" i="3"/>
  <c r="F94" i="3"/>
  <c r="E94" i="3"/>
  <c r="D94" i="3"/>
  <c r="C94" i="3"/>
  <c r="G93" i="3"/>
  <c r="F93" i="3"/>
  <c r="E93" i="3"/>
  <c r="D93" i="3"/>
  <c r="C93" i="3" s="1"/>
  <c r="G92" i="3"/>
  <c r="F92" i="3"/>
  <c r="E92" i="3"/>
  <c r="C92" i="3" s="1"/>
  <c r="D92" i="3"/>
  <c r="G91" i="3"/>
  <c r="F91" i="3"/>
  <c r="C91" i="3" s="1"/>
  <c r="E91" i="3"/>
  <c r="D91" i="3"/>
  <c r="G90" i="3"/>
  <c r="F90" i="3"/>
  <c r="E90" i="3"/>
  <c r="D90" i="3"/>
  <c r="C90" i="3"/>
  <c r="E83" i="3"/>
  <c r="C83" i="3"/>
  <c r="E82" i="3"/>
  <c r="C82" i="3"/>
  <c r="E81" i="3"/>
  <c r="E84" i="3" s="1"/>
  <c r="C81" i="3"/>
  <c r="C84" i="3" s="1"/>
  <c r="E75" i="3"/>
  <c r="C75" i="3"/>
  <c r="E74" i="3"/>
  <c r="C74" i="3"/>
  <c r="E73" i="3"/>
  <c r="C73" i="3"/>
  <c r="E72" i="3"/>
  <c r="C72" i="3"/>
  <c r="E71" i="3"/>
  <c r="C71" i="3"/>
  <c r="E70" i="3"/>
  <c r="C70" i="3"/>
  <c r="E69" i="3"/>
  <c r="E68" i="3" s="1"/>
  <c r="C69" i="3"/>
  <c r="C68" i="3"/>
  <c r="E67" i="3"/>
  <c r="C67" i="3"/>
  <c r="E66" i="3"/>
  <c r="C66" i="3"/>
  <c r="E65" i="3"/>
  <c r="C65" i="3"/>
  <c r="E64" i="3"/>
  <c r="C64" i="3"/>
  <c r="E63" i="3"/>
  <c r="C63" i="3"/>
  <c r="E62" i="3"/>
  <c r="C62" i="3"/>
  <c r="E61" i="3"/>
  <c r="C61" i="3"/>
  <c r="E60" i="3"/>
  <c r="C60" i="3"/>
  <c r="E59" i="3"/>
  <c r="C59" i="3"/>
  <c r="E58" i="3"/>
  <c r="C58" i="3"/>
  <c r="E57" i="3"/>
  <c r="C57" i="3"/>
  <c r="E56" i="3"/>
  <c r="C56" i="3"/>
  <c r="E55" i="3"/>
  <c r="C55" i="3"/>
  <c r="C76" i="3" s="1"/>
  <c r="E49" i="3"/>
  <c r="D49" i="3"/>
  <c r="C49" i="3"/>
  <c r="E48" i="3"/>
  <c r="D48" i="3"/>
  <c r="C48" i="3"/>
  <c r="E47" i="3"/>
  <c r="D47" i="3"/>
  <c r="C47" i="3"/>
  <c r="E45" i="3"/>
  <c r="D45" i="3"/>
  <c r="C45" i="3"/>
  <c r="E44" i="3"/>
  <c r="D44" i="3"/>
  <c r="C44" i="3"/>
  <c r="E43" i="3"/>
  <c r="D43" i="3"/>
  <c r="C43" i="3"/>
  <c r="E42" i="3"/>
  <c r="D42" i="3"/>
  <c r="C42" i="3"/>
  <c r="E40" i="3"/>
  <c r="D40" i="3"/>
  <c r="C40" i="3"/>
  <c r="E39" i="3"/>
  <c r="D39" i="3"/>
  <c r="C39" i="3"/>
  <c r="E37" i="3"/>
  <c r="D37" i="3"/>
  <c r="C37" i="3"/>
  <c r="E36" i="3"/>
  <c r="D36" i="3"/>
  <c r="C36" i="3"/>
  <c r="E35" i="3"/>
  <c r="D35" i="3"/>
  <c r="C35" i="3"/>
  <c r="E34" i="3"/>
  <c r="D34" i="3"/>
  <c r="C34" i="3"/>
  <c r="E33" i="3"/>
  <c r="D33" i="3"/>
  <c r="C33" i="3"/>
  <c r="E32" i="3"/>
  <c r="D32" i="3"/>
  <c r="C32" i="3"/>
  <c r="E31" i="3"/>
  <c r="D31" i="3"/>
  <c r="C31" i="3"/>
  <c r="E30" i="3"/>
  <c r="D30" i="3"/>
  <c r="C30" i="3"/>
  <c r="E29" i="3"/>
  <c r="D29" i="3"/>
  <c r="C29" i="3"/>
  <c r="E28" i="3"/>
  <c r="D28" i="3"/>
  <c r="C28" i="3"/>
  <c r="E26" i="3"/>
  <c r="D26" i="3"/>
  <c r="C26" i="3"/>
  <c r="E25" i="3"/>
  <c r="D25" i="3"/>
  <c r="C25" i="3"/>
  <c r="E24" i="3"/>
  <c r="D24" i="3"/>
  <c r="C24" i="3"/>
  <c r="E23" i="3"/>
  <c r="D23" i="3"/>
  <c r="C23" i="3"/>
  <c r="E22" i="3"/>
  <c r="D22" i="3"/>
  <c r="C22" i="3"/>
  <c r="E21" i="3"/>
  <c r="D21" i="3"/>
  <c r="C21" i="3"/>
  <c r="E20" i="3"/>
  <c r="D20" i="3"/>
  <c r="C20" i="3"/>
  <c r="E19" i="3"/>
  <c r="D19" i="3"/>
  <c r="C19" i="3"/>
  <c r="E18" i="3"/>
  <c r="D18" i="3"/>
  <c r="C18" i="3"/>
  <c r="E17" i="3"/>
  <c r="D17" i="3"/>
  <c r="C17" i="3"/>
  <c r="E16" i="3"/>
  <c r="D16" i="3"/>
  <c r="C16" i="3"/>
  <c r="E15" i="3"/>
  <c r="D15" i="3"/>
  <c r="C15" i="3"/>
  <c r="E14" i="3"/>
  <c r="E50" i="3" s="1"/>
  <c r="D14" i="3"/>
  <c r="C14" i="3"/>
  <c r="C50" i="3" s="1"/>
  <c r="C8" i="3"/>
  <c r="C6" i="3"/>
  <c r="A5" i="3"/>
  <c r="C4" i="3"/>
  <c r="A4" i="3"/>
  <c r="A3" i="3"/>
  <c r="A2" i="3"/>
  <c r="E148" i="3" l="1"/>
  <c r="E76" i="3"/>
  <c r="E315" i="3" s="1"/>
  <c r="C148" i="3"/>
  <c r="D109" i="3"/>
  <c r="C107" i="3"/>
  <c r="C109" i="3" s="1"/>
  <c r="E109" i="3"/>
  <c r="E348" i="2"/>
  <c r="E347" i="2"/>
  <c r="E339" i="2"/>
  <c r="E338" i="2"/>
  <c r="C325" i="2"/>
  <c r="C333" i="2" s="1"/>
  <c r="E305" i="2"/>
  <c r="D305" i="2"/>
  <c r="C305" i="2"/>
  <c r="E304" i="2"/>
  <c r="D304" i="2"/>
  <c r="C304" i="2"/>
  <c r="E303" i="2"/>
  <c r="D303" i="2"/>
  <c r="C303" i="2"/>
  <c r="E302" i="2"/>
  <c r="D302" i="2"/>
  <c r="C302" i="2"/>
  <c r="E301" i="2"/>
  <c r="D301" i="2"/>
  <c r="C301" i="2"/>
  <c r="E300" i="2"/>
  <c r="D300" i="2"/>
  <c r="C300" i="2"/>
  <c r="E299" i="2"/>
  <c r="D299" i="2"/>
  <c r="C299" i="2"/>
  <c r="E293" i="2"/>
  <c r="D293" i="2"/>
  <c r="C293" i="2"/>
  <c r="E292" i="2"/>
  <c r="D292" i="2"/>
  <c r="C292" i="2"/>
  <c r="E291" i="2"/>
  <c r="D291" i="2"/>
  <c r="C291" i="2"/>
  <c r="E290" i="2"/>
  <c r="D290" i="2"/>
  <c r="C290" i="2"/>
  <c r="C294" i="2" s="1"/>
  <c r="E289" i="2"/>
  <c r="D289" i="2"/>
  <c r="C289" i="2"/>
  <c r="E283" i="2"/>
  <c r="D283" i="2"/>
  <c r="C283" i="2"/>
  <c r="E282" i="2"/>
  <c r="D282" i="2"/>
  <c r="C282" i="2"/>
  <c r="E281" i="2"/>
  <c r="D281" i="2"/>
  <c r="C281" i="2"/>
  <c r="E280" i="2"/>
  <c r="D280" i="2"/>
  <c r="C280" i="2"/>
  <c r="E279" i="2"/>
  <c r="D279" i="2"/>
  <c r="C279" i="2"/>
  <c r="E278" i="2"/>
  <c r="D278" i="2"/>
  <c r="C278" i="2"/>
  <c r="E276" i="2"/>
  <c r="D276" i="2"/>
  <c r="C276" i="2"/>
  <c r="E275" i="2"/>
  <c r="D275" i="2"/>
  <c r="C275" i="2"/>
  <c r="E274" i="2"/>
  <c r="D274" i="2"/>
  <c r="C274" i="2"/>
  <c r="E273" i="2"/>
  <c r="D273" i="2"/>
  <c r="C273" i="2"/>
  <c r="E272" i="2"/>
  <c r="D272" i="2"/>
  <c r="C272" i="2"/>
  <c r="E271" i="2"/>
  <c r="D271" i="2"/>
  <c r="C271" i="2"/>
  <c r="E270" i="2"/>
  <c r="D270" i="2"/>
  <c r="C270" i="2"/>
  <c r="E269" i="2"/>
  <c r="D269" i="2"/>
  <c r="C269" i="2"/>
  <c r="E268" i="2"/>
  <c r="D268" i="2"/>
  <c r="C268" i="2"/>
  <c r="E267" i="2"/>
  <c r="D267" i="2"/>
  <c r="C267" i="2"/>
  <c r="E266" i="2"/>
  <c r="D266" i="2"/>
  <c r="C266" i="2"/>
  <c r="E265" i="2"/>
  <c r="D265" i="2"/>
  <c r="C265" i="2"/>
  <c r="E264" i="2"/>
  <c r="D264" i="2"/>
  <c r="C264" i="2"/>
  <c r="E263" i="2"/>
  <c r="D263" i="2"/>
  <c r="C263" i="2"/>
  <c r="E262" i="2"/>
  <c r="D262" i="2"/>
  <c r="C262" i="2"/>
  <c r="E261" i="2"/>
  <c r="D261" i="2"/>
  <c r="C261" i="2"/>
  <c r="E260" i="2"/>
  <c r="D260" i="2"/>
  <c r="C260" i="2"/>
  <c r="E259" i="2"/>
  <c r="D259" i="2"/>
  <c r="C259" i="2"/>
  <c r="E257" i="2"/>
  <c r="D257" i="2"/>
  <c r="C257" i="2"/>
  <c r="E256" i="2"/>
  <c r="D256" i="2"/>
  <c r="C256" i="2"/>
  <c r="E255" i="2"/>
  <c r="D255" i="2"/>
  <c r="C255" i="2"/>
  <c r="E254" i="2"/>
  <c r="D254" i="2"/>
  <c r="C254" i="2"/>
  <c r="E253" i="2"/>
  <c r="D253" i="2"/>
  <c r="C253" i="2"/>
  <c r="E252" i="2"/>
  <c r="D252" i="2"/>
  <c r="C252" i="2"/>
  <c r="E251" i="2"/>
  <c r="D251" i="2"/>
  <c r="C251" i="2"/>
  <c r="E250" i="2"/>
  <c r="D250" i="2"/>
  <c r="C250" i="2"/>
  <c r="E249" i="2"/>
  <c r="D249" i="2"/>
  <c r="C249" i="2"/>
  <c r="E248" i="2"/>
  <c r="D248" i="2"/>
  <c r="C248" i="2"/>
  <c r="E247" i="2"/>
  <c r="D247" i="2"/>
  <c r="C247" i="2"/>
  <c r="E246" i="2"/>
  <c r="D246" i="2"/>
  <c r="C246" i="2"/>
  <c r="E245" i="2"/>
  <c r="E284" i="2" s="1"/>
  <c r="D245" i="2"/>
  <c r="C245" i="2"/>
  <c r="E244" i="2"/>
  <c r="D244" i="2"/>
  <c r="C244" i="2"/>
  <c r="E240" i="2"/>
  <c r="C240" i="2"/>
  <c r="E234" i="2"/>
  <c r="D234" i="2"/>
  <c r="C234" i="2"/>
  <c r="E233" i="2"/>
  <c r="E235" i="2" s="1"/>
  <c r="D233" i="2"/>
  <c r="C233" i="2"/>
  <c r="C228" i="2"/>
  <c r="E220" i="2"/>
  <c r="D220" i="2"/>
  <c r="C220" i="2"/>
  <c r="E219" i="2"/>
  <c r="C219" i="2"/>
  <c r="E218" i="2"/>
  <c r="D218" i="2"/>
  <c r="C218" i="2"/>
  <c r="E217" i="2"/>
  <c r="D217" i="2"/>
  <c r="C217" i="2"/>
  <c r="E216" i="2"/>
  <c r="D216" i="2"/>
  <c r="C216" i="2"/>
  <c r="E215" i="2"/>
  <c r="D215" i="2"/>
  <c r="C215" i="2"/>
  <c r="E214" i="2"/>
  <c r="D214" i="2"/>
  <c r="C214" i="2"/>
  <c r="E213" i="2"/>
  <c r="D213" i="2"/>
  <c r="C213" i="2"/>
  <c r="E212" i="2"/>
  <c r="D212" i="2"/>
  <c r="C212" i="2"/>
  <c r="E206" i="2"/>
  <c r="D206" i="2"/>
  <c r="C206" i="2"/>
  <c r="E205" i="2"/>
  <c r="D205" i="2"/>
  <c r="C205" i="2"/>
  <c r="E204" i="2"/>
  <c r="D204" i="2"/>
  <c r="C204" i="2"/>
  <c r="E203" i="2"/>
  <c r="D203" i="2"/>
  <c r="C203" i="2"/>
  <c r="E202" i="2"/>
  <c r="D202" i="2"/>
  <c r="C202" i="2"/>
  <c r="E201" i="2"/>
  <c r="D201" i="2"/>
  <c r="C201" i="2"/>
  <c r="E200" i="2"/>
  <c r="D200" i="2"/>
  <c r="C200" i="2"/>
  <c r="E199" i="2"/>
  <c r="D199" i="2"/>
  <c r="C199" i="2"/>
  <c r="E198" i="2"/>
  <c r="D198" i="2"/>
  <c r="C198" i="2"/>
  <c r="E197" i="2"/>
  <c r="D197" i="2"/>
  <c r="C197" i="2"/>
  <c r="E196" i="2"/>
  <c r="D196" i="2"/>
  <c r="C196" i="2"/>
  <c r="E195" i="2"/>
  <c r="D195" i="2"/>
  <c r="C195" i="2"/>
  <c r="E194" i="2"/>
  <c r="D194" i="2"/>
  <c r="C194" i="2"/>
  <c r="E193" i="2"/>
  <c r="D193" i="2"/>
  <c r="C193" i="2"/>
  <c r="E192" i="2"/>
  <c r="D192" i="2"/>
  <c r="C192" i="2"/>
  <c r="E191" i="2"/>
  <c r="D191" i="2"/>
  <c r="C191" i="2"/>
  <c r="E190" i="2"/>
  <c r="D190" i="2"/>
  <c r="C190" i="2"/>
  <c r="E189" i="2"/>
  <c r="D189" i="2"/>
  <c r="C189" i="2"/>
  <c r="E188" i="2"/>
  <c r="D188" i="2"/>
  <c r="C188" i="2"/>
  <c r="E187" i="2"/>
  <c r="D187" i="2"/>
  <c r="C187" i="2"/>
  <c r="E186" i="2"/>
  <c r="D186" i="2"/>
  <c r="C186" i="2"/>
  <c r="E185" i="2"/>
  <c r="D185" i="2"/>
  <c r="C185" i="2"/>
  <c r="E184" i="2"/>
  <c r="D184" i="2"/>
  <c r="C184" i="2"/>
  <c r="E183" i="2"/>
  <c r="D183" i="2"/>
  <c r="C183" i="2"/>
  <c r="E182" i="2"/>
  <c r="D182" i="2"/>
  <c r="C182" i="2"/>
  <c r="E181" i="2"/>
  <c r="D181" i="2"/>
  <c r="C181" i="2"/>
  <c r="E180" i="2"/>
  <c r="D180" i="2"/>
  <c r="C180" i="2"/>
  <c r="E179" i="2"/>
  <c r="D179" i="2"/>
  <c r="C179" i="2"/>
  <c r="E178" i="2"/>
  <c r="D178" i="2"/>
  <c r="C178" i="2"/>
  <c r="E177" i="2"/>
  <c r="D177" i="2"/>
  <c r="C177" i="2"/>
  <c r="E176" i="2"/>
  <c r="D176" i="2"/>
  <c r="C176" i="2"/>
  <c r="E175" i="2"/>
  <c r="D175" i="2"/>
  <c r="C175" i="2"/>
  <c r="E174" i="2"/>
  <c r="D174" i="2"/>
  <c r="C174" i="2"/>
  <c r="E173" i="2"/>
  <c r="D173" i="2"/>
  <c r="C173" i="2"/>
  <c r="E167" i="2"/>
  <c r="D167" i="2"/>
  <c r="C167" i="2"/>
  <c r="E166" i="2"/>
  <c r="D166" i="2"/>
  <c r="C166" i="2"/>
  <c r="E165" i="2"/>
  <c r="D165" i="2"/>
  <c r="C165" i="2"/>
  <c r="E164" i="2"/>
  <c r="D164" i="2"/>
  <c r="C164" i="2"/>
  <c r="E163" i="2"/>
  <c r="D163" i="2"/>
  <c r="C163" i="2"/>
  <c r="E162" i="2"/>
  <c r="D162" i="2"/>
  <c r="C162" i="2"/>
  <c r="E161" i="2"/>
  <c r="D161" i="2"/>
  <c r="C161" i="2"/>
  <c r="E160" i="2"/>
  <c r="D160" i="2"/>
  <c r="C160" i="2"/>
  <c r="C155" i="2"/>
  <c r="E154" i="2"/>
  <c r="D154" i="2"/>
  <c r="C154" i="2"/>
  <c r="E153" i="2"/>
  <c r="E155" i="2" s="1"/>
  <c r="D153" i="2"/>
  <c r="C153" i="2"/>
  <c r="E146" i="2"/>
  <c r="D146" i="2"/>
  <c r="C146" i="2"/>
  <c r="E145" i="2"/>
  <c r="D145" i="2"/>
  <c r="C145" i="2"/>
  <c r="E144" i="2"/>
  <c r="D144" i="2"/>
  <c r="C144" i="2"/>
  <c r="E143" i="2"/>
  <c r="D143" i="2"/>
  <c r="C143" i="2"/>
  <c r="E142" i="2"/>
  <c r="D142" i="2"/>
  <c r="C142" i="2"/>
  <c r="E141" i="2"/>
  <c r="D141" i="2"/>
  <c r="C141" i="2"/>
  <c r="C147" i="2" s="1"/>
  <c r="E138" i="2"/>
  <c r="D138" i="2"/>
  <c r="C138" i="2"/>
  <c r="E137" i="2"/>
  <c r="D137" i="2"/>
  <c r="C137" i="2"/>
  <c r="E136" i="2"/>
  <c r="D136" i="2"/>
  <c r="C136" i="2"/>
  <c r="E135" i="2"/>
  <c r="D135" i="2"/>
  <c r="C135" i="2"/>
  <c r="E134" i="2"/>
  <c r="D134" i="2"/>
  <c r="C134" i="2"/>
  <c r="E133" i="2"/>
  <c r="D133" i="2"/>
  <c r="C133" i="2"/>
  <c r="E132" i="2"/>
  <c r="D132" i="2"/>
  <c r="C132" i="2"/>
  <c r="E131" i="2"/>
  <c r="D131" i="2"/>
  <c r="C131" i="2"/>
  <c r="E130" i="2"/>
  <c r="D130" i="2"/>
  <c r="C130" i="2"/>
  <c r="E129" i="2"/>
  <c r="D129" i="2"/>
  <c r="C129" i="2"/>
  <c r="E128" i="2"/>
  <c r="D128" i="2"/>
  <c r="C128" i="2"/>
  <c r="E127" i="2"/>
  <c r="D127" i="2"/>
  <c r="C127" i="2"/>
  <c r="C139" i="2" s="1"/>
  <c r="C148" i="2" s="1"/>
  <c r="E126" i="2"/>
  <c r="D126" i="2"/>
  <c r="C126" i="2"/>
  <c r="C121" i="2"/>
  <c r="E115" i="2"/>
  <c r="D115" i="2"/>
  <c r="C115" i="2"/>
  <c r="E114" i="2"/>
  <c r="D114" i="2"/>
  <c r="C114" i="2"/>
  <c r="C116" i="2" s="1"/>
  <c r="G108" i="2"/>
  <c r="F108" i="2"/>
  <c r="E108" i="2"/>
  <c r="D108" i="2"/>
  <c r="C108" i="2"/>
  <c r="G107" i="2"/>
  <c r="F107" i="2"/>
  <c r="E107" i="2"/>
  <c r="D107" i="2"/>
  <c r="C107" i="2" s="1"/>
  <c r="G106" i="2"/>
  <c r="F106" i="2"/>
  <c r="E106" i="2"/>
  <c r="D106" i="2"/>
  <c r="G105" i="2"/>
  <c r="F105" i="2"/>
  <c r="E105" i="2"/>
  <c r="D105" i="2"/>
  <c r="C105" i="2" s="1"/>
  <c r="G104" i="2"/>
  <c r="F104" i="2"/>
  <c r="E104" i="2"/>
  <c r="D104" i="2"/>
  <c r="C104" i="2" s="1"/>
  <c r="G103" i="2"/>
  <c r="F103" i="2"/>
  <c r="E103" i="2"/>
  <c r="D103" i="2"/>
  <c r="G102" i="2"/>
  <c r="F102" i="2"/>
  <c r="E102" i="2"/>
  <c r="C102" i="2" s="1"/>
  <c r="D102" i="2"/>
  <c r="G101" i="2"/>
  <c r="F101" i="2"/>
  <c r="E101" i="2"/>
  <c r="D101" i="2"/>
  <c r="G100" i="2"/>
  <c r="F100" i="2"/>
  <c r="E100" i="2"/>
  <c r="C100" i="2" s="1"/>
  <c r="D100" i="2"/>
  <c r="G99" i="2"/>
  <c r="F99" i="2"/>
  <c r="E99" i="2"/>
  <c r="D99" i="2"/>
  <c r="G98" i="2"/>
  <c r="F98" i="2"/>
  <c r="E98" i="2"/>
  <c r="D98" i="2"/>
  <c r="G97" i="2"/>
  <c r="F97" i="2"/>
  <c r="E97" i="2"/>
  <c r="D97" i="2"/>
  <c r="G96" i="2"/>
  <c r="F96" i="2"/>
  <c r="C96" i="2" s="1"/>
  <c r="E96" i="2"/>
  <c r="D96" i="2"/>
  <c r="G95" i="2"/>
  <c r="F95" i="2"/>
  <c r="E95" i="2"/>
  <c r="D95" i="2"/>
  <c r="C95" i="2" s="1"/>
  <c r="G94" i="2"/>
  <c r="F94" i="2"/>
  <c r="E94" i="2"/>
  <c r="D94" i="2"/>
  <c r="G93" i="2"/>
  <c r="F93" i="2"/>
  <c r="E93" i="2"/>
  <c r="D93" i="2"/>
  <c r="C93" i="2" s="1"/>
  <c r="G92" i="2"/>
  <c r="F92" i="2"/>
  <c r="E92" i="2"/>
  <c r="D92" i="2"/>
  <c r="C92" i="2"/>
  <c r="G91" i="2"/>
  <c r="F91" i="2"/>
  <c r="E91" i="2"/>
  <c r="D91" i="2"/>
  <c r="C91" i="2" s="1"/>
  <c r="G90" i="2"/>
  <c r="F90" i="2"/>
  <c r="E90" i="2"/>
  <c r="D90" i="2"/>
  <c r="E83" i="2"/>
  <c r="C83" i="2"/>
  <c r="E82" i="2"/>
  <c r="E84" i="2" s="1"/>
  <c r="C82" i="2"/>
  <c r="C84" i="2" s="1"/>
  <c r="E81" i="2"/>
  <c r="C81" i="2"/>
  <c r="E75" i="2"/>
  <c r="C75" i="2"/>
  <c r="E74" i="2"/>
  <c r="C74" i="2"/>
  <c r="E73" i="2"/>
  <c r="C73" i="2"/>
  <c r="E72" i="2"/>
  <c r="C72" i="2"/>
  <c r="E71" i="2"/>
  <c r="C71" i="2"/>
  <c r="E70" i="2"/>
  <c r="C70" i="2"/>
  <c r="E69" i="2"/>
  <c r="E68" i="2" s="1"/>
  <c r="C69" i="2"/>
  <c r="C68" i="2"/>
  <c r="E67" i="2"/>
  <c r="C67" i="2"/>
  <c r="E66" i="2"/>
  <c r="C66" i="2"/>
  <c r="E65" i="2"/>
  <c r="C65" i="2"/>
  <c r="E64" i="2"/>
  <c r="C64" i="2"/>
  <c r="E63" i="2"/>
  <c r="C63" i="2"/>
  <c r="E62" i="2"/>
  <c r="C62" i="2"/>
  <c r="C61" i="2"/>
  <c r="E60" i="2"/>
  <c r="C60" i="2"/>
  <c r="E59" i="2"/>
  <c r="C59" i="2"/>
  <c r="E58" i="2"/>
  <c r="C58" i="2"/>
  <c r="E57" i="2"/>
  <c r="C57" i="2"/>
  <c r="E56" i="2"/>
  <c r="C56" i="2"/>
  <c r="C55" i="2"/>
  <c r="E49" i="2"/>
  <c r="D49" i="2"/>
  <c r="C49" i="2"/>
  <c r="E48" i="2"/>
  <c r="D48" i="2"/>
  <c r="C48" i="2"/>
  <c r="E47" i="2"/>
  <c r="D47" i="2"/>
  <c r="C47" i="2"/>
  <c r="E45" i="2"/>
  <c r="D45" i="2"/>
  <c r="C45" i="2"/>
  <c r="E44" i="2"/>
  <c r="D44" i="2"/>
  <c r="C44" i="2"/>
  <c r="E43" i="2"/>
  <c r="D43" i="2"/>
  <c r="C43" i="2"/>
  <c r="E42" i="2"/>
  <c r="D42" i="2"/>
  <c r="C42" i="2"/>
  <c r="E40" i="2"/>
  <c r="D40" i="2"/>
  <c r="C40" i="2"/>
  <c r="E39" i="2"/>
  <c r="D39" i="2"/>
  <c r="C39" i="2"/>
  <c r="E37" i="2"/>
  <c r="D37" i="2"/>
  <c r="C37" i="2"/>
  <c r="E36" i="2"/>
  <c r="D36" i="2"/>
  <c r="C36" i="2"/>
  <c r="E35" i="2"/>
  <c r="D35" i="2"/>
  <c r="C35" i="2"/>
  <c r="E34" i="2"/>
  <c r="D34" i="2"/>
  <c r="C34" i="2"/>
  <c r="E33" i="2"/>
  <c r="D33" i="2"/>
  <c r="C33" i="2"/>
  <c r="E32" i="2"/>
  <c r="D32" i="2"/>
  <c r="C32" i="2"/>
  <c r="E31" i="2"/>
  <c r="D31" i="2"/>
  <c r="C31" i="2"/>
  <c r="E30" i="2"/>
  <c r="D30" i="2"/>
  <c r="C30" i="2"/>
  <c r="E29" i="2"/>
  <c r="D29" i="2"/>
  <c r="C29" i="2"/>
  <c r="E28" i="2"/>
  <c r="D28" i="2"/>
  <c r="C28" i="2"/>
  <c r="E26" i="2"/>
  <c r="D26" i="2"/>
  <c r="C26" i="2"/>
  <c r="E25" i="2"/>
  <c r="D25" i="2"/>
  <c r="C25" i="2"/>
  <c r="E24" i="2"/>
  <c r="D24" i="2"/>
  <c r="C24" i="2"/>
  <c r="E23" i="2"/>
  <c r="D23" i="2"/>
  <c r="C23" i="2"/>
  <c r="E22" i="2"/>
  <c r="D22" i="2"/>
  <c r="C22" i="2"/>
  <c r="E21" i="2"/>
  <c r="D21" i="2"/>
  <c r="C21" i="2"/>
  <c r="E20" i="2"/>
  <c r="D20" i="2"/>
  <c r="C20" i="2"/>
  <c r="E19" i="2"/>
  <c r="D19" i="2"/>
  <c r="C19" i="2"/>
  <c r="E18" i="2"/>
  <c r="D18" i="2"/>
  <c r="C18" i="2"/>
  <c r="E17" i="2"/>
  <c r="D17" i="2"/>
  <c r="C17" i="2"/>
  <c r="E16" i="2"/>
  <c r="D16" i="2"/>
  <c r="C16" i="2"/>
  <c r="E15" i="2"/>
  <c r="D15" i="2"/>
  <c r="C15" i="2"/>
  <c r="E14" i="2"/>
  <c r="E50" i="2" s="1"/>
  <c r="D14" i="2"/>
  <c r="C14" i="2"/>
  <c r="C8" i="2"/>
  <c r="C6" i="2"/>
  <c r="A5" i="2"/>
  <c r="C4" i="2"/>
  <c r="A4" i="2"/>
  <c r="A3" i="2"/>
  <c r="A2" i="2"/>
  <c r="E55" i="2" l="1"/>
  <c r="E76" i="2" s="1"/>
  <c r="G109" i="2"/>
  <c r="C90" i="2"/>
  <c r="C106" i="2"/>
  <c r="E109" i="2"/>
  <c r="C168" i="2"/>
  <c r="C207" i="2"/>
  <c r="E221" i="2"/>
  <c r="C50" i="2"/>
  <c r="C76" i="2"/>
  <c r="C94" i="2"/>
  <c r="C97" i="2"/>
  <c r="C109" i="2" s="1"/>
  <c r="C99" i="2"/>
  <c r="E147" i="2"/>
  <c r="C235" i="2"/>
  <c r="C284" i="2"/>
  <c r="E306" i="2"/>
  <c r="E61" i="2"/>
  <c r="F109" i="2"/>
  <c r="C98" i="2"/>
  <c r="C101" i="2"/>
  <c r="C103" i="2"/>
  <c r="E116" i="2"/>
  <c r="E139" i="2"/>
  <c r="E168" i="2"/>
  <c r="E207" i="2"/>
  <c r="C221" i="2"/>
  <c r="E294" i="2"/>
  <c r="E310" i="2" s="1"/>
  <c r="E148" i="2"/>
  <c r="D109" i="2"/>
  <c r="E348" i="4"/>
  <c r="E347" i="4"/>
  <c r="E339" i="4"/>
  <c r="E338" i="4"/>
  <c r="C325" i="4"/>
  <c r="C333" i="4" s="1"/>
  <c r="E305" i="4"/>
  <c r="D305" i="4"/>
  <c r="C305" i="4"/>
  <c r="E304" i="4"/>
  <c r="D304" i="4"/>
  <c r="C304" i="4"/>
  <c r="E303" i="4"/>
  <c r="D303" i="4"/>
  <c r="C303" i="4"/>
  <c r="E302" i="4"/>
  <c r="D302" i="4"/>
  <c r="C302" i="4"/>
  <c r="E301" i="4"/>
  <c r="D301" i="4"/>
  <c r="C301" i="4"/>
  <c r="E300" i="4"/>
  <c r="D300" i="4"/>
  <c r="C300" i="4"/>
  <c r="E299" i="4"/>
  <c r="D299" i="4"/>
  <c r="C299" i="4"/>
  <c r="E293" i="4"/>
  <c r="D293" i="4"/>
  <c r="C293" i="4"/>
  <c r="E292" i="4"/>
  <c r="D292" i="4"/>
  <c r="C292" i="4"/>
  <c r="E291" i="4"/>
  <c r="D291" i="4"/>
  <c r="C291" i="4"/>
  <c r="E290" i="4"/>
  <c r="D290" i="4"/>
  <c r="C290" i="4"/>
  <c r="E289" i="4"/>
  <c r="D289" i="4"/>
  <c r="C289" i="4"/>
  <c r="E283" i="4"/>
  <c r="D283" i="4"/>
  <c r="C283" i="4"/>
  <c r="E282" i="4"/>
  <c r="D282" i="4"/>
  <c r="C282" i="4"/>
  <c r="E281" i="4"/>
  <c r="D281" i="4"/>
  <c r="C281" i="4"/>
  <c r="E280" i="4"/>
  <c r="D280" i="4"/>
  <c r="C280" i="4"/>
  <c r="E279" i="4"/>
  <c r="D279" i="4"/>
  <c r="C279" i="4"/>
  <c r="E278" i="4"/>
  <c r="D278" i="4"/>
  <c r="C278" i="4"/>
  <c r="E276" i="4"/>
  <c r="D276" i="4"/>
  <c r="C276" i="4"/>
  <c r="E275" i="4"/>
  <c r="D275" i="4"/>
  <c r="C275" i="4"/>
  <c r="E274" i="4"/>
  <c r="D274" i="4"/>
  <c r="C274" i="4"/>
  <c r="E273" i="4"/>
  <c r="D273" i="4"/>
  <c r="C273" i="4"/>
  <c r="E272" i="4"/>
  <c r="D272" i="4"/>
  <c r="C272" i="4"/>
  <c r="E271" i="4"/>
  <c r="D271" i="4"/>
  <c r="C271" i="4"/>
  <c r="E270" i="4"/>
  <c r="D270" i="4"/>
  <c r="C270" i="4"/>
  <c r="E269" i="4"/>
  <c r="D269" i="4"/>
  <c r="C269" i="4"/>
  <c r="E268" i="4"/>
  <c r="D268" i="4"/>
  <c r="C268" i="4"/>
  <c r="E267" i="4"/>
  <c r="D267" i="4"/>
  <c r="C267" i="4"/>
  <c r="E266" i="4"/>
  <c r="D266" i="4"/>
  <c r="C266" i="4"/>
  <c r="E265" i="4"/>
  <c r="D265" i="4"/>
  <c r="C265" i="4"/>
  <c r="E264" i="4"/>
  <c r="D264" i="4"/>
  <c r="C264" i="4"/>
  <c r="E263" i="4"/>
  <c r="D263" i="4"/>
  <c r="C263" i="4"/>
  <c r="E262" i="4"/>
  <c r="D262" i="4"/>
  <c r="C262" i="4"/>
  <c r="E261" i="4"/>
  <c r="D261" i="4"/>
  <c r="C261" i="4"/>
  <c r="E260" i="4"/>
  <c r="D260" i="4"/>
  <c r="C260" i="4"/>
  <c r="E259" i="4"/>
  <c r="D259" i="4"/>
  <c r="C259" i="4"/>
  <c r="E257" i="4"/>
  <c r="D257" i="4"/>
  <c r="C257" i="4"/>
  <c r="E256" i="4"/>
  <c r="D256" i="4"/>
  <c r="C256" i="4"/>
  <c r="E255" i="4"/>
  <c r="D255" i="4"/>
  <c r="C255" i="4"/>
  <c r="E254" i="4"/>
  <c r="D254" i="4"/>
  <c r="C254" i="4"/>
  <c r="E253" i="4"/>
  <c r="D253" i="4"/>
  <c r="C253" i="4"/>
  <c r="E252" i="4"/>
  <c r="D252" i="4"/>
  <c r="C252" i="4"/>
  <c r="E251" i="4"/>
  <c r="D251" i="4"/>
  <c r="C251" i="4"/>
  <c r="E250" i="4"/>
  <c r="D250" i="4"/>
  <c r="C250" i="4"/>
  <c r="E249" i="4"/>
  <c r="D249" i="4"/>
  <c r="C249" i="4"/>
  <c r="E248" i="4"/>
  <c r="D248" i="4"/>
  <c r="C248" i="4"/>
  <c r="E247" i="4"/>
  <c r="D247" i="4"/>
  <c r="C247" i="4"/>
  <c r="E246" i="4"/>
  <c r="D246" i="4"/>
  <c r="C246" i="4"/>
  <c r="E245" i="4"/>
  <c r="D245" i="4"/>
  <c r="C245" i="4"/>
  <c r="E244" i="4"/>
  <c r="D244" i="4"/>
  <c r="C244" i="4"/>
  <c r="E240" i="4"/>
  <c r="C240" i="4"/>
  <c r="E234" i="4"/>
  <c r="D234" i="4"/>
  <c r="C234" i="4"/>
  <c r="E233" i="4"/>
  <c r="E235" i="4" s="1"/>
  <c r="D233" i="4"/>
  <c r="C233" i="4"/>
  <c r="C228" i="4"/>
  <c r="E220" i="4"/>
  <c r="D220" i="4"/>
  <c r="C220" i="4"/>
  <c r="E219" i="4"/>
  <c r="C219" i="4"/>
  <c r="E218" i="4"/>
  <c r="D218" i="4"/>
  <c r="C218" i="4"/>
  <c r="E217" i="4"/>
  <c r="D217" i="4"/>
  <c r="C217" i="4"/>
  <c r="E216" i="4"/>
  <c r="D216" i="4"/>
  <c r="C216" i="4"/>
  <c r="E215" i="4"/>
  <c r="D215" i="4"/>
  <c r="C215" i="4"/>
  <c r="E214" i="4"/>
  <c r="D214" i="4"/>
  <c r="C214" i="4"/>
  <c r="E213" i="4"/>
  <c r="D213" i="4"/>
  <c r="C213" i="4"/>
  <c r="E212" i="4"/>
  <c r="D212" i="4"/>
  <c r="C212" i="4"/>
  <c r="E206" i="4"/>
  <c r="D206" i="4"/>
  <c r="C206" i="4"/>
  <c r="E205" i="4"/>
  <c r="D205" i="4"/>
  <c r="C205" i="4"/>
  <c r="E204" i="4"/>
  <c r="D204" i="4"/>
  <c r="C204" i="4"/>
  <c r="E203" i="4"/>
  <c r="D203" i="4"/>
  <c r="C203" i="4"/>
  <c r="E202" i="4"/>
  <c r="D202" i="4"/>
  <c r="C202" i="4"/>
  <c r="E201" i="4"/>
  <c r="D201" i="4"/>
  <c r="C201" i="4"/>
  <c r="E200" i="4"/>
  <c r="D200" i="4"/>
  <c r="C200" i="4"/>
  <c r="E199" i="4"/>
  <c r="D199" i="4"/>
  <c r="C199" i="4"/>
  <c r="E198" i="4"/>
  <c r="D198" i="4"/>
  <c r="C198" i="4"/>
  <c r="E197" i="4"/>
  <c r="D197" i="4"/>
  <c r="C197" i="4"/>
  <c r="E196" i="4"/>
  <c r="D196" i="4"/>
  <c r="C196" i="4"/>
  <c r="E195" i="4"/>
  <c r="D195" i="4"/>
  <c r="C195" i="4"/>
  <c r="E194" i="4"/>
  <c r="D194" i="4"/>
  <c r="C194" i="4"/>
  <c r="E193" i="4"/>
  <c r="D193" i="4"/>
  <c r="C193" i="4"/>
  <c r="E192" i="4"/>
  <c r="D192" i="4"/>
  <c r="C192" i="4"/>
  <c r="E191" i="4"/>
  <c r="D191" i="4"/>
  <c r="C191" i="4"/>
  <c r="E190" i="4"/>
  <c r="D190" i="4"/>
  <c r="C190" i="4"/>
  <c r="E189" i="4"/>
  <c r="D189" i="4"/>
  <c r="C189" i="4"/>
  <c r="E188" i="4"/>
  <c r="D188" i="4"/>
  <c r="C188" i="4"/>
  <c r="E187" i="4"/>
  <c r="D187" i="4"/>
  <c r="C187" i="4"/>
  <c r="E186" i="4"/>
  <c r="D186" i="4"/>
  <c r="C186" i="4"/>
  <c r="E185" i="4"/>
  <c r="D185" i="4"/>
  <c r="C185" i="4"/>
  <c r="E184" i="4"/>
  <c r="D184" i="4"/>
  <c r="C184" i="4"/>
  <c r="E183" i="4"/>
  <c r="D183" i="4"/>
  <c r="C183" i="4"/>
  <c r="E182" i="4"/>
  <c r="D182" i="4"/>
  <c r="C182" i="4"/>
  <c r="E181" i="4"/>
  <c r="D181" i="4"/>
  <c r="C181" i="4"/>
  <c r="E180" i="4"/>
  <c r="D180" i="4"/>
  <c r="C180" i="4"/>
  <c r="E179" i="4"/>
  <c r="D179" i="4"/>
  <c r="C179" i="4"/>
  <c r="E178" i="4"/>
  <c r="D178" i="4"/>
  <c r="C178" i="4"/>
  <c r="E177" i="4"/>
  <c r="D177" i="4"/>
  <c r="C177" i="4"/>
  <c r="E176" i="4"/>
  <c r="D176" i="4"/>
  <c r="C176" i="4"/>
  <c r="E175" i="4"/>
  <c r="D175" i="4"/>
  <c r="C175" i="4"/>
  <c r="E174" i="4"/>
  <c r="D174" i="4"/>
  <c r="C174" i="4"/>
  <c r="E173" i="4"/>
  <c r="D173" i="4"/>
  <c r="C173" i="4"/>
  <c r="E167" i="4"/>
  <c r="D167" i="4"/>
  <c r="C167" i="4"/>
  <c r="E166" i="4"/>
  <c r="D166" i="4"/>
  <c r="C166" i="4"/>
  <c r="E165" i="4"/>
  <c r="D165" i="4"/>
  <c r="C165" i="4"/>
  <c r="E164" i="4"/>
  <c r="D164" i="4"/>
  <c r="C164" i="4"/>
  <c r="E163" i="4"/>
  <c r="D163" i="4"/>
  <c r="C163" i="4"/>
  <c r="E162" i="4"/>
  <c r="D162" i="4"/>
  <c r="C162" i="4"/>
  <c r="E161" i="4"/>
  <c r="D161" i="4"/>
  <c r="C161" i="4"/>
  <c r="E160" i="4"/>
  <c r="D160" i="4"/>
  <c r="C160" i="4"/>
  <c r="E154" i="4"/>
  <c r="D154" i="4"/>
  <c r="C154" i="4"/>
  <c r="E153" i="4"/>
  <c r="D153" i="4"/>
  <c r="C153" i="4"/>
  <c r="E146" i="4"/>
  <c r="D146" i="4"/>
  <c r="C146" i="4"/>
  <c r="E145" i="4"/>
  <c r="D145" i="4"/>
  <c r="C145" i="4"/>
  <c r="E144" i="4"/>
  <c r="D144" i="4"/>
  <c r="C144" i="4"/>
  <c r="E143" i="4"/>
  <c r="D143" i="4"/>
  <c r="C143" i="4"/>
  <c r="E142" i="4"/>
  <c r="D142" i="4"/>
  <c r="C142" i="4"/>
  <c r="E141" i="4"/>
  <c r="D141" i="4"/>
  <c r="C141" i="4"/>
  <c r="E138" i="4"/>
  <c r="D138" i="4"/>
  <c r="C138" i="4"/>
  <c r="E137" i="4"/>
  <c r="D137" i="4"/>
  <c r="C137" i="4"/>
  <c r="E136" i="4"/>
  <c r="D136" i="4"/>
  <c r="C136" i="4"/>
  <c r="E135" i="4"/>
  <c r="D135" i="4"/>
  <c r="C135" i="4"/>
  <c r="E134" i="4"/>
  <c r="D134" i="4"/>
  <c r="C134" i="4"/>
  <c r="E133" i="4"/>
  <c r="D133" i="4"/>
  <c r="C133" i="4"/>
  <c r="E132" i="4"/>
  <c r="D132" i="4"/>
  <c r="C132" i="4"/>
  <c r="E131" i="4"/>
  <c r="D131" i="4"/>
  <c r="C131" i="4"/>
  <c r="E130" i="4"/>
  <c r="D130" i="4"/>
  <c r="C130" i="4"/>
  <c r="E129" i="4"/>
  <c r="D129" i="4"/>
  <c r="C129" i="4"/>
  <c r="E128" i="4"/>
  <c r="D128" i="4"/>
  <c r="C128" i="4"/>
  <c r="E127" i="4"/>
  <c r="D127" i="4"/>
  <c r="C127" i="4"/>
  <c r="E126" i="4"/>
  <c r="D126" i="4"/>
  <c r="C126" i="4"/>
  <c r="C121" i="4"/>
  <c r="E115" i="4"/>
  <c r="D115" i="4"/>
  <c r="C115" i="4"/>
  <c r="E114" i="4"/>
  <c r="D114" i="4"/>
  <c r="C114" i="4"/>
  <c r="G108" i="4"/>
  <c r="F108" i="4"/>
  <c r="E108" i="4"/>
  <c r="D108" i="4"/>
  <c r="G107" i="4"/>
  <c r="F107" i="4"/>
  <c r="E107" i="4"/>
  <c r="C107" i="4" s="1"/>
  <c r="D107" i="4"/>
  <c r="G106" i="4"/>
  <c r="F106" i="4"/>
  <c r="E106" i="4"/>
  <c r="D106" i="4"/>
  <c r="G105" i="4"/>
  <c r="F105" i="4"/>
  <c r="E105" i="4"/>
  <c r="D105" i="4"/>
  <c r="G104" i="4"/>
  <c r="F104" i="4"/>
  <c r="E104" i="4"/>
  <c r="D104" i="4"/>
  <c r="G103" i="4"/>
  <c r="F103" i="4"/>
  <c r="E103" i="4"/>
  <c r="D103" i="4"/>
  <c r="G102" i="4"/>
  <c r="F102" i="4"/>
  <c r="E102" i="4"/>
  <c r="D102" i="4"/>
  <c r="G101" i="4"/>
  <c r="F101" i="4"/>
  <c r="E101" i="4"/>
  <c r="C101" i="4" s="1"/>
  <c r="D101" i="4"/>
  <c r="G100" i="4"/>
  <c r="F100" i="4"/>
  <c r="E100" i="4"/>
  <c r="D100" i="4"/>
  <c r="G99" i="4"/>
  <c r="F99" i="4"/>
  <c r="E99" i="4"/>
  <c r="C99" i="4" s="1"/>
  <c r="D99" i="4"/>
  <c r="G98" i="4"/>
  <c r="F98" i="4"/>
  <c r="E98" i="4"/>
  <c r="D98" i="4"/>
  <c r="G97" i="4"/>
  <c r="F97" i="4"/>
  <c r="E97" i="4"/>
  <c r="D97" i="4"/>
  <c r="G96" i="4"/>
  <c r="F96" i="4"/>
  <c r="E96" i="4"/>
  <c r="D96" i="4"/>
  <c r="G95" i="4"/>
  <c r="F95" i="4"/>
  <c r="E95" i="4"/>
  <c r="D95" i="4"/>
  <c r="G94" i="4"/>
  <c r="F94" i="4"/>
  <c r="E94" i="4"/>
  <c r="D94" i="4"/>
  <c r="G93" i="4"/>
  <c r="F93" i="4"/>
  <c r="E93" i="4"/>
  <c r="D93" i="4"/>
  <c r="G92" i="4"/>
  <c r="F92" i="4"/>
  <c r="E92" i="4"/>
  <c r="D92" i="4"/>
  <c r="G91" i="4"/>
  <c r="F91" i="4"/>
  <c r="E91" i="4"/>
  <c r="D91" i="4"/>
  <c r="G90" i="4"/>
  <c r="F90" i="4"/>
  <c r="E90" i="4"/>
  <c r="D90" i="4"/>
  <c r="E83" i="4"/>
  <c r="C83" i="4"/>
  <c r="E82" i="4"/>
  <c r="C82" i="4"/>
  <c r="E81" i="4"/>
  <c r="E84" i="4" s="1"/>
  <c r="C81" i="4"/>
  <c r="E75" i="4"/>
  <c r="C75" i="4"/>
  <c r="E74" i="4"/>
  <c r="C74" i="4"/>
  <c r="E73" i="4"/>
  <c r="C73" i="4"/>
  <c r="E72" i="4"/>
  <c r="C72" i="4"/>
  <c r="E71" i="4"/>
  <c r="C71" i="4"/>
  <c r="E70" i="4"/>
  <c r="C70" i="4"/>
  <c r="E69" i="4"/>
  <c r="C69" i="4"/>
  <c r="C68" i="4"/>
  <c r="E67" i="4"/>
  <c r="C67" i="4"/>
  <c r="E66" i="4"/>
  <c r="C66" i="4"/>
  <c r="E65" i="4"/>
  <c r="C65" i="4"/>
  <c r="E64" i="4"/>
  <c r="C64" i="4"/>
  <c r="E63" i="4"/>
  <c r="C63" i="4"/>
  <c r="E62" i="4"/>
  <c r="C62" i="4"/>
  <c r="E61" i="4"/>
  <c r="C61" i="4"/>
  <c r="E60" i="4"/>
  <c r="C60" i="4"/>
  <c r="E59" i="4"/>
  <c r="C59" i="4"/>
  <c r="E58" i="4"/>
  <c r="C58" i="4"/>
  <c r="E57" i="4"/>
  <c r="E55" i="4" s="1"/>
  <c r="C57" i="4"/>
  <c r="E56" i="4"/>
  <c r="C56" i="4"/>
  <c r="C55" i="4"/>
  <c r="E49" i="4"/>
  <c r="D49" i="4"/>
  <c r="C49" i="4"/>
  <c r="E48" i="4"/>
  <c r="D48" i="4"/>
  <c r="C48" i="4"/>
  <c r="E47" i="4"/>
  <c r="D47" i="4"/>
  <c r="C47" i="4"/>
  <c r="E45" i="4"/>
  <c r="D45" i="4"/>
  <c r="C45" i="4"/>
  <c r="E44" i="4"/>
  <c r="D44" i="4"/>
  <c r="C44" i="4"/>
  <c r="E43" i="4"/>
  <c r="D43" i="4"/>
  <c r="C43" i="4"/>
  <c r="E42" i="4"/>
  <c r="D42" i="4"/>
  <c r="C42" i="4"/>
  <c r="E40" i="4"/>
  <c r="D40" i="4"/>
  <c r="C40" i="4"/>
  <c r="E39" i="4"/>
  <c r="D39" i="4"/>
  <c r="C39" i="4"/>
  <c r="E37" i="4"/>
  <c r="D37" i="4"/>
  <c r="C37" i="4"/>
  <c r="E36" i="4"/>
  <c r="D36" i="4"/>
  <c r="C36" i="4"/>
  <c r="E35" i="4"/>
  <c r="D35" i="4"/>
  <c r="C35" i="4"/>
  <c r="E34" i="4"/>
  <c r="D34" i="4"/>
  <c r="C34" i="4"/>
  <c r="E33" i="4"/>
  <c r="D33" i="4"/>
  <c r="C33" i="4"/>
  <c r="E32" i="4"/>
  <c r="D32" i="4"/>
  <c r="C32" i="4"/>
  <c r="E31" i="4"/>
  <c r="D31" i="4"/>
  <c r="C31" i="4"/>
  <c r="E30" i="4"/>
  <c r="D30" i="4"/>
  <c r="C30" i="4"/>
  <c r="E29" i="4"/>
  <c r="D29" i="4"/>
  <c r="C29" i="4"/>
  <c r="E28" i="4"/>
  <c r="D28" i="4"/>
  <c r="C28" i="4"/>
  <c r="E26" i="4"/>
  <c r="D26" i="4"/>
  <c r="C26" i="4"/>
  <c r="E25" i="4"/>
  <c r="D25" i="4"/>
  <c r="C25" i="4"/>
  <c r="E24" i="4"/>
  <c r="D24" i="4"/>
  <c r="C24" i="4"/>
  <c r="E23" i="4"/>
  <c r="D23" i="4"/>
  <c r="C23" i="4"/>
  <c r="E22" i="4"/>
  <c r="D22" i="4"/>
  <c r="C22" i="4"/>
  <c r="E21" i="4"/>
  <c r="D21" i="4"/>
  <c r="C21" i="4"/>
  <c r="E20" i="4"/>
  <c r="D20" i="4"/>
  <c r="C20" i="4"/>
  <c r="E19" i="4"/>
  <c r="D19" i="4"/>
  <c r="C19" i="4"/>
  <c r="E18" i="4"/>
  <c r="D18" i="4"/>
  <c r="C18" i="4"/>
  <c r="E17" i="4"/>
  <c r="D17" i="4"/>
  <c r="C17" i="4"/>
  <c r="E16" i="4"/>
  <c r="D16" i="4"/>
  <c r="C16" i="4"/>
  <c r="E15" i="4"/>
  <c r="D15" i="4"/>
  <c r="C15" i="4"/>
  <c r="E14" i="4"/>
  <c r="D14" i="4"/>
  <c r="C14" i="4"/>
  <c r="C8" i="4"/>
  <c r="C6" i="4"/>
  <c r="A5" i="4"/>
  <c r="C4" i="4"/>
  <c r="A4" i="4"/>
  <c r="A3" i="4"/>
  <c r="A2" i="4"/>
  <c r="E315" i="2" l="1"/>
  <c r="C104" i="4"/>
  <c r="E155" i="4"/>
  <c r="C95" i="4"/>
  <c r="C98" i="4"/>
  <c r="E168" i="4"/>
  <c r="E221" i="4"/>
  <c r="C235" i="4"/>
  <c r="E68" i="4"/>
  <c r="C91" i="4"/>
  <c r="C93" i="4"/>
  <c r="C103" i="4"/>
  <c r="C116" i="4"/>
  <c r="C155" i="4"/>
  <c r="E50" i="4"/>
  <c r="C76" i="4"/>
  <c r="C92" i="4"/>
  <c r="C97" i="4"/>
  <c r="C102" i="4"/>
  <c r="F109" i="4"/>
  <c r="E116" i="4"/>
  <c r="E147" i="4"/>
  <c r="C221" i="4"/>
  <c r="C284" i="4"/>
  <c r="C84" i="4"/>
  <c r="C90" i="4"/>
  <c r="C96" i="4"/>
  <c r="C106" i="4"/>
  <c r="G109" i="4"/>
  <c r="C147" i="4"/>
  <c r="E207" i="4"/>
  <c r="C50" i="4"/>
  <c r="C94" i="4"/>
  <c r="C100" i="4"/>
  <c r="C105" i="4"/>
  <c r="D109" i="4"/>
  <c r="C139" i="4"/>
  <c r="E139" i="4"/>
  <c r="C168" i="4"/>
  <c r="C207" i="4"/>
  <c r="E284" i="4"/>
  <c r="C294" i="4"/>
  <c r="E294" i="4"/>
  <c r="E306" i="4"/>
  <c r="C148" i="4"/>
  <c r="E76" i="4"/>
  <c r="E109" i="4"/>
  <c r="C108" i="4"/>
  <c r="C109" i="4" s="1"/>
  <c r="E348" i="8"/>
  <c r="E347" i="8"/>
  <c r="E339" i="8"/>
  <c r="E338" i="8"/>
  <c r="C333" i="8"/>
  <c r="C325" i="8"/>
  <c r="E305" i="8"/>
  <c r="D305" i="8"/>
  <c r="C305" i="8"/>
  <c r="E304" i="8"/>
  <c r="D304" i="8"/>
  <c r="C304" i="8"/>
  <c r="E303" i="8"/>
  <c r="D303" i="8"/>
  <c r="C303" i="8"/>
  <c r="E302" i="8"/>
  <c r="D302" i="8"/>
  <c r="C302" i="8"/>
  <c r="E301" i="8"/>
  <c r="D301" i="8"/>
  <c r="C301" i="8"/>
  <c r="E300" i="8"/>
  <c r="D300" i="8"/>
  <c r="C300" i="8"/>
  <c r="E299" i="8"/>
  <c r="D299" i="8"/>
  <c r="C299" i="8"/>
  <c r="E293" i="8"/>
  <c r="D293" i="8"/>
  <c r="C293" i="8"/>
  <c r="E292" i="8"/>
  <c r="D292" i="8"/>
  <c r="C292" i="8"/>
  <c r="E291" i="8"/>
  <c r="D291" i="8"/>
  <c r="C291" i="8"/>
  <c r="E290" i="8"/>
  <c r="D290" i="8"/>
  <c r="C290" i="8"/>
  <c r="E289" i="8"/>
  <c r="D289" i="8"/>
  <c r="C289" i="8"/>
  <c r="E283" i="8"/>
  <c r="D283" i="8"/>
  <c r="C283" i="8"/>
  <c r="E282" i="8"/>
  <c r="D282" i="8"/>
  <c r="C282" i="8"/>
  <c r="E281" i="8"/>
  <c r="D281" i="8"/>
  <c r="C281" i="8"/>
  <c r="E280" i="8"/>
  <c r="D280" i="8"/>
  <c r="C280" i="8"/>
  <c r="E279" i="8"/>
  <c r="D279" i="8"/>
  <c r="C279" i="8"/>
  <c r="E278" i="8"/>
  <c r="D278" i="8"/>
  <c r="C278" i="8"/>
  <c r="E276" i="8"/>
  <c r="D276" i="8"/>
  <c r="C276" i="8"/>
  <c r="E275" i="8"/>
  <c r="D275" i="8"/>
  <c r="C275" i="8"/>
  <c r="E274" i="8"/>
  <c r="D274" i="8"/>
  <c r="C274" i="8"/>
  <c r="E273" i="8"/>
  <c r="D273" i="8"/>
  <c r="C273" i="8"/>
  <c r="E272" i="8"/>
  <c r="D272" i="8"/>
  <c r="C272" i="8"/>
  <c r="E271" i="8"/>
  <c r="D271" i="8"/>
  <c r="C271" i="8"/>
  <c r="E270" i="8"/>
  <c r="D270" i="8"/>
  <c r="C270" i="8"/>
  <c r="E269" i="8"/>
  <c r="D269" i="8"/>
  <c r="C269" i="8"/>
  <c r="E268" i="8"/>
  <c r="D268" i="8"/>
  <c r="C268" i="8"/>
  <c r="E267" i="8"/>
  <c r="D267" i="8"/>
  <c r="C267" i="8"/>
  <c r="E266" i="8"/>
  <c r="D266" i="8"/>
  <c r="C266" i="8"/>
  <c r="E265" i="8"/>
  <c r="D265" i="8"/>
  <c r="C265" i="8"/>
  <c r="E264" i="8"/>
  <c r="D264" i="8"/>
  <c r="C264" i="8"/>
  <c r="E263" i="8"/>
  <c r="D263" i="8"/>
  <c r="C263" i="8"/>
  <c r="E262" i="8"/>
  <c r="D262" i="8"/>
  <c r="C262" i="8"/>
  <c r="E261" i="8"/>
  <c r="D261" i="8"/>
  <c r="C261" i="8"/>
  <c r="E260" i="8"/>
  <c r="D260" i="8"/>
  <c r="C260" i="8"/>
  <c r="E259" i="8"/>
  <c r="D259" i="8"/>
  <c r="C259" i="8"/>
  <c r="E257" i="8"/>
  <c r="D257" i="8"/>
  <c r="C257" i="8"/>
  <c r="E256" i="8"/>
  <c r="D256" i="8"/>
  <c r="C256" i="8"/>
  <c r="E255" i="8"/>
  <c r="D255" i="8"/>
  <c r="C255" i="8"/>
  <c r="E254" i="8"/>
  <c r="D254" i="8"/>
  <c r="C254" i="8"/>
  <c r="E253" i="8"/>
  <c r="D253" i="8"/>
  <c r="C253" i="8"/>
  <c r="E252" i="8"/>
  <c r="D252" i="8"/>
  <c r="C252" i="8"/>
  <c r="E251" i="8"/>
  <c r="D251" i="8"/>
  <c r="C251" i="8"/>
  <c r="E250" i="8"/>
  <c r="D250" i="8"/>
  <c r="C250" i="8"/>
  <c r="E249" i="8"/>
  <c r="D249" i="8"/>
  <c r="C249" i="8"/>
  <c r="E248" i="8"/>
  <c r="D248" i="8"/>
  <c r="C248" i="8"/>
  <c r="E247" i="8"/>
  <c r="D247" i="8"/>
  <c r="C247" i="8"/>
  <c r="E246" i="8"/>
  <c r="D246" i="8"/>
  <c r="C246" i="8"/>
  <c r="E245" i="8"/>
  <c r="D245" i="8"/>
  <c r="C245" i="8"/>
  <c r="E244" i="8"/>
  <c r="D244" i="8"/>
  <c r="C244" i="8"/>
  <c r="E240" i="8"/>
  <c r="C240" i="8"/>
  <c r="E234" i="8"/>
  <c r="D234" i="8"/>
  <c r="C234" i="8"/>
  <c r="E233" i="8"/>
  <c r="D233" i="8"/>
  <c r="C233" i="8"/>
  <c r="C235" i="8" s="1"/>
  <c r="C228" i="8"/>
  <c r="E220" i="8"/>
  <c r="D220" i="8"/>
  <c r="C220" i="8"/>
  <c r="E219" i="8"/>
  <c r="C219" i="8"/>
  <c r="E218" i="8"/>
  <c r="D218" i="8"/>
  <c r="C218" i="8"/>
  <c r="E217" i="8"/>
  <c r="D217" i="8"/>
  <c r="C217" i="8"/>
  <c r="E216" i="8"/>
  <c r="D216" i="8"/>
  <c r="C216" i="8"/>
  <c r="E215" i="8"/>
  <c r="D215" i="8"/>
  <c r="C215" i="8"/>
  <c r="E214" i="8"/>
  <c r="D214" i="8"/>
  <c r="C214" i="8"/>
  <c r="E213" i="8"/>
  <c r="D213" i="8"/>
  <c r="C213" i="8"/>
  <c r="E212" i="8"/>
  <c r="D212" i="8"/>
  <c r="C212" i="8"/>
  <c r="E206" i="8"/>
  <c r="D206" i="8"/>
  <c r="C206" i="8"/>
  <c r="E205" i="8"/>
  <c r="D205" i="8"/>
  <c r="C205" i="8"/>
  <c r="E204" i="8"/>
  <c r="D204" i="8"/>
  <c r="C204" i="8"/>
  <c r="E203" i="8"/>
  <c r="D203" i="8"/>
  <c r="C203" i="8"/>
  <c r="E202" i="8"/>
  <c r="D202" i="8"/>
  <c r="C202" i="8"/>
  <c r="E201" i="8"/>
  <c r="D201" i="8"/>
  <c r="C201" i="8"/>
  <c r="E200" i="8"/>
  <c r="D200" i="8"/>
  <c r="C200" i="8"/>
  <c r="E199" i="8"/>
  <c r="D199" i="8"/>
  <c r="C199" i="8"/>
  <c r="E198" i="8"/>
  <c r="D198" i="8"/>
  <c r="C198" i="8"/>
  <c r="E197" i="8"/>
  <c r="D197" i="8"/>
  <c r="C197" i="8"/>
  <c r="E196" i="8"/>
  <c r="D196" i="8"/>
  <c r="C196" i="8"/>
  <c r="E195" i="8"/>
  <c r="D195" i="8"/>
  <c r="C195" i="8"/>
  <c r="E194" i="8"/>
  <c r="D194" i="8"/>
  <c r="C194" i="8"/>
  <c r="E193" i="8"/>
  <c r="D193" i="8"/>
  <c r="C193" i="8"/>
  <c r="E192" i="8"/>
  <c r="D192" i="8"/>
  <c r="C192" i="8"/>
  <c r="E191" i="8"/>
  <c r="D191" i="8"/>
  <c r="C191" i="8"/>
  <c r="E190" i="8"/>
  <c r="D190" i="8"/>
  <c r="C190" i="8"/>
  <c r="E189" i="8"/>
  <c r="D189" i="8"/>
  <c r="C189" i="8"/>
  <c r="E188" i="8"/>
  <c r="D188" i="8"/>
  <c r="C188" i="8"/>
  <c r="E187" i="8"/>
  <c r="D187" i="8"/>
  <c r="C187" i="8"/>
  <c r="E186" i="8"/>
  <c r="D186" i="8"/>
  <c r="C186" i="8"/>
  <c r="E185" i="8"/>
  <c r="D185" i="8"/>
  <c r="C185" i="8"/>
  <c r="E184" i="8"/>
  <c r="D184" i="8"/>
  <c r="C184" i="8"/>
  <c r="E183" i="8"/>
  <c r="D183" i="8"/>
  <c r="C183" i="8"/>
  <c r="E182" i="8"/>
  <c r="D182" i="8"/>
  <c r="C182" i="8"/>
  <c r="E181" i="8"/>
  <c r="D181" i="8"/>
  <c r="C181" i="8"/>
  <c r="E180" i="8"/>
  <c r="D180" i="8"/>
  <c r="C180" i="8"/>
  <c r="E179" i="8"/>
  <c r="D179" i="8"/>
  <c r="C179" i="8"/>
  <c r="E178" i="8"/>
  <c r="D178" i="8"/>
  <c r="C178" i="8"/>
  <c r="E177" i="8"/>
  <c r="D177" i="8"/>
  <c r="C177" i="8"/>
  <c r="E176" i="8"/>
  <c r="D176" i="8"/>
  <c r="C176" i="8"/>
  <c r="E175" i="8"/>
  <c r="D175" i="8"/>
  <c r="C175" i="8"/>
  <c r="E174" i="8"/>
  <c r="D174" i="8"/>
  <c r="C174" i="8"/>
  <c r="E173" i="8"/>
  <c r="D173" i="8"/>
  <c r="C173" i="8"/>
  <c r="E167" i="8"/>
  <c r="D167" i="8"/>
  <c r="C167" i="8"/>
  <c r="E166" i="8"/>
  <c r="D166" i="8"/>
  <c r="C166" i="8"/>
  <c r="E165" i="8"/>
  <c r="D165" i="8"/>
  <c r="C165" i="8"/>
  <c r="E164" i="8"/>
  <c r="D164" i="8"/>
  <c r="C164" i="8"/>
  <c r="E163" i="8"/>
  <c r="D163" i="8"/>
  <c r="C163" i="8"/>
  <c r="E162" i="8"/>
  <c r="D162" i="8"/>
  <c r="C162" i="8"/>
  <c r="E161" i="8"/>
  <c r="D161" i="8"/>
  <c r="C161" i="8"/>
  <c r="E160" i="8"/>
  <c r="D160" i="8"/>
  <c r="C160" i="8"/>
  <c r="E154" i="8"/>
  <c r="D154" i="8"/>
  <c r="C154" i="8"/>
  <c r="E153" i="8"/>
  <c r="D153" i="8"/>
  <c r="C153" i="8"/>
  <c r="E146" i="8"/>
  <c r="D146" i="8"/>
  <c r="C146" i="8"/>
  <c r="E145" i="8"/>
  <c r="D145" i="8"/>
  <c r="C145" i="8"/>
  <c r="E144" i="8"/>
  <c r="D144" i="8"/>
  <c r="C144" i="8"/>
  <c r="E143" i="8"/>
  <c r="D143" i="8"/>
  <c r="C143" i="8"/>
  <c r="E142" i="8"/>
  <c r="D142" i="8"/>
  <c r="C142" i="8"/>
  <c r="E141" i="8"/>
  <c r="D141" i="8"/>
  <c r="C141" i="8"/>
  <c r="E138" i="8"/>
  <c r="D138" i="8"/>
  <c r="C138" i="8"/>
  <c r="E137" i="8"/>
  <c r="D137" i="8"/>
  <c r="C137" i="8"/>
  <c r="E136" i="8"/>
  <c r="D136" i="8"/>
  <c r="C136" i="8"/>
  <c r="E135" i="8"/>
  <c r="D135" i="8"/>
  <c r="C135" i="8"/>
  <c r="E134" i="8"/>
  <c r="D134" i="8"/>
  <c r="C134" i="8"/>
  <c r="E133" i="8"/>
  <c r="D133" i="8"/>
  <c r="C133" i="8"/>
  <c r="E132" i="8"/>
  <c r="D132" i="8"/>
  <c r="C132" i="8"/>
  <c r="E131" i="8"/>
  <c r="D131" i="8"/>
  <c r="C131" i="8"/>
  <c r="E130" i="8"/>
  <c r="D130" i="8"/>
  <c r="C130" i="8"/>
  <c r="E129" i="8"/>
  <c r="D129" i="8"/>
  <c r="C129" i="8"/>
  <c r="E128" i="8"/>
  <c r="D128" i="8"/>
  <c r="C128" i="8"/>
  <c r="E127" i="8"/>
  <c r="D127" i="8"/>
  <c r="C127" i="8"/>
  <c r="E126" i="8"/>
  <c r="D126" i="8"/>
  <c r="C126" i="8"/>
  <c r="C121" i="8"/>
  <c r="E115" i="8"/>
  <c r="D115" i="8"/>
  <c r="C115" i="8"/>
  <c r="E114" i="8"/>
  <c r="D114" i="8"/>
  <c r="C114" i="8"/>
  <c r="G108" i="8"/>
  <c r="F108" i="8"/>
  <c r="E108" i="8"/>
  <c r="D108" i="8"/>
  <c r="G107" i="8"/>
  <c r="F107" i="8"/>
  <c r="E107" i="8"/>
  <c r="D107" i="8"/>
  <c r="G106" i="8"/>
  <c r="F106" i="8"/>
  <c r="E106" i="8"/>
  <c r="D106" i="8"/>
  <c r="G105" i="8"/>
  <c r="F105" i="8"/>
  <c r="E105" i="8"/>
  <c r="D105" i="8"/>
  <c r="C105" i="8" s="1"/>
  <c r="G104" i="8"/>
  <c r="F104" i="8"/>
  <c r="E104" i="8"/>
  <c r="D104" i="8"/>
  <c r="C104" i="8" s="1"/>
  <c r="G103" i="8"/>
  <c r="F103" i="8"/>
  <c r="E103" i="8"/>
  <c r="D103" i="8"/>
  <c r="G102" i="8"/>
  <c r="F102" i="8"/>
  <c r="E102" i="8"/>
  <c r="D102" i="8"/>
  <c r="C102" i="8" s="1"/>
  <c r="G101" i="8"/>
  <c r="F101" i="8"/>
  <c r="E101" i="8"/>
  <c r="D101" i="8"/>
  <c r="G100" i="8"/>
  <c r="F100" i="8"/>
  <c r="E100" i="8"/>
  <c r="D100" i="8"/>
  <c r="G99" i="8"/>
  <c r="F99" i="8"/>
  <c r="E99" i="8"/>
  <c r="D99" i="8"/>
  <c r="G98" i="8"/>
  <c r="F98" i="8"/>
  <c r="E98" i="8"/>
  <c r="D98" i="8"/>
  <c r="G97" i="8"/>
  <c r="F97" i="8"/>
  <c r="E97" i="8"/>
  <c r="D97" i="8"/>
  <c r="G96" i="8"/>
  <c r="F96" i="8"/>
  <c r="E96" i="8"/>
  <c r="D96" i="8"/>
  <c r="G95" i="8"/>
  <c r="F95" i="8"/>
  <c r="E95" i="8"/>
  <c r="D95" i="8"/>
  <c r="G94" i="8"/>
  <c r="F94" i="8"/>
  <c r="E94" i="8"/>
  <c r="D94" i="8"/>
  <c r="G93" i="8"/>
  <c r="F93" i="8"/>
  <c r="E93" i="8"/>
  <c r="D93" i="8"/>
  <c r="G92" i="8"/>
  <c r="F92" i="8"/>
  <c r="E92" i="8"/>
  <c r="D92" i="8"/>
  <c r="G91" i="8"/>
  <c r="F91" i="8"/>
  <c r="E91" i="8"/>
  <c r="D91" i="8"/>
  <c r="G90" i="8"/>
  <c r="F90" i="8"/>
  <c r="E90" i="8"/>
  <c r="D90" i="8"/>
  <c r="E83" i="8"/>
  <c r="C83" i="8"/>
  <c r="E82" i="8"/>
  <c r="C82" i="8"/>
  <c r="E81" i="8"/>
  <c r="C81" i="8"/>
  <c r="E75" i="8"/>
  <c r="C75" i="8"/>
  <c r="E74" i="8"/>
  <c r="C74" i="8"/>
  <c r="E73" i="8"/>
  <c r="C73" i="8"/>
  <c r="E72" i="8"/>
  <c r="C72" i="8"/>
  <c r="E71" i="8"/>
  <c r="C71" i="8"/>
  <c r="E70" i="8"/>
  <c r="C70" i="8"/>
  <c r="E69" i="8"/>
  <c r="C69" i="8"/>
  <c r="C68" i="8"/>
  <c r="E67" i="8"/>
  <c r="C67" i="8"/>
  <c r="E66" i="8"/>
  <c r="C66" i="8"/>
  <c r="E65" i="8"/>
  <c r="C65" i="8"/>
  <c r="E64" i="8"/>
  <c r="C64" i="8"/>
  <c r="E63" i="8"/>
  <c r="C63" i="8"/>
  <c r="E62" i="8"/>
  <c r="C62" i="8"/>
  <c r="C61" i="8"/>
  <c r="E60" i="8"/>
  <c r="C60" i="8"/>
  <c r="E59" i="8"/>
  <c r="C59" i="8"/>
  <c r="E58" i="8"/>
  <c r="C58" i="8"/>
  <c r="E57" i="8"/>
  <c r="C57" i="8"/>
  <c r="E56" i="8"/>
  <c r="C56" i="8"/>
  <c r="C55" i="8"/>
  <c r="E49" i="8"/>
  <c r="D49" i="8"/>
  <c r="C49" i="8"/>
  <c r="E48" i="8"/>
  <c r="D48" i="8"/>
  <c r="C48" i="8"/>
  <c r="E47" i="8"/>
  <c r="D47" i="8"/>
  <c r="C47" i="8"/>
  <c r="E45" i="8"/>
  <c r="D45" i="8"/>
  <c r="C45" i="8"/>
  <c r="E44" i="8"/>
  <c r="D44" i="8"/>
  <c r="C44" i="8"/>
  <c r="E43" i="8"/>
  <c r="D43" i="8"/>
  <c r="C43" i="8"/>
  <c r="E42" i="8"/>
  <c r="D42" i="8"/>
  <c r="C42" i="8"/>
  <c r="E40" i="8"/>
  <c r="D40" i="8"/>
  <c r="C40" i="8"/>
  <c r="E39" i="8"/>
  <c r="D39" i="8"/>
  <c r="C39" i="8"/>
  <c r="E37" i="8"/>
  <c r="D37" i="8"/>
  <c r="C37" i="8"/>
  <c r="E36" i="8"/>
  <c r="D36" i="8"/>
  <c r="C36" i="8"/>
  <c r="E35" i="8"/>
  <c r="D35" i="8"/>
  <c r="C35" i="8"/>
  <c r="E34" i="8"/>
  <c r="D34" i="8"/>
  <c r="C34" i="8"/>
  <c r="E33" i="8"/>
  <c r="D33" i="8"/>
  <c r="C33" i="8"/>
  <c r="E32" i="8"/>
  <c r="D32" i="8"/>
  <c r="C32" i="8"/>
  <c r="E31" i="8"/>
  <c r="D31" i="8"/>
  <c r="C31" i="8"/>
  <c r="E30" i="8"/>
  <c r="D30" i="8"/>
  <c r="C30" i="8"/>
  <c r="E29" i="8"/>
  <c r="D29" i="8"/>
  <c r="C29" i="8"/>
  <c r="E28" i="8"/>
  <c r="D28" i="8"/>
  <c r="C28" i="8"/>
  <c r="E26" i="8"/>
  <c r="D26" i="8"/>
  <c r="C26" i="8"/>
  <c r="E25" i="8"/>
  <c r="D25" i="8"/>
  <c r="C25" i="8"/>
  <c r="E24" i="8"/>
  <c r="D24" i="8"/>
  <c r="C24" i="8"/>
  <c r="E23" i="8"/>
  <c r="D23" i="8"/>
  <c r="C23" i="8"/>
  <c r="E22" i="8"/>
  <c r="D22" i="8"/>
  <c r="C22" i="8"/>
  <c r="E21" i="8"/>
  <c r="D21" i="8"/>
  <c r="C21" i="8"/>
  <c r="E20" i="8"/>
  <c r="D20" i="8"/>
  <c r="C20" i="8"/>
  <c r="E19" i="8"/>
  <c r="D19" i="8"/>
  <c r="C19" i="8"/>
  <c r="E18" i="8"/>
  <c r="D18" i="8"/>
  <c r="C18" i="8"/>
  <c r="E17" i="8"/>
  <c r="D17" i="8"/>
  <c r="C17" i="8"/>
  <c r="E16" i="8"/>
  <c r="D16" i="8"/>
  <c r="C16" i="8"/>
  <c r="E15" i="8"/>
  <c r="D15" i="8"/>
  <c r="C15" i="8"/>
  <c r="E14" i="8"/>
  <c r="D14" i="8"/>
  <c r="C14" i="8"/>
  <c r="C8" i="8"/>
  <c r="C6" i="8"/>
  <c r="A5" i="8"/>
  <c r="C4" i="8"/>
  <c r="A4" i="8"/>
  <c r="A3" i="8"/>
  <c r="A2" i="8"/>
  <c r="C95" i="8" l="1"/>
  <c r="E148" i="4"/>
  <c r="E207" i="8"/>
  <c r="C207" i="8"/>
  <c r="E68" i="8"/>
  <c r="C94" i="8"/>
  <c r="E116" i="8"/>
  <c r="E155" i="8"/>
  <c r="E310" i="4"/>
  <c r="C90" i="8"/>
  <c r="E139" i="8"/>
  <c r="E61" i="8"/>
  <c r="C106" i="8"/>
  <c r="C284" i="8"/>
  <c r="C98" i="8"/>
  <c r="C100" i="8"/>
  <c r="C101" i="8"/>
  <c r="E315" i="4"/>
  <c r="F109" i="8"/>
  <c r="E50" i="8"/>
  <c r="G109" i="8"/>
  <c r="C99" i="8"/>
  <c r="C139" i="8"/>
  <c r="E235" i="8"/>
  <c r="C294" i="8"/>
  <c r="E84" i="8"/>
  <c r="C92" i="8"/>
  <c r="C93" i="8"/>
  <c r="C103" i="8"/>
  <c r="C108" i="8"/>
  <c r="C116" i="8"/>
  <c r="C168" i="8"/>
  <c r="E221" i="8"/>
  <c r="C221" i="8"/>
  <c r="E294" i="8"/>
  <c r="C50" i="8"/>
  <c r="C76" i="8"/>
  <c r="C84" i="8"/>
  <c r="C91" i="8"/>
  <c r="C96" i="8"/>
  <c r="C97" i="8"/>
  <c r="E109" i="8"/>
  <c r="E147" i="8"/>
  <c r="E148" i="8" s="1"/>
  <c r="C147" i="8"/>
  <c r="C155" i="8"/>
  <c r="E168" i="8"/>
  <c r="E284" i="8"/>
  <c r="E306" i="8"/>
  <c r="E55" i="8"/>
  <c r="E76" i="8" s="1"/>
  <c r="C107" i="8"/>
  <c r="D109" i="8"/>
  <c r="E348" i="9"/>
  <c r="E347" i="9"/>
  <c r="E339" i="9"/>
  <c r="E338" i="9"/>
  <c r="C325" i="9"/>
  <c r="C333" i="9" s="1"/>
  <c r="E305" i="9"/>
  <c r="D305" i="9"/>
  <c r="C305" i="9"/>
  <c r="E304" i="9"/>
  <c r="D304" i="9"/>
  <c r="C304" i="9"/>
  <c r="E303" i="9"/>
  <c r="D303" i="9"/>
  <c r="C303" i="9"/>
  <c r="E302" i="9"/>
  <c r="D302" i="9"/>
  <c r="C302" i="9"/>
  <c r="E301" i="9"/>
  <c r="D301" i="9"/>
  <c r="C301" i="9"/>
  <c r="E300" i="9"/>
  <c r="D300" i="9"/>
  <c r="C300" i="9"/>
  <c r="E299" i="9"/>
  <c r="D299" i="9"/>
  <c r="C299" i="9"/>
  <c r="E293" i="9"/>
  <c r="D293" i="9"/>
  <c r="C293" i="9"/>
  <c r="E292" i="9"/>
  <c r="D292" i="9"/>
  <c r="C292" i="9"/>
  <c r="E291" i="9"/>
  <c r="D291" i="9"/>
  <c r="C291" i="9"/>
  <c r="E290" i="9"/>
  <c r="D290" i="9"/>
  <c r="C290" i="9"/>
  <c r="E289" i="9"/>
  <c r="D289" i="9"/>
  <c r="C289" i="9"/>
  <c r="E283" i="9"/>
  <c r="D283" i="9"/>
  <c r="C283" i="9"/>
  <c r="E282" i="9"/>
  <c r="D282" i="9"/>
  <c r="C282" i="9"/>
  <c r="E281" i="9"/>
  <c r="D281" i="9"/>
  <c r="C281" i="9"/>
  <c r="E280" i="9"/>
  <c r="D280" i="9"/>
  <c r="C280" i="9"/>
  <c r="E279" i="9"/>
  <c r="D279" i="9"/>
  <c r="C279" i="9"/>
  <c r="E278" i="9"/>
  <c r="D278" i="9"/>
  <c r="C278" i="9"/>
  <c r="E276" i="9"/>
  <c r="D276" i="9"/>
  <c r="C276" i="9"/>
  <c r="E275" i="9"/>
  <c r="D275" i="9"/>
  <c r="C275" i="9"/>
  <c r="E274" i="9"/>
  <c r="D274" i="9"/>
  <c r="C274" i="9"/>
  <c r="E273" i="9"/>
  <c r="D273" i="9"/>
  <c r="C273" i="9"/>
  <c r="E272" i="9"/>
  <c r="D272" i="9"/>
  <c r="C272" i="9"/>
  <c r="E271" i="9"/>
  <c r="D271" i="9"/>
  <c r="C271" i="9"/>
  <c r="E270" i="9"/>
  <c r="D270" i="9"/>
  <c r="C270" i="9"/>
  <c r="E269" i="9"/>
  <c r="D269" i="9"/>
  <c r="C269" i="9"/>
  <c r="E268" i="9"/>
  <c r="D268" i="9"/>
  <c r="C268" i="9"/>
  <c r="E267" i="9"/>
  <c r="D267" i="9"/>
  <c r="C267" i="9"/>
  <c r="E266" i="9"/>
  <c r="D266" i="9"/>
  <c r="C266" i="9"/>
  <c r="E265" i="9"/>
  <c r="D265" i="9"/>
  <c r="C265" i="9"/>
  <c r="E264" i="9"/>
  <c r="D264" i="9"/>
  <c r="C264" i="9"/>
  <c r="E263" i="9"/>
  <c r="D263" i="9"/>
  <c r="C263" i="9"/>
  <c r="E262" i="9"/>
  <c r="D262" i="9"/>
  <c r="C262" i="9"/>
  <c r="E261" i="9"/>
  <c r="D261" i="9"/>
  <c r="C261" i="9"/>
  <c r="E260" i="9"/>
  <c r="D260" i="9"/>
  <c r="C260" i="9"/>
  <c r="E259" i="9"/>
  <c r="D259" i="9"/>
  <c r="C259" i="9"/>
  <c r="E257" i="9"/>
  <c r="D257" i="9"/>
  <c r="C257" i="9"/>
  <c r="E256" i="9"/>
  <c r="D256" i="9"/>
  <c r="C256" i="9"/>
  <c r="E255" i="9"/>
  <c r="D255" i="9"/>
  <c r="C255" i="9"/>
  <c r="E254" i="9"/>
  <c r="D254" i="9"/>
  <c r="C254" i="9"/>
  <c r="E253" i="9"/>
  <c r="D253" i="9"/>
  <c r="C253" i="9"/>
  <c r="E252" i="9"/>
  <c r="D252" i="9"/>
  <c r="C252" i="9"/>
  <c r="E251" i="9"/>
  <c r="D251" i="9"/>
  <c r="C251" i="9"/>
  <c r="E250" i="9"/>
  <c r="D250" i="9"/>
  <c r="C250" i="9"/>
  <c r="E249" i="9"/>
  <c r="D249" i="9"/>
  <c r="C249" i="9"/>
  <c r="E248" i="9"/>
  <c r="D248" i="9"/>
  <c r="C248" i="9"/>
  <c r="E247" i="9"/>
  <c r="D247" i="9"/>
  <c r="C247" i="9"/>
  <c r="E246" i="9"/>
  <c r="D246" i="9"/>
  <c r="C246" i="9"/>
  <c r="E245" i="9"/>
  <c r="D245" i="9"/>
  <c r="C245" i="9"/>
  <c r="E244" i="9"/>
  <c r="D244" i="9"/>
  <c r="C244" i="9"/>
  <c r="E240" i="9"/>
  <c r="C240" i="9"/>
  <c r="E234" i="9"/>
  <c r="D234" i="9"/>
  <c r="C234" i="9"/>
  <c r="E233" i="9"/>
  <c r="D233" i="9"/>
  <c r="C233" i="9"/>
  <c r="C228" i="9"/>
  <c r="E220" i="9"/>
  <c r="D220" i="9"/>
  <c r="C220" i="9"/>
  <c r="E219" i="9"/>
  <c r="C219" i="9"/>
  <c r="E218" i="9"/>
  <c r="D218" i="9"/>
  <c r="C218" i="9"/>
  <c r="E217" i="9"/>
  <c r="D217" i="9"/>
  <c r="C217" i="9"/>
  <c r="E216" i="9"/>
  <c r="D216" i="9"/>
  <c r="C216" i="9"/>
  <c r="E215" i="9"/>
  <c r="D215" i="9"/>
  <c r="C215" i="9"/>
  <c r="E214" i="9"/>
  <c r="D214" i="9"/>
  <c r="C214" i="9"/>
  <c r="E213" i="9"/>
  <c r="D213" i="9"/>
  <c r="C213" i="9"/>
  <c r="E212" i="9"/>
  <c r="D212" i="9"/>
  <c r="C212" i="9"/>
  <c r="E206" i="9"/>
  <c r="D206" i="9"/>
  <c r="C206" i="9"/>
  <c r="E205" i="9"/>
  <c r="D205" i="9"/>
  <c r="C205" i="9"/>
  <c r="E204" i="9"/>
  <c r="D204" i="9"/>
  <c r="C204" i="9"/>
  <c r="E203" i="9"/>
  <c r="D203" i="9"/>
  <c r="C203" i="9"/>
  <c r="E202" i="9"/>
  <c r="D202" i="9"/>
  <c r="C202" i="9"/>
  <c r="E201" i="9"/>
  <c r="D201" i="9"/>
  <c r="C201" i="9"/>
  <c r="E200" i="9"/>
  <c r="D200" i="9"/>
  <c r="C200" i="9"/>
  <c r="E199" i="9"/>
  <c r="D199" i="9"/>
  <c r="C199" i="9"/>
  <c r="E198" i="9"/>
  <c r="D198" i="9"/>
  <c r="C198" i="9"/>
  <c r="E197" i="9"/>
  <c r="D197" i="9"/>
  <c r="C197" i="9"/>
  <c r="E196" i="9"/>
  <c r="D196" i="9"/>
  <c r="C196" i="9"/>
  <c r="E195" i="9"/>
  <c r="D195" i="9"/>
  <c r="C195" i="9"/>
  <c r="E194" i="9"/>
  <c r="D194" i="9"/>
  <c r="C194" i="9"/>
  <c r="E193" i="9"/>
  <c r="D193" i="9"/>
  <c r="C193" i="9"/>
  <c r="E192" i="9"/>
  <c r="D192" i="9"/>
  <c r="C192" i="9"/>
  <c r="E191" i="9"/>
  <c r="D191" i="9"/>
  <c r="C191" i="9"/>
  <c r="E190" i="9"/>
  <c r="D190" i="9"/>
  <c r="C190" i="9"/>
  <c r="E189" i="9"/>
  <c r="D189" i="9"/>
  <c r="C189" i="9"/>
  <c r="E188" i="9"/>
  <c r="D188" i="9"/>
  <c r="C188" i="9"/>
  <c r="E187" i="9"/>
  <c r="D187" i="9"/>
  <c r="C187" i="9"/>
  <c r="E186" i="9"/>
  <c r="D186" i="9"/>
  <c r="C186" i="9"/>
  <c r="E185" i="9"/>
  <c r="D185" i="9"/>
  <c r="C185" i="9"/>
  <c r="E184" i="9"/>
  <c r="D184" i="9"/>
  <c r="C184" i="9"/>
  <c r="E183" i="9"/>
  <c r="D183" i="9"/>
  <c r="C183" i="9"/>
  <c r="E182" i="9"/>
  <c r="D182" i="9"/>
  <c r="C182" i="9"/>
  <c r="E181" i="9"/>
  <c r="D181" i="9"/>
  <c r="C181" i="9"/>
  <c r="E180" i="9"/>
  <c r="D180" i="9"/>
  <c r="C180" i="9"/>
  <c r="E179" i="9"/>
  <c r="D179" i="9"/>
  <c r="C179" i="9"/>
  <c r="E178" i="9"/>
  <c r="D178" i="9"/>
  <c r="C178" i="9"/>
  <c r="E177" i="9"/>
  <c r="D177" i="9"/>
  <c r="C177" i="9"/>
  <c r="E176" i="9"/>
  <c r="D176" i="9"/>
  <c r="C176" i="9"/>
  <c r="E175" i="9"/>
  <c r="D175" i="9"/>
  <c r="C175" i="9"/>
  <c r="E174" i="9"/>
  <c r="D174" i="9"/>
  <c r="C174" i="9"/>
  <c r="E173" i="9"/>
  <c r="D173" i="9"/>
  <c r="C173" i="9"/>
  <c r="E167" i="9"/>
  <c r="D167" i="9"/>
  <c r="C167" i="9"/>
  <c r="E166" i="9"/>
  <c r="D166" i="9"/>
  <c r="C166" i="9"/>
  <c r="E165" i="9"/>
  <c r="D165" i="9"/>
  <c r="C165" i="9"/>
  <c r="E164" i="9"/>
  <c r="D164" i="9"/>
  <c r="C164" i="9"/>
  <c r="E163" i="9"/>
  <c r="D163" i="9"/>
  <c r="C163" i="9"/>
  <c r="E162" i="9"/>
  <c r="D162" i="9"/>
  <c r="C162" i="9"/>
  <c r="E161" i="9"/>
  <c r="D161" i="9"/>
  <c r="C161" i="9"/>
  <c r="E160" i="9"/>
  <c r="D160" i="9"/>
  <c r="C160" i="9"/>
  <c r="E154" i="9"/>
  <c r="D154" i="9"/>
  <c r="C154" i="9"/>
  <c r="E153" i="9"/>
  <c r="D153" i="9"/>
  <c r="C153" i="9"/>
  <c r="E146" i="9"/>
  <c r="D146" i="9"/>
  <c r="C146" i="9"/>
  <c r="E145" i="9"/>
  <c r="D145" i="9"/>
  <c r="C145" i="9"/>
  <c r="E144" i="9"/>
  <c r="D144" i="9"/>
  <c r="C144" i="9"/>
  <c r="E143" i="9"/>
  <c r="D143" i="9"/>
  <c r="C143" i="9"/>
  <c r="E142" i="9"/>
  <c r="D142" i="9"/>
  <c r="C142" i="9"/>
  <c r="E141" i="9"/>
  <c r="D141" i="9"/>
  <c r="C141" i="9"/>
  <c r="E138" i="9"/>
  <c r="D138" i="9"/>
  <c r="C138" i="9"/>
  <c r="E137" i="9"/>
  <c r="D137" i="9"/>
  <c r="C137" i="9"/>
  <c r="E136" i="9"/>
  <c r="D136" i="9"/>
  <c r="C136" i="9"/>
  <c r="E135" i="9"/>
  <c r="D135" i="9"/>
  <c r="C135" i="9"/>
  <c r="E134" i="9"/>
  <c r="D134" i="9"/>
  <c r="C134" i="9"/>
  <c r="E133" i="9"/>
  <c r="D133" i="9"/>
  <c r="C133" i="9"/>
  <c r="E132" i="9"/>
  <c r="D132" i="9"/>
  <c r="C132" i="9"/>
  <c r="E131" i="9"/>
  <c r="D131" i="9"/>
  <c r="C131" i="9"/>
  <c r="E130" i="9"/>
  <c r="D130" i="9"/>
  <c r="C130" i="9"/>
  <c r="E129" i="9"/>
  <c r="D129" i="9"/>
  <c r="C129" i="9"/>
  <c r="E128" i="9"/>
  <c r="D128" i="9"/>
  <c r="C128" i="9"/>
  <c r="E127" i="9"/>
  <c r="D127" i="9"/>
  <c r="C127" i="9"/>
  <c r="E126" i="9"/>
  <c r="D126" i="9"/>
  <c r="C126" i="9"/>
  <c r="C121" i="9"/>
  <c r="E115" i="9"/>
  <c r="D115" i="9"/>
  <c r="C115" i="9"/>
  <c r="E114" i="9"/>
  <c r="D114" i="9"/>
  <c r="C114" i="9"/>
  <c r="G108" i="9"/>
  <c r="F108" i="9"/>
  <c r="E108" i="9"/>
  <c r="D108" i="9"/>
  <c r="G107" i="9"/>
  <c r="F107" i="9"/>
  <c r="E107" i="9"/>
  <c r="D107" i="9"/>
  <c r="G106" i="9"/>
  <c r="F106" i="9"/>
  <c r="E106" i="9"/>
  <c r="D106" i="9"/>
  <c r="C106" i="9" s="1"/>
  <c r="G105" i="9"/>
  <c r="F105" i="9"/>
  <c r="E105" i="9"/>
  <c r="D105" i="9"/>
  <c r="G104" i="9"/>
  <c r="F104" i="9"/>
  <c r="E104" i="9"/>
  <c r="D104" i="9"/>
  <c r="G103" i="9"/>
  <c r="F103" i="9"/>
  <c r="E103" i="9"/>
  <c r="D103" i="9"/>
  <c r="G102" i="9"/>
  <c r="F102" i="9"/>
  <c r="E102" i="9"/>
  <c r="D102" i="9"/>
  <c r="G101" i="9"/>
  <c r="F101" i="9"/>
  <c r="E101" i="9"/>
  <c r="D101" i="9"/>
  <c r="G100" i="9"/>
  <c r="F100" i="9"/>
  <c r="E100" i="9"/>
  <c r="D100" i="9"/>
  <c r="G99" i="9"/>
  <c r="F99" i="9"/>
  <c r="E99" i="9"/>
  <c r="D99" i="9"/>
  <c r="G98" i="9"/>
  <c r="F98" i="9"/>
  <c r="E98" i="9"/>
  <c r="D98" i="9"/>
  <c r="G97" i="9"/>
  <c r="F97" i="9"/>
  <c r="E97" i="9"/>
  <c r="D97" i="9"/>
  <c r="G96" i="9"/>
  <c r="F96" i="9"/>
  <c r="E96" i="9"/>
  <c r="D96" i="9"/>
  <c r="G95" i="9"/>
  <c r="F95" i="9"/>
  <c r="E95" i="9"/>
  <c r="D95" i="9"/>
  <c r="G94" i="9"/>
  <c r="F94" i="9"/>
  <c r="E94" i="9"/>
  <c r="D94" i="9"/>
  <c r="G93" i="9"/>
  <c r="F93" i="9"/>
  <c r="E93" i="9"/>
  <c r="D93" i="9"/>
  <c r="G92" i="9"/>
  <c r="F92" i="9"/>
  <c r="E92" i="9"/>
  <c r="D92" i="9"/>
  <c r="G91" i="9"/>
  <c r="F91" i="9"/>
  <c r="E91" i="9"/>
  <c r="D91" i="9"/>
  <c r="G90" i="9"/>
  <c r="F90" i="9"/>
  <c r="E90" i="9"/>
  <c r="D90" i="9"/>
  <c r="E83" i="9"/>
  <c r="C83" i="9"/>
  <c r="E82" i="9"/>
  <c r="C82" i="9"/>
  <c r="E81" i="9"/>
  <c r="C81" i="9"/>
  <c r="E75" i="9"/>
  <c r="C75" i="9"/>
  <c r="E74" i="9"/>
  <c r="C74" i="9"/>
  <c r="E73" i="9"/>
  <c r="C73" i="9"/>
  <c r="E72" i="9"/>
  <c r="C72" i="9"/>
  <c r="E71" i="9"/>
  <c r="C71" i="9"/>
  <c r="E70" i="9"/>
  <c r="C70" i="9"/>
  <c r="E69" i="9"/>
  <c r="C69" i="9"/>
  <c r="C68" i="9"/>
  <c r="E67" i="9"/>
  <c r="C67" i="9"/>
  <c r="E66" i="9"/>
  <c r="C66" i="9"/>
  <c r="E65" i="9"/>
  <c r="C65" i="9"/>
  <c r="E64" i="9"/>
  <c r="C64" i="9"/>
  <c r="E63" i="9"/>
  <c r="C63" i="9"/>
  <c r="E62" i="9"/>
  <c r="C62" i="9"/>
  <c r="C61" i="9"/>
  <c r="E60" i="9"/>
  <c r="C60" i="9"/>
  <c r="E59" i="9"/>
  <c r="C59" i="9"/>
  <c r="E58" i="9"/>
  <c r="C58" i="9"/>
  <c r="E57" i="9"/>
  <c r="C57" i="9"/>
  <c r="E56" i="9"/>
  <c r="C56" i="9"/>
  <c r="C55" i="9"/>
  <c r="E49" i="9"/>
  <c r="D49" i="9"/>
  <c r="C49" i="9"/>
  <c r="E48" i="9"/>
  <c r="D48" i="9"/>
  <c r="C48" i="9"/>
  <c r="E47" i="9"/>
  <c r="D47" i="9"/>
  <c r="C47" i="9"/>
  <c r="E45" i="9"/>
  <c r="D45" i="9"/>
  <c r="C45" i="9"/>
  <c r="E44" i="9"/>
  <c r="D44" i="9"/>
  <c r="C44" i="9"/>
  <c r="E43" i="9"/>
  <c r="D43" i="9"/>
  <c r="C43" i="9"/>
  <c r="E42" i="9"/>
  <c r="D42" i="9"/>
  <c r="C42" i="9"/>
  <c r="E40" i="9"/>
  <c r="D40" i="9"/>
  <c r="C40" i="9"/>
  <c r="E39" i="9"/>
  <c r="D39" i="9"/>
  <c r="C39" i="9"/>
  <c r="E37" i="9"/>
  <c r="D37" i="9"/>
  <c r="C37" i="9"/>
  <c r="E36" i="9"/>
  <c r="D36" i="9"/>
  <c r="C36" i="9"/>
  <c r="E35" i="9"/>
  <c r="D35" i="9"/>
  <c r="C35" i="9"/>
  <c r="E34" i="9"/>
  <c r="D34" i="9"/>
  <c r="C34" i="9"/>
  <c r="E33" i="9"/>
  <c r="D33" i="9"/>
  <c r="C33" i="9"/>
  <c r="E32" i="9"/>
  <c r="D32" i="9"/>
  <c r="C32" i="9"/>
  <c r="E31" i="9"/>
  <c r="D31" i="9"/>
  <c r="C31" i="9"/>
  <c r="E30" i="9"/>
  <c r="D30" i="9"/>
  <c r="C30" i="9"/>
  <c r="E29" i="9"/>
  <c r="D29" i="9"/>
  <c r="C29" i="9"/>
  <c r="E28" i="9"/>
  <c r="D28" i="9"/>
  <c r="C28" i="9"/>
  <c r="E26" i="9"/>
  <c r="D26" i="9"/>
  <c r="C26" i="9"/>
  <c r="E25" i="9"/>
  <c r="D25" i="9"/>
  <c r="C25" i="9"/>
  <c r="E24" i="9"/>
  <c r="D24" i="9"/>
  <c r="C24" i="9"/>
  <c r="E23" i="9"/>
  <c r="D23" i="9"/>
  <c r="C23" i="9"/>
  <c r="E22" i="9"/>
  <c r="D22" i="9"/>
  <c r="C22" i="9"/>
  <c r="E21" i="9"/>
  <c r="D21" i="9"/>
  <c r="C21" i="9"/>
  <c r="E20" i="9"/>
  <c r="D20" i="9"/>
  <c r="C20" i="9"/>
  <c r="E19" i="9"/>
  <c r="D19" i="9"/>
  <c r="C19" i="9"/>
  <c r="E18" i="9"/>
  <c r="D18" i="9"/>
  <c r="C18" i="9"/>
  <c r="E17" i="9"/>
  <c r="D17" i="9"/>
  <c r="C17" i="9"/>
  <c r="E16" i="9"/>
  <c r="D16" i="9"/>
  <c r="C16" i="9"/>
  <c r="E15" i="9"/>
  <c r="D15" i="9"/>
  <c r="C15" i="9"/>
  <c r="E14" i="9"/>
  <c r="D14" i="9"/>
  <c r="C14" i="9"/>
  <c r="C8" i="9"/>
  <c r="C6" i="9"/>
  <c r="A5" i="9"/>
  <c r="C4" i="9"/>
  <c r="A4" i="9"/>
  <c r="A3" i="9"/>
  <c r="A2" i="9"/>
  <c r="C90" i="9" l="1"/>
  <c r="C92" i="9"/>
  <c r="C98" i="9"/>
  <c r="C100" i="9"/>
  <c r="E84" i="9"/>
  <c r="C95" i="9"/>
  <c r="C108" i="9"/>
  <c r="E235" i="9"/>
  <c r="E310" i="8"/>
  <c r="E315" i="8" s="1"/>
  <c r="E61" i="9"/>
  <c r="E55" i="9" s="1"/>
  <c r="E76" i="9" s="1"/>
  <c r="E155" i="9"/>
  <c r="E284" i="9"/>
  <c r="E306" i="9"/>
  <c r="C148" i="8"/>
  <c r="E68" i="9"/>
  <c r="C94" i="9"/>
  <c r="C102" i="9"/>
  <c r="C105" i="9"/>
  <c r="E168" i="9"/>
  <c r="C235" i="9"/>
  <c r="C109" i="8"/>
  <c r="G109" i="9"/>
  <c r="E139" i="9"/>
  <c r="C50" i="9"/>
  <c r="C76" i="9"/>
  <c r="C93" i="9"/>
  <c r="C99" i="9"/>
  <c r="C104" i="9"/>
  <c r="C116" i="9"/>
  <c r="E147" i="9"/>
  <c r="C147" i="9"/>
  <c r="C155" i="9"/>
  <c r="E207" i="9"/>
  <c r="C207" i="9"/>
  <c r="C284" i="9"/>
  <c r="C84" i="9"/>
  <c r="C97" i="9"/>
  <c r="C103" i="9"/>
  <c r="C294" i="9"/>
  <c r="E50" i="9"/>
  <c r="C91" i="9"/>
  <c r="C96" i="9"/>
  <c r="C101" i="9"/>
  <c r="F109" i="9"/>
  <c r="E116" i="9"/>
  <c r="C139" i="9"/>
  <c r="C168" i="9"/>
  <c r="E221" i="9"/>
  <c r="C221" i="9"/>
  <c r="E294" i="9"/>
  <c r="D109" i="9"/>
  <c r="C107" i="9"/>
  <c r="E109" i="9"/>
  <c r="E348" i="10"/>
  <c r="E347" i="10"/>
  <c r="E339" i="10"/>
  <c r="E338" i="10"/>
  <c r="C325" i="10"/>
  <c r="C333" i="10" s="1"/>
  <c r="E305" i="10"/>
  <c r="D305" i="10"/>
  <c r="C305" i="10"/>
  <c r="E304" i="10"/>
  <c r="D304" i="10"/>
  <c r="C304" i="10"/>
  <c r="E303" i="10"/>
  <c r="D303" i="10"/>
  <c r="C303" i="10"/>
  <c r="E302" i="10"/>
  <c r="D302" i="10"/>
  <c r="C302" i="10"/>
  <c r="E301" i="10"/>
  <c r="D301" i="10"/>
  <c r="C301" i="10"/>
  <c r="E300" i="10"/>
  <c r="D300" i="10"/>
  <c r="C300" i="10"/>
  <c r="E299" i="10"/>
  <c r="D299" i="10"/>
  <c r="C299" i="10"/>
  <c r="E293" i="10"/>
  <c r="D293" i="10"/>
  <c r="C293" i="10"/>
  <c r="E292" i="10"/>
  <c r="D292" i="10"/>
  <c r="C292" i="10"/>
  <c r="E291" i="10"/>
  <c r="D291" i="10"/>
  <c r="C291" i="10"/>
  <c r="E290" i="10"/>
  <c r="D290" i="10"/>
  <c r="C290" i="10"/>
  <c r="E289" i="10"/>
  <c r="D289" i="10"/>
  <c r="C289" i="10"/>
  <c r="E283" i="10"/>
  <c r="D283" i="10"/>
  <c r="C283" i="10"/>
  <c r="E282" i="10"/>
  <c r="D282" i="10"/>
  <c r="C282" i="10"/>
  <c r="E281" i="10"/>
  <c r="D281" i="10"/>
  <c r="C281" i="10"/>
  <c r="E280" i="10"/>
  <c r="D280" i="10"/>
  <c r="C280" i="10"/>
  <c r="E279" i="10"/>
  <c r="D279" i="10"/>
  <c r="C279" i="10"/>
  <c r="E278" i="10"/>
  <c r="D278" i="10"/>
  <c r="C278" i="10"/>
  <c r="E276" i="10"/>
  <c r="D276" i="10"/>
  <c r="C276" i="10"/>
  <c r="E275" i="10"/>
  <c r="D275" i="10"/>
  <c r="C275" i="10"/>
  <c r="E274" i="10"/>
  <c r="D274" i="10"/>
  <c r="C274" i="10"/>
  <c r="E273" i="10"/>
  <c r="D273" i="10"/>
  <c r="C273" i="10"/>
  <c r="E272" i="10"/>
  <c r="D272" i="10"/>
  <c r="C272" i="10"/>
  <c r="E271" i="10"/>
  <c r="D271" i="10"/>
  <c r="C271" i="10"/>
  <c r="E270" i="10"/>
  <c r="D270" i="10"/>
  <c r="C270" i="10"/>
  <c r="E269" i="10"/>
  <c r="D269" i="10"/>
  <c r="C269" i="10"/>
  <c r="E268" i="10"/>
  <c r="D268" i="10"/>
  <c r="C268" i="10"/>
  <c r="E267" i="10"/>
  <c r="D267" i="10"/>
  <c r="C267" i="10"/>
  <c r="E266" i="10"/>
  <c r="D266" i="10"/>
  <c r="C266" i="10"/>
  <c r="E265" i="10"/>
  <c r="D265" i="10"/>
  <c r="C265" i="10"/>
  <c r="E264" i="10"/>
  <c r="D264" i="10"/>
  <c r="C264" i="10"/>
  <c r="E263" i="10"/>
  <c r="D263" i="10"/>
  <c r="C263" i="10"/>
  <c r="E262" i="10"/>
  <c r="D262" i="10"/>
  <c r="C262" i="10"/>
  <c r="E261" i="10"/>
  <c r="D261" i="10"/>
  <c r="C261" i="10"/>
  <c r="E260" i="10"/>
  <c r="D260" i="10"/>
  <c r="C260" i="10"/>
  <c r="E259" i="10"/>
  <c r="D259" i="10"/>
  <c r="C259" i="10"/>
  <c r="E257" i="10"/>
  <c r="D257" i="10"/>
  <c r="C257" i="10"/>
  <c r="E256" i="10"/>
  <c r="D256" i="10"/>
  <c r="C256" i="10"/>
  <c r="E255" i="10"/>
  <c r="D255" i="10"/>
  <c r="C255" i="10"/>
  <c r="E254" i="10"/>
  <c r="D254" i="10"/>
  <c r="C254" i="10"/>
  <c r="E253" i="10"/>
  <c r="D253" i="10"/>
  <c r="C253" i="10"/>
  <c r="E252" i="10"/>
  <c r="D252" i="10"/>
  <c r="C252" i="10"/>
  <c r="E251" i="10"/>
  <c r="D251" i="10"/>
  <c r="C251" i="10"/>
  <c r="E250" i="10"/>
  <c r="D250" i="10"/>
  <c r="C250" i="10"/>
  <c r="E249" i="10"/>
  <c r="D249" i="10"/>
  <c r="C249" i="10"/>
  <c r="E248" i="10"/>
  <c r="D248" i="10"/>
  <c r="C248" i="10"/>
  <c r="E247" i="10"/>
  <c r="D247" i="10"/>
  <c r="C247" i="10"/>
  <c r="E246" i="10"/>
  <c r="D246" i="10"/>
  <c r="C246" i="10"/>
  <c r="E245" i="10"/>
  <c r="D245" i="10"/>
  <c r="C245" i="10"/>
  <c r="E244" i="10"/>
  <c r="D244" i="10"/>
  <c r="C244" i="10"/>
  <c r="E240" i="10"/>
  <c r="C240" i="10"/>
  <c r="E234" i="10"/>
  <c r="D234" i="10"/>
  <c r="C234" i="10"/>
  <c r="E233" i="10"/>
  <c r="D233" i="10"/>
  <c r="C233" i="10"/>
  <c r="C228" i="10"/>
  <c r="E220" i="10"/>
  <c r="D220" i="10"/>
  <c r="C220" i="10"/>
  <c r="E219" i="10"/>
  <c r="C219" i="10"/>
  <c r="E218" i="10"/>
  <c r="D218" i="10"/>
  <c r="C218" i="10"/>
  <c r="E217" i="10"/>
  <c r="D217" i="10"/>
  <c r="C217" i="10"/>
  <c r="E216" i="10"/>
  <c r="D216" i="10"/>
  <c r="C216" i="10"/>
  <c r="E215" i="10"/>
  <c r="D215" i="10"/>
  <c r="C215" i="10"/>
  <c r="E214" i="10"/>
  <c r="D214" i="10"/>
  <c r="C214" i="10"/>
  <c r="E213" i="10"/>
  <c r="D213" i="10"/>
  <c r="C213" i="10"/>
  <c r="E212" i="10"/>
  <c r="D212" i="10"/>
  <c r="C212" i="10"/>
  <c r="E206" i="10"/>
  <c r="D206" i="10"/>
  <c r="C206" i="10"/>
  <c r="E205" i="10"/>
  <c r="D205" i="10"/>
  <c r="C205" i="10"/>
  <c r="E204" i="10"/>
  <c r="D204" i="10"/>
  <c r="C204" i="10"/>
  <c r="E203" i="10"/>
  <c r="D203" i="10"/>
  <c r="C203" i="10"/>
  <c r="E202" i="10"/>
  <c r="D202" i="10"/>
  <c r="C202" i="10"/>
  <c r="E201" i="10"/>
  <c r="D201" i="10"/>
  <c r="C201" i="10"/>
  <c r="E200" i="10"/>
  <c r="D200" i="10"/>
  <c r="C200" i="10"/>
  <c r="E199" i="10"/>
  <c r="D199" i="10"/>
  <c r="C199" i="10"/>
  <c r="E198" i="10"/>
  <c r="D198" i="10"/>
  <c r="C198" i="10"/>
  <c r="E197" i="10"/>
  <c r="D197" i="10"/>
  <c r="C197" i="10"/>
  <c r="E196" i="10"/>
  <c r="D196" i="10"/>
  <c r="C196" i="10"/>
  <c r="E195" i="10"/>
  <c r="D195" i="10"/>
  <c r="C195" i="10"/>
  <c r="E194" i="10"/>
  <c r="D194" i="10"/>
  <c r="C194" i="10"/>
  <c r="E193" i="10"/>
  <c r="D193" i="10"/>
  <c r="C193" i="10"/>
  <c r="E192" i="10"/>
  <c r="D192" i="10"/>
  <c r="C192" i="10"/>
  <c r="E191" i="10"/>
  <c r="D191" i="10"/>
  <c r="C191" i="10"/>
  <c r="E190" i="10"/>
  <c r="D190" i="10"/>
  <c r="C190" i="10"/>
  <c r="E189" i="10"/>
  <c r="D189" i="10"/>
  <c r="C189" i="10"/>
  <c r="E188" i="10"/>
  <c r="D188" i="10"/>
  <c r="C188" i="10"/>
  <c r="E187" i="10"/>
  <c r="D187" i="10"/>
  <c r="C187" i="10"/>
  <c r="E186" i="10"/>
  <c r="D186" i="10"/>
  <c r="C186" i="10"/>
  <c r="E185" i="10"/>
  <c r="D185" i="10"/>
  <c r="C185" i="10"/>
  <c r="E184" i="10"/>
  <c r="D184" i="10"/>
  <c r="C184" i="10"/>
  <c r="E183" i="10"/>
  <c r="D183" i="10"/>
  <c r="C183" i="10"/>
  <c r="E182" i="10"/>
  <c r="D182" i="10"/>
  <c r="C182" i="10"/>
  <c r="E181" i="10"/>
  <c r="D181" i="10"/>
  <c r="C181" i="10"/>
  <c r="E180" i="10"/>
  <c r="D180" i="10"/>
  <c r="C180" i="10"/>
  <c r="E179" i="10"/>
  <c r="D179" i="10"/>
  <c r="C179" i="10"/>
  <c r="E178" i="10"/>
  <c r="D178" i="10"/>
  <c r="C178" i="10"/>
  <c r="E177" i="10"/>
  <c r="D177" i="10"/>
  <c r="C177" i="10"/>
  <c r="E176" i="10"/>
  <c r="D176" i="10"/>
  <c r="C176" i="10"/>
  <c r="E175" i="10"/>
  <c r="D175" i="10"/>
  <c r="C175" i="10"/>
  <c r="E174" i="10"/>
  <c r="D174" i="10"/>
  <c r="C174" i="10"/>
  <c r="E173" i="10"/>
  <c r="D173" i="10"/>
  <c r="C173" i="10"/>
  <c r="E167" i="10"/>
  <c r="D167" i="10"/>
  <c r="C167" i="10"/>
  <c r="E166" i="10"/>
  <c r="D166" i="10"/>
  <c r="C166" i="10"/>
  <c r="E165" i="10"/>
  <c r="D165" i="10"/>
  <c r="C165" i="10"/>
  <c r="E164" i="10"/>
  <c r="D164" i="10"/>
  <c r="C164" i="10"/>
  <c r="E163" i="10"/>
  <c r="D163" i="10"/>
  <c r="C163" i="10"/>
  <c r="E162" i="10"/>
  <c r="D162" i="10"/>
  <c r="C162" i="10"/>
  <c r="E161" i="10"/>
  <c r="D161" i="10"/>
  <c r="C161" i="10"/>
  <c r="E160" i="10"/>
  <c r="D160" i="10"/>
  <c r="C160" i="10"/>
  <c r="E154" i="10"/>
  <c r="D154" i="10"/>
  <c r="C154" i="10"/>
  <c r="E153" i="10"/>
  <c r="D153" i="10"/>
  <c r="C153" i="10"/>
  <c r="E146" i="10"/>
  <c r="D146" i="10"/>
  <c r="C146" i="10"/>
  <c r="E145" i="10"/>
  <c r="D145" i="10"/>
  <c r="C145" i="10"/>
  <c r="E144" i="10"/>
  <c r="D144" i="10"/>
  <c r="C144" i="10"/>
  <c r="E143" i="10"/>
  <c r="D143" i="10"/>
  <c r="C143" i="10"/>
  <c r="E142" i="10"/>
  <c r="D142" i="10"/>
  <c r="C142" i="10"/>
  <c r="E141" i="10"/>
  <c r="D141" i="10"/>
  <c r="C141" i="10"/>
  <c r="E138" i="10"/>
  <c r="D138" i="10"/>
  <c r="C138" i="10"/>
  <c r="E137" i="10"/>
  <c r="D137" i="10"/>
  <c r="C137" i="10"/>
  <c r="E136" i="10"/>
  <c r="D136" i="10"/>
  <c r="C136" i="10"/>
  <c r="E135" i="10"/>
  <c r="D135" i="10"/>
  <c r="C135" i="10"/>
  <c r="E134" i="10"/>
  <c r="D134" i="10"/>
  <c r="C134" i="10"/>
  <c r="E133" i="10"/>
  <c r="D133" i="10"/>
  <c r="C133" i="10"/>
  <c r="E132" i="10"/>
  <c r="D132" i="10"/>
  <c r="C132" i="10"/>
  <c r="E131" i="10"/>
  <c r="D131" i="10"/>
  <c r="C131" i="10"/>
  <c r="E130" i="10"/>
  <c r="D130" i="10"/>
  <c r="C130" i="10"/>
  <c r="E129" i="10"/>
  <c r="D129" i="10"/>
  <c r="C129" i="10"/>
  <c r="E128" i="10"/>
  <c r="D128" i="10"/>
  <c r="C128" i="10"/>
  <c r="E127" i="10"/>
  <c r="D127" i="10"/>
  <c r="C127" i="10"/>
  <c r="E126" i="10"/>
  <c r="D126" i="10"/>
  <c r="C126" i="10"/>
  <c r="C121" i="10"/>
  <c r="E115" i="10"/>
  <c r="D115" i="10"/>
  <c r="C115" i="10"/>
  <c r="E114" i="10"/>
  <c r="D114" i="10"/>
  <c r="C114" i="10"/>
  <c r="G108" i="10"/>
  <c r="F108" i="10"/>
  <c r="E108" i="10"/>
  <c r="D108" i="10"/>
  <c r="G107" i="10"/>
  <c r="F107" i="10"/>
  <c r="E107" i="10"/>
  <c r="D107" i="10"/>
  <c r="G106" i="10"/>
  <c r="F106" i="10"/>
  <c r="E106" i="10"/>
  <c r="D106" i="10"/>
  <c r="G105" i="10"/>
  <c r="F105" i="10"/>
  <c r="E105" i="10"/>
  <c r="D105" i="10"/>
  <c r="G104" i="10"/>
  <c r="F104" i="10"/>
  <c r="E104" i="10"/>
  <c r="D104" i="10"/>
  <c r="G103" i="10"/>
  <c r="F103" i="10"/>
  <c r="E103" i="10"/>
  <c r="D103" i="10"/>
  <c r="G102" i="10"/>
  <c r="F102" i="10"/>
  <c r="E102" i="10"/>
  <c r="D102" i="10"/>
  <c r="G101" i="10"/>
  <c r="F101" i="10"/>
  <c r="E101" i="10"/>
  <c r="D101" i="10"/>
  <c r="G100" i="10"/>
  <c r="F100" i="10"/>
  <c r="E100" i="10"/>
  <c r="D100" i="10"/>
  <c r="G99" i="10"/>
  <c r="F99" i="10"/>
  <c r="E99" i="10"/>
  <c r="D99" i="10"/>
  <c r="G98" i="10"/>
  <c r="F98" i="10"/>
  <c r="E98" i="10"/>
  <c r="D98" i="10"/>
  <c r="G97" i="10"/>
  <c r="F97" i="10"/>
  <c r="E97" i="10"/>
  <c r="D97" i="10"/>
  <c r="G96" i="10"/>
  <c r="F96" i="10"/>
  <c r="E96" i="10"/>
  <c r="D96" i="10"/>
  <c r="G95" i="10"/>
  <c r="F95" i="10"/>
  <c r="E95" i="10"/>
  <c r="D95" i="10"/>
  <c r="G94" i="10"/>
  <c r="F94" i="10"/>
  <c r="E94" i="10"/>
  <c r="D94" i="10"/>
  <c r="G93" i="10"/>
  <c r="F93" i="10"/>
  <c r="E93" i="10"/>
  <c r="D93" i="10"/>
  <c r="G92" i="10"/>
  <c r="F92" i="10"/>
  <c r="E92" i="10"/>
  <c r="D92" i="10"/>
  <c r="G91" i="10"/>
  <c r="F91" i="10"/>
  <c r="E91" i="10"/>
  <c r="D91" i="10"/>
  <c r="G90" i="10"/>
  <c r="F90" i="10"/>
  <c r="E90" i="10"/>
  <c r="D90" i="10"/>
  <c r="E83" i="10"/>
  <c r="C83" i="10"/>
  <c r="E82" i="10"/>
  <c r="C82" i="10"/>
  <c r="E81" i="10"/>
  <c r="C81" i="10"/>
  <c r="E75" i="10"/>
  <c r="C75" i="10"/>
  <c r="E74" i="10"/>
  <c r="C74" i="10"/>
  <c r="E73" i="10"/>
  <c r="C73" i="10"/>
  <c r="E72" i="10"/>
  <c r="C72" i="10"/>
  <c r="E71" i="10"/>
  <c r="C71" i="10"/>
  <c r="E70" i="10"/>
  <c r="C70" i="10"/>
  <c r="E69" i="10"/>
  <c r="C69" i="10"/>
  <c r="C68" i="10"/>
  <c r="E67" i="10"/>
  <c r="C67" i="10"/>
  <c r="E66" i="10"/>
  <c r="C66" i="10"/>
  <c r="E65" i="10"/>
  <c r="C65" i="10"/>
  <c r="E64" i="10"/>
  <c r="C64" i="10"/>
  <c r="E63" i="10"/>
  <c r="C63" i="10"/>
  <c r="E62" i="10"/>
  <c r="C62" i="10"/>
  <c r="C61" i="10"/>
  <c r="E60" i="10"/>
  <c r="C60" i="10"/>
  <c r="E59" i="10"/>
  <c r="C59" i="10"/>
  <c r="E58" i="10"/>
  <c r="C58" i="10"/>
  <c r="E57" i="10"/>
  <c r="C57" i="10"/>
  <c r="E56" i="10"/>
  <c r="C56" i="10"/>
  <c r="C55" i="10"/>
  <c r="E49" i="10"/>
  <c r="D49" i="10"/>
  <c r="C49" i="10"/>
  <c r="E48" i="10"/>
  <c r="D48" i="10"/>
  <c r="C48" i="10"/>
  <c r="E47" i="10"/>
  <c r="D47" i="10"/>
  <c r="C47" i="10"/>
  <c r="E45" i="10"/>
  <c r="D45" i="10"/>
  <c r="C45" i="10"/>
  <c r="E44" i="10"/>
  <c r="D44" i="10"/>
  <c r="C44" i="10"/>
  <c r="E43" i="10"/>
  <c r="D43" i="10"/>
  <c r="C43" i="10"/>
  <c r="E42" i="10"/>
  <c r="D42" i="10"/>
  <c r="C42" i="10"/>
  <c r="E40" i="10"/>
  <c r="D40" i="10"/>
  <c r="C40" i="10"/>
  <c r="E39" i="10"/>
  <c r="D39" i="10"/>
  <c r="C39" i="10"/>
  <c r="E37" i="10"/>
  <c r="D37" i="10"/>
  <c r="C37" i="10"/>
  <c r="E36" i="10"/>
  <c r="D36" i="10"/>
  <c r="C36" i="10"/>
  <c r="E35" i="10"/>
  <c r="D35" i="10"/>
  <c r="C35" i="10"/>
  <c r="E34" i="10"/>
  <c r="D34" i="10"/>
  <c r="C34" i="10"/>
  <c r="E33" i="10"/>
  <c r="D33" i="10"/>
  <c r="C33" i="10"/>
  <c r="E32" i="10"/>
  <c r="D32" i="10"/>
  <c r="C32" i="10"/>
  <c r="E31" i="10"/>
  <c r="D31" i="10"/>
  <c r="C31" i="10"/>
  <c r="E30" i="10"/>
  <c r="D30" i="10"/>
  <c r="C30" i="10"/>
  <c r="E29" i="10"/>
  <c r="D29" i="10"/>
  <c r="C29" i="10"/>
  <c r="E28" i="10"/>
  <c r="D28" i="10"/>
  <c r="C28" i="10"/>
  <c r="E26" i="10"/>
  <c r="D26" i="10"/>
  <c r="C26" i="10"/>
  <c r="E25" i="10"/>
  <c r="D25" i="10"/>
  <c r="C25" i="10"/>
  <c r="E24" i="10"/>
  <c r="D24" i="10"/>
  <c r="C24" i="10"/>
  <c r="E23" i="10"/>
  <c r="D23" i="10"/>
  <c r="C23" i="10"/>
  <c r="E22" i="10"/>
  <c r="D22" i="10"/>
  <c r="C22" i="10"/>
  <c r="E21" i="10"/>
  <c r="D21" i="10"/>
  <c r="C21" i="10"/>
  <c r="E20" i="10"/>
  <c r="D20" i="10"/>
  <c r="C20" i="10"/>
  <c r="E19" i="10"/>
  <c r="D19" i="10"/>
  <c r="C19" i="10"/>
  <c r="E18" i="10"/>
  <c r="D18" i="10"/>
  <c r="C18" i="10"/>
  <c r="E17" i="10"/>
  <c r="D17" i="10"/>
  <c r="C17" i="10"/>
  <c r="E16" i="10"/>
  <c r="D16" i="10"/>
  <c r="C16" i="10"/>
  <c r="E15" i="10"/>
  <c r="D15" i="10"/>
  <c r="C15" i="10"/>
  <c r="E14" i="10"/>
  <c r="D14" i="10"/>
  <c r="C14" i="10"/>
  <c r="C8" i="10"/>
  <c r="C6" i="10"/>
  <c r="A5" i="10"/>
  <c r="C4" i="10"/>
  <c r="A4" i="10"/>
  <c r="A3" i="10"/>
  <c r="A2" i="10"/>
  <c r="E148" i="9" l="1"/>
  <c r="E310" i="9"/>
  <c r="C106" i="10"/>
  <c r="E116" i="10"/>
  <c r="E155" i="10"/>
  <c r="E315" i="9"/>
  <c r="C90" i="10"/>
  <c r="E235" i="10"/>
  <c r="E68" i="10"/>
  <c r="C91" i="10"/>
  <c r="C102" i="10"/>
  <c r="C105" i="10"/>
  <c r="E84" i="10"/>
  <c r="C93" i="10"/>
  <c r="C98" i="10"/>
  <c r="C103" i="10"/>
  <c r="C109" i="9"/>
  <c r="C148" i="9"/>
  <c r="E50" i="10"/>
  <c r="C235" i="10"/>
  <c r="C284" i="10"/>
  <c r="E294" i="10"/>
  <c r="C100" i="10"/>
  <c r="C107" i="10"/>
  <c r="C94" i="10"/>
  <c r="G109" i="10"/>
  <c r="C104" i="10"/>
  <c r="C116" i="10"/>
  <c r="C147" i="10"/>
  <c r="C155" i="10"/>
  <c r="C207" i="10"/>
  <c r="E61" i="10"/>
  <c r="C96" i="10"/>
  <c r="C99" i="10"/>
  <c r="C101" i="10"/>
  <c r="F109" i="10"/>
  <c r="C139" i="10"/>
  <c r="C148" i="10" s="1"/>
  <c r="C168" i="10"/>
  <c r="E221" i="10"/>
  <c r="C221" i="10"/>
  <c r="E306" i="10"/>
  <c r="E147" i="10"/>
  <c r="E168" i="10"/>
  <c r="E207" i="10"/>
  <c r="E284" i="10"/>
  <c r="C294" i="10"/>
  <c r="C50" i="10"/>
  <c r="C76" i="10"/>
  <c r="C84" i="10"/>
  <c r="C92" i="10"/>
  <c r="C95" i="10"/>
  <c r="C97" i="10"/>
  <c r="E109" i="10"/>
  <c r="C108" i="10"/>
  <c r="E139" i="10"/>
  <c r="E55" i="10"/>
  <c r="D109" i="10"/>
  <c r="E348" i="11"/>
  <c r="E347" i="11"/>
  <c r="E339" i="11"/>
  <c r="E338" i="11"/>
  <c r="C333" i="11"/>
  <c r="C325" i="11"/>
  <c r="E305" i="11"/>
  <c r="D305" i="11"/>
  <c r="C305" i="11"/>
  <c r="E304" i="11"/>
  <c r="D304" i="11"/>
  <c r="C304" i="11"/>
  <c r="E303" i="11"/>
  <c r="D303" i="11"/>
  <c r="C303" i="11"/>
  <c r="E302" i="11"/>
  <c r="D302" i="11"/>
  <c r="C302" i="11"/>
  <c r="E301" i="11"/>
  <c r="D301" i="11"/>
  <c r="C301" i="11"/>
  <c r="E300" i="11"/>
  <c r="D300" i="11"/>
  <c r="C300" i="11"/>
  <c r="E299" i="11"/>
  <c r="D299" i="11"/>
  <c r="C299" i="11"/>
  <c r="E293" i="11"/>
  <c r="D293" i="11"/>
  <c r="C293" i="11"/>
  <c r="E292" i="11"/>
  <c r="D292" i="11"/>
  <c r="C292" i="11"/>
  <c r="E291" i="11"/>
  <c r="D291" i="11"/>
  <c r="C291" i="11"/>
  <c r="E290" i="11"/>
  <c r="D290" i="11"/>
  <c r="C290" i="11"/>
  <c r="E289" i="11"/>
  <c r="D289" i="11"/>
  <c r="C289" i="11"/>
  <c r="E283" i="11"/>
  <c r="D283" i="11"/>
  <c r="C283" i="11"/>
  <c r="E282" i="11"/>
  <c r="D282" i="11"/>
  <c r="C282" i="11"/>
  <c r="E281" i="11"/>
  <c r="D281" i="11"/>
  <c r="C281" i="11"/>
  <c r="E280" i="11"/>
  <c r="D280" i="11"/>
  <c r="C280" i="11"/>
  <c r="E279" i="11"/>
  <c r="D279" i="11"/>
  <c r="C279" i="11"/>
  <c r="E278" i="11"/>
  <c r="D278" i="11"/>
  <c r="C278" i="11"/>
  <c r="E276" i="11"/>
  <c r="D276" i="11"/>
  <c r="C276" i="11"/>
  <c r="E275" i="11"/>
  <c r="D275" i="11"/>
  <c r="C275" i="11"/>
  <c r="E274" i="11"/>
  <c r="D274" i="11"/>
  <c r="C274" i="11"/>
  <c r="E273" i="11"/>
  <c r="D273" i="11"/>
  <c r="C273" i="11"/>
  <c r="E272" i="11"/>
  <c r="D272" i="11"/>
  <c r="C272" i="11"/>
  <c r="E271" i="11"/>
  <c r="D271" i="11"/>
  <c r="C271" i="11"/>
  <c r="E270" i="11"/>
  <c r="D270" i="11"/>
  <c r="C270" i="11"/>
  <c r="E269" i="11"/>
  <c r="D269" i="11"/>
  <c r="C269" i="11"/>
  <c r="E268" i="11"/>
  <c r="D268" i="11"/>
  <c r="C268" i="11"/>
  <c r="E267" i="11"/>
  <c r="D267" i="11"/>
  <c r="C267" i="11"/>
  <c r="E266" i="11"/>
  <c r="D266" i="11"/>
  <c r="C266" i="11"/>
  <c r="E265" i="11"/>
  <c r="D265" i="11"/>
  <c r="C265" i="11"/>
  <c r="E264" i="11"/>
  <c r="D264" i="11"/>
  <c r="C264" i="11"/>
  <c r="E263" i="11"/>
  <c r="D263" i="11"/>
  <c r="C263" i="11"/>
  <c r="E262" i="11"/>
  <c r="D262" i="11"/>
  <c r="C262" i="11"/>
  <c r="E261" i="11"/>
  <c r="D261" i="11"/>
  <c r="C261" i="11"/>
  <c r="E260" i="11"/>
  <c r="D260" i="11"/>
  <c r="C260" i="11"/>
  <c r="E259" i="11"/>
  <c r="D259" i="11"/>
  <c r="C259" i="11"/>
  <c r="E257" i="11"/>
  <c r="D257" i="11"/>
  <c r="C257" i="11"/>
  <c r="E256" i="11"/>
  <c r="D256" i="11"/>
  <c r="C256" i="11"/>
  <c r="E255" i="11"/>
  <c r="D255" i="11"/>
  <c r="C255" i="11"/>
  <c r="E254" i="11"/>
  <c r="D254" i="11"/>
  <c r="C254" i="11"/>
  <c r="E253" i="11"/>
  <c r="D253" i="11"/>
  <c r="C253" i="11"/>
  <c r="E252" i="11"/>
  <c r="D252" i="11"/>
  <c r="C252" i="11"/>
  <c r="E251" i="11"/>
  <c r="D251" i="11"/>
  <c r="C251" i="11"/>
  <c r="E250" i="11"/>
  <c r="D250" i="11"/>
  <c r="C250" i="11"/>
  <c r="E249" i="11"/>
  <c r="D249" i="11"/>
  <c r="C249" i="11"/>
  <c r="E248" i="11"/>
  <c r="D248" i="11"/>
  <c r="C248" i="11"/>
  <c r="E247" i="11"/>
  <c r="D247" i="11"/>
  <c r="C247" i="11"/>
  <c r="E246" i="11"/>
  <c r="D246" i="11"/>
  <c r="C246" i="11"/>
  <c r="E245" i="11"/>
  <c r="D245" i="11"/>
  <c r="C245" i="11"/>
  <c r="E244" i="11"/>
  <c r="D244" i="11"/>
  <c r="C244" i="11"/>
  <c r="E240" i="11"/>
  <c r="C240" i="11"/>
  <c r="E234" i="11"/>
  <c r="D234" i="11"/>
  <c r="C234" i="11"/>
  <c r="E233" i="11"/>
  <c r="D233" i="11"/>
  <c r="C233" i="11"/>
  <c r="C228" i="11"/>
  <c r="E220" i="11"/>
  <c r="D220" i="11"/>
  <c r="C220" i="11"/>
  <c r="E219" i="11"/>
  <c r="C219" i="11"/>
  <c r="E218" i="11"/>
  <c r="D218" i="11"/>
  <c r="C218" i="11"/>
  <c r="E217" i="11"/>
  <c r="D217" i="11"/>
  <c r="C217" i="11"/>
  <c r="E216" i="11"/>
  <c r="D216" i="11"/>
  <c r="C216" i="11"/>
  <c r="E215" i="11"/>
  <c r="D215" i="11"/>
  <c r="C215" i="11"/>
  <c r="E214" i="11"/>
  <c r="D214" i="11"/>
  <c r="C214" i="11"/>
  <c r="E213" i="11"/>
  <c r="D213" i="11"/>
  <c r="C213" i="11"/>
  <c r="E212" i="11"/>
  <c r="D212" i="11"/>
  <c r="C212" i="11"/>
  <c r="E206" i="11"/>
  <c r="D206" i="11"/>
  <c r="C206" i="11"/>
  <c r="E205" i="11"/>
  <c r="D205" i="11"/>
  <c r="C205" i="11"/>
  <c r="E204" i="11"/>
  <c r="D204" i="11"/>
  <c r="C204" i="11"/>
  <c r="E203" i="11"/>
  <c r="D203" i="11"/>
  <c r="C203" i="11"/>
  <c r="E202" i="11"/>
  <c r="D202" i="11"/>
  <c r="C202" i="11"/>
  <c r="E201" i="11"/>
  <c r="D201" i="11"/>
  <c r="C201" i="11"/>
  <c r="E200" i="11"/>
  <c r="D200" i="11"/>
  <c r="C200" i="11"/>
  <c r="E199" i="11"/>
  <c r="D199" i="11"/>
  <c r="C199" i="11"/>
  <c r="E198" i="11"/>
  <c r="D198" i="11"/>
  <c r="C198" i="11"/>
  <c r="E197" i="11"/>
  <c r="D197" i="11"/>
  <c r="C197" i="11"/>
  <c r="E196" i="11"/>
  <c r="D196" i="11"/>
  <c r="C196" i="11"/>
  <c r="E195" i="11"/>
  <c r="D195" i="11"/>
  <c r="C195" i="11"/>
  <c r="E194" i="11"/>
  <c r="D194" i="11"/>
  <c r="C194" i="11"/>
  <c r="E193" i="11"/>
  <c r="D193" i="11"/>
  <c r="C193" i="11"/>
  <c r="E192" i="11"/>
  <c r="D192" i="11"/>
  <c r="C192" i="11"/>
  <c r="E191" i="11"/>
  <c r="D191" i="11"/>
  <c r="C191" i="11"/>
  <c r="E190" i="11"/>
  <c r="D190" i="11"/>
  <c r="C190" i="11"/>
  <c r="E189" i="11"/>
  <c r="D189" i="11"/>
  <c r="C189" i="11"/>
  <c r="E188" i="11"/>
  <c r="D188" i="11"/>
  <c r="C188" i="11"/>
  <c r="E187" i="11"/>
  <c r="D187" i="11"/>
  <c r="C187" i="11"/>
  <c r="E186" i="11"/>
  <c r="D186" i="11"/>
  <c r="C186" i="11"/>
  <c r="E185" i="11"/>
  <c r="D185" i="11"/>
  <c r="C185" i="11"/>
  <c r="E184" i="11"/>
  <c r="D184" i="11"/>
  <c r="C184" i="11"/>
  <c r="E183" i="11"/>
  <c r="D183" i="11"/>
  <c r="C183" i="11"/>
  <c r="E182" i="11"/>
  <c r="D182" i="11"/>
  <c r="C182" i="11"/>
  <c r="E181" i="11"/>
  <c r="D181" i="11"/>
  <c r="C181" i="11"/>
  <c r="E180" i="11"/>
  <c r="D180" i="11"/>
  <c r="C180" i="11"/>
  <c r="E179" i="11"/>
  <c r="D179" i="11"/>
  <c r="C179" i="11"/>
  <c r="E178" i="11"/>
  <c r="D178" i="11"/>
  <c r="C178" i="11"/>
  <c r="E177" i="11"/>
  <c r="D177" i="11"/>
  <c r="C177" i="11"/>
  <c r="E176" i="11"/>
  <c r="D176" i="11"/>
  <c r="C176" i="11"/>
  <c r="E175" i="11"/>
  <c r="D175" i="11"/>
  <c r="C175" i="11"/>
  <c r="E174" i="11"/>
  <c r="D174" i="11"/>
  <c r="C174" i="11"/>
  <c r="E173" i="11"/>
  <c r="D173" i="11"/>
  <c r="C173" i="11"/>
  <c r="E167" i="11"/>
  <c r="D167" i="11"/>
  <c r="C167" i="11"/>
  <c r="E166" i="11"/>
  <c r="D166" i="11"/>
  <c r="C166" i="11"/>
  <c r="E165" i="11"/>
  <c r="D165" i="11"/>
  <c r="C165" i="11"/>
  <c r="E164" i="11"/>
  <c r="D164" i="11"/>
  <c r="C164" i="11"/>
  <c r="E163" i="11"/>
  <c r="D163" i="11"/>
  <c r="C163" i="11"/>
  <c r="E162" i="11"/>
  <c r="D162" i="11"/>
  <c r="C162" i="11"/>
  <c r="E161" i="11"/>
  <c r="D161" i="11"/>
  <c r="C161" i="11"/>
  <c r="E160" i="11"/>
  <c r="D160" i="11"/>
  <c r="C160" i="11"/>
  <c r="E154" i="11"/>
  <c r="D154" i="11"/>
  <c r="C154" i="11"/>
  <c r="E153" i="11"/>
  <c r="D153" i="11"/>
  <c r="C153" i="11"/>
  <c r="E146" i="11"/>
  <c r="D146" i="11"/>
  <c r="C146" i="11"/>
  <c r="E145" i="11"/>
  <c r="D145" i="11"/>
  <c r="C145" i="11"/>
  <c r="E144" i="11"/>
  <c r="D144" i="11"/>
  <c r="C144" i="11"/>
  <c r="E143" i="11"/>
  <c r="D143" i="11"/>
  <c r="C143" i="11"/>
  <c r="E142" i="11"/>
  <c r="D142" i="11"/>
  <c r="C142" i="11"/>
  <c r="E141" i="11"/>
  <c r="D141" i="11"/>
  <c r="C141" i="11"/>
  <c r="E138" i="11"/>
  <c r="D138" i="11"/>
  <c r="C138" i="11"/>
  <c r="E137" i="11"/>
  <c r="D137" i="11"/>
  <c r="C137" i="11"/>
  <c r="E136" i="11"/>
  <c r="D136" i="11"/>
  <c r="C136" i="11"/>
  <c r="E135" i="11"/>
  <c r="D135" i="11"/>
  <c r="C135" i="11"/>
  <c r="E134" i="11"/>
  <c r="D134" i="11"/>
  <c r="C134" i="11"/>
  <c r="E133" i="11"/>
  <c r="D133" i="11"/>
  <c r="C133" i="11"/>
  <c r="E132" i="11"/>
  <c r="D132" i="11"/>
  <c r="C132" i="11"/>
  <c r="E131" i="11"/>
  <c r="D131" i="11"/>
  <c r="C131" i="11"/>
  <c r="E130" i="11"/>
  <c r="D130" i="11"/>
  <c r="C130" i="11"/>
  <c r="E129" i="11"/>
  <c r="D129" i="11"/>
  <c r="C129" i="11"/>
  <c r="E128" i="11"/>
  <c r="D128" i="11"/>
  <c r="C128" i="11"/>
  <c r="E127" i="11"/>
  <c r="D127" i="11"/>
  <c r="C127" i="11"/>
  <c r="E126" i="11"/>
  <c r="D126" i="11"/>
  <c r="C126" i="11"/>
  <c r="C121" i="11"/>
  <c r="E115" i="11"/>
  <c r="D115" i="11"/>
  <c r="C115" i="11"/>
  <c r="E114" i="11"/>
  <c r="D114" i="11"/>
  <c r="C114" i="11"/>
  <c r="G108" i="11"/>
  <c r="F108" i="11"/>
  <c r="E108" i="11"/>
  <c r="D108" i="11"/>
  <c r="G107" i="11"/>
  <c r="F107" i="11"/>
  <c r="E107" i="11"/>
  <c r="D107" i="11"/>
  <c r="G106" i="11"/>
  <c r="F106" i="11"/>
  <c r="E106" i="11"/>
  <c r="D106" i="11"/>
  <c r="G105" i="11"/>
  <c r="F105" i="11"/>
  <c r="E105" i="11"/>
  <c r="D105" i="11"/>
  <c r="G104" i="11"/>
  <c r="F104" i="11"/>
  <c r="E104" i="11"/>
  <c r="D104" i="11"/>
  <c r="G103" i="11"/>
  <c r="F103" i="11"/>
  <c r="E103" i="11"/>
  <c r="D103" i="11"/>
  <c r="G102" i="11"/>
  <c r="F102" i="11"/>
  <c r="E102" i="11"/>
  <c r="D102" i="11"/>
  <c r="G101" i="11"/>
  <c r="F101" i="11"/>
  <c r="E101" i="11"/>
  <c r="D101" i="11"/>
  <c r="G100" i="11"/>
  <c r="F100" i="11"/>
  <c r="E100" i="11"/>
  <c r="D100" i="11"/>
  <c r="G99" i="11"/>
  <c r="F99" i="11"/>
  <c r="E99" i="11"/>
  <c r="D99" i="11"/>
  <c r="G98" i="11"/>
  <c r="F98" i="11"/>
  <c r="E98" i="11"/>
  <c r="D98" i="11"/>
  <c r="G97" i="11"/>
  <c r="F97" i="11"/>
  <c r="E97" i="11"/>
  <c r="D97" i="11"/>
  <c r="G96" i="11"/>
  <c r="F96" i="11"/>
  <c r="E96" i="11"/>
  <c r="D96" i="11"/>
  <c r="G95" i="11"/>
  <c r="F95" i="11"/>
  <c r="E95" i="11"/>
  <c r="D95" i="11"/>
  <c r="G94" i="11"/>
  <c r="F94" i="11"/>
  <c r="E94" i="11"/>
  <c r="D94" i="11"/>
  <c r="G93" i="11"/>
  <c r="F93" i="11"/>
  <c r="E93" i="11"/>
  <c r="D93" i="11"/>
  <c r="G92" i="11"/>
  <c r="F92" i="11"/>
  <c r="E92" i="11"/>
  <c r="D92" i="11"/>
  <c r="G91" i="11"/>
  <c r="F91" i="11"/>
  <c r="E91" i="11"/>
  <c r="D91" i="11"/>
  <c r="G90" i="11"/>
  <c r="F90" i="11"/>
  <c r="E90" i="11"/>
  <c r="D90" i="11"/>
  <c r="E83" i="11"/>
  <c r="C83" i="11"/>
  <c r="E82" i="11"/>
  <c r="C82" i="11"/>
  <c r="E81" i="11"/>
  <c r="C81" i="11"/>
  <c r="E75" i="11"/>
  <c r="C75" i="11"/>
  <c r="E74" i="11"/>
  <c r="C74" i="11"/>
  <c r="E73" i="11"/>
  <c r="C73" i="11"/>
  <c r="E72" i="11"/>
  <c r="C72" i="11"/>
  <c r="E71" i="11"/>
  <c r="C71" i="11"/>
  <c r="E70" i="11"/>
  <c r="C70" i="11"/>
  <c r="E69" i="11"/>
  <c r="C69" i="11"/>
  <c r="C68" i="11"/>
  <c r="E67" i="11"/>
  <c r="C67" i="11"/>
  <c r="E66" i="11"/>
  <c r="C66" i="11"/>
  <c r="E65" i="11"/>
  <c r="C65" i="11"/>
  <c r="E64" i="11"/>
  <c r="C64" i="11"/>
  <c r="E63" i="11"/>
  <c r="C63" i="11"/>
  <c r="E62" i="11"/>
  <c r="C62" i="11"/>
  <c r="C61" i="11"/>
  <c r="E60" i="11"/>
  <c r="C60" i="11"/>
  <c r="E59" i="11"/>
  <c r="C59" i="11"/>
  <c r="E58" i="11"/>
  <c r="C58" i="11"/>
  <c r="E57" i="11"/>
  <c r="C57" i="11"/>
  <c r="E56" i="11"/>
  <c r="C56" i="11"/>
  <c r="C55" i="11"/>
  <c r="E49" i="11"/>
  <c r="D49" i="11"/>
  <c r="C49" i="11"/>
  <c r="E48" i="11"/>
  <c r="D48" i="11"/>
  <c r="C48" i="11"/>
  <c r="E47" i="11"/>
  <c r="D47" i="11"/>
  <c r="C47" i="11"/>
  <c r="E45" i="11"/>
  <c r="D45" i="11"/>
  <c r="C45" i="11"/>
  <c r="E44" i="11"/>
  <c r="D44" i="11"/>
  <c r="C44" i="11"/>
  <c r="E43" i="11"/>
  <c r="D43" i="11"/>
  <c r="C43" i="11"/>
  <c r="E42" i="11"/>
  <c r="D42" i="11"/>
  <c r="C42" i="11"/>
  <c r="E40" i="11"/>
  <c r="D40" i="11"/>
  <c r="C40" i="11"/>
  <c r="E39" i="11"/>
  <c r="D39" i="11"/>
  <c r="C39" i="11"/>
  <c r="E37" i="11"/>
  <c r="D37" i="11"/>
  <c r="C37" i="11"/>
  <c r="E36" i="11"/>
  <c r="D36" i="11"/>
  <c r="C36" i="11"/>
  <c r="E35" i="11"/>
  <c r="D35" i="11"/>
  <c r="C35" i="11"/>
  <c r="E34" i="11"/>
  <c r="D34" i="11"/>
  <c r="C34" i="11"/>
  <c r="E33" i="11"/>
  <c r="D33" i="11"/>
  <c r="C33" i="11"/>
  <c r="E32" i="11"/>
  <c r="D32" i="11"/>
  <c r="C32" i="11"/>
  <c r="E31" i="11"/>
  <c r="D31" i="11"/>
  <c r="C31" i="11"/>
  <c r="E30" i="11"/>
  <c r="D30" i="11"/>
  <c r="C30" i="11"/>
  <c r="E29" i="11"/>
  <c r="D29" i="11"/>
  <c r="C29" i="11"/>
  <c r="E28" i="11"/>
  <c r="D28" i="11"/>
  <c r="C28" i="11"/>
  <c r="E26" i="11"/>
  <c r="D26" i="11"/>
  <c r="C26" i="11"/>
  <c r="E25" i="11"/>
  <c r="D25" i="11"/>
  <c r="C25" i="11"/>
  <c r="E24" i="11"/>
  <c r="D24" i="11"/>
  <c r="C24" i="11"/>
  <c r="E23" i="11"/>
  <c r="D23" i="11"/>
  <c r="C23" i="11"/>
  <c r="E22" i="11"/>
  <c r="D22" i="11"/>
  <c r="C22" i="11"/>
  <c r="E21" i="11"/>
  <c r="D21" i="11"/>
  <c r="C21" i="11"/>
  <c r="E20" i="11"/>
  <c r="D20" i="11"/>
  <c r="C20" i="11"/>
  <c r="E19" i="11"/>
  <c r="D19" i="11"/>
  <c r="C19" i="11"/>
  <c r="E18" i="11"/>
  <c r="D18" i="11"/>
  <c r="C18" i="11"/>
  <c r="E17" i="11"/>
  <c r="D17" i="11"/>
  <c r="C17" i="11"/>
  <c r="E16" i="11"/>
  <c r="D16" i="11"/>
  <c r="C16" i="11"/>
  <c r="E15" i="11"/>
  <c r="D15" i="11"/>
  <c r="C15" i="11"/>
  <c r="E14" i="11"/>
  <c r="D14" i="11"/>
  <c r="C14" i="11"/>
  <c r="C8" i="11"/>
  <c r="C6" i="11"/>
  <c r="A5" i="11"/>
  <c r="C4" i="11"/>
  <c r="A4" i="11"/>
  <c r="A3" i="11"/>
  <c r="A2" i="11"/>
  <c r="C105" i="11" l="1"/>
  <c r="E148" i="10"/>
  <c r="E76" i="10"/>
  <c r="C235" i="11"/>
  <c r="E310" i="10"/>
  <c r="C97" i="11"/>
  <c r="C155" i="11"/>
  <c r="E68" i="11"/>
  <c r="C91" i="11"/>
  <c r="C99" i="11"/>
  <c r="C109" i="10"/>
  <c r="E235" i="11"/>
  <c r="C284" i="11"/>
  <c r="E306" i="11"/>
  <c r="C93" i="11"/>
  <c r="C101" i="11"/>
  <c r="C104" i="11"/>
  <c r="C94" i="11"/>
  <c r="E284" i="11"/>
  <c r="E50" i="11"/>
  <c r="E61" i="11"/>
  <c r="E116" i="11"/>
  <c r="C139" i="11"/>
  <c r="E155" i="11"/>
  <c r="E84" i="11"/>
  <c r="C96" i="11"/>
  <c r="C102" i="11"/>
  <c r="E109" i="11"/>
  <c r="E147" i="11"/>
  <c r="C147" i="11"/>
  <c r="E168" i="11"/>
  <c r="E294" i="11"/>
  <c r="C50" i="11"/>
  <c r="C76" i="11"/>
  <c r="C84" i="11"/>
  <c r="C90" i="11"/>
  <c r="C95" i="11"/>
  <c r="C100" i="11"/>
  <c r="C106" i="11"/>
  <c r="F109" i="11"/>
  <c r="E139" i="11"/>
  <c r="E148" i="11" s="1"/>
  <c r="E207" i="11"/>
  <c r="C207" i="11"/>
  <c r="C294" i="11"/>
  <c r="E55" i="11"/>
  <c r="C92" i="11"/>
  <c r="G109" i="11"/>
  <c r="C98" i="11"/>
  <c r="C103" i="11"/>
  <c r="C108" i="11"/>
  <c r="C116" i="11"/>
  <c r="C168" i="11"/>
  <c r="E221" i="11"/>
  <c r="C221" i="11"/>
  <c r="D109" i="11"/>
  <c r="C107" i="11"/>
  <c r="E348" i="12"/>
  <c r="E347" i="12"/>
  <c r="E339" i="12"/>
  <c r="E338" i="12"/>
  <c r="C333" i="12"/>
  <c r="C325" i="12"/>
  <c r="E305" i="12"/>
  <c r="D305" i="12"/>
  <c r="C305" i="12"/>
  <c r="E304" i="12"/>
  <c r="D304" i="12"/>
  <c r="C304" i="12"/>
  <c r="E303" i="12"/>
  <c r="D303" i="12"/>
  <c r="C303" i="12"/>
  <c r="E302" i="12"/>
  <c r="D302" i="12"/>
  <c r="C302" i="12"/>
  <c r="E301" i="12"/>
  <c r="D301" i="12"/>
  <c r="C301" i="12"/>
  <c r="E300" i="12"/>
  <c r="D300" i="12"/>
  <c r="C300" i="12"/>
  <c r="E299" i="12"/>
  <c r="D299" i="12"/>
  <c r="C299" i="12"/>
  <c r="E293" i="12"/>
  <c r="D293" i="12"/>
  <c r="C293" i="12"/>
  <c r="E292" i="12"/>
  <c r="D292" i="12"/>
  <c r="C292" i="12"/>
  <c r="E291" i="12"/>
  <c r="D291" i="12"/>
  <c r="C291" i="12"/>
  <c r="E290" i="12"/>
  <c r="D290" i="12"/>
  <c r="C290" i="12"/>
  <c r="E289" i="12"/>
  <c r="D289" i="12"/>
  <c r="C289" i="12"/>
  <c r="E283" i="12"/>
  <c r="D283" i="12"/>
  <c r="C283" i="12"/>
  <c r="E282" i="12"/>
  <c r="D282" i="12"/>
  <c r="C282" i="12"/>
  <c r="E281" i="12"/>
  <c r="D281" i="12"/>
  <c r="C281" i="12"/>
  <c r="E280" i="12"/>
  <c r="D280" i="12"/>
  <c r="C280" i="12"/>
  <c r="E279" i="12"/>
  <c r="D279" i="12"/>
  <c r="C279" i="12"/>
  <c r="E278" i="12"/>
  <c r="D278" i="12"/>
  <c r="C278" i="12"/>
  <c r="E276" i="12"/>
  <c r="D276" i="12"/>
  <c r="C276" i="12"/>
  <c r="E275" i="12"/>
  <c r="D275" i="12"/>
  <c r="C275" i="12"/>
  <c r="E274" i="12"/>
  <c r="D274" i="12"/>
  <c r="C274" i="12"/>
  <c r="E273" i="12"/>
  <c r="D273" i="12"/>
  <c r="C273" i="12"/>
  <c r="E272" i="12"/>
  <c r="D272" i="12"/>
  <c r="C272" i="12"/>
  <c r="E271" i="12"/>
  <c r="D271" i="12"/>
  <c r="C271" i="12"/>
  <c r="E270" i="12"/>
  <c r="D270" i="12"/>
  <c r="C270" i="12"/>
  <c r="E269" i="12"/>
  <c r="D269" i="12"/>
  <c r="C269" i="12"/>
  <c r="E268" i="12"/>
  <c r="D268" i="12"/>
  <c r="C268" i="12"/>
  <c r="E267" i="12"/>
  <c r="D267" i="12"/>
  <c r="C267" i="12"/>
  <c r="E266" i="12"/>
  <c r="D266" i="12"/>
  <c r="C266" i="12"/>
  <c r="E265" i="12"/>
  <c r="D265" i="12"/>
  <c r="C265" i="12"/>
  <c r="E264" i="12"/>
  <c r="D264" i="12"/>
  <c r="C264" i="12"/>
  <c r="E263" i="12"/>
  <c r="D263" i="12"/>
  <c r="C263" i="12"/>
  <c r="E262" i="12"/>
  <c r="D262" i="12"/>
  <c r="C262" i="12"/>
  <c r="E261" i="12"/>
  <c r="D261" i="12"/>
  <c r="C261" i="12"/>
  <c r="E260" i="12"/>
  <c r="D260" i="12"/>
  <c r="C260" i="12"/>
  <c r="E259" i="12"/>
  <c r="D259" i="12"/>
  <c r="C259" i="12"/>
  <c r="E257" i="12"/>
  <c r="D257" i="12"/>
  <c r="C257" i="12"/>
  <c r="E256" i="12"/>
  <c r="D256" i="12"/>
  <c r="C256" i="12"/>
  <c r="E255" i="12"/>
  <c r="D255" i="12"/>
  <c r="C255" i="12"/>
  <c r="E254" i="12"/>
  <c r="D254" i="12"/>
  <c r="C254" i="12"/>
  <c r="E253" i="12"/>
  <c r="D253" i="12"/>
  <c r="C253" i="12"/>
  <c r="E252" i="12"/>
  <c r="D252" i="12"/>
  <c r="C252" i="12"/>
  <c r="E251" i="12"/>
  <c r="D251" i="12"/>
  <c r="C251" i="12"/>
  <c r="E250" i="12"/>
  <c r="D250" i="12"/>
  <c r="C250" i="12"/>
  <c r="E249" i="12"/>
  <c r="D249" i="12"/>
  <c r="C249" i="12"/>
  <c r="E248" i="12"/>
  <c r="D248" i="12"/>
  <c r="C248" i="12"/>
  <c r="E247" i="12"/>
  <c r="D247" i="12"/>
  <c r="C247" i="12"/>
  <c r="E246" i="12"/>
  <c r="D246" i="12"/>
  <c r="C246" i="12"/>
  <c r="E245" i="12"/>
  <c r="D245" i="12"/>
  <c r="C245" i="12"/>
  <c r="E244" i="12"/>
  <c r="D244" i="12"/>
  <c r="C244" i="12"/>
  <c r="E240" i="12"/>
  <c r="C240" i="12"/>
  <c r="E234" i="12"/>
  <c r="D234" i="12"/>
  <c r="C234" i="12"/>
  <c r="E233" i="12"/>
  <c r="D233" i="12"/>
  <c r="C233" i="12"/>
  <c r="C228" i="12"/>
  <c r="E220" i="12"/>
  <c r="D220" i="12"/>
  <c r="C220" i="12"/>
  <c r="E219" i="12"/>
  <c r="C219" i="12"/>
  <c r="E218" i="12"/>
  <c r="D218" i="12"/>
  <c r="C218" i="12"/>
  <c r="E217" i="12"/>
  <c r="D217" i="12"/>
  <c r="C217" i="12"/>
  <c r="E216" i="12"/>
  <c r="D216" i="12"/>
  <c r="C216" i="12"/>
  <c r="E215" i="12"/>
  <c r="D215" i="12"/>
  <c r="C215" i="12"/>
  <c r="E214" i="12"/>
  <c r="D214" i="12"/>
  <c r="C214" i="12"/>
  <c r="E213" i="12"/>
  <c r="D213" i="12"/>
  <c r="C213" i="12"/>
  <c r="E212" i="12"/>
  <c r="D212" i="12"/>
  <c r="C212" i="12"/>
  <c r="E206" i="12"/>
  <c r="D206" i="12"/>
  <c r="C206" i="12"/>
  <c r="E205" i="12"/>
  <c r="D205" i="12"/>
  <c r="C205" i="12"/>
  <c r="E204" i="12"/>
  <c r="D204" i="12"/>
  <c r="C204" i="12"/>
  <c r="E203" i="12"/>
  <c r="D203" i="12"/>
  <c r="C203" i="12"/>
  <c r="E202" i="12"/>
  <c r="D202" i="12"/>
  <c r="C202" i="12"/>
  <c r="E201" i="12"/>
  <c r="D201" i="12"/>
  <c r="C201" i="12"/>
  <c r="E200" i="12"/>
  <c r="D200" i="12"/>
  <c r="C200" i="12"/>
  <c r="E199" i="12"/>
  <c r="D199" i="12"/>
  <c r="C199" i="12"/>
  <c r="E198" i="12"/>
  <c r="D198" i="12"/>
  <c r="C198" i="12"/>
  <c r="E197" i="12"/>
  <c r="D197" i="12"/>
  <c r="C197" i="12"/>
  <c r="E196" i="12"/>
  <c r="D196" i="12"/>
  <c r="C196" i="12"/>
  <c r="E195" i="12"/>
  <c r="D195" i="12"/>
  <c r="C195" i="12"/>
  <c r="E194" i="12"/>
  <c r="D194" i="12"/>
  <c r="C194" i="12"/>
  <c r="E193" i="12"/>
  <c r="D193" i="12"/>
  <c r="C193" i="12"/>
  <c r="E192" i="12"/>
  <c r="D192" i="12"/>
  <c r="C192" i="12"/>
  <c r="E191" i="12"/>
  <c r="D191" i="12"/>
  <c r="C191" i="12"/>
  <c r="E190" i="12"/>
  <c r="D190" i="12"/>
  <c r="C190" i="12"/>
  <c r="E189" i="12"/>
  <c r="D189" i="12"/>
  <c r="C189" i="12"/>
  <c r="E188" i="12"/>
  <c r="D188" i="12"/>
  <c r="C188" i="12"/>
  <c r="E187" i="12"/>
  <c r="D187" i="12"/>
  <c r="C187" i="12"/>
  <c r="E186" i="12"/>
  <c r="D186" i="12"/>
  <c r="C186" i="12"/>
  <c r="E185" i="12"/>
  <c r="D185" i="12"/>
  <c r="C185" i="12"/>
  <c r="E184" i="12"/>
  <c r="D184" i="12"/>
  <c r="C184" i="12"/>
  <c r="E183" i="12"/>
  <c r="D183" i="12"/>
  <c r="C183" i="12"/>
  <c r="E182" i="12"/>
  <c r="D182" i="12"/>
  <c r="C182" i="12"/>
  <c r="E181" i="12"/>
  <c r="D181" i="12"/>
  <c r="C181" i="12"/>
  <c r="E180" i="12"/>
  <c r="D180" i="12"/>
  <c r="C180" i="12"/>
  <c r="E179" i="12"/>
  <c r="D179" i="12"/>
  <c r="C179" i="12"/>
  <c r="E178" i="12"/>
  <c r="D178" i="12"/>
  <c r="C178" i="12"/>
  <c r="E177" i="12"/>
  <c r="D177" i="12"/>
  <c r="C177" i="12"/>
  <c r="E176" i="12"/>
  <c r="D176" i="12"/>
  <c r="C176" i="12"/>
  <c r="E175" i="12"/>
  <c r="D175" i="12"/>
  <c r="C175" i="12"/>
  <c r="E174" i="12"/>
  <c r="D174" i="12"/>
  <c r="C174" i="12"/>
  <c r="E173" i="12"/>
  <c r="D173" i="12"/>
  <c r="C173" i="12"/>
  <c r="E167" i="12"/>
  <c r="D167" i="12"/>
  <c r="C167" i="12"/>
  <c r="E166" i="12"/>
  <c r="D166" i="12"/>
  <c r="C166" i="12"/>
  <c r="E165" i="12"/>
  <c r="D165" i="12"/>
  <c r="C165" i="12"/>
  <c r="E164" i="12"/>
  <c r="D164" i="12"/>
  <c r="C164" i="12"/>
  <c r="E163" i="12"/>
  <c r="D163" i="12"/>
  <c r="C163" i="12"/>
  <c r="E162" i="12"/>
  <c r="D162" i="12"/>
  <c r="C162" i="12"/>
  <c r="E161" i="12"/>
  <c r="D161" i="12"/>
  <c r="C161" i="12"/>
  <c r="E160" i="12"/>
  <c r="D160" i="12"/>
  <c r="C160" i="12"/>
  <c r="E154" i="12"/>
  <c r="D154" i="12"/>
  <c r="C154" i="12"/>
  <c r="E153" i="12"/>
  <c r="D153" i="12"/>
  <c r="C153" i="12"/>
  <c r="E146" i="12"/>
  <c r="D146" i="12"/>
  <c r="C146" i="12"/>
  <c r="E145" i="12"/>
  <c r="D145" i="12"/>
  <c r="C145" i="12"/>
  <c r="E144" i="12"/>
  <c r="D144" i="12"/>
  <c r="C144" i="12"/>
  <c r="E143" i="12"/>
  <c r="D143" i="12"/>
  <c r="C143" i="12"/>
  <c r="E142" i="12"/>
  <c r="D142" i="12"/>
  <c r="C142" i="12"/>
  <c r="E141" i="12"/>
  <c r="D141" i="12"/>
  <c r="C141" i="12"/>
  <c r="E138" i="12"/>
  <c r="D138" i="12"/>
  <c r="C138" i="12"/>
  <c r="E137" i="12"/>
  <c r="D137" i="12"/>
  <c r="C137" i="12"/>
  <c r="E136" i="12"/>
  <c r="D136" i="12"/>
  <c r="C136" i="12"/>
  <c r="E135" i="12"/>
  <c r="D135" i="12"/>
  <c r="C135" i="12"/>
  <c r="E134" i="12"/>
  <c r="D134" i="12"/>
  <c r="C134" i="12"/>
  <c r="E133" i="12"/>
  <c r="D133" i="12"/>
  <c r="C133" i="12"/>
  <c r="E132" i="12"/>
  <c r="D132" i="12"/>
  <c r="C132" i="12"/>
  <c r="E131" i="12"/>
  <c r="D131" i="12"/>
  <c r="C131" i="12"/>
  <c r="E130" i="12"/>
  <c r="D130" i="12"/>
  <c r="C130" i="12"/>
  <c r="E129" i="12"/>
  <c r="D129" i="12"/>
  <c r="C129" i="12"/>
  <c r="E128" i="12"/>
  <c r="D128" i="12"/>
  <c r="C128" i="12"/>
  <c r="E127" i="12"/>
  <c r="D127" i="12"/>
  <c r="C127" i="12"/>
  <c r="E126" i="12"/>
  <c r="D126" i="12"/>
  <c r="C126" i="12"/>
  <c r="C121" i="12"/>
  <c r="E115" i="12"/>
  <c r="D115" i="12"/>
  <c r="C115" i="12"/>
  <c r="E114" i="12"/>
  <c r="D114" i="12"/>
  <c r="C114" i="12"/>
  <c r="G108" i="12"/>
  <c r="F108" i="12"/>
  <c r="E108" i="12"/>
  <c r="D108" i="12"/>
  <c r="G107" i="12"/>
  <c r="F107" i="12"/>
  <c r="E107" i="12"/>
  <c r="D107" i="12"/>
  <c r="G106" i="12"/>
  <c r="F106" i="12"/>
  <c r="E106" i="12"/>
  <c r="D106" i="12"/>
  <c r="G105" i="12"/>
  <c r="F105" i="12"/>
  <c r="E105" i="12"/>
  <c r="D105" i="12"/>
  <c r="G104" i="12"/>
  <c r="F104" i="12"/>
  <c r="E104" i="12"/>
  <c r="D104" i="12"/>
  <c r="G103" i="12"/>
  <c r="F103" i="12"/>
  <c r="E103" i="12"/>
  <c r="D103" i="12"/>
  <c r="G102" i="12"/>
  <c r="F102" i="12"/>
  <c r="E102" i="12"/>
  <c r="D102" i="12"/>
  <c r="G101" i="12"/>
  <c r="F101" i="12"/>
  <c r="E101" i="12"/>
  <c r="D101" i="12"/>
  <c r="G100" i="12"/>
  <c r="F100" i="12"/>
  <c r="E100" i="12"/>
  <c r="D100" i="12"/>
  <c r="G99" i="12"/>
  <c r="F99" i="12"/>
  <c r="E99" i="12"/>
  <c r="D99" i="12"/>
  <c r="G98" i="12"/>
  <c r="F98" i="12"/>
  <c r="E98" i="12"/>
  <c r="D98" i="12"/>
  <c r="G97" i="12"/>
  <c r="F97" i="12"/>
  <c r="E97" i="12"/>
  <c r="D97" i="12"/>
  <c r="G96" i="12"/>
  <c r="F96" i="12"/>
  <c r="E96" i="12"/>
  <c r="D96" i="12"/>
  <c r="G95" i="12"/>
  <c r="F95" i="12"/>
  <c r="E95" i="12"/>
  <c r="D95" i="12"/>
  <c r="G94" i="12"/>
  <c r="F94" i="12"/>
  <c r="E94" i="12"/>
  <c r="D94" i="12"/>
  <c r="G93" i="12"/>
  <c r="F93" i="12"/>
  <c r="E93" i="12"/>
  <c r="D93" i="12"/>
  <c r="G92" i="12"/>
  <c r="F92" i="12"/>
  <c r="E92" i="12"/>
  <c r="D92" i="12"/>
  <c r="G91" i="12"/>
  <c r="F91" i="12"/>
  <c r="E91" i="12"/>
  <c r="D91" i="12"/>
  <c r="G90" i="12"/>
  <c r="F90" i="12"/>
  <c r="E90" i="12"/>
  <c r="D90" i="12"/>
  <c r="E83" i="12"/>
  <c r="C83" i="12"/>
  <c r="E82" i="12"/>
  <c r="C82" i="12"/>
  <c r="E81" i="12"/>
  <c r="C81" i="12"/>
  <c r="E75" i="12"/>
  <c r="C75" i="12"/>
  <c r="E74" i="12"/>
  <c r="C74" i="12"/>
  <c r="E73" i="12"/>
  <c r="C73" i="12"/>
  <c r="E72" i="12"/>
  <c r="C72" i="12"/>
  <c r="E71" i="12"/>
  <c r="C71" i="12"/>
  <c r="E70" i="12"/>
  <c r="C70" i="12"/>
  <c r="E69" i="12"/>
  <c r="C69" i="12"/>
  <c r="C68" i="12"/>
  <c r="E67" i="12"/>
  <c r="C67" i="12"/>
  <c r="E66" i="12"/>
  <c r="C66" i="12"/>
  <c r="E65" i="12"/>
  <c r="C65" i="12"/>
  <c r="E64" i="12"/>
  <c r="C64" i="12"/>
  <c r="E63" i="12"/>
  <c r="C63" i="12"/>
  <c r="E62" i="12"/>
  <c r="C62" i="12"/>
  <c r="C61" i="12"/>
  <c r="E60" i="12"/>
  <c r="C60" i="12"/>
  <c r="E59" i="12"/>
  <c r="C59" i="12"/>
  <c r="E58" i="12"/>
  <c r="C58" i="12"/>
  <c r="E57" i="12"/>
  <c r="C57" i="12"/>
  <c r="E56" i="12"/>
  <c r="C56" i="12"/>
  <c r="C55" i="12"/>
  <c r="C76" i="12" s="1"/>
  <c r="E49" i="12"/>
  <c r="D49" i="12"/>
  <c r="C49" i="12"/>
  <c r="E48" i="12"/>
  <c r="D48" i="12"/>
  <c r="C48" i="12"/>
  <c r="E47" i="12"/>
  <c r="D47" i="12"/>
  <c r="C47" i="12"/>
  <c r="E45" i="12"/>
  <c r="D45" i="12"/>
  <c r="C45" i="12"/>
  <c r="E44" i="12"/>
  <c r="D44" i="12"/>
  <c r="C44" i="12"/>
  <c r="E43" i="12"/>
  <c r="D43" i="12"/>
  <c r="C43" i="12"/>
  <c r="E42" i="12"/>
  <c r="D42" i="12"/>
  <c r="C42" i="12"/>
  <c r="E40" i="12"/>
  <c r="D40" i="12"/>
  <c r="C40" i="12"/>
  <c r="E39" i="12"/>
  <c r="D39" i="12"/>
  <c r="C39" i="12"/>
  <c r="E37" i="12"/>
  <c r="D37" i="12"/>
  <c r="C37" i="12"/>
  <c r="E36" i="12"/>
  <c r="D36" i="12"/>
  <c r="C36" i="12"/>
  <c r="E35" i="12"/>
  <c r="D35" i="12"/>
  <c r="C35" i="12"/>
  <c r="E34" i="12"/>
  <c r="D34" i="12"/>
  <c r="C34" i="12"/>
  <c r="E33" i="12"/>
  <c r="D33" i="12"/>
  <c r="C33" i="12"/>
  <c r="E32" i="12"/>
  <c r="D32" i="12"/>
  <c r="C32" i="12"/>
  <c r="E31" i="12"/>
  <c r="D31" i="12"/>
  <c r="C31" i="12"/>
  <c r="E30" i="12"/>
  <c r="D30" i="12"/>
  <c r="C30" i="12"/>
  <c r="E29" i="12"/>
  <c r="D29" i="12"/>
  <c r="C29" i="12"/>
  <c r="E28" i="12"/>
  <c r="D28" i="12"/>
  <c r="C28" i="12"/>
  <c r="E26" i="12"/>
  <c r="D26" i="12"/>
  <c r="C26" i="12"/>
  <c r="E25" i="12"/>
  <c r="D25" i="12"/>
  <c r="C25" i="12"/>
  <c r="E24" i="12"/>
  <c r="D24" i="12"/>
  <c r="C24" i="12"/>
  <c r="E23" i="12"/>
  <c r="D23" i="12"/>
  <c r="C23" i="12"/>
  <c r="E22" i="12"/>
  <c r="D22" i="12"/>
  <c r="C22" i="12"/>
  <c r="E21" i="12"/>
  <c r="D21" i="12"/>
  <c r="C21" i="12"/>
  <c r="E20" i="12"/>
  <c r="D20" i="12"/>
  <c r="C20" i="12"/>
  <c r="E19" i="12"/>
  <c r="D19" i="12"/>
  <c r="C19" i="12"/>
  <c r="E18" i="12"/>
  <c r="D18" i="12"/>
  <c r="C18" i="12"/>
  <c r="E17" i="12"/>
  <c r="D17" i="12"/>
  <c r="C17" i="12"/>
  <c r="E16" i="12"/>
  <c r="D16" i="12"/>
  <c r="C16" i="12"/>
  <c r="E15" i="12"/>
  <c r="D15" i="12"/>
  <c r="C15" i="12"/>
  <c r="E14" i="12"/>
  <c r="D14" i="12"/>
  <c r="C14" i="12"/>
  <c r="C8" i="12"/>
  <c r="C6" i="12"/>
  <c r="A5" i="12"/>
  <c r="C4" i="12"/>
  <c r="A4" i="12"/>
  <c r="A3" i="12"/>
  <c r="A2" i="12"/>
  <c r="E315" i="10" l="1"/>
  <c r="E76" i="11"/>
  <c r="E68" i="12"/>
  <c r="E84" i="12"/>
  <c r="C84" i="12"/>
  <c r="E116" i="12"/>
  <c r="E155" i="12"/>
  <c r="C148" i="11"/>
  <c r="C94" i="12"/>
  <c r="C96" i="12"/>
  <c r="C97" i="12"/>
  <c r="C106" i="12"/>
  <c r="C108" i="12"/>
  <c r="C116" i="12"/>
  <c r="E310" i="11"/>
  <c r="C98" i="12"/>
  <c r="C168" i="12"/>
  <c r="E221" i="12"/>
  <c r="C221" i="12"/>
  <c r="C284" i="12"/>
  <c r="E284" i="12"/>
  <c r="E306" i="12"/>
  <c r="C90" i="12"/>
  <c r="C92" i="12"/>
  <c r="C93" i="12"/>
  <c r="C109" i="11"/>
  <c r="C102" i="12"/>
  <c r="C103" i="12"/>
  <c r="C50" i="12"/>
  <c r="C91" i="12"/>
  <c r="E109" i="12"/>
  <c r="E147" i="12"/>
  <c r="C147" i="12"/>
  <c r="C155" i="12"/>
  <c r="C235" i="12"/>
  <c r="E294" i="12"/>
  <c r="E61" i="12"/>
  <c r="E55" i="12" s="1"/>
  <c r="C95" i="12"/>
  <c r="C100" i="12"/>
  <c r="C101" i="12"/>
  <c r="F109" i="12"/>
  <c r="E139" i="12"/>
  <c r="E168" i="12"/>
  <c r="E207" i="12"/>
  <c r="C207" i="12"/>
  <c r="C294" i="12"/>
  <c r="E50" i="12"/>
  <c r="G109" i="12"/>
  <c r="C99" i="12"/>
  <c r="C104" i="12"/>
  <c r="C105" i="12"/>
  <c r="C139" i="12"/>
  <c r="E235" i="12"/>
  <c r="C107" i="12"/>
  <c r="D109" i="12"/>
  <c r="E348" i="13"/>
  <c r="E347" i="13"/>
  <c r="E339" i="13"/>
  <c r="E338" i="13"/>
  <c r="C325" i="13"/>
  <c r="C333" i="13" s="1"/>
  <c r="E305" i="13"/>
  <c r="D305" i="13"/>
  <c r="C305" i="13"/>
  <c r="E304" i="13"/>
  <c r="D304" i="13"/>
  <c r="C304" i="13"/>
  <c r="E303" i="13"/>
  <c r="D303" i="13"/>
  <c r="C303" i="13"/>
  <c r="E302" i="13"/>
  <c r="D302" i="13"/>
  <c r="C302" i="13"/>
  <c r="E301" i="13"/>
  <c r="D301" i="13"/>
  <c r="C301" i="13"/>
  <c r="E300" i="13"/>
  <c r="D300" i="13"/>
  <c r="C300" i="13"/>
  <c r="E299" i="13"/>
  <c r="D299" i="13"/>
  <c r="C299" i="13"/>
  <c r="E293" i="13"/>
  <c r="D293" i="13"/>
  <c r="C293" i="13"/>
  <c r="E292" i="13"/>
  <c r="D292" i="13"/>
  <c r="C292" i="13"/>
  <c r="E291" i="13"/>
  <c r="D291" i="13"/>
  <c r="C291" i="13"/>
  <c r="E290" i="13"/>
  <c r="D290" i="13"/>
  <c r="C290" i="13"/>
  <c r="E289" i="13"/>
  <c r="D289" i="13"/>
  <c r="C289" i="13"/>
  <c r="E283" i="13"/>
  <c r="D283" i="13"/>
  <c r="C283" i="13"/>
  <c r="E282" i="13"/>
  <c r="D282" i="13"/>
  <c r="C282" i="13"/>
  <c r="E281" i="13"/>
  <c r="D281" i="13"/>
  <c r="C281" i="13"/>
  <c r="E280" i="13"/>
  <c r="D280" i="13"/>
  <c r="C280" i="13"/>
  <c r="E279" i="13"/>
  <c r="D279" i="13"/>
  <c r="C279" i="13"/>
  <c r="E278" i="13"/>
  <c r="D278" i="13"/>
  <c r="C278" i="13"/>
  <c r="E276" i="13"/>
  <c r="D276" i="13"/>
  <c r="C276" i="13"/>
  <c r="E275" i="13"/>
  <c r="D275" i="13"/>
  <c r="C275" i="13"/>
  <c r="E274" i="13"/>
  <c r="D274" i="13"/>
  <c r="C274" i="13"/>
  <c r="E273" i="13"/>
  <c r="D273" i="13"/>
  <c r="C273" i="13"/>
  <c r="E272" i="13"/>
  <c r="D272" i="13"/>
  <c r="C272" i="13"/>
  <c r="E271" i="13"/>
  <c r="D271" i="13"/>
  <c r="C271" i="13"/>
  <c r="E270" i="13"/>
  <c r="D270" i="13"/>
  <c r="C270" i="13"/>
  <c r="E269" i="13"/>
  <c r="D269" i="13"/>
  <c r="C269" i="13"/>
  <c r="E268" i="13"/>
  <c r="D268" i="13"/>
  <c r="C268" i="13"/>
  <c r="E267" i="13"/>
  <c r="D267" i="13"/>
  <c r="C267" i="13"/>
  <c r="E266" i="13"/>
  <c r="D266" i="13"/>
  <c r="C266" i="13"/>
  <c r="E265" i="13"/>
  <c r="D265" i="13"/>
  <c r="C265" i="13"/>
  <c r="E264" i="13"/>
  <c r="D264" i="13"/>
  <c r="C264" i="13"/>
  <c r="E263" i="13"/>
  <c r="D263" i="13"/>
  <c r="C263" i="13"/>
  <c r="E262" i="13"/>
  <c r="D262" i="13"/>
  <c r="C262" i="13"/>
  <c r="E261" i="13"/>
  <c r="D261" i="13"/>
  <c r="C261" i="13"/>
  <c r="E260" i="13"/>
  <c r="D260" i="13"/>
  <c r="C260" i="13"/>
  <c r="E259" i="13"/>
  <c r="D259" i="13"/>
  <c r="C259" i="13"/>
  <c r="E257" i="13"/>
  <c r="D257" i="13"/>
  <c r="C257" i="13"/>
  <c r="E256" i="13"/>
  <c r="D256" i="13"/>
  <c r="C256" i="13"/>
  <c r="E255" i="13"/>
  <c r="D255" i="13"/>
  <c r="C255" i="13"/>
  <c r="E254" i="13"/>
  <c r="D254" i="13"/>
  <c r="C254" i="13"/>
  <c r="E253" i="13"/>
  <c r="D253" i="13"/>
  <c r="C253" i="13"/>
  <c r="E252" i="13"/>
  <c r="D252" i="13"/>
  <c r="C252" i="13"/>
  <c r="E251" i="13"/>
  <c r="D251" i="13"/>
  <c r="C251" i="13"/>
  <c r="E250" i="13"/>
  <c r="D250" i="13"/>
  <c r="C250" i="13"/>
  <c r="E249" i="13"/>
  <c r="D249" i="13"/>
  <c r="C249" i="13"/>
  <c r="E248" i="13"/>
  <c r="D248" i="13"/>
  <c r="C248" i="13"/>
  <c r="E247" i="13"/>
  <c r="D247" i="13"/>
  <c r="C247" i="13"/>
  <c r="E246" i="13"/>
  <c r="D246" i="13"/>
  <c r="C246" i="13"/>
  <c r="E245" i="13"/>
  <c r="D245" i="13"/>
  <c r="C245" i="13"/>
  <c r="E244" i="13"/>
  <c r="D244" i="13"/>
  <c r="C244" i="13"/>
  <c r="E240" i="13"/>
  <c r="C240" i="13"/>
  <c r="E234" i="13"/>
  <c r="D234" i="13"/>
  <c r="C234" i="13"/>
  <c r="E233" i="13"/>
  <c r="D233" i="13"/>
  <c r="C233" i="13"/>
  <c r="C228" i="13"/>
  <c r="E220" i="13"/>
  <c r="D220" i="13"/>
  <c r="C220" i="13"/>
  <c r="E219" i="13"/>
  <c r="C219" i="13"/>
  <c r="E218" i="13"/>
  <c r="D218" i="13"/>
  <c r="C218" i="13"/>
  <c r="E217" i="13"/>
  <c r="D217" i="13"/>
  <c r="C217" i="13"/>
  <c r="E216" i="13"/>
  <c r="D216" i="13"/>
  <c r="C216" i="13"/>
  <c r="E215" i="13"/>
  <c r="D215" i="13"/>
  <c r="C215" i="13"/>
  <c r="E214" i="13"/>
  <c r="D214" i="13"/>
  <c r="C214" i="13"/>
  <c r="E213" i="13"/>
  <c r="D213" i="13"/>
  <c r="C213" i="13"/>
  <c r="E212" i="13"/>
  <c r="D212" i="13"/>
  <c r="C212" i="13"/>
  <c r="E206" i="13"/>
  <c r="D206" i="13"/>
  <c r="C206" i="13"/>
  <c r="E205" i="13"/>
  <c r="D205" i="13"/>
  <c r="C205" i="13"/>
  <c r="E204" i="13"/>
  <c r="D204" i="13"/>
  <c r="C204" i="13"/>
  <c r="E203" i="13"/>
  <c r="D203" i="13"/>
  <c r="C203" i="13"/>
  <c r="E202" i="13"/>
  <c r="D202" i="13"/>
  <c r="C202" i="13"/>
  <c r="E201" i="13"/>
  <c r="D201" i="13"/>
  <c r="C201" i="13"/>
  <c r="E200" i="13"/>
  <c r="D200" i="13"/>
  <c r="C200" i="13"/>
  <c r="E199" i="13"/>
  <c r="D199" i="13"/>
  <c r="C199" i="13"/>
  <c r="E198" i="13"/>
  <c r="D198" i="13"/>
  <c r="C198" i="13"/>
  <c r="E197" i="13"/>
  <c r="D197" i="13"/>
  <c r="C197" i="13"/>
  <c r="E196" i="13"/>
  <c r="D196" i="13"/>
  <c r="C196" i="13"/>
  <c r="E195" i="13"/>
  <c r="D195" i="13"/>
  <c r="C195" i="13"/>
  <c r="E194" i="13"/>
  <c r="D194" i="13"/>
  <c r="C194" i="13"/>
  <c r="E193" i="13"/>
  <c r="D193" i="13"/>
  <c r="C193" i="13"/>
  <c r="E192" i="13"/>
  <c r="D192" i="13"/>
  <c r="C192" i="13"/>
  <c r="E191" i="13"/>
  <c r="D191" i="13"/>
  <c r="C191" i="13"/>
  <c r="E190" i="13"/>
  <c r="D190" i="13"/>
  <c r="C190" i="13"/>
  <c r="E189" i="13"/>
  <c r="D189" i="13"/>
  <c r="C189" i="13"/>
  <c r="E188" i="13"/>
  <c r="D188" i="13"/>
  <c r="C188" i="13"/>
  <c r="E187" i="13"/>
  <c r="D187" i="13"/>
  <c r="C187" i="13"/>
  <c r="E186" i="13"/>
  <c r="D186" i="13"/>
  <c r="C186" i="13"/>
  <c r="E185" i="13"/>
  <c r="D185" i="13"/>
  <c r="C185" i="13"/>
  <c r="E184" i="13"/>
  <c r="D184" i="13"/>
  <c r="C184" i="13"/>
  <c r="E183" i="13"/>
  <c r="D183" i="13"/>
  <c r="C183" i="13"/>
  <c r="E182" i="13"/>
  <c r="D182" i="13"/>
  <c r="C182" i="13"/>
  <c r="E181" i="13"/>
  <c r="D181" i="13"/>
  <c r="C181" i="13"/>
  <c r="E180" i="13"/>
  <c r="D180" i="13"/>
  <c r="C180" i="13"/>
  <c r="E179" i="13"/>
  <c r="D179" i="13"/>
  <c r="C179" i="13"/>
  <c r="E178" i="13"/>
  <c r="D178" i="13"/>
  <c r="C178" i="13"/>
  <c r="E177" i="13"/>
  <c r="D177" i="13"/>
  <c r="C177" i="13"/>
  <c r="E176" i="13"/>
  <c r="D176" i="13"/>
  <c r="C176" i="13"/>
  <c r="E175" i="13"/>
  <c r="D175" i="13"/>
  <c r="C175" i="13"/>
  <c r="E174" i="13"/>
  <c r="D174" i="13"/>
  <c r="C174" i="13"/>
  <c r="E173" i="13"/>
  <c r="D173" i="13"/>
  <c r="C173" i="13"/>
  <c r="E167" i="13"/>
  <c r="D167" i="13"/>
  <c r="C167" i="13"/>
  <c r="E166" i="13"/>
  <c r="D166" i="13"/>
  <c r="C166" i="13"/>
  <c r="E165" i="13"/>
  <c r="D165" i="13"/>
  <c r="C165" i="13"/>
  <c r="E164" i="13"/>
  <c r="D164" i="13"/>
  <c r="C164" i="13"/>
  <c r="E163" i="13"/>
  <c r="D163" i="13"/>
  <c r="C163" i="13"/>
  <c r="E162" i="13"/>
  <c r="D162" i="13"/>
  <c r="C162" i="13"/>
  <c r="E161" i="13"/>
  <c r="D161" i="13"/>
  <c r="C161" i="13"/>
  <c r="E160" i="13"/>
  <c r="D160" i="13"/>
  <c r="C160" i="13"/>
  <c r="E154" i="13"/>
  <c r="D154" i="13"/>
  <c r="C154" i="13"/>
  <c r="E153" i="13"/>
  <c r="D153" i="13"/>
  <c r="C153" i="13"/>
  <c r="E146" i="13"/>
  <c r="D146" i="13"/>
  <c r="C146" i="13"/>
  <c r="E145" i="13"/>
  <c r="D145" i="13"/>
  <c r="C145" i="13"/>
  <c r="E144" i="13"/>
  <c r="D144" i="13"/>
  <c r="C144" i="13"/>
  <c r="E143" i="13"/>
  <c r="D143" i="13"/>
  <c r="C143" i="13"/>
  <c r="E142" i="13"/>
  <c r="D142" i="13"/>
  <c r="C142" i="13"/>
  <c r="E141" i="13"/>
  <c r="D141" i="13"/>
  <c r="C141" i="13"/>
  <c r="E138" i="13"/>
  <c r="D138" i="13"/>
  <c r="C138" i="13"/>
  <c r="E137" i="13"/>
  <c r="D137" i="13"/>
  <c r="C137" i="13"/>
  <c r="E136" i="13"/>
  <c r="D136" i="13"/>
  <c r="C136" i="13"/>
  <c r="E135" i="13"/>
  <c r="D135" i="13"/>
  <c r="C135" i="13"/>
  <c r="E134" i="13"/>
  <c r="D134" i="13"/>
  <c r="C134" i="13"/>
  <c r="E133" i="13"/>
  <c r="D133" i="13"/>
  <c r="C133" i="13"/>
  <c r="E132" i="13"/>
  <c r="D132" i="13"/>
  <c r="C132" i="13"/>
  <c r="E131" i="13"/>
  <c r="D131" i="13"/>
  <c r="C131" i="13"/>
  <c r="E130" i="13"/>
  <c r="D130" i="13"/>
  <c r="C130" i="13"/>
  <c r="E129" i="13"/>
  <c r="D129" i="13"/>
  <c r="C129" i="13"/>
  <c r="E128" i="13"/>
  <c r="D128" i="13"/>
  <c r="C128" i="13"/>
  <c r="E127" i="13"/>
  <c r="D127" i="13"/>
  <c r="C127" i="13"/>
  <c r="E126" i="13"/>
  <c r="D126" i="13"/>
  <c r="C126" i="13"/>
  <c r="C121" i="13"/>
  <c r="E115" i="13"/>
  <c r="D115" i="13"/>
  <c r="C115" i="13"/>
  <c r="E114" i="13"/>
  <c r="D114" i="13"/>
  <c r="C114" i="13"/>
  <c r="G108" i="13"/>
  <c r="F108" i="13"/>
  <c r="E108" i="13"/>
  <c r="D108" i="13"/>
  <c r="G107" i="13"/>
  <c r="F107" i="13"/>
  <c r="E107" i="13"/>
  <c r="D107" i="13"/>
  <c r="G106" i="13"/>
  <c r="F106" i="13"/>
  <c r="E106" i="13"/>
  <c r="D106" i="13"/>
  <c r="G105" i="13"/>
  <c r="F105" i="13"/>
  <c r="E105" i="13"/>
  <c r="D105" i="13"/>
  <c r="G104" i="13"/>
  <c r="F104" i="13"/>
  <c r="E104" i="13"/>
  <c r="D104" i="13"/>
  <c r="G103" i="13"/>
  <c r="F103" i="13"/>
  <c r="E103" i="13"/>
  <c r="D103" i="13"/>
  <c r="G102" i="13"/>
  <c r="F102" i="13"/>
  <c r="E102" i="13"/>
  <c r="D102" i="13"/>
  <c r="G101" i="13"/>
  <c r="F101" i="13"/>
  <c r="E101" i="13"/>
  <c r="D101" i="13"/>
  <c r="G100" i="13"/>
  <c r="F100" i="13"/>
  <c r="E100" i="13"/>
  <c r="D100" i="13"/>
  <c r="G99" i="13"/>
  <c r="F99" i="13"/>
  <c r="E99" i="13"/>
  <c r="D99" i="13"/>
  <c r="G98" i="13"/>
  <c r="F98" i="13"/>
  <c r="E98" i="13"/>
  <c r="D98" i="13"/>
  <c r="G97" i="13"/>
  <c r="F97" i="13"/>
  <c r="E97" i="13"/>
  <c r="D97" i="13"/>
  <c r="G96" i="13"/>
  <c r="F96" i="13"/>
  <c r="E96" i="13"/>
  <c r="D96" i="13"/>
  <c r="G95" i="13"/>
  <c r="F95" i="13"/>
  <c r="E95" i="13"/>
  <c r="D95" i="13"/>
  <c r="G94" i="13"/>
  <c r="F94" i="13"/>
  <c r="E94" i="13"/>
  <c r="D94" i="13"/>
  <c r="G93" i="13"/>
  <c r="F93" i="13"/>
  <c r="E93" i="13"/>
  <c r="D93" i="13"/>
  <c r="G92" i="13"/>
  <c r="F92" i="13"/>
  <c r="E92" i="13"/>
  <c r="D92" i="13"/>
  <c r="G91" i="13"/>
  <c r="F91" i="13"/>
  <c r="E91" i="13"/>
  <c r="D91" i="13"/>
  <c r="G90" i="13"/>
  <c r="F90" i="13"/>
  <c r="E90" i="13"/>
  <c r="D90" i="13"/>
  <c r="E83" i="13"/>
  <c r="C83" i="13"/>
  <c r="E82" i="13"/>
  <c r="C82" i="13"/>
  <c r="E81" i="13"/>
  <c r="C81" i="13"/>
  <c r="E75" i="13"/>
  <c r="C75" i="13"/>
  <c r="E74" i="13"/>
  <c r="C74" i="13"/>
  <c r="E73" i="13"/>
  <c r="C73" i="13"/>
  <c r="E72" i="13"/>
  <c r="C72" i="13"/>
  <c r="E71" i="13"/>
  <c r="C71" i="13"/>
  <c r="E70" i="13"/>
  <c r="C70" i="13"/>
  <c r="E69" i="13"/>
  <c r="C69" i="13"/>
  <c r="C68" i="13"/>
  <c r="E67" i="13"/>
  <c r="C67" i="13"/>
  <c r="E66" i="13"/>
  <c r="C66" i="13"/>
  <c r="E65" i="13"/>
  <c r="C65" i="13"/>
  <c r="E64" i="13"/>
  <c r="C64" i="13"/>
  <c r="E63" i="13"/>
  <c r="C63" i="13"/>
  <c r="E62" i="13"/>
  <c r="C62" i="13"/>
  <c r="C61" i="13"/>
  <c r="E60" i="13"/>
  <c r="C60" i="13"/>
  <c r="E59" i="13"/>
  <c r="C59" i="13"/>
  <c r="E58" i="13"/>
  <c r="C58" i="13"/>
  <c r="E57" i="13"/>
  <c r="C57" i="13"/>
  <c r="E56" i="13"/>
  <c r="C56" i="13"/>
  <c r="C55" i="13"/>
  <c r="E49" i="13"/>
  <c r="D49" i="13"/>
  <c r="C49" i="13"/>
  <c r="E48" i="13"/>
  <c r="D48" i="13"/>
  <c r="C48" i="13"/>
  <c r="E47" i="13"/>
  <c r="D47" i="13"/>
  <c r="C47" i="13"/>
  <c r="E45" i="13"/>
  <c r="D45" i="13"/>
  <c r="C45" i="13"/>
  <c r="E44" i="13"/>
  <c r="D44" i="13"/>
  <c r="C44" i="13"/>
  <c r="E43" i="13"/>
  <c r="D43" i="13"/>
  <c r="C43" i="13"/>
  <c r="E42" i="13"/>
  <c r="D42" i="13"/>
  <c r="C42" i="13"/>
  <c r="E40" i="13"/>
  <c r="D40" i="13"/>
  <c r="C40" i="13"/>
  <c r="E39" i="13"/>
  <c r="D39" i="13"/>
  <c r="C39" i="13"/>
  <c r="E37" i="13"/>
  <c r="D37" i="13"/>
  <c r="C37" i="13"/>
  <c r="E36" i="13"/>
  <c r="D36" i="13"/>
  <c r="C36" i="13"/>
  <c r="E35" i="13"/>
  <c r="D35" i="13"/>
  <c r="C35" i="13"/>
  <c r="E34" i="13"/>
  <c r="D34" i="13"/>
  <c r="C34" i="13"/>
  <c r="E33" i="13"/>
  <c r="D33" i="13"/>
  <c r="C33" i="13"/>
  <c r="E32" i="13"/>
  <c r="D32" i="13"/>
  <c r="C32" i="13"/>
  <c r="E31" i="13"/>
  <c r="D31" i="13"/>
  <c r="C31" i="13"/>
  <c r="E30" i="13"/>
  <c r="D30" i="13"/>
  <c r="C30" i="13"/>
  <c r="E29" i="13"/>
  <c r="D29" i="13"/>
  <c r="C29" i="13"/>
  <c r="E28" i="13"/>
  <c r="D28" i="13"/>
  <c r="C28" i="13"/>
  <c r="E26" i="13"/>
  <c r="D26" i="13"/>
  <c r="C26" i="13"/>
  <c r="E25" i="13"/>
  <c r="D25" i="13"/>
  <c r="C25" i="13"/>
  <c r="E24" i="13"/>
  <c r="D24" i="13"/>
  <c r="C24" i="13"/>
  <c r="E23" i="13"/>
  <c r="D23" i="13"/>
  <c r="C23" i="13"/>
  <c r="E22" i="13"/>
  <c r="D22" i="13"/>
  <c r="C22" i="13"/>
  <c r="E21" i="13"/>
  <c r="D21" i="13"/>
  <c r="C21" i="13"/>
  <c r="E20" i="13"/>
  <c r="D20" i="13"/>
  <c r="C20" i="13"/>
  <c r="E19" i="13"/>
  <c r="D19" i="13"/>
  <c r="C19" i="13"/>
  <c r="E18" i="13"/>
  <c r="D18" i="13"/>
  <c r="C18" i="13"/>
  <c r="E17" i="13"/>
  <c r="D17" i="13"/>
  <c r="C17" i="13"/>
  <c r="E16" i="13"/>
  <c r="D16" i="13"/>
  <c r="C16" i="13"/>
  <c r="E15" i="13"/>
  <c r="D15" i="13"/>
  <c r="C15" i="13"/>
  <c r="E14" i="13"/>
  <c r="D14" i="13"/>
  <c r="C14" i="13"/>
  <c r="C8" i="13"/>
  <c r="C6" i="13"/>
  <c r="A5" i="13"/>
  <c r="C4" i="13"/>
  <c r="A4" i="13"/>
  <c r="A3" i="13"/>
  <c r="A2" i="13"/>
  <c r="E315" i="11" l="1"/>
  <c r="E76" i="12"/>
  <c r="E148" i="12"/>
  <c r="C116" i="13"/>
  <c r="E68" i="13"/>
  <c r="C148" i="12"/>
  <c r="E61" i="13"/>
  <c r="E55" i="13" s="1"/>
  <c r="E310" i="12"/>
  <c r="C100" i="13"/>
  <c r="C108" i="13"/>
  <c r="E147" i="13"/>
  <c r="C155" i="13"/>
  <c r="C50" i="13"/>
  <c r="C104" i="13"/>
  <c r="C105" i="13"/>
  <c r="E235" i="13"/>
  <c r="C96" i="13"/>
  <c r="C99" i="13"/>
  <c r="C92" i="13"/>
  <c r="C94" i="13"/>
  <c r="C103" i="13"/>
  <c r="C235" i="13"/>
  <c r="C109" i="12"/>
  <c r="C76" i="13"/>
  <c r="E50" i="13"/>
  <c r="C93" i="13"/>
  <c r="C98" i="13"/>
  <c r="E116" i="13"/>
  <c r="E139" i="13"/>
  <c r="E168" i="13"/>
  <c r="E207" i="13"/>
  <c r="C221" i="13"/>
  <c r="E294" i="13"/>
  <c r="C84" i="13"/>
  <c r="C91" i="13"/>
  <c r="C97" i="13"/>
  <c r="C102" i="13"/>
  <c r="C107" i="13"/>
  <c r="G109" i="13"/>
  <c r="C139" i="13"/>
  <c r="C147" i="13"/>
  <c r="E155" i="13"/>
  <c r="C294" i="13"/>
  <c r="E84" i="13"/>
  <c r="C90" i="13"/>
  <c r="C95" i="13"/>
  <c r="C101" i="13"/>
  <c r="C106" i="13"/>
  <c r="E109" i="13"/>
  <c r="C168" i="13"/>
  <c r="C207" i="13"/>
  <c r="E221" i="13"/>
  <c r="E284" i="13"/>
  <c r="C284" i="13"/>
  <c r="E306" i="13"/>
  <c r="F109" i="13"/>
  <c r="D109" i="13"/>
  <c r="E348" i="7"/>
  <c r="E347" i="7"/>
  <c r="E339" i="7"/>
  <c r="E338" i="7"/>
  <c r="C333" i="7"/>
  <c r="C325" i="7"/>
  <c r="E305" i="7"/>
  <c r="D305" i="7"/>
  <c r="C305" i="7"/>
  <c r="E304" i="7"/>
  <c r="D304" i="7"/>
  <c r="C304" i="7"/>
  <c r="E303" i="7"/>
  <c r="D303" i="7"/>
  <c r="C303" i="7"/>
  <c r="E302" i="7"/>
  <c r="D302" i="7"/>
  <c r="C302" i="7"/>
  <c r="E301" i="7"/>
  <c r="D301" i="7"/>
  <c r="C301" i="7"/>
  <c r="E300" i="7"/>
  <c r="D300" i="7"/>
  <c r="C300" i="7"/>
  <c r="E299" i="7"/>
  <c r="D299" i="7"/>
  <c r="C299" i="7"/>
  <c r="E293" i="7"/>
  <c r="D293" i="7"/>
  <c r="C293" i="7"/>
  <c r="E292" i="7"/>
  <c r="D292" i="7"/>
  <c r="C292" i="7"/>
  <c r="E291" i="7"/>
  <c r="D291" i="7"/>
  <c r="C291" i="7"/>
  <c r="E290" i="7"/>
  <c r="D290" i="7"/>
  <c r="C290" i="7"/>
  <c r="E289" i="7"/>
  <c r="D289" i="7"/>
  <c r="C289" i="7"/>
  <c r="E283" i="7"/>
  <c r="D283" i="7"/>
  <c r="C283" i="7"/>
  <c r="E282" i="7"/>
  <c r="D282" i="7"/>
  <c r="C282" i="7"/>
  <c r="E281" i="7"/>
  <c r="D281" i="7"/>
  <c r="C281" i="7"/>
  <c r="E280" i="7"/>
  <c r="D280" i="7"/>
  <c r="C280" i="7"/>
  <c r="E279" i="7"/>
  <c r="D279" i="7"/>
  <c r="C279" i="7"/>
  <c r="E278" i="7"/>
  <c r="D278" i="7"/>
  <c r="C278" i="7"/>
  <c r="E276" i="7"/>
  <c r="D276" i="7"/>
  <c r="C276" i="7"/>
  <c r="E275" i="7"/>
  <c r="D275" i="7"/>
  <c r="C275" i="7"/>
  <c r="E274" i="7"/>
  <c r="D274" i="7"/>
  <c r="C274" i="7"/>
  <c r="E273" i="7"/>
  <c r="D273" i="7"/>
  <c r="C273" i="7"/>
  <c r="E272" i="7"/>
  <c r="D272" i="7"/>
  <c r="C272" i="7"/>
  <c r="E271" i="7"/>
  <c r="D271" i="7"/>
  <c r="C271" i="7"/>
  <c r="E270" i="7"/>
  <c r="D270" i="7"/>
  <c r="C270" i="7"/>
  <c r="E269" i="7"/>
  <c r="D269" i="7"/>
  <c r="C269" i="7"/>
  <c r="E268" i="7"/>
  <c r="D268" i="7"/>
  <c r="C268" i="7"/>
  <c r="E267" i="7"/>
  <c r="D267" i="7"/>
  <c r="C267" i="7"/>
  <c r="E266" i="7"/>
  <c r="D266" i="7"/>
  <c r="C266" i="7"/>
  <c r="E265" i="7"/>
  <c r="D265" i="7"/>
  <c r="C265" i="7"/>
  <c r="E264" i="7"/>
  <c r="D264" i="7"/>
  <c r="C264" i="7"/>
  <c r="E263" i="7"/>
  <c r="D263" i="7"/>
  <c r="C263" i="7"/>
  <c r="E262" i="7"/>
  <c r="D262" i="7"/>
  <c r="C262" i="7"/>
  <c r="E261" i="7"/>
  <c r="D261" i="7"/>
  <c r="C261" i="7"/>
  <c r="E260" i="7"/>
  <c r="D260" i="7"/>
  <c r="C260" i="7"/>
  <c r="E259" i="7"/>
  <c r="D259" i="7"/>
  <c r="C259" i="7"/>
  <c r="E257" i="7"/>
  <c r="D257" i="7"/>
  <c r="C257" i="7"/>
  <c r="E256" i="7"/>
  <c r="D256" i="7"/>
  <c r="C256" i="7"/>
  <c r="E255" i="7"/>
  <c r="D255" i="7"/>
  <c r="C255" i="7"/>
  <c r="E254" i="7"/>
  <c r="D254" i="7"/>
  <c r="C254" i="7"/>
  <c r="E253" i="7"/>
  <c r="D253" i="7"/>
  <c r="C253" i="7"/>
  <c r="E252" i="7"/>
  <c r="D252" i="7"/>
  <c r="C252" i="7"/>
  <c r="E251" i="7"/>
  <c r="D251" i="7"/>
  <c r="C251" i="7"/>
  <c r="E250" i="7"/>
  <c r="D250" i="7"/>
  <c r="C250" i="7"/>
  <c r="E249" i="7"/>
  <c r="D249" i="7"/>
  <c r="C249" i="7"/>
  <c r="E248" i="7"/>
  <c r="D248" i="7"/>
  <c r="C248" i="7"/>
  <c r="E247" i="7"/>
  <c r="D247" i="7"/>
  <c r="C247" i="7"/>
  <c r="E246" i="7"/>
  <c r="D246" i="7"/>
  <c r="C246" i="7"/>
  <c r="E245" i="7"/>
  <c r="D245" i="7"/>
  <c r="C245" i="7"/>
  <c r="E244" i="7"/>
  <c r="D244" i="7"/>
  <c r="C244" i="7"/>
  <c r="E240" i="7"/>
  <c r="C240" i="7"/>
  <c r="E234" i="7"/>
  <c r="D234" i="7"/>
  <c r="C234" i="7"/>
  <c r="E233" i="7"/>
  <c r="D233" i="7"/>
  <c r="C233" i="7"/>
  <c r="C228" i="7"/>
  <c r="E220" i="7"/>
  <c r="D220" i="7"/>
  <c r="C220" i="7"/>
  <c r="E219" i="7"/>
  <c r="C219" i="7"/>
  <c r="E218" i="7"/>
  <c r="D218" i="7"/>
  <c r="C218" i="7"/>
  <c r="E217" i="7"/>
  <c r="D217" i="7"/>
  <c r="C217" i="7"/>
  <c r="E216" i="7"/>
  <c r="D216" i="7"/>
  <c r="C216" i="7"/>
  <c r="E215" i="7"/>
  <c r="D215" i="7"/>
  <c r="C215" i="7"/>
  <c r="E214" i="7"/>
  <c r="D214" i="7"/>
  <c r="C214" i="7"/>
  <c r="E213" i="7"/>
  <c r="D213" i="7"/>
  <c r="C213" i="7"/>
  <c r="E212" i="7"/>
  <c r="D212" i="7"/>
  <c r="C212" i="7"/>
  <c r="E206" i="7"/>
  <c r="D206" i="7"/>
  <c r="C206" i="7"/>
  <c r="E205" i="7"/>
  <c r="D205" i="7"/>
  <c r="C205" i="7"/>
  <c r="E204" i="7"/>
  <c r="D204" i="7"/>
  <c r="C204" i="7"/>
  <c r="E203" i="7"/>
  <c r="D203" i="7"/>
  <c r="C203" i="7"/>
  <c r="E202" i="7"/>
  <c r="D202" i="7"/>
  <c r="C202" i="7"/>
  <c r="E201" i="7"/>
  <c r="D201" i="7"/>
  <c r="C201" i="7"/>
  <c r="E200" i="7"/>
  <c r="D200" i="7"/>
  <c r="C200" i="7"/>
  <c r="E199" i="7"/>
  <c r="D199" i="7"/>
  <c r="C199" i="7"/>
  <c r="E198" i="7"/>
  <c r="D198" i="7"/>
  <c r="C198" i="7"/>
  <c r="E197" i="7"/>
  <c r="D197" i="7"/>
  <c r="C197" i="7"/>
  <c r="E196" i="7"/>
  <c r="D196" i="7"/>
  <c r="C196" i="7"/>
  <c r="E195" i="7"/>
  <c r="D195" i="7"/>
  <c r="C195" i="7"/>
  <c r="E194" i="7"/>
  <c r="D194" i="7"/>
  <c r="C194" i="7"/>
  <c r="E193" i="7"/>
  <c r="D193" i="7"/>
  <c r="C193" i="7"/>
  <c r="E192" i="7"/>
  <c r="D192" i="7"/>
  <c r="C192" i="7"/>
  <c r="E191" i="7"/>
  <c r="D191" i="7"/>
  <c r="C191" i="7"/>
  <c r="E190" i="7"/>
  <c r="D190" i="7"/>
  <c r="C190" i="7"/>
  <c r="E189" i="7"/>
  <c r="D189" i="7"/>
  <c r="C189" i="7"/>
  <c r="E188" i="7"/>
  <c r="D188" i="7"/>
  <c r="C188" i="7"/>
  <c r="E187" i="7"/>
  <c r="D187" i="7"/>
  <c r="C187" i="7"/>
  <c r="E186" i="7"/>
  <c r="D186" i="7"/>
  <c r="C186" i="7"/>
  <c r="E185" i="7"/>
  <c r="D185" i="7"/>
  <c r="C185" i="7"/>
  <c r="E184" i="7"/>
  <c r="D184" i="7"/>
  <c r="C184" i="7"/>
  <c r="E183" i="7"/>
  <c r="D183" i="7"/>
  <c r="C183" i="7"/>
  <c r="E182" i="7"/>
  <c r="D182" i="7"/>
  <c r="C182" i="7"/>
  <c r="E181" i="7"/>
  <c r="D181" i="7"/>
  <c r="C181" i="7"/>
  <c r="E180" i="7"/>
  <c r="D180" i="7"/>
  <c r="C180" i="7"/>
  <c r="E179" i="7"/>
  <c r="D179" i="7"/>
  <c r="C179" i="7"/>
  <c r="E178" i="7"/>
  <c r="D178" i="7"/>
  <c r="C178" i="7"/>
  <c r="E177" i="7"/>
  <c r="D177" i="7"/>
  <c r="C177" i="7"/>
  <c r="E176" i="7"/>
  <c r="D176" i="7"/>
  <c r="C176" i="7"/>
  <c r="E175" i="7"/>
  <c r="D175" i="7"/>
  <c r="C175" i="7"/>
  <c r="E174" i="7"/>
  <c r="D174" i="7"/>
  <c r="C174" i="7"/>
  <c r="E173" i="7"/>
  <c r="D173" i="7"/>
  <c r="C173" i="7"/>
  <c r="E167" i="7"/>
  <c r="D167" i="7"/>
  <c r="C167" i="7"/>
  <c r="E166" i="7"/>
  <c r="D166" i="7"/>
  <c r="C166" i="7"/>
  <c r="E165" i="7"/>
  <c r="D165" i="7"/>
  <c r="C165" i="7"/>
  <c r="E164" i="7"/>
  <c r="D164" i="7"/>
  <c r="C164" i="7"/>
  <c r="E163" i="7"/>
  <c r="D163" i="7"/>
  <c r="C163" i="7"/>
  <c r="E162" i="7"/>
  <c r="D162" i="7"/>
  <c r="C162" i="7"/>
  <c r="E161" i="7"/>
  <c r="D161" i="7"/>
  <c r="C161" i="7"/>
  <c r="E160" i="7"/>
  <c r="D160" i="7"/>
  <c r="C160" i="7"/>
  <c r="E154" i="7"/>
  <c r="D154" i="7"/>
  <c r="C154" i="7"/>
  <c r="E153" i="7"/>
  <c r="D153" i="7"/>
  <c r="C153" i="7"/>
  <c r="E146" i="7"/>
  <c r="D146" i="7"/>
  <c r="C146" i="7"/>
  <c r="E145" i="7"/>
  <c r="D145" i="7"/>
  <c r="C145" i="7"/>
  <c r="E144" i="7"/>
  <c r="D144" i="7"/>
  <c r="C144" i="7"/>
  <c r="E143" i="7"/>
  <c r="D143" i="7"/>
  <c r="C143" i="7"/>
  <c r="E142" i="7"/>
  <c r="D142" i="7"/>
  <c r="C142" i="7"/>
  <c r="E141" i="7"/>
  <c r="D141" i="7"/>
  <c r="C141" i="7"/>
  <c r="E138" i="7"/>
  <c r="D138" i="7"/>
  <c r="C138" i="7"/>
  <c r="E137" i="7"/>
  <c r="D137" i="7"/>
  <c r="C137" i="7"/>
  <c r="E136" i="7"/>
  <c r="D136" i="7"/>
  <c r="C136" i="7"/>
  <c r="E135" i="7"/>
  <c r="D135" i="7"/>
  <c r="C135" i="7"/>
  <c r="E134" i="7"/>
  <c r="D134" i="7"/>
  <c r="C134" i="7"/>
  <c r="E133" i="7"/>
  <c r="D133" i="7"/>
  <c r="C133" i="7"/>
  <c r="E132" i="7"/>
  <c r="D132" i="7"/>
  <c r="C132" i="7"/>
  <c r="E131" i="7"/>
  <c r="D131" i="7"/>
  <c r="C131" i="7"/>
  <c r="E130" i="7"/>
  <c r="D130" i="7"/>
  <c r="C130" i="7"/>
  <c r="E129" i="7"/>
  <c r="D129" i="7"/>
  <c r="C129" i="7"/>
  <c r="E128" i="7"/>
  <c r="D128" i="7"/>
  <c r="C128" i="7"/>
  <c r="E127" i="7"/>
  <c r="D127" i="7"/>
  <c r="C127" i="7"/>
  <c r="E126" i="7"/>
  <c r="D126" i="7"/>
  <c r="C126" i="7"/>
  <c r="C121" i="7"/>
  <c r="E115" i="7"/>
  <c r="D115" i="7"/>
  <c r="C115" i="7"/>
  <c r="E114" i="7"/>
  <c r="D114" i="7"/>
  <c r="C114" i="7"/>
  <c r="G108" i="7"/>
  <c r="F108" i="7"/>
  <c r="E108" i="7"/>
  <c r="D108" i="7"/>
  <c r="G107" i="7"/>
  <c r="F107" i="7"/>
  <c r="E107" i="7"/>
  <c r="D107" i="7"/>
  <c r="G106" i="7"/>
  <c r="F106" i="7"/>
  <c r="E106" i="7"/>
  <c r="D106" i="7"/>
  <c r="G105" i="7"/>
  <c r="F105" i="7"/>
  <c r="E105" i="7"/>
  <c r="D105" i="7"/>
  <c r="G104" i="7"/>
  <c r="F104" i="7"/>
  <c r="E104" i="7"/>
  <c r="D104" i="7"/>
  <c r="G103" i="7"/>
  <c r="F103" i="7"/>
  <c r="E103" i="7"/>
  <c r="D103" i="7"/>
  <c r="G102" i="7"/>
  <c r="F102" i="7"/>
  <c r="E102" i="7"/>
  <c r="D102" i="7"/>
  <c r="G101" i="7"/>
  <c r="F101" i="7"/>
  <c r="E101" i="7"/>
  <c r="D101" i="7"/>
  <c r="G100" i="7"/>
  <c r="F100" i="7"/>
  <c r="E100" i="7"/>
  <c r="D100" i="7"/>
  <c r="G99" i="7"/>
  <c r="F99" i="7"/>
  <c r="E99" i="7"/>
  <c r="D99" i="7"/>
  <c r="G98" i="7"/>
  <c r="F98" i="7"/>
  <c r="E98" i="7"/>
  <c r="D98" i="7"/>
  <c r="G97" i="7"/>
  <c r="F97" i="7"/>
  <c r="E97" i="7"/>
  <c r="D97" i="7"/>
  <c r="G96" i="7"/>
  <c r="F96" i="7"/>
  <c r="E96" i="7"/>
  <c r="D96" i="7"/>
  <c r="G95" i="7"/>
  <c r="F95" i="7"/>
  <c r="E95" i="7"/>
  <c r="D95" i="7"/>
  <c r="G94" i="7"/>
  <c r="F94" i="7"/>
  <c r="E94" i="7"/>
  <c r="D94" i="7"/>
  <c r="G93" i="7"/>
  <c r="F93" i="7"/>
  <c r="E93" i="7"/>
  <c r="D93" i="7"/>
  <c r="G92" i="7"/>
  <c r="F92" i="7"/>
  <c r="E92" i="7"/>
  <c r="D92" i="7"/>
  <c r="G91" i="7"/>
  <c r="F91" i="7"/>
  <c r="E91" i="7"/>
  <c r="D91" i="7"/>
  <c r="G90" i="7"/>
  <c r="F90" i="7"/>
  <c r="E90" i="7"/>
  <c r="D90" i="7"/>
  <c r="E83" i="7"/>
  <c r="C83" i="7"/>
  <c r="E82" i="7"/>
  <c r="C82" i="7"/>
  <c r="E81" i="7"/>
  <c r="C81" i="7"/>
  <c r="E75" i="7"/>
  <c r="C75" i="7"/>
  <c r="E74" i="7"/>
  <c r="C74" i="7"/>
  <c r="E73" i="7"/>
  <c r="C73" i="7"/>
  <c r="E72" i="7"/>
  <c r="C72" i="7"/>
  <c r="E71" i="7"/>
  <c r="C71" i="7"/>
  <c r="E70" i="7"/>
  <c r="C70" i="7"/>
  <c r="E69" i="7"/>
  <c r="C69" i="7"/>
  <c r="C68" i="7"/>
  <c r="E67" i="7"/>
  <c r="C67" i="7"/>
  <c r="E66" i="7"/>
  <c r="C66" i="7"/>
  <c r="E65" i="7"/>
  <c r="C65" i="7"/>
  <c r="E64" i="7"/>
  <c r="C64" i="7"/>
  <c r="E63" i="7"/>
  <c r="C63" i="7"/>
  <c r="E62" i="7"/>
  <c r="C62" i="7"/>
  <c r="C61" i="7"/>
  <c r="E60" i="7"/>
  <c r="C60" i="7"/>
  <c r="E59" i="7"/>
  <c r="C59" i="7"/>
  <c r="E58" i="7"/>
  <c r="C58" i="7"/>
  <c r="E57" i="7"/>
  <c r="C57" i="7"/>
  <c r="E56" i="7"/>
  <c r="C56" i="7"/>
  <c r="C55" i="7"/>
  <c r="E49" i="7"/>
  <c r="D49" i="7"/>
  <c r="C49" i="7"/>
  <c r="E48" i="7"/>
  <c r="D48" i="7"/>
  <c r="C48" i="7"/>
  <c r="E47" i="7"/>
  <c r="D47" i="7"/>
  <c r="C47" i="7"/>
  <c r="E45" i="7"/>
  <c r="D45" i="7"/>
  <c r="C45" i="7"/>
  <c r="E44" i="7"/>
  <c r="D44" i="7"/>
  <c r="C44" i="7"/>
  <c r="E43" i="7"/>
  <c r="D43" i="7"/>
  <c r="C43" i="7"/>
  <c r="E42" i="7"/>
  <c r="D42" i="7"/>
  <c r="C42" i="7"/>
  <c r="E40" i="7"/>
  <c r="D40" i="7"/>
  <c r="C40" i="7"/>
  <c r="E39" i="7"/>
  <c r="D39" i="7"/>
  <c r="C39" i="7"/>
  <c r="E37" i="7"/>
  <c r="D37" i="7"/>
  <c r="C37" i="7"/>
  <c r="E36" i="7"/>
  <c r="D36" i="7"/>
  <c r="C36" i="7"/>
  <c r="E35" i="7"/>
  <c r="D35" i="7"/>
  <c r="C35" i="7"/>
  <c r="E34" i="7"/>
  <c r="D34" i="7"/>
  <c r="C34" i="7"/>
  <c r="E33" i="7"/>
  <c r="D33" i="7"/>
  <c r="C33" i="7"/>
  <c r="E32" i="7"/>
  <c r="D32" i="7"/>
  <c r="C32" i="7"/>
  <c r="E31" i="7"/>
  <c r="D31" i="7"/>
  <c r="C31" i="7"/>
  <c r="E30" i="7"/>
  <c r="D30" i="7"/>
  <c r="C30" i="7"/>
  <c r="E29" i="7"/>
  <c r="D29" i="7"/>
  <c r="C29" i="7"/>
  <c r="E28" i="7"/>
  <c r="D28" i="7"/>
  <c r="C28" i="7"/>
  <c r="E26" i="7"/>
  <c r="D26" i="7"/>
  <c r="C26" i="7"/>
  <c r="E25" i="7"/>
  <c r="D25" i="7"/>
  <c r="C25" i="7"/>
  <c r="E24" i="7"/>
  <c r="D24" i="7"/>
  <c r="C24" i="7"/>
  <c r="E23" i="7"/>
  <c r="D23" i="7"/>
  <c r="C23" i="7"/>
  <c r="E22" i="7"/>
  <c r="D22" i="7"/>
  <c r="C22" i="7"/>
  <c r="E21" i="7"/>
  <c r="D21" i="7"/>
  <c r="C21" i="7"/>
  <c r="E20" i="7"/>
  <c r="D20" i="7"/>
  <c r="C20" i="7"/>
  <c r="E19" i="7"/>
  <c r="D19" i="7"/>
  <c r="C19" i="7"/>
  <c r="E18" i="7"/>
  <c r="D18" i="7"/>
  <c r="C18" i="7"/>
  <c r="E17" i="7"/>
  <c r="D17" i="7"/>
  <c r="C17" i="7"/>
  <c r="E16" i="7"/>
  <c r="D16" i="7"/>
  <c r="C16" i="7"/>
  <c r="E15" i="7"/>
  <c r="D15" i="7"/>
  <c r="C15" i="7"/>
  <c r="E14" i="7"/>
  <c r="D14" i="7"/>
  <c r="C14" i="7"/>
  <c r="C8" i="7"/>
  <c r="C6" i="7"/>
  <c r="A5" i="7"/>
  <c r="C4" i="7"/>
  <c r="A4" i="7"/>
  <c r="A3" i="7"/>
  <c r="A2" i="7"/>
  <c r="E76" i="13" l="1"/>
  <c r="C76" i="7"/>
  <c r="E315" i="12"/>
  <c r="C109" i="13"/>
  <c r="C235" i="7"/>
  <c r="C148" i="13"/>
  <c r="E148" i="13"/>
  <c r="E61" i="7"/>
  <c r="E55" i="7" s="1"/>
  <c r="C84" i="7"/>
  <c r="C98" i="7"/>
  <c r="C100" i="7"/>
  <c r="C101" i="7"/>
  <c r="C106" i="7"/>
  <c r="C116" i="7"/>
  <c r="E116" i="7"/>
  <c r="E155" i="7"/>
  <c r="E310" i="13"/>
  <c r="C90" i="7"/>
  <c r="C94" i="7"/>
  <c r="C96" i="7"/>
  <c r="C97" i="7"/>
  <c r="E235" i="7"/>
  <c r="C294" i="7"/>
  <c r="E84" i="7"/>
  <c r="C102" i="7"/>
  <c r="C103" i="7"/>
  <c r="C50" i="7"/>
  <c r="C91" i="7"/>
  <c r="C107" i="7"/>
  <c r="E221" i="7"/>
  <c r="E50" i="7"/>
  <c r="E68" i="7"/>
  <c r="C92" i="7"/>
  <c r="C93" i="7"/>
  <c r="C99" i="7"/>
  <c r="C108" i="7"/>
  <c r="E147" i="7"/>
  <c r="C147" i="7"/>
  <c r="C155" i="7"/>
  <c r="E207" i="7"/>
  <c r="C207" i="7"/>
  <c r="C284" i="7"/>
  <c r="E109" i="7"/>
  <c r="C139" i="7"/>
  <c r="C168" i="7"/>
  <c r="C221" i="7"/>
  <c r="E294" i="7"/>
  <c r="C95" i="7"/>
  <c r="C104" i="7"/>
  <c r="C105" i="7"/>
  <c r="G109" i="7"/>
  <c r="E139" i="7"/>
  <c r="E168" i="7"/>
  <c r="E284" i="7"/>
  <c r="E306" i="7"/>
  <c r="D109" i="7"/>
  <c r="F109" i="7"/>
  <c r="E348" i="6"/>
  <c r="E347" i="6"/>
  <c r="E339" i="6"/>
  <c r="E338" i="6"/>
  <c r="C333" i="6"/>
  <c r="C325" i="6"/>
  <c r="E305" i="6"/>
  <c r="D305" i="6"/>
  <c r="C305" i="6"/>
  <c r="E304" i="6"/>
  <c r="D304" i="6"/>
  <c r="C304" i="6"/>
  <c r="E303" i="6"/>
  <c r="D303" i="6"/>
  <c r="C303" i="6"/>
  <c r="E302" i="6"/>
  <c r="D302" i="6"/>
  <c r="C302" i="6"/>
  <c r="E301" i="6"/>
  <c r="D301" i="6"/>
  <c r="C301" i="6"/>
  <c r="E300" i="6"/>
  <c r="D300" i="6"/>
  <c r="C300" i="6"/>
  <c r="E299" i="6"/>
  <c r="D299" i="6"/>
  <c r="C299" i="6"/>
  <c r="E293" i="6"/>
  <c r="D293" i="6"/>
  <c r="C293" i="6"/>
  <c r="E292" i="6"/>
  <c r="D292" i="6"/>
  <c r="C292" i="6"/>
  <c r="E291" i="6"/>
  <c r="D291" i="6"/>
  <c r="C291" i="6"/>
  <c r="E290" i="6"/>
  <c r="D290" i="6"/>
  <c r="C290" i="6"/>
  <c r="E289" i="6"/>
  <c r="D289" i="6"/>
  <c r="C289" i="6"/>
  <c r="E283" i="6"/>
  <c r="D283" i="6"/>
  <c r="C283" i="6"/>
  <c r="E282" i="6"/>
  <c r="D282" i="6"/>
  <c r="C282" i="6"/>
  <c r="E281" i="6"/>
  <c r="D281" i="6"/>
  <c r="C281" i="6"/>
  <c r="E280" i="6"/>
  <c r="D280" i="6"/>
  <c r="C280" i="6"/>
  <c r="E279" i="6"/>
  <c r="D279" i="6"/>
  <c r="C279" i="6"/>
  <c r="E278" i="6"/>
  <c r="D278" i="6"/>
  <c r="C278" i="6"/>
  <c r="E276" i="6"/>
  <c r="D276" i="6"/>
  <c r="C276" i="6"/>
  <c r="E275" i="6"/>
  <c r="D275" i="6"/>
  <c r="C275" i="6"/>
  <c r="E274" i="6"/>
  <c r="D274" i="6"/>
  <c r="C274" i="6"/>
  <c r="E273" i="6"/>
  <c r="D273" i="6"/>
  <c r="C273" i="6"/>
  <c r="E272" i="6"/>
  <c r="D272" i="6"/>
  <c r="C272" i="6"/>
  <c r="E271" i="6"/>
  <c r="D271" i="6"/>
  <c r="C271" i="6"/>
  <c r="E270" i="6"/>
  <c r="D270" i="6"/>
  <c r="C270" i="6"/>
  <c r="E269" i="6"/>
  <c r="D269" i="6"/>
  <c r="C269" i="6"/>
  <c r="E268" i="6"/>
  <c r="D268" i="6"/>
  <c r="C268" i="6"/>
  <c r="E267" i="6"/>
  <c r="D267" i="6"/>
  <c r="C267" i="6"/>
  <c r="E266" i="6"/>
  <c r="D266" i="6"/>
  <c r="C266" i="6"/>
  <c r="E265" i="6"/>
  <c r="D265" i="6"/>
  <c r="C265" i="6"/>
  <c r="E264" i="6"/>
  <c r="D264" i="6"/>
  <c r="C264" i="6"/>
  <c r="E263" i="6"/>
  <c r="D263" i="6"/>
  <c r="C263" i="6"/>
  <c r="E262" i="6"/>
  <c r="D262" i="6"/>
  <c r="C262" i="6"/>
  <c r="E261" i="6"/>
  <c r="D261" i="6"/>
  <c r="C261" i="6"/>
  <c r="E260" i="6"/>
  <c r="D260" i="6"/>
  <c r="C260" i="6"/>
  <c r="E259" i="6"/>
  <c r="D259" i="6"/>
  <c r="C259" i="6"/>
  <c r="E257" i="6"/>
  <c r="D257" i="6"/>
  <c r="C257" i="6"/>
  <c r="E256" i="6"/>
  <c r="D256" i="6"/>
  <c r="C256" i="6"/>
  <c r="E255" i="6"/>
  <c r="D255" i="6"/>
  <c r="C255" i="6"/>
  <c r="E254" i="6"/>
  <c r="D254" i="6"/>
  <c r="C254" i="6"/>
  <c r="E253" i="6"/>
  <c r="D253" i="6"/>
  <c r="C253" i="6"/>
  <c r="E252" i="6"/>
  <c r="D252" i="6"/>
  <c r="C252" i="6"/>
  <c r="E251" i="6"/>
  <c r="D251" i="6"/>
  <c r="C251" i="6"/>
  <c r="E250" i="6"/>
  <c r="D250" i="6"/>
  <c r="C250" i="6"/>
  <c r="E249" i="6"/>
  <c r="D249" i="6"/>
  <c r="C249" i="6"/>
  <c r="E248" i="6"/>
  <c r="D248" i="6"/>
  <c r="C248" i="6"/>
  <c r="E247" i="6"/>
  <c r="D247" i="6"/>
  <c r="C247" i="6"/>
  <c r="E246" i="6"/>
  <c r="D246" i="6"/>
  <c r="C246" i="6"/>
  <c r="E245" i="6"/>
  <c r="D245" i="6"/>
  <c r="C245" i="6"/>
  <c r="E244" i="6"/>
  <c r="D244" i="6"/>
  <c r="C244" i="6"/>
  <c r="E240" i="6"/>
  <c r="C240" i="6"/>
  <c r="E234" i="6"/>
  <c r="D234" i="6"/>
  <c r="C234" i="6"/>
  <c r="E233" i="6"/>
  <c r="D233" i="6"/>
  <c r="C233" i="6"/>
  <c r="C228" i="6"/>
  <c r="E220" i="6"/>
  <c r="D220" i="6"/>
  <c r="C220" i="6"/>
  <c r="E219" i="6"/>
  <c r="C219" i="6"/>
  <c r="E218" i="6"/>
  <c r="D218" i="6"/>
  <c r="C218" i="6"/>
  <c r="E217" i="6"/>
  <c r="D217" i="6"/>
  <c r="C217" i="6"/>
  <c r="E216" i="6"/>
  <c r="D216" i="6"/>
  <c r="C216" i="6"/>
  <c r="E215" i="6"/>
  <c r="D215" i="6"/>
  <c r="C215" i="6"/>
  <c r="E214" i="6"/>
  <c r="D214" i="6"/>
  <c r="C214" i="6"/>
  <c r="E213" i="6"/>
  <c r="D213" i="6"/>
  <c r="C213" i="6"/>
  <c r="E212" i="6"/>
  <c r="D212" i="6"/>
  <c r="C212" i="6"/>
  <c r="E206" i="6"/>
  <c r="D206" i="6"/>
  <c r="C206" i="6"/>
  <c r="E205" i="6"/>
  <c r="D205" i="6"/>
  <c r="C205" i="6"/>
  <c r="E204" i="6"/>
  <c r="D204" i="6"/>
  <c r="C204" i="6"/>
  <c r="E203" i="6"/>
  <c r="D203" i="6"/>
  <c r="C203" i="6"/>
  <c r="E202" i="6"/>
  <c r="D202" i="6"/>
  <c r="C202" i="6"/>
  <c r="E201" i="6"/>
  <c r="D201" i="6"/>
  <c r="C201" i="6"/>
  <c r="E200" i="6"/>
  <c r="D200" i="6"/>
  <c r="C200" i="6"/>
  <c r="E199" i="6"/>
  <c r="D199" i="6"/>
  <c r="C199" i="6"/>
  <c r="E198" i="6"/>
  <c r="D198" i="6"/>
  <c r="C198" i="6"/>
  <c r="E197" i="6"/>
  <c r="D197" i="6"/>
  <c r="C197" i="6"/>
  <c r="E196" i="6"/>
  <c r="D196" i="6"/>
  <c r="C196" i="6"/>
  <c r="E195" i="6"/>
  <c r="D195" i="6"/>
  <c r="C195" i="6"/>
  <c r="E194" i="6"/>
  <c r="D194" i="6"/>
  <c r="C194" i="6"/>
  <c r="E193" i="6"/>
  <c r="D193" i="6"/>
  <c r="C193" i="6"/>
  <c r="E192" i="6"/>
  <c r="D192" i="6"/>
  <c r="C192" i="6"/>
  <c r="E191" i="6"/>
  <c r="D191" i="6"/>
  <c r="C191" i="6"/>
  <c r="E190" i="6"/>
  <c r="D190" i="6"/>
  <c r="C190" i="6"/>
  <c r="E189" i="6"/>
  <c r="D189" i="6"/>
  <c r="C189" i="6"/>
  <c r="E188" i="6"/>
  <c r="D188" i="6"/>
  <c r="C188" i="6"/>
  <c r="E187" i="6"/>
  <c r="D187" i="6"/>
  <c r="C187" i="6"/>
  <c r="E186" i="6"/>
  <c r="D186" i="6"/>
  <c r="C186" i="6"/>
  <c r="E185" i="6"/>
  <c r="D185" i="6"/>
  <c r="C185" i="6"/>
  <c r="E184" i="6"/>
  <c r="D184" i="6"/>
  <c r="C184" i="6"/>
  <c r="E183" i="6"/>
  <c r="D183" i="6"/>
  <c r="C183" i="6"/>
  <c r="E182" i="6"/>
  <c r="D182" i="6"/>
  <c r="C182" i="6"/>
  <c r="E181" i="6"/>
  <c r="D181" i="6"/>
  <c r="C181" i="6"/>
  <c r="E180" i="6"/>
  <c r="D180" i="6"/>
  <c r="C180" i="6"/>
  <c r="E179" i="6"/>
  <c r="D179" i="6"/>
  <c r="C179" i="6"/>
  <c r="E178" i="6"/>
  <c r="D178" i="6"/>
  <c r="C178" i="6"/>
  <c r="E177" i="6"/>
  <c r="D177" i="6"/>
  <c r="C177" i="6"/>
  <c r="E176" i="6"/>
  <c r="D176" i="6"/>
  <c r="C176" i="6"/>
  <c r="E175" i="6"/>
  <c r="D175" i="6"/>
  <c r="C175" i="6"/>
  <c r="E174" i="6"/>
  <c r="D174" i="6"/>
  <c r="C174" i="6"/>
  <c r="E173" i="6"/>
  <c r="D173" i="6"/>
  <c r="C173" i="6"/>
  <c r="E167" i="6"/>
  <c r="D167" i="6"/>
  <c r="C167" i="6"/>
  <c r="E166" i="6"/>
  <c r="D166" i="6"/>
  <c r="C166" i="6"/>
  <c r="E165" i="6"/>
  <c r="D165" i="6"/>
  <c r="C165" i="6"/>
  <c r="E164" i="6"/>
  <c r="D164" i="6"/>
  <c r="C164" i="6"/>
  <c r="E163" i="6"/>
  <c r="D163" i="6"/>
  <c r="C163" i="6"/>
  <c r="E162" i="6"/>
  <c r="D162" i="6"/>
  <c r="C162" i="6"/>
  <c r="E161" i="6"/>
  <c r="D161" i="6"/>
  <c r="C161" i="6"/>
  <c r="E160" i="6"/>
  <c r="D160" i="6"/>
  <c r="C160" i="6"/>
  <c r="E154" i="6"/>
  <c r="D154" i="6"/>
  <c r="C154" i="6"/>
  <c r="E153" i="6"/>
  <c r="D153" i="6"/>
  <c r="C153" i="6"/>
  <c r="E146" i="6"/>
  <c r="D146" i="6"/>
  <c r="C146" i="6"/>
  <c r="E145" i="6"/>
  <c r="D145" i="6"/>
  <c r="C145" i="6"/>
  <c r="E144" i="6"/>
  <c r="D144" i="6"/>
  <c r="C144" i="6"/>
  <c r="E143" i="6"/>
  <c r="D143" i="6"/>
  <c r="C143" i="6"/>
  <c r="E142" i="6"/>
  <c r="D142" i="6"/>
  <c r="C142" i="6"/>
  <c r="E141" i="6"/>
  <c r="D141" i="6"/>
  <c r="C141" i="6"/>
  <c r="E138" i="6"/>
  <c r="D138" i="6"/>
  <c r="C138" i="6"/>
  <c r="E137" i="6"/>
  <c r="D137" i="6"/>
  <c r="C137" i="6"/>
  <c r="E136" i="6"/>
  <c r="D136" i="6"/>
  <c r="C136" i="6"/>
  <c r="E135" i="6"/>
  <c r="D135" i="6"/>
  <c r="C135" i="6"/>
  <c r="E134" i="6"/>
  <c r="D134" i="6"/>
  <c r="C134" i="6"/>
  <c r="E133" i="6"/>
  <c r="D133" i="6"/>
  <c r="C133" i="6"/>
  <c r="E132" i="6"/>
  <c r="D132" i="6"/>
  <c r="C132" i="6"/>
  <c r="E131" i="6"/>
  <c r="D131" i="6"/>
  <c r="C131" i="6"/>
  <c r="E130" i="6"/>
  <c r="D130" i="6"/>
  <c r="C130" i="6"/>
  <c r="E129" i="6"/>
  <c r="D129" i="6"/>
  <c r="C129" i="6"/>
  <c r="E128" i="6"/>
  <c r="D128" i="6"/>
  <c r="C128" i="6"/>
  <c r="E127" i="6"/>
  <c r="D127" i="6"/>
  <c r="C127" i="6"/>
  <c r="E126" i="6"/>
  <c r="D126" i="6"/>
  <c r="C126" i="6"/>
  <c r="C121" i="6"/>
  <c r="E115" i="6"/>
  <c r="D115" i="6"/>
  <c r="C115" i="6"/>
  <c r="E114" i="6"/>
  <c r="D114" i="6"/>
  <c r="C114" i="6"/>
  <c r="G108" i="6"/>
  <c r="F108" i="6"/>
  <c r="E108" i="6"/>
  <c r="D108" i="6"/>
  <c r="G107" i="6"/>
  <c r="F107" i="6"/>
  <c r="E107" i="6"/>
  <c r="D107" i="6"/>
  <c r="G106" i="6"/>
  <c r="F106" i="6"/>
  <c r="E106" i="6"/>
  <c r="D106" i="6"/>
  <c r="G105" i="6"/>
  <c r="F105" i="6"/>
  <c r="E105" i="6"/>
  <c r="D105" i="6"/>
  <c r="G104" i="6"/>
  <c r="F104" i="6"/>
  <c r="E104" i="6"/>
  <c r="D104" i="6"/>
  <c r="G103" i="6"/>
  <c r="F103" i="6"/>
  <c r="E103" i="6"/>
  <c r="D103" i="6"/>
  <c r="G102" i="6"/>
  <c r="F102" i="6"/>
  <c r="E102" i="6"/>
  <c r="D102" i="6"/>
  <c r="G101" i="6"/>
  <c r="F101" i="6"/>
  <c r="E101" i="6"/>
  <c r="D101" i="6"/>
  <c r="G100" i="6"/>
  <c r="F100" i="6"/>
  <c r="E100" i="6"/>
  <c r="D100" i="6"/>
  <c r="G99" i="6"/>
  <c r="F99" i="6"/>
  <c r="E99" i="6"/>
  <c r="D99" i="6"/>
  <c r="G98" i="6"/>
  <c r="F98" i="6"/>
  <c r="E98" i="6"/>
  <c r="D98" i="6"/>
  <c r="G97" i="6"/>
  <c r="F97" i="6"/>
  <c r="E97" i="6"/>
  <c r="D97" i="6"/>
  <c r="G96" i="6"/>
  <c r="F96" i="6"/>
  <c r="E96" i="6"/>
  <c r="D96" i="6"/>
  <c r="G95" i="6"/>
  <c r="F95" i="6"/>
  <c r="E95" i="6"/>
  <c r="D95" i="6"/>
  <c r="G94" i="6"/>
  <c r="F94" i="6"/>
  <c r="E94" i="6"/>
  <c r="D94" i="6"/>
  <c r="G93" i="6"/>
  <c r="F93" i="6"/>
  <c r="E93" i="6"/>
  <c r="D93" i="6"/>
  <c r="G92" i="6"/>
  <c r="F92" i="6"/>
  <c r="E92" i="6"/>
  <c r="D92" i="6"/>
  <c r="G91" i="6"/>
  <c r="F91" i="6"/>
  <c r="E91" i="6"/>
  <c r="D91" i="6"/>
  <c r="G90" i="6"/>
  <c r="F90" i="6"/>
  <c r="E90" i="6"/>
  <c r="D90" i="6"/>
  <c r="E83" i="6"/>
  <c r="C83" i="6"/>
  <c r="E82" i="6"/>
  <c r="C82" i="6"/>
  <c r="E81" i="6"/>
  <c r="C81" i="6"/>
  <c r="E75" i="6"/>
  <c r="C75" i="6"/>
  <c r="E74" i="6"/>
  <c r="C74" i="6"/>
  <c r="E73" i="6"/>
  <c r="C73" i="6"/>
  <c r="E72" i="6"/>
  <c r="C72" i="6"/>
  <c r="E71" i="6"/>
  <c r="C71" i="6"/>
  <c r="E70" i="6"/>
  <c r="C70" i="6"/>
  <c r="E69" i="6"/>
  <c r="C69" i="6"/>
  <c r="C68" i="6"/>
  <c r="E67" i="6"/>
  <c r="C67" i="6"/>
  <c r="E66" i="6"/>
  <c r="C66" i="6"/>
  <c r="E65" i="6"/>
  <c r="C65" i="6"/>
  <c r="E64" i="6"/>
  <c r="C64" i="6"/>
  <c r="E63" i="6"/>
  <c r="C63" i="6"/>
  <c r="E62" i="6"/>
  <c r="C62" i="6"/>
  <c r="C61" i="6"/>
  <c r="E60" i="6"/>
  <c r="C60" i="6"/>
  <c r="E59" i="6"/>
  <c r="C59" i="6"/>
  <c r="E58" i="6"/>
  <c r="C58" i="6"/>
  <c r="E57" i="6"/>
  <c r="C57" i="6"/>
  <c r="E56" i="6"/>
  <c r="C56" i="6"/>
  <c r="C55" i="6"/>
  <c r="E49" i="6"/>
  <c r="D49" i="6"/>
  <c r="C49" i="6"/>
  <c r="E48" i="6"/>
  <c r="D48" i="6"/>
  <c r="C48" i="6"/>
  <c r="E47" i="6"/>
  <c r="D47" i="6"/>
  <c r="C47" i="6"/>
  <c r="E45" i="6"/>
  <c r="D45" i="6"/>
  <c r="C45" i="6"/>
  <c r="E44" i="6"/>
  <c r="D44" i="6"/>
  <c r="C44" i="6"/>
  <c r="E43" i="6"/>
  <c r="D43" i="6"/>
  <c r="C43" i="6"/>
  <c r="E42" i="6"/>
  <c r="D42" i="6"/>
  <c r="C42" i="6"/>
  <c r="E40" i="6"/>
  <c r="D40" i="6"/>
  <c r="C40" i="6"/>
  <c r="E39" i="6"/>
  <c r="D39" i="6"/>
  <c r="C39" i="6"/>
  <c r="E37" i="6"/>
  <c r="D37" i="6"/>
  <c r="C37" i="6"/>
  <c r="E36" i="6"/>
  <c r="D36" i="6"/>
  <c r="C36" i="6"/>
  <c r="E35" i="6"/>
  <c r="D35" i="6"/>
  <c r="C35" i="6"/>
  <c r="E34" i="6"/>
  <c r="D34" i="6"/>
  <c r="C34" i="6"/>
  <c r="E33" i="6"/>
  <c r="D33" i="6"/>
  <c r="C33" i="6"/>
  <c r="E32" i="6"/>
  <c r="D32" i="6"/>
  <c r="C32" i="6"/>
  <c r="E31" i="6"/>
  <c r="D31" i="6"/>
  <c r="C31" i="6"/>
  <c r="E30" i="6"/>
  <c r="D30" i="6"/>
  <c r="C30" i="6"/>
  <c r="E29" i="6"/>
  <c r="D29" i="6"/>
  <c r="C29" i="6"/>
  <c r="E28" i="6"/>
  <c r="D28" i="6"/>
  <c r="C28" i="6"/>
  <c r="E26" i="6"/>
  <c r="D26" i="6"/>
  <c r="C26" i="6"/>
  <c r="E25" i="6"/>
  <c r="D25" i="6"/>
  <c r="C25" i="6"/>
  <c r="E24" i="6"/>
  <c r="D24" i="6"/>
  <c r="C24" i="6"/>
  <c r="E23" i="6"/>
  <c r="D23" i="6"/>
  <c r="C23" i="6"/>
  <c r="E22" i="6"/>
  <c r="D22" i="6"/>
  <c r="C22" i="6"/>
  <c r="E21" i="6"/>
  <c r="D21" i="6"/>
  <c r="C21" i="6"/>
  <c r="E20" i="6"/>
  <c r="D20" i="6"/>
  <c r="C20" i="6"/>
  <c r="E19" i="6"/>
  <c r="D19" i="6"/>
  <c r="C19" i="6"/>
  <c r="E18" i="6"/>
  <c r="D18" i="6"/>
  <c r="C18" i="6"/>
  <c r="E17" i="6"/>
  <c r="D17" i="6"/>
  <c r="C17" i="6"/>
  <c r="E16" i="6"/>
  <c r="D16" i="6"/>
  <c r="C16" i="6"/>
  <c r="E15" i="6"/>
  <c r="D15" i="6"/>
  <c r="C15" i="6"/>
  <c r="E14" i="6"/>
  <c r="D14" i="6"/>
  <c r="C14" i="6"/>
  <c r="C8" i="6"/>
  <c r="C6" i="6"/>
  <c r="A5" i="6"/>
  <c r="C4" i="6"/>
  <c r="A4" i="6"/>
  <c r="A3" i="6"/>
  <c r="A2" i="6"/>
  <c r="C235" i="6" l="1"/>
  <c r="E315" i="13"/>
  <c r="E116" i="6"/>
  <c r="E155" i="6"/>
  <c r="E61" i="6"/>
  <c r="E55" i="6" s="1"/>
  <c r="E76" i="7"/>
  <c r="E310" i="7"/>
  <c r="C109" i="7"/>
  <c r="C76" i="6"/>
  <c r="C84" i="6"/>
  <c r="C94" i="6"/>
  <c r="E148" i="7"/>
  <c r="C148" i="7"/>
  <c r="C99" i="6"/>
  <c r="E68" i="6"/>
  <c r="C96" i="6"/>
  <c r="C97" i="6"/>
  <c r="C106" i="6"/>
  <c r="C108" i="6"/>
  <c r="C116" i="6"/>
  <c r="E147" i="6"/>
  <c r="C147" i="6"/>
  <c r="C155" i="6"/>
  <c r="E207" i="6"/>
  <c r="C207" i="6"/>
  <c r="C284" i="6"/>
  <c r="C98" i="6"/>
  <c r="C102" i="6"/>
  <c r="C90" i="6"/>
  <c r="C92" i="6"/>
  <c r="C93" i="6"/>
  <c r="C50" i="6"/>
  <c r="E109" i="6"/>
  <c r="C103" i="6"/>
  <c r="E235" i="6"/>
  <c r="C294" i="6"/>
  <c r="E84" i="6"/>
  <c r="C91" i="6"/>
  <c r="C100" i="6"/>
  <c r="C101" i="6"/>
  <c r="F109" i="6"/>
  <c r="C139" i="6"/>
  <c r="C148" i="6" s="1"/>
  <c r="C168" i="6"/>
  <c r="E221" i="6"/>
  <c r="C221" i="6"/>
  <c r="E294" i="6"/>
  <c r="E50" i="6"/>
  <c r="C95" i="6"/>
  <c r="C104" i="6"/>
  <c r="C105" i="6"/>
  <c r="G109" i="6"/>
  <c r="E139" i="6"/>
  <c r="E168" i="6"/>
  <c r="E284" i="6"/>
  <c r="E306" i="6"/>
  <c r="C107" i="6"/>
  <c r="D109" i="6"/>
  <c r="E348" i="5"/>
  <c r="E347" i="5"/>
  <c r="E339" i="5"/>
  <c r="E338" i="5"/>
  <c r="C325" i="5"/>
  <c r="C333" i="5" s="1"/>
  <c r="E305" i="5"/>
  <c r="D305" i="5"/>
  <c r="C305" i="5"/>
  <c r="E304" i="5"/>
  <c r="D304" i="5"/>
  <c r="C304" i="5"/>
  <c r="E303" i="5"/>
  <c r="D303" i="5"/>
  <c r="C303" i="5"/>
  <c r="E302" i="5"/>
  <c r="D302" i="5"/>
  <c r="C302" i="5"/>
  <c r="E301" i="5"/>
  <c r="D301" i="5"/>
  <c r="C301" i="5"/>
  <c r="E300" i="5"/>
  <c r="D300" i="5"/>
  <c r="C300" i="5"/>
  <c r="E299" i="5"/>
  <c r="D299" i="5"/>
  <c r="C299" i="5"/>
  <c r="E293" i="5"/>
  <c r="D293" i="5"/>
  <c r="C293" i="5"/>
  <c r="E292" i="5"/>
  <c r="D292" i="5"/>
  <c r="C292" i="5"/>
  <c r="E291" i="5"/>
  <c r="D291" i="5"/>
  <c r="C291" i="5"/>
  <c r="E290" i="5"/>
  <c r="D290" i="5"/>
  <c r="C290" i="5"/>
  <c r="E289" i="5"/>
  <c r="D289" i="5"/>
  <c r="C289" i="5"/>
  <c r="E283" i="5"/>
  <c r="D283" i="5"/>
  <c r="C283" i="5"/>
  <c r="E282" i="5"/>
  <c r="D282" i="5"/>
  <c r="C282" i="5"/>
  <c r="E281" i="5"/>
  <c r="D281" i="5"/>
  <c r="C281" i="5"/>
  <c r="E280" i="5"/>
  <c r="D280" i="5"/>
  <c r="C280" i="5"/>
  <c r="E279" i="5"/>
  <c r="D279" i="5"/>
  <c r="C279" i="5"/>
  <c r="E278" i="5"/>
  <c r="D278" i="5"/>
  <c r="C278" i="5"/>
  <c r="E276" i="5"/>
  <c r="D276" i="5"/>
  <c r="C276" i="5"/>
  <c r="E275" i="5"/>
  <c r="D275" i="5"/>
  <c r="C275" i="5"/>
  <c r="E274" i="5"/>
  <c r="D274" i="5"/>
  <c r="C274" i="5"/>
  <c r="E273" i="5"/>
  <c r="D273" i="5"/>
  <c r="C273" i="5"/>
  <c r="E272" i="5"/>
  <c r="D272" i="5"/>
  <c r="C272" i="5"/>
  <c r="E271" i="5"/>
  <c r="D271" i="5"/>
  <c r="C271" i="5"/>
  <c r="E270" i="5"/>
  <c r="D270" i="5"/>
  <c r="C270" i="5"/>
  <c r="E269" i="5"/>
  <c r="D269" i="5"/>
  <c r="C269" i="5"/>
  <c r="E268" i="5"/>
  <c r="D268" i="5"/>
  <c r="C268" i="5"/>
  <c r="E267" i="5"/>
  <c r="D267" i="5"/>
  <c r="C267" i="5"/>
  <c r="E266" i="5"/>
  <c r="D266" i="5"/>
  <c r="C266" i="5"/>
  <c r="E265" i="5"/>
  <c r="D265" i="5"/>
  <c r="C265" i="5"/>
  <c r="E264" i="5"/>
  <c r="D264" i="5"/>
  <c r="C264" i="5"/>
  <c r="E263" i="5"/>
  <c r="D263" i="5"/>
  <c r="C263" i="5"/>
  <c r="E262" i="5"/>
  <c r="D262" i="5"/>
  <c r="C262" i="5"/>
  <c r="E261" i="5"/>
  <c r="D261" i="5"/>
  <c r="C261" i="5"/>
  <c r="E260" i="5"/>
  <c r="D260" i="5"/>
  <c r="C260" i="5"/>
  <c r="E259" i="5"/>
  <c r="D259" i="5"/>
  <c r="C259" i="5"/>
  <c r="E257" i="5"/>
  <c r="D257" i="5"/>
  <c r="C257" i="5"/>
  <c r="E256" i="5"/>
  <c r="D256" i="5"/>
  <c r="C256" i="5"/>
  <c r="E255" i="5"/>
  <c r="D255" i="5"/>
  <c r="C255" i="5"/>
  <c r="E254" i="5"/>
  <c r="D254" i="5"/>
  <c r="C254" i="5"/>
  <c r="E253" i="5"/>
  <c r="D253" i="5"/>
  <c r="C253" i="5"/>
  <c r="E252" i="5"/>
  <c r="D252" i="5"/>
  <c r="C252" i="5"/>
  <c r="E251" i="5"/>
  <c r="D251" i="5"/>
  <c r="C251" i="5"/>
  <c r="E250" i="5"/>
  <c r="D250" i="5"/>
  <c r="C250" i="5"/>
  <c r="E249" i="5"/>
  <c r="D249" i="5"/>
  <c r="C249" i="5"/>
  <c r="E248" i="5"/>
  <c r="D248" i="5"/>
  <c r="C248" i="5"/>
  <c r="E247" i="5"/>
  <c r="D247" i="5"/>
  <c r="C247" i="5"/>
  <c r="E246" i="5"/>
  <c r="D246" i="5"/>
  <c r="C246" i="5"/>
  <c r="E245" i="5"/>
  <c r="D245" i="5"/>
  <c r="C245" i="5"/>
  <c r="E244" i="5"/>
  <c r="D244" i="5"/>
  <c r="C244" i="5"/>
  <c r="E240" i="5"/>
  <c r="C240" i="5"/>
  <c r="E234" i="5"/>
  <c r="D234" i="5"/>
  <c r="C234" i="5"/>
  <c r="E233" i="5"/>
  <c r="D233" i="5"/>
  <c r="C233" i="5"/>
  <c r="C228" i="5"/>
  <c r="E220" i="5"/>
  <c r="D220" i="5"/>
  <c r="C220" i="5"/>
  <c r="E219" i="5"/>
  <c r="C219" i="5"/>
  <c r="E218" i="5"/>
  <c r="D218" i="5"/>
  <c r="C218" i="5"/>
  <c r="E217" i="5"/>
  <c r="D217" i="5"/>
  <c r="C217" i="5"/>
  <c r="E216" i="5"/>
  <c r="D216" i="5"/>
  <c r="C216" i="5"/>
  <c r="E215" i="5"/>
  <c r="D215" i="5"/>
  <c r="C215" i="5"/>
  <c r="E214" i="5"/>
  <c r="D214" i="5"/>
  <c r="C214" i="5"/>
  <c r="E213" i="5"/>
  <c r="D213" i="5"/>
  <c r="C213" i="5"/>
  <c r="E212" i="5"/>
  <c r="D212" i="5"/>
  <c r="C212" i="5"/>
  <c r="E206" i="5"/>
  <c r="D206" i="5"/>
  <c r="C206" i="5"/>
  <c r="E205" i="5"/>
  <c r="D205" i="5"/>
  <c r="C205" i="5"/>
  <c r="E204" i="5"/>
  <c r="D204" i="5"/>
  <c r="C204" i="5"/>
  <c r="E203" i="5"/>
  <c r="D203" i="5"/>
  <c r="C203" i="5"/>
  <c r="E202" i="5"/>
  <c r="D202" i="5"/>
  <c r="C202" i="5"/>
  <c r="E201" i="5"/>
  <c r="D201" i="5"/>
  <c r="C201" i="5"/>
  <c r="E200" i="5"/>
  <c r="D200" i="5"/>
  <c r="C200" i="5"/>
  <c r="E199" i="5"/>
  <c r="D199" i="5"/>
  <c r="C199" i="5"/>
  <c r="E198" i="5"/>
  <c r="D198" i="5"/>
  <c r="C198" i="5"/>
  <c r="E197" i="5"/>
  <c r="D197" i="5"/>
  <c r="C197" i="5"/>
  <c r="E196" i="5"/>
  <c r="D196" i="5"/>
  <c r="C196" i="5"/>
  <c r="E195" i="5"/>
  <c r="D195" i="5"/>
  <c r="C195" i="5"/>
  <c r="E194" i="5"/>
  <c r="D194" i="5"/>
  <c r="C194" i="5"/>
  <c r="E193" i="5"/>
  <c r="D193" i="5"/>
  <c r="C193" i="5"/>
  <c r="E192" i="5"/>
  <c r="D192" i="5"/>
  <c r="C192" i="5"/>
  <c r="E191" i="5"/>
  <c r="D191" i="5"/>
  <c r="C191" i="5"/>
  <c r="E190" i="5"/>
  <c r="D190" i="5"/>
  <c r="C190" i="5"/>
  <c r="E189" i="5"/>
  <c r="D189" i="5"/>
  <c r="C189" i="5"/>
  <c r="E188" i="5"/>
  <c r="D188" i="5"/>
  <c r="C188" i="5"/>
  <c r="E187" i="5"/>
  <c r="D187" i="5"/>
  <c r="C187" i="5"/>
  <c r="E186" i="5"/>
  <c r="D186" i="5"/>
  <c r="C186" i="5"/>
  <c r="E185" i="5"/>
  <c r="D185" i="5"/>
  <c r="C185" i="5"/>
  <c r="E184" i="5"/>
  <c r="D184" i="5"/>
  <c r="C184" i="5"/>
  <c r="E183" i="5"/>
  <c r="D183" i="5"/>
  <c r="C183" i="5"/>
  <c r="E182" i="5"/>
  <c r="D182" i="5"/>
  <c r="C182" i="5"/>
  <c r="E181" i="5"/>
  <c r="D181" i="5"/>
  <c r="C181" i="5"/>
  <c r="E180" i="5"/>
  <c r="D180" i="5"/>
  <c r="C180" i="5"/>
  <c r="E179" i="5"/>
  <c r="D179" i="5"/>
  <c r="C179" i="5"/>
  <c r="E178" i="5"/>
  <c r="D178" i="5"/>
  <c r="C178" i="5"/>
  <c r="E177" i="5"/>
  <c r="D177" i="5"/>
  <c r="C177" i="5"/>
  <c r="E176" i="5"/>
  <c r="D176" i="5"/>
  <c r="C176" i="5"/>
  <c r="E175" i="5"/>
  <c r="D175" i="5"/>
  <c r="C175" i="5"/>
  <c r="E174" i="5"/>
  <c r="D174" i="5"/>
  <c r="C174" i="5"/>
  <c r="E173" i="5"/>
  <c r="D173" i="5"/>
  <c r="C173" i="5"/>
  <c r="E167" i="5"/>
  <c r="D167" i="5"/>
  <c r="C167" i="5"/>
  <c r="E166" i="5"/>
  <c r="D166" i="5"/>
  <c r="C166" i="5"/>
  <c r="E165" i="5"/>
  <c r="D165" i="5"/>
  <c r="C165" i="5"/>
  <c r="E164" i="5"/>
  <c r="D164" i="5"/>
  <c r="C164" i="5"/>
  <c r="E163" i="5"/>
  <c r="D163" i="5"/>
  <c r="C163" i="5"/>
  <c r="E162" i="5"/>
  <c r="D162" i="5"/>
  <c r="C162" i="5"/>
  <c r="E161" i="5"/>
  <c r="D161" i="5"/>
  <c r="C161" i="5"/>
  <c r="E160" i="5"/>
  <c r="D160" i="5"/>
  <c r="C160" i="5"/>
  <c r="E154" i="5"/>
  <c r="D154" i="5"/>
  <c r="C154" i="5"/>
  <c r="E153" i="5"/>
  <c r="D153" i="5"/>
  <c r="C153" i="5"/>
  <c r="E146" i="5"/>
  <c r="D146" i="5"/>
  <c r="C146" i="5"/>
  <c r="E145" i="5"/>
  <c r="D145" i="5"/>
  <c r="C145" i="5"/>
  <c r="E144" i="5"/>
  <c r="D144" i="5"/>
  <c r="C144" i="5"/>
  <c r="E143" i="5"/>
  <c r="D143" i="5"/>
  <c r="C143" i="5"/>
  <c r="E142" i="5"/>
  <c r="D142" i="5"/>
  <c r="C142" i="5"/>
  <c r="E141" i="5"/>
  <c r="D141" i="5"/>
  <c r="C141" i="5"/>
  <c r="E138" i="5"/>
  <c r="D138" i="5"/>
  <c r="C138" i="5"/>
  <c r="E137" i="5"/>
  <c r="D137" i="5"/>
  <c r="C137" i="5"/>
  <c r="E136" i="5"/>
  <c r="D136" i="5"/>
  <c r="C136" i="5"/>
  <c r="E135" i="5"/>
  <c r="D135" i="5"/>
  <c r="C135" i="5"/>
  <c r="E134" i="5"/>
  <c r="D134" i="5"/>
  <c r="C134" i="5"/>
  <c r="E133" i="5"/>
  <c r="D133" i="5"/>
  <c r="C133" i="5"/>
  <c r="E132" i="5"/>
  <c r="D132" i="5"/>
  <c r="C132" i="5"/>
  <c r="E131" i="5"/>
  <c r="D131" i="5"/>
  <c r="C131" i="5"/>
  <c r="E130" i="5"/>
  <c r="D130" i="5"/>
  <c r="C130" i="5"/>
  <c r="E129" i="5"/>
  <c r="D129" i="5"/>
  <c r="C129" i="5"/>
  <c r="E128" i="5"/>
  <c r="D128" i="5"/>
  <c r="C128" i="5"/>
  <c r="E127" i="5"/>
  <c r="D127" i="5"/>
  <c r="C127" i="5"/>
  <c r="E126" i="5"/>
  <c r="D126" i="5"/>
  <c r="C126" i="5"/>
  <c r="C121" i="5"/>
  <c r="E115" i="5"/>
  <c r="D115" i="5"/>
  <c r="C115" i="5"/>
  <c r="E114" i="5"/>
  <c r="D114" i="5"/>
  <c r="C114" i="5"/>
  <c r="G108" i="5"/>
  <c r="F108" i="5"/>
  <c r="E108" i="5"/>
  <c r="D108" i="5"/>
  <c r="G107" i="5"/>
  <c r="F107" i="5"/>
  <c r="E107" i="5"/>
  <c r="D107" i="5"/>
  <c r="G106" i="5"/>
  <c r="F106" i="5"/>
  <c r="E106" i="5"/>
  <c r="D106" i="5"/>
  <c r="G105" i="5"/>
  <c r="F105" i="5"/>
  <c r="E105" i="5"/>
  <c r="D105" i="5"/>
  <c r="G104" i="5"/>
  <c r="F104" i="5"/>
  <c r="E104" i="5"/>
  <c r="D104" i="5"/>
  <c r="G103" i="5"/>
  <c r="F103" i="5"/>
  <c r="E103" i="5"/>
  <c r="D103" i="5"/>
  <c r="G102" i="5"/>
  <c r="F102" i="5"/>
  <c r="E102" i="5"/>
  <c r="D102" i="5"/>
  <c r="G101" i="5"/>
  <c r="F101" i="5"/>
  <c r="E101" i="5"/>
  <c r="D101" i="5"/>
  <c r="G100" i="5"/>
  <c r="F100" i="5"/>
  <c r="E100" i="5"/>
  <c r="D100" i="5"/>
  <c r="G99" i="5"/>
  <c r="F99" i="5"/>
  <c r="E99" i="5"/>
  <c r="D99" i="5"/>
  <c r="G98" i="5"/>
  <c r="F98" i="5"/>
  <c r="E98" i="5"/>
  <c r="D98" i="5"/>
  <c r="G97" i="5"/>
  <c r="F97" i="5"/>
  <c r="E97" i="5"/>
  <c r="D97" i="5"/>
  <c r="G96" i="5"/>
  <c r="F96" i="5"/>
  <c r="E96" i="5"/>
  <c r="D96" i="5"/>
  <c r="G95" i="5"/>
  <c r="F95" i="5"/>
  <c r="E95" i="5"/>
  <c r="D95" i="5"/>
  <c r="G94" i="5"/>
  <c r="F94" i="5"/>
  <c r="E94" i="5"/>
  <c r="D94" i="5"/>
  <c r="G93" i="5"/>
  <c r="F93" i="5"/>
  <c r="E93" i="5"/>
  <c r="D93" i="5"/>
  <c r="G92" i="5"/>
  <c r="F92" i="5"/>
  <c r="E92" i="5"/>
  <c r="D92" i="5"/>
  <c r="G91" i="5"/>
  <c r="F91" i="5"/>
  <c r="E91" i="5"/>
  <c r="D91" i="5"/>
  <c r="G90" i="5"/>
  <c r="F90" i="5"/>
  <c r="E90" i="5"/>
  <c r="D90" i="5"/>
  <c r="E83" i="5"/>
  <c r="C83" i="5"/>
  <c r="E82" i="5"/>
  <c r="C82" i="5"/>
  <c r="E81" i="5"/>
  <c r="C81" i="5"/>
  <c r="E75" i="5"/>
  <c r="C75" i="5"/>
  <c r="E74" i="5"/>
  <c r="C74" i="5"/>
  <c r="E73" i="5"/>
  <c r="C73" i="5"/>
  <c r="E72" i="5"/>
  <c r="C72" i="5"/>
  <c r="E71" i="5"/>
  <c r="C71" i="5"/>
  <c r="E70" i="5"/>
  <c r="C70" i="5"/>
  <c r="E69" i="5"/>
  <c r="C69" i="5"/>
  <c r="C68" i="5"/>
  <c r="E67" i="5"/>
  <c r="C67" i="5"/>
  <c r="E66" i="5"/>
  <c r="C66" i="5"/>
  <c r="E65" i="5"/>
  <c r="C65" i="5"/>
  <c r="E64" i="5"/>
  <c r="C64" i="5"/>
  <c r="E63" i="5"/>
  <c r="C63" i="5"/>
  <c r="E62" i="5"/>
  <c r="C62" i="5"/>
  <c r="C61" i="5"/>
  <c r="E60" i="5"/>
  <c r="C60" i="5"/>
  <c r="E59" i="5"/>
  <c r="C59" i="5"/>
  <c r="E58" i="5"/>
  <c r="C58" i="5"/>
  <c r="E57" i="5"/>
  <c r="C57" i="5"/>
  <c r="E56" i="5"/>
  <c r="C56" i="5"/>
  <c r="C55" i="5"/>
  <c r="E49" i="5"/>
  <c r="D49" i="5"/>
  <c r="C49" i="5"/>
  <c r="E48" i="5"/>
  <c r="D48" i="5"/>
  <c r="C48" i="5"/>
  <c r="E47" i="5"/>
  <c r="D47" i="5"/>
  <c r="C47" i="5"/>
  <c r="E45" i="5"/>
  <c r="D45" i="5"/>
  <c r="C45" i="5"/>
  <c r="E44" i="5"/>
  <c r="D44" i="5"/>
  <c r="C44" i="5"/>
  <c r="E43" i="5"/>
  <c r="D43" i="5"/>
  <c r="C43" i="5"/>
  <c r="E42" i="5"/>
  <c r="D42" i="5"/>
  <c r="C42" i="5"/>
  <c r="E40" i="5"/>
  <c r="D40" i="5"/>
  <c r="C40" i="5"/>
  <c r="E39" i="5"/>
  <c r="D39" i="5"/>
  <c r="C39" i="5"/>
  <c r="E37" i="5"/>
  <c r="D37" i="5"/>
  <c r="C37" i="5"/>
  <c r="E36" i="5"/>
  <c r="D36" i="5"/>
  <c r="C36" i="5"/>
  <c r="E35" i="5"/>
  <c r="D35" i="5"/>
  <c r="C35" i="5"/>
  <c r="E34" i="5"/>
  <c r="D34" i="5"/>
  <c r="C34" i="5"/>
  <c r="E33" i="5"/>
  <c r="D33" i="5"/>
  <c r="C33" i="5"/>
  <c r="E32" i="5"/>
  <c r="D32" i="5"/>
  <c r="C32" i="5"/>
  <c r="E31" i="5"/>
  <c r="D31" i="5"/>
  <c r="C31" i="5"/>
  <c r="E30" i="5"/>
  <c r="D30" i="5"/>
  <c r="C30" i="5"/>
  <c r="E29" i="5"/>
  <c r="D29" i="5"/>
  <c r="C29" i="5"/>
  <c r="E28" i="5"/>
  <c r="D28" i="5"/>
  <c r="C28" i="5"/>
  <c r="E26" i="5"/>
  <c r="D26" i="5"/>
  <c r="C26" i="5"/>
  <c r="E25" i="5"/>
  <c r="D25" i="5"/>
  <c r="C25" i="5"/>
  <c r="E24" i="5"/>
  <c r="D24" i="5"/>
  <c r="C24" i="5"/>
  <c r="E23" i="5"/>
  <c r="D23" i="5"/>
  <c r="C23" i="5"/>
  <c r="E22" i="5"/>
  <c r="D22" i="5"/>
  <c r="C22" i="5"/>
  <c r="E21" i="5"/>
  <c r="D21" i="5"/>
  <c r="C21" i="5"/>
  <c r="E20" i="5"/>
  <c r="D20" i="5"/>
  <c r="C20" i="5"/>
  <c r="E19" i="5"/>
  <c r="D19" i="5"/>
  <c r="C19" i="5"/>
  <c r="E18" i="5"/>
  <c r="D18" i="5"/>
  <c r="C18" i="5"/>
  <c r="E17" i="5"/>
  <c r="D17" i="5"/>
  <c r="C17" i="5"/>
  <c r="E16" i="5"/>
  <c r="D16" i="5"/>
  <c r="C16" i="5"/>
  <c r="E15" i="5"/>
  <c r="D15" i="5"/>
  <c r="C15" i="5"/>
  <c r="E14" i="5"/>
  <c r="D14" i="5"/>
  <c r="C14" i="5"/>
  <c r="C8" i="5"/>
  <c r="C6" i="5"/>
  <c r="A5" i="5"/>
  <c r="C4" i="5"/>
  <c r="A4" i="5"/>
  <c r="A3" i="5"/>
  <c r="A2" i="5"/>
  <c r="E148" i="6" l="1"/>
  <c r="E315" i="7"/>
  <c r="E76" i="6"/>
  <c r="E310" i="6"/>
  <c r="C109" i="6"/>
  <c r="E235" i="5"/>
  <c r="E284" i="5"/>
  <c r="C284" i="5"/>
  <c r="E306" i="5"/>
  <c r="C96" i="5"/>
  <c r="C168" i="5"/>
  <c r="C207" i="5"/>
  <c r="E221" i="5"/>
  <c r="C100" i="5"/>
  <c r="C101" i="5"/>
  <c r="C102" i="5"/>
  <c r="C104" i="5"/>
  <c r="C92" i="5"/>
  <c r="C95" i="5"/>
  <c r="E68" i="5"/>
  <c r="E84" i="5"/>
  <c r="C99" i="5"/>
  <c r="C108" i="5"/>
  <c r="C116" i="5"/>
  <c r="C155" i="5"/>
  <c r="C50" i="5"/>
  <c r="C76" i="5"/>
  <c r="C90" i="5"/>
  <c r="C105" i="5"/>
  <c r="C106" i="5"/>
  <c r="E147" i="5"/>
  <c r="C235" i="5"/>
  <c r="E50" i="5"/>
  <c r="E61" i="5"/>
  <c r="E55" i="5" s="1"/>
  <c r="C93" i="5"/>
  <c r="C94" i="5"/>
  <c r="C103" i="5"/>
  <c r="E116" i="5"/>
  <c r="E139" i="5"/>
  <c r="E168" i="5"/>
  <c r="E207" i="5"/>
  <c r="C221" i="5"/>
  <c r="E294" i="5"/>
  <c r="C84" i="5"/>
  <c r="C91" i="5"/>
  <c r="C97" i="5"/>
  <c r="C98" i="5"/>
  <c r="E109" i="5"/>
  <c r="C107" i="5"/>
  <c r="G109" i="5"/>
  <c r="C139" i="5"/>
  <c r="C147" i="5"/>
  <c r="E155" i="5"/>
  <c r="C294" i="5"/>
  <c r="F109" i="5"/>
  <c r="D109" i="5"/>
  <c r="E315" i="6" l="1"/>
  <c r="E148" i="5"/>
  <c r="E310" i="5"/>
  <c r="E76" i="5"/>
  <c r="C109" i="5"/>
  <c r="C148" i="5"/>
  <c r="E315" i="5" l="1"/>
  <c r="E140" i="1" l="1"/>
  <c r="E192" i="1"/>
  <c r="E259" i="1"/>
  <c r="C332" i="1"/>
  <c r="C331" i="1"/>
  <c r="C330" i="1"/>
  <c r="C329" i="1"/>
  <c r="C328" i="1"/>
  <c r="C327" i="1"/>
  <c r="C326" i="1"/>
  <c r="C324" i="1"/>
  <c r="C323" i="1"/>
  <c r="C322" i="1"/>
  <c r="C321" i="1"/>
  <c r="C291" i="1"/>
  <c r="C269" i="1"/>
  <c r="C252" i="1"/>
  <c r="C227" i="1"/>
  <c r="C226" i="1"/>
  <c r="C140" i="1"/>
  <c r="C128" i="1"/>
  <c r="E75" i="1"/>
  <c r="C75" i="1"/>
  <c r="C8" i="1"/>
  <c r="C6" i="1"/>
  <c r="A5" i="1"/>
  <c r="A3" i="1"/>
  <c r="A2" i="1"/>
  <c r="E305" i="1"/>
  <c r="C305" i="1"/>
  <c r="E304" i="1"/>
  <c r="C304" i="1"/>
  <c r="E303" i="1"/>
  <c r="C303" i="1"/>
  <c r="E302" i="1"/>
  <c r="C302" i="1"/>
  <c r="E301" i="1"/>
  <c r="C301" i="1"/>
  <c r="E300" i="1"/>
  <c r="C300" i="1"/>
  <c r="C299" i="1"/>
  <c r="E293" i="1"/>
  <c r="C293" i="1"/>
  <c r="E292" i="1"/>
  <c r="C292" i="1"/>
  <c r="E291" i="1"/>
  <c r="E290" i="1"/>
  <c r="C289" i="1"/>
  <c r="E283" i="1"/>
  <c r="C283" i="1"/>
  <c r="E282" i="1"/>
  <c r="C282" i="1"/>
  <c r="E281" i="1"/>
  <c r="C281" i="1"/>
  <c r="E280" i="1"/>
  <c r="C280" i="1"/>
  <c r="E279" i="1"/>
  <c r="C279" i="1"/>
  <c r="E278" i="1"/>
  <c r="C278" i="1"/>
  <c r="E276" i="1"/>
  <c r="C276" i="1"/>
  <c r="E275" i="1"/>
  <c r="C275" i="1"/>
  <c r="E274" i="1"/>
  <c r="C274" i="1"/>
  <c r="E273" i="1"/>
  <c r="C273" i="1"/>
  <c r="E272" i="1"/>
  <c r="C272" i="1"/>
  <c r="E271" i="1"/>
  <c r="C271" i="1"/>
  <c r="E270" i="1"/>
  <c r="C270" i="1"/>
  <c r="E269" i="1"/>
  <c r="E268" i="1"/>
  <c r="C268" i="1"/>
  <c r="E267" i="1"/>
  <c r="C267" i="1"/>
  <c r="E266" i="1"/>
  <c r="C266" i="1"/>
  <c r="E265" i="1"/>
  <c r="C265" i="1"/>
  <c r="E264" i="1"/>
  <c r="C264" i="1"/>
  <c r="E263" i="1"/>
  <c r="C263" i="1"/>
  <c r="E262" i="1"/>
  <c r="C262" i="1"/>
  <c r="E261" i="1"/>
  <c r="C261" i="1"/>
  <c r="E260" i="1"/>
  <c r="C260" i="1"/>
  <c r="C259" i="1"/>
  <c r="E257" i="1"/>
  <c r="C257" i="1"/>
  <c r="E256" i="1"/>
  <c r="C256" i="1"/>
  <c r="E255" i="1"/>
  <c r="C255" i="1"/>
  <c r="E254" i="1"/>
  <c r="C254" i="1"/>
  <c r="E253" i="1"/>
  <c r="C253" i="1"/>
  <c r="E252" i="1"/>
  <c r="E251" i="1"/>
  <c r="C251" i="1"/>
  <c r="E250" i="1"/>
  <c r="C250" i="1"/>
  <c r="E249" i="1"/>
  <c r="C249" i="1"/>
  <c r="E248" i="1"/>
  <c r="C248" i="1"/>
  <c r="E247" i="1"/>
  <c r="C247" i="1"/>
  <c r="E246" i="1"/>
  <c r="C246" i="1"/>
  <c r="E244" i="1"/>
  <c r="C244" i="1"/>
  <c r="C240" i="1"/>
  <c r="C234" i="1"/>
  <c r="E233" i="1"/>
  <c r="E220" i="1"/>
  <c r="C220" i="1"/>
  <c r="E219" i="1"/>
  <c r="C219" i="1"/>
  <c r="E218" i="1"/>
  <c r="C218" i="1"/>
  <c r="E217" i="1"/>
  <c r="C217" i="1"/>
  <c r="E216" i="1"/>
  <c r="C216" i="1"/>
  <c r="E215" i="1"/>
  <c r="C215" i="1"/>
  <c r="E214" i="1"/>
  <c r="C214" i="1"/>
  <c r="E213" i="1"/>
  <c r="C213" i="1"/>
  <c r="E206" i="1"/>
  <c r="C206" i="1"/>
  <c r="E205" i="1"/>
  <c r="C205" i="1"/>
  <c r="E204" i="1"/>
  <c r="C204" i="1"/>
  <c r="E203" i="1"/>
  <c r="C203" i="1"/>
  <c r="E202" i="1"/>
  <c r="C202" i="1"/>
  <c r="E201" i="1"/>
  <c r="C201" i="1"/>
  <c r="E200" i="1"/>
  <c r="C200" i="1"/>
  <c r="E199" i="1"/>
  <c r="C199" i="1"/>
  <c r="E198" i="1"/>
  <c r="C198" i="1"/>
  <c r="E197" i="1"/>
  <c r="C197" i="1"/>
  <c r="E196" i="1"/>
  <c r="C196" i="1"/>
  <c r="E195" i="1"/>
  <c r="C195" i="1"/>
  <c r="E194" i="1"/>
  <c r="C194" i="1"/>
  <c r="E193" i="1"/>
  <c r="C193" i="1"/>
  <c r="C192" i="1"/>
  <c r="E191" i="1"/>
  <c r="C191" i="1"/>
  <c r="E190" i="1"/>
  <c r="C190" i="1"/>
  <c r="E189" i="1"/>
  <c r="C189" i="1"/>
  <c r="E188" i="1"/>
  <c r="C188" i="1"/>
  <c r="E187" i="1"/>
  <c r="C187" i="1"/>
  <c r="E186" i="1"/>
  <c r="C186" i="1"/>
  <c r="E185" i="1"/>
  <c r="C185" i="1"/>
  <c r="E184" i="1"/>
  <c r="C184" i="1"/>
  <c r="E183" i="1"/>
  <c r="C183" i="1"/>
  <c r="E182" i="1"/>
  <c r="C182" i="1"/>
  <c r="E181" i="1"/>
  <c r="C181" i="1"/>
  <c r="E180" i="1"/>
  <c r="C180" i="1"/>
  <c r="E179" i="1"/>
  <c r="C179" i="1"/>
  <c r="E178" i="1"/>
  <c r="C178" i="1"/>
  <c r="E177" i="1"/>
  <c r="C177" i="1"/>
  <c r="E176" i="1"/>
  <c r="C176" i="1"/>
  <c r="E175" i="1"/>
  <c r="C175" i="1"/>
  <c r="E174" i="1"/>
  <c r="C174" i="1"/>
  <c r="E167" i="1"/>
  <c r="C167" i="1"/>
  <c r="E166" i="1"/>
  <c r="C166" i="1"/>
  <c r="E165" i="1"/>
  <c r="C165" i="1"/>
  <c r="E164" i="1"/>
  <c r="C164" i="1"/>
  <c r="E163" i="1"/>
  <c r="C163" i="1"/>
  <c r="E162" i="1"/>
  <c r="C162" i="1"/>
  <c r="E161" i="1"/>
  <c r="C161" i="1"/>
  <c r="E154" i="1"/>
  <c r="C154" i="1"/>
  <c r="E146" i="1"/>
  <c r="C146" i="1"/>
  <c r="E145" i="1"/>
  <c r="C145" i="1"/>
  <c r="E144" i="1"/>
  <c r="C144" i="1"/>
  <c r="E143" i="1"/>
  <c r="C143" i="1"/>
  <c r="E142" i="1"/>
  <c r="C142" i="1"/>
  <c r="E138" i="1"/>
  <c r="C138" i="1"/>
  <c r="E137" i="1"/>
  <c r="C137" i="1"/>
  <c r="E136" i="1"/>
  <c r="C136" i="1"/>
  <c r="E135" i="1"/>
  <c r="C135" i="1"/>
  <c r="E134" i="1"/>
  <c r="C134" i="1"/>
  <c r="E133" i="1"/>
  <c r="C133" i="1"/>
  <c r="E132" i="1"/>
  <c r="C132" i="1"/>
  <c r="E131" i="1"/>
  <c r="C131" i="1"/>
  <c r="E130" i="1"/>
  <c r="C130" i="1"/>
  <c r="E129" i="1"/>
  <c r="C129" i="1"/>
  <c r="E128" i="1"/>
  <c r="E127" i="1"/>
  <c r="C126" i="1"/>
  <c r="C121" i="1"/>
  <c r="E115" i="1"/>
  <c r="C115" i="1"/>
  <c r="E90" i="1"/>
  <c r="D90" i="1"/>
  <c r="E83" i="1"/>
  <c r="C83" i="1"/>
  <c r="E82" i="1"/>
  <c r="C82" i="1"/>
  <c r="E74" i="1"/>
  <c r="C74" i="1"/>
  <c r="E73" i="1"/>
  <c r="C73" i="1"/>
  <c r="E72" i="1"/>
  <c r="C72" i="1"/>
  <c r="E71" i="1"/>
  <c r="C71" i="1"/>
  <c r="E70" i="1"/>
  <c r="C70" i="1"/>
  <c r="C69" i="1"/>
  <c r="C68" i="1"/>
  <c r="E67" i="1"/>
  <c r="C67" i="1"/>
  <c r="E66" i="1"/>
  <c r="C66" i="1"/>
  <c r="E65" i="1"/>
  <c r="C65" i="1"/>
  <c r="E64" i="1"/>
  <c r="C64" i="1"/>
  <c r="E63" i="1"/>
  <c r="C63" i="1"/>
  <c r="E62" i="1"/>
  <c r="C62" i="1"/>
  <c r="C61" i="1"/>
  <c r="E60" i="1"/>
  <c r="C60" i="1"/>
  <c r="E59" i="1"/>
  <c r="C59" i="1"/>
  <c r="E58" i="1"/>
  <c r="C58" i="1"/>
  <c r="E57" i="1"/>
  <c r="C57" i="1"/>
  <c r="E56" i="1"/>
  <c r="C56" i="1"/>
  <c r="E49" i="1"/>
  <c r="C49" i="1"/>
  <c r="E48" i="1"/>
  <c r="C48" i="1"/>
  <c r="E47" i="1"/>
  <c r="C47" i="1"/>
  <c r="E45" i="1"/>
  <c r="C45" i="1"/>
  <c r="E44" i="1"/>
  <c r="C44" i="1"/>
  <c r="E43" i="1"/>
  <c r="C43" i="1"/>
  <c r="E42" i="1"/>
  <c r="C42" i="1"/>
  <c r="E40" i="1"/>
  <c r="C40" i="1"/>
  <c r="E39" i="1"/>
  <c r="C39" i="1"/>
  <c r="E37" i="1"/>
  <c r="C37" i="1"/>
  <c r="E36" i="1"/>
  <c r="C36" i="1"/>
  <c r="E35" i="1"/>
  <c r="C35" i="1"/>
  <c r="E34" i="1"/>
  <c r="C34" i="1"/>
  <c r="E33" i="1"/>
  <c r="C33" i="1"/>
  <c r="E32" i="1"/>
  <c r="C32" i="1"/>
  <c r="E31" i="1"/>
  <c r="C31" i="1"/>
  <c r="E30" i="1"/>
  <c r="C30" i="1"/>
  <c r="E29" i="1"/>
  <c r="C29" i="1"/>
  <c r="E28" i="1"/>
  <c r="C28" i="1"/>
  <c r="E26" i="1"/>
  <c r="E25" i="1"/>
  <c r="E24" i="1"/>
  <c r="E23" i="1"/>
  <c r="E22" i="1"/>
  <c r="E21" i="1"/>
  <c r="E20" i="1"/>
  <c r="E19" i="1"/>
  <c r="E18" i="1"/>
  <c r="E17" i="1"/>
  <c r="E16" i="1"/>
  <c r="E15" i="1"/>
  <c r="C76" i="1" l="1"/>
  <c r="E69" i="1"/>
  <c r="E68" i="1" s="1"/>
  <c r="C114" i="1"/>
  <c r="C116" i="1" s="1"/>
  <c r="E141" i="1"/>
  <c r="E147" i="1" s="1"/>
  <c r="C153" i="1"/>
  <c r="C155" i="1" s="1"/>
  <c r="E160" i="1"/>
  <c r="E168" i="1" s="1"/>
  <c r="E173" i="1"/>
  <c r="E207" i="1" s="1"/>
  <c r="C212" i="1"/>
  <c r="C221" i="1" s="1"/>
  <c r="E234" i="1"/>
  <c r="E245" i="1"/>
  <c r="E284" i="1" s="1"/>
  <c r="C290" i="1"/>
  <c r="C294" i="1" s="1"/>
  <c r="E61" i="1"/>
  <c r="E55" i="1" s="1"/>
  <c r="C81" i="1"/>
  <c r="C84" i="1" s="1"/>
  <c r="E126" i="1"/>
  <c r="E139" i="1" s="1"/>
  <c r="E299" i="1"/>
  <c r="E306" i="1" s="1"/>
  <c r="E114" i="1"/>
  <c r="E116" i="1" s="1"/>
  <c r="C50" i="1"/>
  <c r="E14" i="1"/>
  <c r="E50" i="1" s="1"/>
  <c r="E81" i="1"/>
  <c r="E84" i="1" s="1"/>
  <c r="C127" i="1"/>
  <c r="C139" i="1" s="1"/>
  <c r="C141" i="1"/>
  <c r="C147" i="1" s="1"/>
  <c r="E153" i="1"/>
  <c r="E155" i="1" s="1"/>
  <c r="C160" i="1"/>
  <c r="C168" i="1" s="1"/>
  <c r="C173" i="1"/>
  <c r="C207" i="1" s="1"/>
  <c r="E221" i="1"/>
  <c r="E212" i="1"/>
  <c r="C90" i="1"/>
  <c r="G109" i="1"/>
  <c r="C233" i="1"/>
  <c r="C235" i="1" s="1"/>
  <c r="E289" i="1"/>
  <c r="E294" i="1" s="1"/>
  <c r="C245" i="1"/>
  <c r="C284" i="1" s="1"/>
  <c r="F109" i="1"/>
  <c r="C228" i="1"/>
  <c r="C325" i="1"/>
  <c r="C333" i="1" s="1"/>
  <c r="C148" i="1" l="1"/>
  <c r="E148" i="1"/>
  <c r="D109" i="1"/>
  <c r="E109" i="1"/>
  <c r="C109" i="1"/>
  <c r="E310" i="1"/>
  <c r="E235" i="1"/>
  <c r="E76" i="1"/>
</calcChain>
</file>

<file path=xl/sharedStrings.xml><?xml version="1.0" encoding="utf-8"?>
<sst xmlns="http://schemas.openxmlformats.org/spreadsheetml/2006/main" count="7137" uniqueCount="490">
  <si>
    <t>SERVICIO DE SALUD</t>
  </si>
  <si>
    <t>IDENTIFICACION</t>
  </si>
  <si>
    <t>Mes de Facturación</t>
  </si>
  <si>
    <t>Año de Facturación</t>
  </si>
  <si>
    <t>REM0  -  FACTURACION  PAGO  POR  PRESTACIONES INSTITUCIONALES</t>
  </si>
  <si>
    <t>Establecimiento</t>
  </si>
  <si>
    <t>(P.P.I.)</t>
  </si>
  <si>
    <t>CODIGOS</t>
  </si>
  <si>
    <t>IDENTIFICACION DE PRESTACIONES</t>
  </si>
  <si>
    <t>PRESTACIONES BENEFICIARIOS LEY 18.469</t>
  </si>
  <si>
    <t>ARANCEL UNITARIO ($)</t>
  </si>
  <si>
    <t>PAGO POR PRESTACIONES ($)</t>
  </si>
  <si>
    <t>CONSULTAS Y ATENCION MEDICA</t>
  </si>
  <si>
    <t>0101101</t>
  </si>
  <si>
    <t>Consulta o control médico integral en atención primaria</t>
  </si>
  <si>
    <t>0101102</t>
  </si>
  <si>
    <t>Consulta o control médico integral en especialidades (Hosp. tipo 3)</t>
  </si>
  <si>
    <t>0101103</t>
  </si>
  <si>
    <t>Consulta médica integral en servicio de urgencia (Hosp. tipo 1)</t>
  </si>
  <si>
    <t>0101104</t>
  </si>
  <si>
    <t>Consulta médica integral en C.R.S.</t>
  </si>
  <si>
    <t>0101105</t>
  </si>
  <si>
    <t>Consulta médica integral en servicio de urgencia (Hosp. tipo 2 y 3)</t>
  </si>
  <si>
    <t>0101108</t>
  </si>
  <si>
    <t>Consulta integral de especialidades en Cirugía, Ginecología y Obstetricia, Ortopedia y Traumatología (en C.D.T.)</t>
  </si>
  <si>
    <t>0101109</t>
  </si>
  <si>
    <t>Consulta integral de especialidades en Urología, Otorrinolaringología, Medicina Fisica y Rehabilitación, Dermatología, Pediatría y Subespecialidades (en C.D.T)</t>
  </si>
  <si>
    <t>0101110</t>
  </si>
  <si>
    <t>Consulta integral de especialidades en Medicina Interna y Subespecialidades, Oftalmología, Neurología (en C.D.T.)</t>
  </si>
  <si>
    <t>0101111</t>
  </si>
  <si>
    <t>Consulta integral de especialidades en Cirugía, Ginecología y Obstetricia, Ortopedia y Traumatología (en Hospitales tipo 1 y 2)</t>
  </si>
  <si>
    <t>0101112</t>
  </si>
  <si>
    <t>Consulta integral de especialidades en Urología, Otorrinolaringología, Medicina Fisica y Rehabilitación, Dermatología, Pediatría y Subespecialidades (en Hospitales tipo 1 y 2)</t>
  </si>
  <si>
    <t>0101113</t>
  </si>
  <si>
    <t>Consulta integral de especialidades en Medicina Interna y Subespecialidades, Oftalmología, Neurología (en Hospitales tipo 1 y 2)</t>
  </si>
  <si>
    <t>0903001</t>
  </si>
  <si>
    <t>Consulta de psiquiatría</t>
  </si>
  <si>
    <t>0903006</t>
  </si>
  <si>
    <t>Consultoría de salud mental por psiquiatra (sesión 4 hrs.) (mínimo 8 pacientes)</t>
  </si>
  <si>
    <t>CONSULTAS POR OTROS PROFESIONALES DE LA SALUD</t>
  </si>
  <si>
    <t>0102001</t>
  </si>
  <si>
    <t>Consulta o control por enfermera, matrona o nutricionista</t>
  </si>
  <si>
    <t>0102002</t>
  </si>
  <si>
    <t>Control de salud niño con EDP por enfermera</t>
  </si>
  <si>
    <t>0102003</t>
  </si>
  <si>
    <t>Consulta o control por auxiliar de enfermería</t>
  </si>
  <si>
    <t>0102005</t>
  </si>
  <si>
    <t>Consulta por fonoaudiólogo</t>
  </si>
  <si>
    <t>0102006</t>
  </si>
  <si>
    <t>Atención kinesiológica integral ambulatoria</t>
  </si>
  <si>
    <t>0102007</t>
  </si>
  <si>
    <t>Atención integral por terapeuta ocupacional</t>
  </si>
  <si>
    <t>0903002</t>
  </si>
  <si>
    <t>Consulta o control psicológico clínico</t>
  </si>
  <si>
    <t>0903003</t>
  </si>
  <si>
    <t>Consulta de salud mental por otros profesionales</t>
  </si>
  <si>
    <t>0903004</t>
  </si>
  <si>
    <t>Intervención psicosocial grupal (4 a 8 pacientes, familiares o cuidadores)</t>
  </si>
  <si>
    <t>0903005</t>
  </si>
  <si>
    <t>Psicoterapia de grupo (por psicólogo o psiquiatra) (4 a 8 pacientes)</t>
  </si>
  <si>
    <t>PROGRAMAS DE REHABILITACION</t>
  </si>
  <si>
    <t>0903007</t>
  </si>
  <si>
    <t>Programa de rehabilitación tipo 1 (mensual, grupo 6 a 10 pers.)</t>
  </si>
  <si>
    <t>0903008</t>
  </si>
  <si>
    <t>Programa de rehabilitación tipo 2 (mensual, grupo 5 a 7 pers.)</t>
  </si>
  <si>
    <t>EDUCACION DE GRUPO</t>
  </si>
  <si>
    <t>0103001</t>
  </si>
  <si>
    <t>Educación de grupo por médico</t>
  </si>
  <si>
    <t>0103002</t>
  </si>
  <si>
    <t>Educación de grupo por enfermera, matrona o nutricionista</t>
  </si>
  <si>
    <t>0103003</t>
  </si>
  <si>
    <t>Educación de grupo por asistente social</t>
  </si>
  <si>
    <t>0103004</t>
  </si>
  <si>
    <t>Educación de grupo por auxiliar de enfermería</t>
  </si>
  <si>
    <t>VISITAS DOMICILIARIAS</t>
  </si>
  <si>
    <t>0104001</t>
  </si>
  <si>
    <t>Visita a domicilio por enfermera, matrona o nutricionista</t>
  </si>
  <si>
    <t>0104002</t>
  </si>
  <si>
    <t>Visita a domicilio por asistente social</t>
  </si>
  <si>
    <t>0104003</t>
  </si>
  <si>
    <t>Visita a domicilio por auxiliar de enfermería</t>
  </si>
  <si>
    <t>SUB-TOTAL FACTURACION SECCION A</t>
  </si>
  <si>
    <t>SECCION B: EXAMENES DE DIAGNOSTICO (Libro Anexo REM 17A)</t>
  </si>
  <si>
    <t>IDENTIFICACION DE EXAMENES</t>
  </si>
  <si>
    <t>03</t>
  </si>
  <si>
    <t xml:space="preserve">LABORATORIO CLINICO, TOTALES </t>
  </si>
  <si>
    <t>0301</t>
  </si>
  <si>
    <t>I HEMATOLOGICOS</t>
  </si>
  <si>
    <t>0302</t>
  </si>
  <si>
    <t>II BIOQUIMICOS</t>
  </si>
  <si>
    <t>0303</t>
  </si>
  <si>
    <t>III HORMONALES</t>
  </si>
  <si>
    <t>0304</t>
  </si>
  <si>
    <t>IV GENETICA</t>
  </si>
  <si>
    <t>0305</t>
  </si>
  <si>
    <t>V INMULOGICOS</t>
  </si>
  <si>
    <t>0306</t>
  </si>
  <si>
    <t>VI MICROBIOLOGICOS</t>
  </si>
  <si>
    <t xml:space="preserve"> a)  BACTERIA Y HONGOS</t>
  </si>
  <si>
    <t xml:space="preserve"> b)  PARASITOS</t>
  </si>
  <si>
    <t xml:space="preserve"> c)  VIRUS</t>
  </si>
  <si>
    <t>0307</t>
  </si>
  <si>
    <t>VII PROC. O DETER. DIRECTAS CON PACIENTES</t>
  </si>
  <si>
    <t>0308</t>
  </si>
  <si>
    <t>VIII DEPOSICIONES, EXUDADOS, SECRECIONES Y OTROS</t>
  </si>
  <si>
    <t>0309</t>
  </si>
  <si>
    <t>IX ORINA</t>
  </si>
  <si>
    <t>04</t>
  </si>
  <si>
    <t xml:space="preserve">IMAGENOLOGIA, TOTALES </t>
  </si>
  <si>
    <t>0401</t>
  </si>
  <si>
    <t xml:space="preserve"> EXAMENES RADIOLOGICOS SIMPLES</t>
  </si>
  <si>
    <t>0402</t>
  </si>
  <si>
    <t xml:space="preserve"> EXAMENES RADIOLOGICOS COMPLEJOS</t>
  </si>
  <si>
    <t>0403</t>
  </si>
  <si>
    <t xml:space="preserve"> TOMOGRAFIA AXIAL COMPUTARIZADA (TAC)</t>
  </si>
  <si>
    <t>0404</t>
  </si>
  <si>
    <t xml:space="preserve"> ECOTOMOGRAFIAS  sin ecografía obstétrica</t>
  </si>
  <si>
    <t>04.04.002 ECOGRAFIA OBSTETRICA</t>
  </si>
  <si>
    <t>0405</t>
  </si>
  <si>
    <t xml:space="preserve">RESONANCIA MAGNÉTICA </t>
  </si>
  <si>
    <t>0801</t>
  </si>
  <si>
    <t xml:space="preserve">ANATOMIA PATOLOGICA, TOTALES </t>
  </si>
  <si>
    <t xml:space="preserve">SUB-TOTAL FACTURACION SECCION B </t>
  </si>
  <si>
    <t>SECCION C: PROCEDIMIENTOS DE MEDICINA NUCLEAR , GINECOLOGIA Y OBSTETRICIA, Y ORTOPEDIA (Libro Anexo REM17A)</t>
  </si>
  <si>
    <t>05</t>
  </si>
  <si>
    <t>PROCEDIMIENTOS DE MEDICINA NUCLEAR</t>
  </si>
  <si>
    <t>PROCEDIMIENTOS DE GINECOLOGIA Y OBSTETRICIA</t>
  </si>
  <si>
    <t>2107</t>
  </si>
  <si>
    <t>PROCEDIMIENTOS DE ORTOPEDIA</t>
  </si>
  <si>
    <t>SUB-TOTAL FACTURACION SECCION C</t>
  </si>
  <si>
    <t>SECCION D: INTERVENCIONES QUIRURGICAS (Libro Anexo REM17A)</t>
  </si>
  <si>
    <t>INTERVENCIONES al 100%</t>
  </si>
  <si>
    <t>INTERVENCIONES al 50%</t>
  </si>
  <si>
    <t>INTERVENCIONES al 75%</t>
  </si>
  <si>
    <t>1103</t>
  </si>
  <si>
    <t>I NEUROCIRUGIA</t>
  </si>
  <si>
    <t>1202</t>
  </si>
  <si>
    <t>II CIRUGIA OFTALMOLOGICA</t>
  </si>
  <si>
    <t>1302</t>
  </si>
  <si>
    <t>III CIRUGIA OTORRINOLOGICA</t>
  </si>
  <si>
    <t>1402</t>
  </si>
  <si>
    <t>IV CIRUGIA DE CABEZA Y CUELLO</t>
  </si>
  <si>
    <t>1502</t>
  </si>
  <si>
    <t>V CIRUGIA PLASTICA Y REPARADORA</t>
  </si>
  <si>
    <t>1602</t>
  </si>
  <si>
    <t>VI DERMATOLOGIA Y TEGUMENTOS</t>
  </si>
  <si>
    <t>1703</t>
  </si>
  <si>
    <t>VII CIRUGIA CARDIOVASCULAR</t>
  </si>
  <si>
    <t>1704</t>
  </si>
  <si>
    <t>VIII CIRUGIA TORAXICA</t>
  </si>
  <si>
    <t>1802</t>
  </si>
  <si>
    <t>IX CIRUGIA ABDOMINAL</t>
  </si>
  <si>
    <t>1803</t>
  </si>
  <si>
    <t>X CIRUGIA PROCTOLOGICA</t>
  </si>
  <si>
    <t>1902</t>
  </si>
  <si>
    <t>XI CIRUGIA UROLOGICA Y SUPRARRENAL</t>
  </si>
  <si>
    <t>2002</t>
  </si>
  <si>
    <t>XII CIRUGIA DE LA MAMA</t>
  </si>
  <si>
    <t>2003</t>
  </si>
  <si>
    <t>XIII CIRUGIA GINECOLOGICA</t>
  </si>
  <si>
    <t>2004</t>
  </si>
  <si>
    <t>XIV CIRUGIA OBSTETRICA</t>
  </si>
  <si>
    <t>CESAREA CON HISTERECTOMIA  2004005</t>
  </si>
  <si>
    <t>CESAREA C/S SALPINGOLIGADURA O SALPINGECTOMIA  2004006</t>
  </si>
  <si>
    <t>Abortos 2004001 y 2004002</t>
  </si>
  <si>
    <t xml:space="preserve">2104 </t>
  </si>
  <si>
    <t xml:space="preserve">XV  TRAUMATOLOGIA </t>
  </si>
  <si>
    <t>XVI  RETIRO ELEMENTOS OSTEOSINTESIS</t>
  </si>
  <si>
    <t>SUB-TOTAL FACTURACION SECCION D</t>
  </si>
  <si>
    <t>SECCION E: PARTOS (Libro Anexo REM17A)</t>
  </si>
  <si>
    <t>2004103</t>
  </si>
  <si>
    <t>Parto normal</t>
  </si>
  <si>
    <t>2004113</t>
  </si>
  <si>
    <t>Parto distósico vaginal</t>
  </si>
  <si>
    <t>SUB-TOTAL FACTURACION SECCION E</t>
  </si>
  <si>
    <t>SECCION F: ATENCION ODONTOLOGICA (GRUPO 27 DEL REM17A)</t>
  </si>
  <si>
    <t>Grupo 27</t>
  </si>
  <si>
    <t>TOTAL GRUPO 27</t>
  </si>
  <si>
    <t>SECCION G: ATENCION CERRADA, DIAS DE HOSPITALIZACION (REM 20)</t>
  </si>
  <si>
    <t>0203001</t>
  </si>
  <si>
    <t>Día cama hospitalización integral, hospitales tipo 1</t>
  </si>
  <si>
    <t>0203102</t>
  </si>
  <si>
    <t>Día cama hospitalización integral, hospitales tipo 2</t>
  </si>
  <si>
    <t>0203103</t>
  </si>
  <si>
    <t>Día cama hospitalización integral, hospitales tipo 3 y 4</t>
  </si>
  <si>
    <t>0203002 a 004</t>
  </si>
  <si>
    <t>Día cama hospitalización integral Unidad Cuidado Intensivo (U.C.I.)</t>
  </si>
  <si>
    <t>0203005 a 007</t>
  </si>
  <si>
    <t>Día cama hospitalización integral en Unidad Tratamiento Intermedio (U.T.I.)</t>
  </si>
  <si>
    <t>0203008</t>
  </si>
  <si>
    <t>Día cama hospitalización integral incubadora</t>
  </si>
  <si>
    <t>0203009</t>
  </si>
  <si>
    <t>Día cama hospitalización integral psiquiatría crónicos</t>
  </si>
  <si>
    <t>0203109</t>
  </si>
  <si>
    <t>Día cama hospitalización integral psiquiatría corta estadía</t>
  </si>
  <si>
    <t>0203110</t>
  </si>
  <si>
    <t>Día cama hospitalización integral psiquiatría mediana estadía</t>
  </si>
  <si>
    <t>0203209</t>
  </si>
  <si>
    <t>Día cama hosp. integral desintoxicación alcohol y drogas</t>
  </si>
  <si>
    <t>0203012</t>
  </si>
  <si>
    <t>Día cama integral geriatría o crónicos</t>
  </si>
  <si>
    <t>0203015</t>
  </si>
  <si>
    <t>Día cuna de hospitalización integral</t>
  </si>
  <si>
    <t>0203016</t>
  </si>
  <si>
    <t xml:space="preserve">Día cama hospitalización integral urgencia H.U.A.P. </t>
  </si>
  <si>
    <t>SUBTOTAL DIAS CAMA DE HOSPITALIZACION</t>
  </si>
  <si>
    <t>MISCELANEOS DIAS CAMA</t>
  </si>
  <si>
    <t>0203010</t>
  </si>
  <si>
    <t>Día cama integral psiquiátrico diurno</t>
  </si>
  <si>
    <t>0203011</t>
  </si>
  <si>
    <t>Día cama integral de observación o día cama integral ambulatorio diurno</t>
  </si>
  <si>
    <t>0203111</t>
  </si>
  <si>
    <t>Camilla de observación en servicio de urgencia</t>
  </si>
  <si>
    <t>0203013</t>
  </si>
  <si>
    <t>Día estada en cámara hiperbárica</t>
  </si>
  <si>
    <t>0203014</t>
  </si>
  <si>
    <t>Día cama hogar embarazada rural (del Servicio de Salud)</t>
  </si>
  <si>
    <t>0203017</t>
  </si>
  <si>
    <t>Día cama hogar protegido paciente psiquiátrico compensado</t>
  </si>
  <si>
    <t>SUBTOTAL MISCELANEOS DIAS CAMA</t>
  </si>
  <si>
    <t>SUB-TOTAL FACTURACION SECCION G</t>
  </si>
  <si>
    <t>SECCION H: ACTIVIDADES PROTECCION ESPECIFICA (REM 17A)</t>
  </si>
  <si>
    <t>0105001</t>
  </si>
  <si>
    <t>Vacunaciones (sólo considera administración) REGISTRAR EN LIBRO</t>
  </si>
  <si>
    <t>0105002 y 003</t>
  </si>
  <si>
    <t>Desparasitación sarna y pediculosis (cada persona) Registrar en LIBRO</t>
  </si>
  <si>
    <t>SUB-TOTAL FACTURACION SECCION H</t>
  </si>
  <si>
    <t>SECCION I: HEMODIALISIS Y PERITONEODIALISIS (LIBRO ANEXO REM017A)</t>
  </si>
  <si>
    <t>1901023</t>
  </si>
  <si>
    <t>Hemodiálisis con insumos incluidos</t>
  </si>
  <si>
    <t>1901024</t>
  </si>
  <si>
    <t>Hemodiálisis sin insumos</t>
  </si>
  <si>
    <t>1901025</t>
  </si>
  <si>
    <t>Peritoneodiálisis (incluye insumos)</t>
  </si>
  <si>
    <t>1901026</t>
  </si>
  <si>
    <t>Peritoneodiálisis continua en paciente crónico (adulto o niños) (tratamiento mensual)</t>
  </si>
  <si>
    <t>1901126</t>
  </si>
  <si>
    <t>Instalación de cateter para peritoneodiális</t>
  </si>
  <si>
    <t>1901027</t>
  </si>
  <si>
    <t>Hemodialisis, Tratamiento Mensual (con insumos incluidos)</t>
  </si>
  <si>
    <t>1901028</t>
  </si>
  <si>
    <t>Hemodiálisis con bicarbonato con insumos (por sesion)</t>
  </si>
  <si>
    <t>Hemodiálisis con bicarbonato con insumos (tratamiento mensual)</t>
  </si>
  <si>
    <t>SUB-TOTAL FACTURACION SECCION I</t>
  </si>
  <si>
    <t>SECCION J: PROCEDIMIENTOS DIAGNOSTICOS Y TERAPEUTICOS</t>
  </si>
  <si>
    <t>E.E.G. de 16 o más canales (incluye el cód. 11-01-006)</t>
  </si>
  <si>
    <t>Electroencefalograma (E.E.G.) standard y/o activado...., de 8 canales</t>
  </si>
  <si>
    <t>1701001</t>
  </si>
  <si>
    <t>E.C.G. de reposo (incluye mínimo 12 derivaciones y 4 complejos por derivación)</t>
  </si>
  <si>
    <t>1701003</t>
  </si>
  <si>
    <t>Ergometría (incluye E.C.G. antes, durante y después del ejercicio con monitoreo continuo y medición de la intensidad del esfuerzo)</t>
  </si>
  <si>
    <t>1701006</t>
  </si>
  <si>
    <t>E.C.G. continuo (test Holter o similares, por ej. variabilidad de la frecuencia cardíaca y/o alta resolución del ST y/o depolarización tardía); 20 a 24 horas de registro</t>
  </si>
  <si>
    <t>1701007</t>
  </si>
  <si>
    <t>Ecocardiograma Doppler, con registro (incluye cód.17.01.008)</t>
  </si>
  <si>
    <t>1701045</t>
  </si>
  <si>
    <t>Ecocardiograma Doppler color</t>
  </si>
  <si>
    <t>1701008</t>
  </si>
  <si>
    <t>Ecocardiograma bidimensional (incluye registro modo M, papel fotosensible y fotografía), en adultos o niños (proc. aut.)</t>
  </si>
  <si>
    <t>1701010</t>
  </si>
  <si>
    <t>Sondeo cardíaco derecho c/s termodilución, en adultos o niños</t>
  </si>
  <si>
    <t>1701011</t>
  </si>
  <si>
    <t>Sondeo cardíaco izquierdo y derecho, en adultos o niños</t>
  </si>
  <si>
    <t>1701012</t>
  </si>
  <si>
    <t>Sondeo cardíaco izquierdo, en adultos o niños</t>
  </si>
  <si>
    <t>1701019</t>
  </si>
  <si>
    <t xml:space="preserve">Cinecoronariografía derecha y/o izquierda (incluye sondeo cardíaco izq.  y ventriculografía izq.) </t>
  </si>
  <si>
    <t>1701020</t>
  </si>
  <si>
    <t>Ventriculografía derecha, en adultos o niños (incl. proc. rad. y sondeo cardíaco derecho)</t>
  </si>
  <si>
    <t>1701021</t>
  </si>
  <si>
    <t>Ventriculografía izquierda, en adultos o niños (incl. proc. rad. y sondeo cardíaco izquierdo)</t>
  </si>
  <si>
    <t>1701022</t>
  </si>
  <si>
    <t>Aortografía, en adultos o niños (Incluye proc. rad.)</t>
  </si>
  <si>
    <t>1701023</t>
  </si>
  <si>
    <t>Arteriografía de extremidades, en adultos o niños (incluye proc. rad.)</t>
  </si>
  <si>
    <t>1701024</t>
  </si>
  <si>
    <t xml:space="preserve">Arteriografía selectiva o superselectiva (pulmonar, renal, tronco celíaco, etc)  en adultos o niños (incl. proc. rad.)  </t>
  </si>
  <si>
    <t>1701131</t>
  </si>
  <si>
    <t>Angioplastía Intraluminal coronaria uno o mult. vasos(incl. proc. rad; balón, rotablator, Stent o similar)</t>
  </si>
  <si>
    <t>1701132</t>
  </si>
  <si>
    <t>Angioplastía Intraluminal periférica (incluye proc. rad., balón, Stent o similar)</t>
  </si>
  <si>
    <t>1701043</t>
  </si>
  <si>
    <t>Angioplastía de coartación aórtica (incl. proc. rad.) (proc. completo)</t>
  </si>
  <si>
    <t>1701144</t>
  </si>
  <si>
    <t>Angioplastía de arteria pulmonar o vena cava en niños (incluye proc. rad., balón, Stent o similar)</t>
  </si>
  <si>
    <t>1701033</t>
  </si>
  <si>
    <t>Biopsia endomiocárdica (proc. completo)</t>
  </si>
  <si>
    <t>1701038</t>
  </si>
  <si>
    <t>Septostomía de Rashkind</t>
  </si>
  <si>
    <t>1701035</t>
  </si>
  <si>
    <t>Colocación de sonda marcapaso transitorio (proc. completo)</t>
  </si>
  <si>
    <t>1701141</t>
  </si>
  <si>
    <t>Valvuloplastía mitral o tricúspide (incl. proc. radiológico,  incluye balón)</t>
  </si>
  <si>
    <t>1701142</t>
  </si>
  <si>
    <t>Valvuloplastía aórtica y pulmonar (incl. proc. radiológico,  incluye balón)</t>
  </si>
  <si>
    <t>Gastroduodenoscopía (incluye esofagoscopía)</t>
  </si>
  <si>
    <t>Yeyuno-ileoscopía (incluye esofago-gastro-duodenoscopía)</t>
  </si>
  <si>
    <t>Colonoscopía larga (incluye sigmoidoscopía y ....)</t>
  </si>
  <si>
    <t>14-01-001</t>
  </si>
  <si>
    <t>Punción evacuadora de quiste tiroídeo c/s toma de muestra, c/s inyección de medicamentos</t>
  </si>
  <si>
    <t>11-01-113</t>
  </si>
  <si>
    <t>Angiografía cerebral digital por cateterización femoral (incluye proc. Radiológico, medio de contraste e insumos)</t>
  </si>
  <si>
    <t>11-01-140</t>
  </si>
  <si>
    <t>Esclerosis Múltiple Remitente Recurrente,  Tratamiento médico farmacológico  Anual (incluye inmunomoduladores)</t>
  </si>
  <si>
    <t>11-01-141</t>
  </si>
  <si>
    <t>Esclerosis Múltiple Remitente Recurrente, Tratamiento rehabilitación</t>
  </si>
  <si>
    <t>11-01-142</t>
  </si>
  <si>
    <t>Esclerosis Múltiple Remitente Recurrente,  Tratamiento Brote</t>
  </si>
  <si>
    <t>SUB-TOTAL FACTURACION SECCION J</t>
  </si>
  <si>
    <t>SECCION K: MISCELANEOS (REM 17A)</t>
  </si>
  <si>
    <t>0101106</t>
  </si>
  <si>
    <t>Asistencia de cardiólogo a cirugías no cardíacas</t>
  </si>
  <si>
    <t>0101107</t>
  </si>
  <si>
    <t>Atención médica del recién nacido</t>
  </si>
  <si>
    <t>0106001</t>
  </si>
  <si>
    <t>Abreu</t>
  </si>
  <si>
    <t>0106002</t>
  </si>
  <si>
    <t>Curación simple ambulatoria</t>
  </si>
  <si>
    <t>0106004</t>
  </si>
  <si>
    <t>Despacho de recetas a crónicos</t>
  </si>
  <si>
    <t>0106005</t>
  </si>
  <si>
    <t>Autocontrol pacientes D.I.D. (mensual)</t>
  </si>
  <si>
    <t>0106006</t>
  </si>
  <si>
    <t>Oxigenoterapia domiciliaria (pacientes oxígeno dependientes)</t>
  </si>
  <si>
    <t>0107001 a 005</t>
  </si>
  <si>
    <t>ACTIVIDAD COMPIN</t>
  </si>
  <si>
    <t>2201102</t>
  </si>
  <si>
    <t>Anestesia peridural o epidural  continua para partos</t>
  </si>
  <si>
    <t>SUB-TOTAL FACTURACION SECCION K</t>
  </si>
  <si>
    <t>SECCION L: FACTURACION POR ATENCIONES SALUD  OCUPACIONAL Y AMBIENTAL (RMC0- SALUD OCUPACIONAL y MEDIO AMBIENTE).</t>
  </si>
  <si>
    <t>43</t>
  </si>
  <si>
    <t>SALUD OCUPACIONAL</t>
  </si>
  <si>
    <t>40 a 42 y 44 a 47</t>
  </si>
  <si>
    <t>SALUD AMBIENTAL</t>
  </si>
  <si>
    <t>SUB-TOTAL FACTURACION SECCION L</t>
  </si>
  <si>
    <t>SECCION M: LENTES, AUDIFONOS, MEDICINA TRANSFUSIONAL, PNDA,  TBC, TRASLADOS Y RONDAS RURALES.</t>
  </si>
  <si>
    <t>3001001</t>
  </si>
  <si>
    <t>Lentes ópticos</t>
  </si>
  <si>
    <t>3001002</t>
  </si>
  <si>
    <t>Audífonos</t>
  </si>
  <si>
    <t>SUB-TOTAL FACTURACION, LENTES Y AUDIFONOS</t>
  </si>
  <si>
    <t>MEDICINA TRANSFUSIONAL</t>
  </si>
  <si>
    <t>Grupo 07</t>
  </si>
  <si>
    <t>Medicina Transfusional</t>
  </si>
  <si>
    <t>PROGRAMA NACIONAL DE DROGAS ANTINEOPLASICAS P.N.D.A. (SOLO SERVICIOS DE SALUD ACREDITADOS)</t>
  </si>
  <si>
    <t>TUMORES DEL ADULTO</t>
  </si>
  <si>
    <t>Nº Pacientes atendidos en el mes</t>
  </si>
  <si>
    <t>3002001</t>
  </si>
  <si>
    <t>Linfoma de Hodgkin</t>
  </si>
  <si>
    <t>3002002</t>
  </si>
  <si>
    <t>Linfoma No Hodgkin no agresivo</t>
  </si>
  <si>
    <t>3002003</t>
  </si>
  <si>
    <t>Linfoma No Hodgkin intermedio</t>
  </si>
  <si>
    <t>3002004</t>
  </si>
  <si>
    <t>Linfoma No Hodgkin., agresivo</t>
  </si>
  <si>
    <t>3002005</t>
  </si>
  <si>
    <t>Leucemia linfoblastica</t>
  </si>
  <si>
    <t>3002006</t>
  </si>
  <si>
    <t>Leucemia Aguda No linfática aguda y Leucemia Promielocítica</t>
  </si>
  <si>
    <t>3002007</t>
  </si>
  <si>
    <t>Cáncer de Testículo y  Germinales extragonadales</t>
  </si>
  <si>
    <t>3002008</t>
  </si>
  <si>
    <t>Enfermedad Trofoblástica Gestacional</t>
  </si>
  <si>
    <t>3002033</t>
  </si>
  <si>
    <t>Rescate de Linfomas</t>
  </si>
  <si>
    <t>3002034</t>
  </si>
  <si>
    <t>Ca. Mama etapa I y II</t>
  </si>
  <si>
    <t>3002135</t>
  </si>
  <si>
    <t>Ca mama etapa III</t>
  </si>
  <si>
    <t>3002136</t>
  </si>
  <si>
    <t>Ca mama etapa IV</t>
  </si>
  <si>
    <t>3002137</t>
  </si>
  <si>
    <t>Ca mama etapa IV metástasis ósea</t>
  </si>
  <si>
    <t>3002036</t>
  </si>
  <si>
    <t>Ca. Cérvico Uterino</t>
  </si>
  <si>
    <t>TUMORES INFANTILES</t>
  </si>
  <si>
    <t>3002009</t>
  </si>
  <si>
    <t>3002010</t>
  </si>
  <si>
    <t>Linfoma B y LLA-B</t>
  </si>
  <si>
    <t>3002011</t>
  </si>
  <si>
    <t>Linfoma Linfoblástico</t>
  </si>
  <si>
    <t>3002012</t>
  </si>
  <si>
    <t>Leucemia linfoblástica aguda</t>
  </si>
  <si>
    <t>3002013</t>
  </si>
  <si>
    <t>Leucemia Mieloide Aguda</t>
  </si>
  <si>
    <t>3002014</t>
  </si>
  <si>
    <t>Neuroblastoma</t>
  </si>
  <si>
    <t>3002015</t>
  </si>
  <si>
    <t>Osteosarcoma</t>
  </si>
  <si>
    <t>3002016</t>
  </si>
  <si>
    <t>Sarcoma partes blandas</t>
  </si>
  <si>
    <t>3002017</t>
  </si>
  <si>
    <t>Ewing</t>
  </si>
  <si>
    <t>3002107</t>
  </si>
  <si>
    <t>Tumores germinales Extra Sistema Nerviso Central (Extra SNC)</t>
  </si>
  <si>
    <t>3002020</t>
  </si>
  <si>
    <t>Tumor de Wilms</t>
  </si>
  <si>
    <t>3002021</t>
  </si>
  <si>
    <t>Retinoblastoma</t>
  </si>
  <si>
    <t>3002022</t>
  </si>
  <si>
    <t>Histiocitosis</t>
  </si>
  <si>
    <t>3002024</t>
  </si>
  <si>
    <t>Recaída tumores sólidos</t>
  </si>
  <si>
    <t>3002025</t>
  </si>
  <si>
    <t>Hepatoblastomas</t>
  </si>
  <si>
    <t>3002026</t>
  </si>
  <si>
    <t>Leucemias mieloide crónica</t>
  </si>
  <si>
    <t>3002126</t>
  </si>
  <si>
    <t>Recaída de Leucemia Mieloide</t>
  </si>
  <si>
    <t>3002027</t>
  </si>
  <si>
    <t>Recaídas de leucemias Linfoblasticas</t>
  </si>
  <si>
    <t>TUMORES CEREBRALES INFANTILES</t>
  </si>
  <si>
    <t>3002028</t>
  </si>
  <si>
    <t>Méduloblastomas</t>
  </si>
  <si>
    <t>3002029</t>
  </si>
  <si>
    <t>Tumores de &lt; de 3 años</t>
  </si>
  <si>
    <t>3002030</t>
  </si>
  <si>
    <t>Glioma</t>
  </si>
  <si>
    <t>3002031</t>
  </si>
  <si>
    <t>Astrocitomas</t>
  </si>
  <si>
    <t>3002032</t>
  </si>
  <si>
    <t>Tumor Germinal SNC</t>
  </si>
  <si>
    <t>3002023</t>
  </si>
  <si>
    <t>Cuidados Paliativos y Alivio del Dolor en Cáncer Terminal (en adultos o niños)</t>
  </si>
  <si>
    <t>SUB-TOTAL FACTURACION P.N.D.A.</t>
  </si>
  <si>
    <t>TRATAMIENTO ABREVIADO DE LA TUBERCULOSIS</t>
  </si>
  <si>
    <t>3003001</t>
  </si>
  <si>
    <t>TBC, Esquema primario (mensual)</t>
  </si>
  <si>
    <t>3003002</t>
  </si>
  <si>
    <t>TBC, Esquema primario simplificado (mensual)</t>
  </si>
  <si>
    <t>3003003</t>
  </si>
  <si>
    <t>TBC, Esquema secundario (mensual)</t>
  </si>
  <si>
    <t>3003004</t>
  </si>
  <si>
    <t>TBC, Esquema normado de retratamiento (mensual)</t>
  </si>
  <si>
    <t>3003005</t>
  </si>
  <si>
    <t>TBC, Esquema especial de retratamiento (mensual)</t>
  </si>
  <si>
    <t>SUB-TOTAL FACTURACION TRATAMIENTO TBC</t>
  </si>
  <si>
    <t>TRASLADO, RESCATES Y RONDAS RURALES</t>
  </si>
  <si>
    <t>Nº TRASLADOS O RONDAS EN EL MES</t>
  </si>
  <si>
    <t>2401061</t>
  </si>
  <si>
    <t>Rescate simple y/o traslado en móvil 1</t>
  </si>
  <si>
    <t>2401062</t>
  </si>
  <si>
    <t>Rescate profesionalizado y/o traslado paciente complejo móvil 2</t>
  </si>
  <si>
    <t>2401063</t>
  </si>
  <si>
    <t>Rescate medicalizado y/o traslado paciente critico en móvil 3</t>
  </si>
  <si>
    <t>2401064</t>
  </si>
  <si>
    <t>Traslado en ambulancia</t>
  </si>
  <si>
    <t>2401065</t>
  </si>
  <si>
    <t>Ronda rural terrestre, c/ km recorrido</t>
  </si>
  <si>
    <t>2401066</t>
  </si>
  <si>
    <t>Ronda rural aérea, c/ hora de vuelo</t>
  </si>
  <si>
    <t>2401067</t>
  </si>
  <si>
    <t>Ronda rural marítima, c/ hora de navegación</t>
  </si>
  <si>
    <t>SUB-TOTAL FACTURACION TRASLADOS, RESCATES Y RONDAS</t>
  </si>
  <si>
    <t>CONSOLIDADO  FACTURACION:  LENTES, AUDIFONOS, MEDICINA TRANSFUSIONAL, PNDA, TBC, TRASLADOS, RESCATES Y RONDAS RURALES</t>
  </si>
  <si>
    <t>SUB-TOTAL FACTURACION SECCION M</t>
  </si>
  <si>
    <t>SECCION M: RESUMEN DE FACTURACION PPP SERVICIO DE SALUD</t>
  </si>
  <si>
    <t>TOTAL FACTURACION PPP</t>
  </si>
  <si>
    <t>TOTAL FACTURACION POR PRESTACIONES (SECCIONES A a M)</t>
  </si>
  <si>
    <t>SECCION N: RESUMEN DE FACTURACION COMPRA DE SERVICIOS</t>
  </si>
  <si>
    <t>(EXCLUSIVAMENTE A BENEFICIARIOS EN LA MODALIDAD INSTITUCIONAL)</t>
  </si>
  <si>
    <t>GRUPOS DE PRESTACIONES</t>
  </si>
  <si>
    <t>MONTO FACTURADO ($)</t>
  </si>
  <si>
    <t>Día cama hogar embarazada rural (no perteneciente al servicio de salud)</t>
  </si>
  <si>
    <t>Día cama centros de geriatria</t>
  </si>
  <si>
    <t>Colocación embarazada</t>
  </si>
  <si>
    <t>Colocación extra hospitalaria</t>
  </si>
  <si>
    <t>COMPRA DE SERVICIOS Subtotal</t>
  </si>
  <si>
    <t>EXAMENES DE DIAGNOSTICO</t>
  </si>
  <si>
    <t>PROC. MEDICINA NUCLEAR, GINEC. OBSTETRICIA Y ORTOPEDIA</t>
  </si>
  <si>
    <t>INTERVENCIONES QUIRURGICAS</t>
  </si>
  <si>
    <t>PROC. DIAGNOSTICOS Y TERAPEUTICOS</t>
  </si>
  <si>
    <t>HEMODIALISIS Y PERITONEODIALISIS</t>
  </si>
  <si>
    <t>TRASLADOS DE PACIENTES</t>
  </si>
  <si>
    <t>RESTO COMPRA DE SERVICIOS</t>
  </si>
  <si>
    <t>SUBTOTAL FACTURACION SECCION N "COMPRA DE SERVICIOS"</t>
  </si>
  <si>
    <t xml:space="preserve">SECCION A: ATENCIONES ABIERTAS </t>
  </si>
  <si>
    <t>TOTAL</t>
  </si>
  <si>
    <t>Consulta o control médico integral en especialidades (Hosp. Mediana Complejidad)</t>
  </si>
  <si>
    <t>Consulta médica integral en servicio de urgencia (Hosp. Alta Complejidad)</t>
  </si>
  <si>
    <t>Consulta médica integral en servicio de urgencia (Hosp. Mediana Complejidad)</t>
  </si>
  <si>
    <t>Consulta integral de especialidades en Cirugía, Ginecología y Obstetricia, Ortopedia y Traumatología (en CDT)</t>
  </si>
  <si>
    <t>Consulta integral de especialidades en Urología, Otorrinolaringología, Medicina Fisica y Rehabilitación, Dermatología, Pediatría y Subespecialidades (en CDT)</t>
  </si>
  <si>
    <t>Consulta integral de especialidades en Medicina Interna y Subespecialidades, Oftalmología, Neurología, Oncología (en CDT)</t>
  </si>
  <si>
    <t>Consulta integral de especialidades en Cirugía, Ginecología y Obstetricia, Ortopedia y Traumatología (Hosp. Alta Complejidad)</t>
  </si>
  <si>
    <t>Consulta integral de especialidades en Urología, Otorrinolaringología, Medicina Física y Rehabilitación, Dermatología, Pediatría y Subespecialidades (Hosp. Alta Complejidad)</t>
  </si>
  <si>
    <t>Consulta integral de especialidades en Medicina Interna y Subespecialidades, Oftalmología, Neurología, Oncología (Hosp. Alta Complejidad)</t>
  </si>
  <si>
    <t>Día cama hospitalización integral medicina, cirugía, pediatría, obstetricia-ginecología y especialidades (sala 3 camas o más) (Hosp. Alta Complejidad)</t>
  </si>
  <si>
    <t>Día cama hospitalización integral medicina, cirugía, pediatría, obstetricia-ginecología y especialidades (sala 3 camas o más) (Hosp. Mediana Complejidad)</t>
  </si>
  <si>
    <t>Día cama hospitalización integral medicina, cirugía, pediatría, obstetricia-ginecología y especialidades (sala 3 camas o más) (Hosp. Baja Complejidad)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</si>
</sst>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 #,##0.00_);_(&quot;$&quot;\ * \(#,##0.00\);_(&quot;$&quot;\ * &quot;-&quot;??_);_(@_)"/>
    <numFmt numFmtId="166" formatCode="#,##0_)"/>
    <numFmt numFmtId="167" formatCode="_-[$€-2]* #,##0.00_-;\-[$€-2]* #,##0.00_-;_-[$€-2]* &quot;-&quot;??_-"/>
  </numFmts>
  <fonts count="28" x14ac:knownFonts="1">
    <font>
      <sz val="11"/>
      <color theme="1"/>
      <name val="Calibri"/>
      <family val="2"/>
      <scheme val="minor"/>
    </font>
    <font>
      <sz val="11"/>
      <color theme="1"/>
      <name val="Calibri"/>
      <family val="2"/>
      <scheme val="minor"/>
    </font>
    <font>
      <sz val="10"/>
      <name val="Arial"/>
      <family val="2"/>
    </font>
    <font>
      <b/>
      <sz val="8"/>
      <name val="Verdana"/>
      <family val="2"/>
    </font>
    <font>
      <sz val="10"/>
      <name val="Verdana"/>
      <family val="2"/>
    </font>
    <font>
      <b/>
      <sz val="10"/>
      <name val="Verdana"/>
      <family val="2"/>
    </font>
    <font>
      <sz val="8"/>
      <name val="Verdana"/>
      <family val="2"/>
    </font>
    <font>
      <b/>
      <sz val="12"/>
      <name val="Verdana"/>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name val="Verdana"/>
      <family val="2"/>
    </font>
    <font>
      <sz val="10"/>
      <name val="Arial"/>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75">
    <border>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bottom/>
      <diagonal/>
    </border>
    <border>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diagonal/>
    </border>
  </borders>
  <cellStyleXfs count="143">
    <xf numFmtId="0" fontId="0"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0" fontId="8" fillId="0" borderId="0" applyFont="0" applyBorder="0" applyAlignment="0" applyProtection="0"/>
    <xf numFmtId="0" fontId="2" fillId="0" borderId="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1" fillId="7" borderId="0" applyNumberFormat="0" applyBorder="0" applyAlignment="0" applyProtection="0"/>
    <xf numFmtId="0" fontId="12" fillId="19" borderId="65" applyNumberFormat="0" applyAlignment="0" applyProtection="0"/>
    <xf numFmtId="0" fontId="13" fillId="20" borderId="66" applyNumberFormat="0" applyAlignment="0" applyProtection="0"/>
    <xf numFmtId="0" fontId="14" fillId="0" borderId="67" applyNumberFormat="0" applyFill="0" applyAlignment="0" applyProtection="0"/>
    <xf numFmtId="0" fontId="15" fillId="0" borderId="0" applyNumberFormat="0" applyFill="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4" borderId="0" applyNumberFormat="0" applyBorder="0" applyAlignment="0" applyProtection="0"/>
    <xf numFmtId="0" fontId="16" fillId="10" borderId="65" applyNumberFormat="0" applyAlignment="0" applyProtection="0"/>
    <xf numFmtId="0" fontId="2" fillId="4" borderId="14" applyBorder="0">
      <protection locked="0"/>
    </xf>
    <xf numFmtId="0" fontId="2" fillId="4" borderId="14" applyBorder="0">
      <protection locked="0"/>
    </xf>
    <xf numFmtId="0" fontId="2" fillId="4" borderId="14" applyBorder="0">
      <protection locked="0"/>
    </xf>
    <xf numFmtId="0" fontId="2" fillId="4" borderId="14" applyBorder="0">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7" fillId="6" borderId="0" applyNumberFormat="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8" fillId="25" borderId="0" applyNumberFormat="0" applyBorder="0" applyAlignment="0" applyProtection="0"/>
    <xf numFmtId="0" fontId="2" fillId="0" borderId="0"/>
    <xf numFmtId="0" fontId="2" fillId="0" borderId="0"/>
    <xf numFmtId="0" fontId="1" fillId="0" borderId="0"/>
    <xf numFmtId="0" fontId="9" fillId="0" borderId="0"/>
    <xf numFmtId="0" fontId="2" fillId="26" borderId="68" applyNumberFormat="0" applyFont="0" applyAlignment="0" applyProtection="0"/>
    <xf numFmtId="0" fontId="2" fillId="26" borderId="68" applyNumberFormat="0" applyFont="0" applyAlignment="0" applyProtection="0"/>
    <xf numFmtId="0" fontId="2" fillId="26" borderId="68" applyNumberFormat="0" applyFont="0" applyAlignment="0" applyProtection="0"/>
    <xf numFmtId="0" fontId="19" fillId="19" borderId="69"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70" applyNumberFormat="0" applyFill="0" applyAlignment="0" applyProtection="0"/>
    <xf numFmtId="0" fontId="24" fillId="0" borderId="71" applyNumberFormat="0" applyFill="0" applyAlignment="0" applyProtection="0"/>
    <xf numFmtId="0" fontId="15" fillId="0" borderId="72" applyNumberFormat="0" applyFill="0" applyAlignment="0" applyProtection="0"/>
    <xf numFmtId="0" fontId="25" fillId="0" borderId="73"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9" fillId="0" borderId="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536">
    <xf numFmtId="0" fontId="0" fillId="0" borderId="0" xfId="0"/>
    <xf numFmtId="0" fontId="6" fillId="0" borderId="0" xfId="1" applyNumberFormat="1" applyFont="1" applyFill="1" applyAlignment="1" applyProtection="1"/>
    <xf numFmtId="0" fontId="6" fillId="0" borderId="0" xfId="1" applyNumberFormat="1" applyFont="1" applyFill="1" applyAlignment="1" applyProtection="1">
      <alignment horizontal="center"/>
    </xf>
    <xf numFmtId="0" fontId="3" fillId="0" borderId="0" xfId="1" applyNumberFormat="1" applyFont="1" applyFill="1" applyAlignment="1" applyProtection="1">
      <alignment horizontal="left"/>
    </xf>
    <xf numFmtId="0" fontId="4" fillId="0" borderId="0" xfId="1" applyNumberFormat="1" applyFont="1" applyFill="1" applyAlignment="1" applyProtection="1">
      <alignment horizontal="centerContinuous"/>
    </xf>
    <xf numFmtId="0" fontId="4" fillId="0" borderId="0" xfId="1" quotePrefix="1" applyNumberFormat="1" applyFont="1" applyFill="1" applyAlignment="1" applyProtection="1">
      <alignment horizontal="center"/>
    </xf>
    <xf numFmtId="0" fontId="4" fillId="0" borderId="0" xfId="1" applyNumberFormat="1" applyFont="1" applyFill="1" applyAlignment="1" applyProtection="1">
      <alignment horizontal="center"/>
    </xf>
    <xf numFmtId="0" fontId="3" fillId="0" borderId="0" xfId="1" applyNumberFormat="1" applyFont="1" applyFill="1" applyBorder="1" applyAlignment="1" applyProtection="1">
      <alignment horizontal="center"/>
    </xf>
    <xf numFmtId="0" fontId="6" fillId="0" borderId="0" xfId="1" applyNumberFormat="1" applyFont="1" applyFill="1" applyBorder="1" applyAlignment="1" applyProtection="1">
      <alignment horizontal="center"/>
    </xf>
    <xf numFmtId="0" fontId="4" fillId="0" borderId="0" xfId="1" applyNumberFormat="1" applyFont="1" applyFill="1" applyAlignment="1" applyProtection="1"/>
    <xf numFmtId="0" fontId="6" fillId="0" borderId="0" xfId="1" applyNumberFormat="1" applyFont="1" applyFill="1" applyBorder="1" applyAlignment="1" applyProtection="1"/>
    <xf numFmtId="0" fontId="5" fillId="0" borderId="14" xfId="1" applyNumberFormat="1" applyFont="1" applyFill="1" applyBorder="1" applyAlignment="1" applyProtection="1">
      <alignment horizontal="center" vertical="center" wrapText="1"/>
    </xf>
    <xf numFmtId="164" fontId="4" fillId="0" borderId="9" xfId="71" applyNumberFormat="1" applyFont="1" applyFill="1" applyBorder="1" applyAlignment="1" applyProtection="1">
      <alignment horizontal="right"/>
    </xf>
    <xf numFmtId="164" fontId="4" fillId="0" borderId="10" xfId="71" applyNumberFormat="1" applyFont="1" applyFill="1" applyBorder="1" applyAlignment="1" applyProtection="1">
      <alignment horizontal="center"/>
    </xf>
    <xf numFmtId="0" fontId="4" fillId="0" borderId="18" xfId="1" quotePrefix="1" applyNumberFormat="1" applyFont="1" applyFill="1" applyBorder="1" applyAlignment="1" applyProtection="1">
      <alignment horizontal="center"/>
    </xf>
    <xf numFmtId="164" fontId="4" fillId="0" borderId="21" xfId="71" applyNumberFormat="1" applyFont="1" applyFill="1" applyBorder="1" applyAlignment="1" applyProtection="1">
      <alignment horizontal="right"/>
    </xf>
    <xf numFmtId="164" fontId="4" fillId="0" borderId="22" xfId="71" applyNumberFormat="1" applyFont="1" applyFill="1" applyBorder="1" applyAlignment="1" applyProtection="1">
      <alignment horizontal="center"/>
    </xf>
    <xf numFmtId="164" fontId="4" fillId="0" borderId="25" xfId="71" applyNumberFormat="1" applyFont="1" applyFill="1" applyBorder="1" applyAlignment="1" applyProtection="1">
      <alignment horizontal="right"/>
    </xf>
    <xf numFmtId="164" fontId="4" fillId="0" borderId="26" xfId="71" applyNumberFormat="1" applyFont="1" applyFill="1" applyBorder="1" applyAlignment="1" applyProtection="1">
      <alignment horizontal="center"/>
    </xf>
    <xf numFmtId="0" fontId="4" fillId="0" borderId="1" xfId="1" quotePrefix="1" applyNumberFormat="1" applyFont="1" applyFill="1" applyBorder="1" applyAlignment="1" applyProtection="1">
      <alignment horizontal="center"/>
    </xf>
    <xf numFmtId="164" fontId="4" fillId="0" borderId="2" xfId="71" applyNumberFormat="1" applyFont="1" applyFill="1" applyBorder="1" applyAlignment="1" applyProtection="1">
      <alignment horizontal="right"/>
    </xf>
    <xf numFmtId="164" fontId="4" fillId="0" borderId="3" xfId="71" applyNumberFormat="1" applyFont="1" applyFill="1" applyBorder="1" applyAlignment="1" applyProtection="1">
      <alignment horizontal="center"/>
    </xf>
    <xf numFmtId="164" fontId="4" fillId="0" borderId="5" xfId="71" applyNumberFormat="1" applyFont="1" applyFill="1" applyBorder="1" applyAlignment="1" applyProtection="1">
      <alignment horizontal="right"/>
    </xf>
    <xf numFmtId="164" fontId="4" fillId="0" borderId="6" xfId="71" applyNumberFormat="1" applyFont="1" applyFill="1" applyBorder="1" applyAlignment="1" applyProtection="1">
      <alignment horizontal="center"/>
    </xf>
    <xf numFmtId="0" fontId="5" fillId="0" borderId="29" xfId="1" applyNumberFormat="1" applyFont="1" applyFill="1" applyBorder="1" applyAlignment="1" applyProtection="1"/>
    <xf numFmtId="0" fontId="5" fillId="0" borderId="31" xfId="2" applyNumberFormat="1" applyFont="1" applyFill="1" applyBorder="1" applyAlignment="1" applyProtection="1">
      <alignment horizontal="center"/>
    </xf>
    <xf numFmtId="164" fontId="5" fillId="0" borderId="32" xfId="71" applyNumberFormat="1" applyFont="1" applyFill="1" applyBorder="1" applyAlignment="1" applyProtection="1">
      <alignment horizontal="center"/>
    </xf>
    <xf numFmtId="0" fontId="5" fillId="0" borderId="0" xfId="1" applyNumberFormat="1" applyFont="1" applyFill="1" applyBorder="1" applyAlignment="1" applyProtection="1"/>
    <xf numFmtId="0" fontId="5" fillId="0" borderId="0" xfId="2" applyNumberFormat="1" applyFont="1" applyFill="1" applyBorder="1" applyAlignment="1" applyProtection="1">
      <alignment horizontal="center"/>
    </xf>
    <xf numFmtId="164" fontId="5" fillId="0" borderId="0" xfId="71" applyNumberFormat="1" applyFont="1" applyFill="1" applyBorder="1" applyAlignment="1" applyProtection="1">
      <alignment horizontal="center"/>
    </xf>
    <xf numFmtId="0" fontId="4" fillId="0" borderId="0" xfId="2" applyNumberFormat="1" applyFont="1" applyFill="1" applyAlignment="1" applyProtection="1">
      <alignment horizontal="center"/>
    </xf>
    <xf numFmtId="0" fontId="6" fillId="0" borderId="0" xfId="2" applyNumberFormat="1" applyFont="1" applyFill="1" applyAlignment="1" applyProtection="1"/>
    <xf numFmtId="0" fontId="5" fillId="0" borderId="15" xfId="1" applyNumberFormat="1" applyFont="1" applyFill="1" applyBorder="1" applyAlignment="1" applyProtection="1">
      <alignment horizontal="left"/>
    </xf>
    <xf numFmtId="0" fontId="5" fillId="2" borderId="15" xfId="1" applyNumberFormat="1" applyFont="1" applyFill="1" applyBorder="1" applyAlignment="1" applyProtection="1"/>
    <xf numFmtId="164" fontId="5" fillId="0" borderId="13" xfId="1" applyNumberFormat="1" applyFont="1" applyFill="1" applyBorder="1" applyAlignment="1" applyProtection="1"/>
    <xf numFmtId="0" fontId="4" fillId="2" borderId="9" xfId="1" applyNumberFormat="1" applyFont="1" applyFill="1" applyBorder="1" applyAlignment="1" applyProtection="1"/>
    <xf numFmtId="164" fontId="4" fillId="0" borderId="35" xfId="71" applyNumberFormat="1" applyFont="1" applyFill="1" applyBorder="1" applyAlignment="1" applyProtection="1"/>
    <xf numFmtId="0" fontId="4" fillId="0" borderId="56" xfId="1" quotePrefix="1" applyNumberFormat="1" applyFont="1" applyFill="1" applyBorder="1" applyAlignment="1" applyProtection="1">
      <alignment horizontal="center"/>
    </xf>
    <xf numFmtId="0" fontId="4" fillId="2" borderId="21" xfId="1" applyNumberFormat="1" applyFont="1" applyFill="1" applyBorder="1" applyAlignment="1" applyProtection="1"/>
    <xf numFmtId="164" fontId="4" fillId="0" borderId="36" xfId="71" applyNumberFormat="1" applyFont="1" applyFill="1" applyBorder="1" applyAlignment="1" applyProtection="1"/>
    <xf numFmtId="0" fontId="4" fillId="2" borderId="25" xfId="1" applyNumberFormat="1" applyFont="1" applyFill="1" applyBorder="1" applyAlignment="1" applyProtection="1"/>
    <xf numFmtId="164" fontId="4" fillId="0" borderId="39" xfId="71" applyNumberFormat="1" applyFont="1" applyFill="1" applyBorder="1" applyAlignment="1" applyProtection="1"/>
    <xf numFmtId="0" fontId="4" fillId="2" borderId="42" xfId="1" applyNumberFormat="1" applyFont="1" applyFill="1" applyBorder="1" applyAlignment="1" applyProtection="1"/>
    <xf numFmtId="164" fontId="4" fillId="0" borderId="43" xfId="71" applyNumberFormat="1" applyFont="1" applyFill="1" applyBorder="1" applyAlignment="1" applyProtection="1"/>
    <xf numFmtId="0" fontId="4" fillId="2" borderId="2" xfId="1" applyNumberFormat="1" applyFont="1" applyFill="1" applyBorder="1" applyAlignment="1" applyProtection="1"/>
    <xf numFmtId="164" fontId="4" fillId="0" borderId="44" xfId="71" applyNumberFormat="1" applyFont="1" applyFill="1" applyBorder="1" applyAlignment="1" applyProtection="1"/>
    <xf numFmtId="0" fontId="4" fillId="2" borderId="5" xfId="1" applyNumberFormat="1" applyFont="1" applyFill="1" applyBorder="1" applyAlignment="1" applyProtection="1"/>
    <xf numFmtId="164" fontId="4" fillId="0" borderId="45" xfId="71" applyNumberFormat="1" applyFont="1" applyFill="1" applyBorder="1" applyAlignment="1" applyProtection="1"/>
    <xf numFmtId="0" fontId="5" fillId="2" borderId="2" xfId="1" applyNumberFormat="1" applyFont="1" applyFill="1" applyBorder="1" applyAlignment="1" applyProtection="1"/>
    <xf numFmtId="164" fontId="5" fillId="0" borderId="44" xfId="71" applyNumberFormat="1" applyFont="1" applyFill="1" applyBorder="1" applyAlignment="1" applyProtection="1"/>
    <xf numFmtId="0" fontId="5" fillId="2" borderId="51" xfId="1" applyNumberFormat="1" applyFont="1" applyFill="1" applyBorder="1" applyAlignment="1" applyProtection="1"/>
    <xf numFmtId="164" fontId="5" fillId="0" borderId="7" xfId="71" applyNumberFormat="1" applyFont="1" applyFill="1" applyBorder="1" applyAlignment="1" applyProtection="1"/>
    <xf numFmtId="0" fontId="5" fillId="0" borderId="11" xfId="1" applyNumberFormat="1" applyFont="1" applyFill="1" applyBorder="1" applyAlignment="1" applyProtection="1"/>
    <xf numFmtId="164" fontId="5" fillId="0" borderId="13" xfId="71" applyNumberFormat="1" applyFont="1" applyFill="1" applyBorder="1" applyAlignment="1" applyProtection="1"/>
    <xf numFmtId="0" fontId="5" fillId="0" borderId="33" xfId="1" applyNumberFormat="1" applyFont="1" applyFill="1" applyBorder="1" applyAlignment="1" applyProtection="1">
      <alignment horizontal="center" vertical="center" wrapText="1"/>
    </xf>
    <xf numFmtId="0" fontId="5" fillId="0" borderId="15" xfId="1" applyNumberFormat="1" applyFont="1" applyFill="1" applyBorder="1" applyAlignment="1" applyProtection="1">
      <alignment horizontal="center" vertical="center" wrapText="1"/>
    </xf>
    <xf numFmtId="0" fontId="5" fillId="2" borderId="15" xfId="1" applyNumberFormat="1" applyFont="1" applyFill="1" applyBorder="1" applyAlignment="1" applyProtection="1">
      <alignment horizontal="center" vertical="center" wrapText="1"/>
    </xf>
    <xf numFmtId="0" fontId="5" fillId="0" borderId="52" xfId="1" applyNumberFormat="1" applyFont="1" applyFill="1" applyBorder="1" applyAlignment="1" applyProtection="1">
      <alignment horizontal="center" vertical="center" wrapText="1"/>
    </xf>
    <xf numFmtId="164" fontId="4" fillId="0" borderId="10" xfId="71" applyNumberFormat="1" applyFont="1" applyFill="1" applyBorder="1" applyAlignment="1" applyProtection="1"/>
    <xf numFmtId="164" fontId="4" fillId="0" borderId="22" xfId="71" applyNumberFormat="1" applyFont="1" applyFill="1" applyBorder="1" applyAlignment="1" applyProtection="1"/>
    <xf numFmtId="164" fontId="4" fillId="0" borderId="26" xfId="71" applyNumberFormat="1" applyFont="1" applyFill="1" applyBorder="1" applyAlignment="1" applyProtection="1"/>
    <xf numFmtId="0" fontId="5" fillId="0" borderId="33" xfId="1" applyNumberFormat="1" applyFont="1" applyFill="1" applyBorder="1" applyAlignment="1" applyProtection="1"/>
    <xf numFmtId="164" fontId="5" fillId="0" borderId="52" xfId="71" applyNumberFormat="1" applyFont="1" applyFill="1" applyBorder="1" applyAlignment="1" applyProtection="1"/>
    <xf numFmtId="166" fontId="4" fillId="0" borderId="2" xfId="1" applyNumberFormat="1" applyFont="1" applyFill="1" applyBorder="1" applyAlignment="1" applyProtection="1">
      <alignment horizontal="right"/>
    </xf>
    <xf numFmtId="164" fontId="4" fillId="0" borderId="44" xfId="71" applyNumberFormat="1" applyFont="1" applyFill="1" applyBorder="1" applyAlignment="1" applyProtection="1">
      <alignment horizontal="right"/>
    </xf>
    <xf numFmtId="164" fontId="4" fillId="0" borderId="36" xfId="71" applyNumberFormat="1" applyFont="1" applyFill="1" applyBorder="1" applyAlignment="1" applyProtection="1">
      <alignment horizontal="right"/>
    </xf>
    <xf numFmtId="164" fontId="4" fillId="0" borderId="39" xfId="71" applyNumberFormat="1" applyFont="1" applyFill="1" applyBorder="1" applyAlignment="1" applyProtection="1">
      <alignment horizontal="right"/>
    </xf>
    <xf numFmtId="0" fontId="4" fillId="0" borderId="58" xfId="1" quotePrefix="1" applyNumberFormat="1" applyFont="1" applyFill="1" applyBorder="1" applyAlignment="1" applyProtection="1">
      <alignment horizontal="center"/>
    </xf>
    <xf numFmtId="164" fontId="4" fillId="0" borderId="45" xfId="71" applyNumberFormat="1" applyFont="1" applyFill="1" applyBorder="1" applyAlignment="1" applyProtection="1">
      <alignment horizontal="right"/>
    </xf>
    <xf numFmtId="164" fontId="4" fillId="0" borderId="35" xfId="71" applyNumberFormat="1" applyFont="1" applyFill="1" applyBorder="1" applyAlignment="1" applyProtection="1">
      <alignment horizontal="right"/>
    </xf>
    <xf numFmtId="0" fontId="5" fillId="0" borderId="55" xfId="1" applyNumberFormat="1" applyFont="1" applyFill="1" applyBorder="1" applyAlignment="1" applyProtection="1"/>
    <xf numFmtId="166" fontId="5" fillId="0" borderId="31" xfId="1" applyNumberFormat="1" applyFont="1" applyFill="1" applyBorder="1" applyAlignment="1" applyProtection="1"/>
    <xf numFmtId="166" fontId="5" fillId="0" borderId="48" xfId="1" applyNumberFormat="1" applyFont="1" applyFill="1" applyBorder="1" applyAlignment="1" applyProtection="1"/>
    <xf numFmtId="164" fontId="5" fillId="0" borderId="48" xfId="71" applyNumberFormat="1" applyFont="1" applyFill="1" applyBorder="1" applyAlignment="1" applyProtection="1">
      <alignment horizontal="right"/>
    </xf>
    <xf numFmtId="164" fontId="4" fillId="0" borderId="2" xfId="71" applyNumberFormat="1" applyFont="1" applyFill="1" applyBorder="1" applyAlignment="1" applyProtection="1"/>
    <xf numFmtId="164" fontId="4" fillId="0" borderId="3" xfId="71" applyNumberFormat="1" applyFont="1" applyFill="1" applyBorder="1" applyAlignment="1" applyProtection="1"/>
    <xf numFmtId="164" fontId="4" fillId="0" borderId="25" xfId="71" applyNumberFormat="1" applyFont="1" applyFill="1" applyBorder="1" applyAlignment="1" applyProtection="1"/>
    <xf numFmtId="0" fontId="5" fillId="0" borderId="14" xfId="1" applyNumberFormat="1" applyFont="1" applyFill="1" applyBorder="1" applyAlignment="1" applyProtection="1">
      <alignment horizontal="center"/>
    </xf>
    <xf numFmtId="0" fontId="5" fillId="0" borderId="14" xfId="1" applyNumberFormat="1" applyFont="1" applyFill="1" applyBorder="1" applyAlignment="1" applyProtection="1">
      <alignment horizontal="left"/>
    </xf>
    <xf numFmtId="164" fontId="5" fillId="0" borderId="14" xfId="71" applyNumberFormat="1" applyFont="1" applyFill="1" applyBorder="1" applyAlignment="1" applyProtection="1">
      <alignment horizontal="center"/>
    </xf>
    <xf numFmtId="164" fontId="4" fillId="0" borderId="3" xfId="71" applyNumberFormat="1" applyFont="1" applyFill="1" applyBorder="1" applyAlignment="1" applyProtection="1">
      <alignment horizontal="right"/>
    </xf>
    <xf numFmtId="164" fontId="4" fillId="0" borderId="22" xfId="71" applyNumberFormat="1" applyFont="1" applyFill="1" applyBorder="1" applyAlignment="1" applyProtection="1">
      <alignment horizontal="right"/>
    </xf>
    <xf numFmtId="164" fontId="5" fillId="2" borderId="5" xfId="71" applyNumberFormat="1" applyFont="1" applyFill="1" applyBorder="1" applyAlignment="1" applyProtection="1">
      <alignment horizontal="right"/>
    </xf>
    <xf numFmtId="164" fontId="5" fillId="0" borderId="6" xfId="71" applyNumberFormat="1" applyFont="1" applyFill="1" applyBorder="1" applyAlignment="1" applyProtection="1">
      <alignment horizontal="right"/>
    </xf>
    <xf numFmtId="164" fontId="4" fillId="2" borderId="31" xfId="71" applyNumberFormat="1" applyFont="1" applyFill="1" applyBorder="1" applyAlignment="1" applyProtection="1">
      <alignment horizontal="right"/>
    </xf>
    <xf numFmtId="164" fontId="5" fillId="0" borderId="32" xfId="71" applyNumberFormat="1" applyFont="1" applyFill="1" applyBorder="1" applyAlignment="1" applyProtection="1">
      <alignment horizontal="right"/>
    </xf>
    <xf numFmtId="164" fontId="4" fillId="0" borderId="6" xfId="71" applyNumberFormat="1" applyFont="1" applyFill="1" applyBorder="1" applyAlignment="1" applyProtection="1">
      <alignment horizontal="right"/>
    </xf>
    <xf numFmtId="0" fontId="5" fillId="0" borderId="55" xfId="1" quotePrefix="1" applyNumberFormat="1" applyFont="1" applyFill="1" applyBorder="1" applyAlignment="1" applyProtection="1">
      <alignment horizontal="left"/>
    </xf>
    <xf numFmtId="0" fontId="5" fillId="0" borderId="55" xfId="1" applyNumberFormat="1" applyFont="1" applyFill="1" applyBorder="1" applyAlignment="1" applyProtection="1">
      <alignment horizontal="right"/>
    </xf>
    <xf numFmtId="164" fontId="4" fillId="2" borderId="55" xfId="71" applyNumberFormat="1" applyFont="1" applyFill="1" applyBorder="1" applyAlignment="1" applyProtection="1">
      <alignment horizontal="right"/>
    </xf>
    <xf numFmtId="164" fontId="5" fillId="0" borderId="46" xfId="71" applyNumberFormat="1" applyFont="1" applyFill="1" applyBorder="1" applyAlignment="1" applyProtection="1">
      <alignment horizontal="right"/>
    </xf>
    <xf numFmtId="164" fontId="4" fillId="0" borderId="32" xfId="71" applyNumberFormat="1" applyFont="1" applyFill="1" applyBorder="1" applyAlignment="1" applyProtection="1">
      <alignment horizontal="right"/>
    </xf>
    <xf numFmtId="164" fontId="4" fillId="2" borderId="21" xfId="71" applyNumberFormat="1" applyFont="1" applyFill="1" applyBorder="1" applyAlignment="1" applyProtection="1">
      <alignment horizontal="right"/>
    </xf>
    <xf numFmtId="164" fontId="4" fillId="3" borderId="44" xfId="71" applyNumberFormat="1" applyFont="1" applyFill="1" applyBorder="1" applyAlignment="1" applyProtection="1">
      <protection locked="0"/>
    </xf>
    <xf numFmtId="0" fontId="4" fillId="0" borderId="0" xfId="1" applyNumberFormat="1" applyFont="1" applyFill="1" applyAlignment="1" applyProtection="1">
      <alignment horizontal="right"/>
    </xf>
    <xf numFmtId="164" fontId="4" fillId="3" borderId="45" xfId="71" applyNumberFormat="1" applyFont="1" applyFill="1" applyBorder="1" applyAlignment="1" applyProtection="1">
      <protection locked="0"/>
    </xf>
    <xf numFmtId="0" fontId="6" fillId="0" borderId="0" xfId="1" applyNumberFormat="1" applyFont="1" applyFill="1" applyAlignment="1" applyProtection="1">
      <alignment horizontal="right"/>
    </xf>
    <xf numFmtId="0" fontId="4" fillId="0" borderId="0" xfId="1" applyNumberFormat="1" applyFont="1" applyFill="1" applyBorder="1" applyAlignment="1" applyProtection="1"/>
    <xf numFmtId="0" fontId="4" fillId="0" borderId="0" xfId="1" applyNumberFormat="1" applyFont="1" applyFill="1" applyBorder="1" applyAlignment="1" applyProtection="1">
      <alignment horizontal="left"/>
    </xf>
    <xf numFmtId="0" fontId="4" fillId="0" borderId="0" xfId="1" quotePrefix="1" applyNumberFormat="1" applyFont="1" applyFill="1" applyBorder="1" applyAlignment="1" applyProtection="1">
      <alignment horizontal="left"/>
    </xf>
    <xf numFmtId="0" fontId="4" fillId="0" borderId="15" xfId="1" applyNumberFormat="1" applyFont="1" applyFill="1" applyBorder="1" applyAlignment="1" applyProtection="1">
      <alignment horizontal="right"/>
    </xf>
    <xf numFmtId="164" fontId="4" fillId="2" borderId="15" xfId="71" applyNumberFormat="1" applyFont="1" applyFill="1" applyBorder="1" applyAlignment="1" applyProtection="1">
      <alignment horizontal="right"/>
    </xf>
    <xf numFmtId="164" fontId="4" fillId="0" borderId="52" xfId="71" applyNumberFormat="1" applyFont="1" applyFill="1" applyBorder="1" applyAlignment="1" applyProtection="1">
      <alignment horizontal="right"/>
    </xf>
    <xf numFmtId="164" fontId="4" fillId="0" borderId="26" xfId="71" applyNumberFormat="1" applyFont="1" applyFill="1" applyBorder="1" applyAlignment="1" applyProtection="1">
      <alignment horizontal="right"/>
    </xf>
    <xf numFmtId="164" fontId="4" fillId="0" borderId="10" xfId="71" applyNumberFormat="1" applyFont="1" applyFill="1" applyBorder="1" applyAlignment="1" applyProtection="1">
      <alignment horizontal="right"/>
    </xf>
    <xf numFmtId="0" fontId="4" fillId="0" borderId="0" xfId="3" applyNumberFormat="1" applyFont="1" applyFill="1" applyAlignment="1" applyProtection="1"/>
    <xf numFmtId="164" fontId="4" fillId="0" borderId="15" xfId="71" applyNumberFormat="1" applyFont="1" applyFill="1" applyBorder="1" applyAlignment="1" applyProtection="1">
      <alignment horizontal="right"/>
    </xf>
    <xf numFmtId="0" fontId="4" fillId="0" borderId="0" xfId="1" applyNumberFormat="1" applyFont="1" applyFill="1" applyBorder="1" applyAlignment="1" applyProtection="1">
      <alignment horizontal="right"/>
    </xf>
    <xf numFmtId="0" fontId="6" fillId="0" borderId="0" xfId="1" applyNumberFormat="1" applyFont="1" applyFill="1" applyBorder="1" applyAlignment="1" applyProtection="1">
      <alignment horizontal="right"/>
    </xf>
    <xf numFmtId="0" fontId="6" fillId="0" borderId="0" xfId="3" applyNumberFormat="1" applyFont="1" applyFill="1" applyAlignment="1" applyProtection="1"/>
    <xf numFmtId="0" fontId="4" fillId="0" borderId="0" xfId="1" applyNumberFormat="1" applyFont="1" applyFill="1" applyBorder="1" applyAlignment="1" applyProtection="1">
      <alignment horizontal="center"/>
    </xf>
    <xf numFmtId="0" fontId="4" fillId="0" borderId="63" xfId="1" applyNumberFormat="1" applyFont="1" applyFill="1" applyBorder="1" applyAlignment="1" applyProtection="1">
      <alignment horizontal="center"/>
    </xf>
    <xf numFmtId="164" fontId="5" fillId="0" borderId="52" xfId="71" applyNumberFormat="1" applyFont="1" applyFill="1" applyBorder="1" applyAlignment="1" applyProtection="1">
      <alignment horizontal="right"/>
    </xf>
    <xf numFmtId="164" fontId="4" fillId="0" borderId="13" xfId="71" applyNumberFormat="1" applyFont="1" applyFill="1" applyBorder="1" applyAlignment="1" applyProtection="1">
      <alignment horizontal="right"/>
    </xf>
    <xf numFmtId="0" fontId="4" fillId="0" borderId="1" xfId="1" quotePrefix="1" applyNumberFormat="1" applyFont="1" applyFill="1" applyBorder="1" applyAlignment="1" applyProtection="1">
      <alignment horizontal="left"/>
    </xf>
    <xf numFmtId="0" fontId="4" fillId="0" borderId="18" xfId="1" applyNumberFormat="1" applyFont="1" applyFill="1" applyBorder="1" applyAlignment="1" applyProtection="1"/>
    <xf numFmtId="0" fontId="4" fillId="0" borderId="18" xfId="1" applyNumberFormat="1" applyFont="1" applyFill="1" applyBorder="1" applyAlignment="1" applyProtection="1">
      <alignment horizontal="left"/>
    </xf>
    <xf numFmtId="0" fontId="5" fillId="0" borderId="4" xfId="1" quotePrefix="1" applyNumberFormat="1" applyFont="1" applyFill="1" applyBorder="1" applyAlignment="1" applyProtection="1">
      <alignment horizontal="left"/>
    </xf>
    <xf numFmtId="0" fontId="4" fillId="0" borderId="1" xfId="1" applyNumberFormat="1" applyFont="1" applyFill="1" applyBorder="1" applyAlignment="1" applyProtection="1"/>
    <xf numFmtId="0" fontId="4" fillId="0" borderId="18" xfId="1" quotePrefix="1" applyNumberFormat="1" applyFont="1" applyFill="1" applyBorder="1" applyAlignment="1" applyProtection="1">
      <alignment horizontal="left"/>
    </xf>
    <xf numFmtId="0" fontId="4" fillId="0" borderId="4" xfId="1" applyNumberFormat="1" applyFont="1" applyFill="1" applyBorder="1" applyAlignment="1" applyProtection="1">
      <alignment horizontal="left"/>
    </xf>
    <xf numFmtId="0" fontId="4" fillId="0" borderId="0"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centerContinuous"/>
    </xf>
    <xf numFmtId="0" fontId="4" fillId="2" borderId="31" xfId="1" applyNumberFormat="1" applyFont="1" applyFill="1" applyBorder="1" applyAlignment="1" applyProtection="1"/>
    <xf numFmtId="164" fontId="4" fillId="0" borderId="48" xfId="71" applyNumberFormat="1" applyFont="1" applyFill="1" applyBorder="1" applyAlignment="1" applyProtection="1"/>
    <xf numFmtId="0" fontId="5" fillId="0" borderId="54" xfId="1" quotePrefix="1" applyNumberFormat="1" applyFont="1" applyFill="1" applyBorder="1" applyAlignment="1" applyProtection="1">
      <alignment horizontal="left"/>
    </xf>
    <xf numFmtId="0" fontId="5" fillId="0" borderId="54" xfId="1" applyNumberFormat="1" applyFont="1" applyFill="1" applyBorder="1" applyAlignment="1" applyProtection="1">
      <alignment horizontal="center" vertical="center" wrapText="1"/>
    </xf>
    <xf numFmtId="0" fontId="4" fillId="0" borderId="4" xfId="1" applyNumberFormat="1" applyFont="1" applyFill="1" applyBorder="1" applyAlignment="1" applyProtection="1"/>
    <xf numFmtId="0" fontId="5" fillId="0" borderId="30" xfId="1" quotePrefix="1" applyNumberFormat="1" applyFont="1" applyFill="1" applyBorder="1" applyAlignment="1" applyProtection="1">
      <alignment horizontal="left"/>
    </xf>
    <xf numFmtId="0" fontId="4" fillId="0" borderId="60" xfId="1" applyNumberFormat="1" applyFont="1" applyFill="1" applyBorder="1" applyAlignment="1" applyProtection="1"/>
    <xf numFmtId="0" fontId="4" fillId="0" borderId="61" xfId="1" applyNumberFormat="1" applyFont="1" applyFill="1" applyBorder="1" applyAlignment="1" applyProtection="1"/>
    <xf numFmtId="0" fontId="5" fillId="0" borderId="62" xfId="1" applyNumberFormat="1" applyFont="1" applyFill="1" applyBorder="1" applyAlignment="1" applyProtection="1"/>
    <xf numFmtId="0" fontId="4" fillId="0" borderId="60" xfId="1" applyNumberFormat="1" applyFont="1" applyFill="1" applyBorder="1" applyAlignment="1" applyProtection="1">
      <alignment horizontal="left"/>
    </xf>
    <xf numFmtId="0" fontId="4" fillId="0" borderId="61" xfId="1" applyNumberFormat="1" applyFont="1" applyFill="1" applyBorder="1" applyAlignment="1" applyProtection="1">
      <alignment horizontal="left"/>
    </xf>
    <xf numFmtId="0" fontId="4" fillId="0" borderId="62" xfId="1" applyNumberFormat="1" applyFont="1" applyFill="1" applyBorder="1" applyAlignment="1" applyProtection="1">
      <alignment horizontal="left"/>
    </xf>
    <xf numFmtId="164" fontId="4" fillId="4" borderId="16" xfId="71" applyNumberFormat="1" applyFont="1" applyFill="1" applyBorder="1" applyAlignment="1" applyProtection="1">
      <alignment horizontal="right"/>
      <protection locked="0"/>
    </xf>
    <xf numFmtId="164" fontId="4" fillId="4" borderId="19" xfId="71" applyNumberFormat="1" applyFont="1" applyFill="1" applyBorder="1" applyAlignment="1" applyProtection="1">
      <alignment horizontal="right"/>
      <protection locked="0"/>
    </xf>
    <xf numFmtId="164" fontId="5" fillId="0" borderId="23" xfId="71" applyNumberFormat="1" applyFont="1" applyFill="1" applyBorder="1" applyAlignment="1" applyProtection="1">
      <alignment horizontal="right"/>
    </xf>
    <xf numFmtId="164" fontId="4" fillId="4" borderId="23" xfId="71" applyNumberFormat="1" applyFont="1" applyFill="1" applyBorder="1" applyAlignment="1" applyProtection="1">
      <alignment horizontal="right"/>
      <protection locked="0"/>
    </xf>
    <xf numFmtId="0" fontId="5" fillId="0" borderId="11" xfId="1" applyNumberFormat="1" applyFont="1" applyFill="1" applyBorder="1" applyAlignment="1" applyProtection="1">
      <alignment horizontal="centerContinuous"/>
    </xf>
    <xf numFmtId="0" fontId="5" fillId="0" borderId="33" xfId="1" quotePrefix="1" applyNumberFormat="1" applyFont="1" applyFill="1" applyBorder="1" applyAlignment="1" applyProtection="1">
      <alignment horizontal="center" vertical="center" wrapText="1"/>
    </xf>
    <xf numFmtId="0" fontId="4" fillId="0" borderId="62" xfId="1" applyNumberFormat="1" applyFont="1" applyFill="1" applyBorder="1" applyAlignment="1" applyProtection="1"/>
    <xf numFmtId="0" fontId="4" fillId="0" borderId="38" xfId="1" applyNumberFormat="1" applyFont="1" applyFill="1" applyBorder="1" applyAlignment="1" applyProtection="1"/>
    <xf numFmtId="0" fontId="5" fillId="0" borderId="30" xfId="1" applyNumberFormat="1" applyFont="1" applyFill="1" applyBorder="1" applyAlignment="1" applyProtection="1"/>
    <xf numFmtId="0" fontId="4" fillId="0" borderId="41" xfId="1" applyNumberFormat="1" applyFont="1" applyFill="1" applyBorder="1" applyAlignment="1" applyProtection="1"/>
    <xf numFmtId="0" fontId="4" fillId="0" borderId="33" xfId="1" applyNumberFormat="1" applyFont="1" applyFill="1" applyBorder="1" applyAlignment="1" applyProtection="1"/>
    <xf numFmtId="0" fontId="4" fillId="0" borderId="1" xfId="1" applyNumberFormat="1" applyFont="1" applyFill="1" applyBorder="1" applyAlignment="1" applyProtection="1">
      <alignment horizontal="right"/>
    </xf>
    <xf numFmtId="0" fontId="4" fillId="0" borderId="4" xfId="1" applyNumberFormat="1" applyFont="1" applyFill="1" applyBorder="1" applyAlignment="1" applyProtection="1">
      <alignment horizontal="right"/>
    </xf>
    <xf numFmtId="164" fontId="5" fillId="0" borderId="14" xfId="71" applyNumberFormat="1" applyFont="1" applyFill="1" applyBorder="1" applyAlignment="1" applyProtection="1"/>
    <xf numFmtId="0" fontId="4" fillId="0" borderId="29" xfId="1" applyNumberFormat="1" applyFont="1" applyFill="1" applyBorder="1" applyAlignment="1" applyProtection="1"/>
    <xf numFmtId="0" fontId="4" fillId="0" borderId="18" xfId="1" applyNumberFormat="1" applyFont="1" applyFill="1" applyBorder="1" applyAlignment="1" applyProtection="1">
      <alignment horizontal="right"/>
    </xf>
    <xf numFmtId="0" fontId="5" fillId="0" borderId="4" xfId="1" applyNumberFormat="1" applyFont="1" applyFill="1" applyBorder="1" applyAlignment="1" applyProtection="1"/>
    <xf numFmtId="166" fontId="4" fillId="0" borderId="1" xfId="1" applyNumberFormat="1" applyFont="1" applyFill="1" applyBorder="1" applyAlignment="1" applyProtection="1">
      <alignment horizontal="right"/>
    </xf>
    <xf numFmtId="166" fontId="5" fillId="0" borderId="29" xfId="1" applyNumberFormat="1" applyFont="1" applyFill="1" applyBorder="1" applyAlignment="1" applyProtection="1">
      <alignment horizontal="right"/>
    </xf>
    <xf numFmtId="0" fontId="4" fillId="0" borderId="8" xfId="1" applyNumberFormat="1" applyFont="1" applyFill="1" applyBorder="1" applyAlignment="1" applyProtection="1"/>
    <xf numFmtId="0" fontId="5" fillId="0" borderId="1" xfId="1" applyNumberFormat="1" applyFont="1" applyFill="1" applyBorder="1" applyAlignment="1" applyProtection="1"/>
    <xf numFmtId="0" fontId="5" fillId="0" borderId="50" xfId="1" applyNumberFormat="1" applyFont="1" applyFill="1" applyBorder="1" applyAlignment="1" applyProtection="1"/>
    <xf numFmtId="0" fontId="4" fillId="0" borderId="27" xfId="1" applyNumberFormat="1" applyFont="1" applyFill="1" applyBorder="1" applyAlignment="1" applyProtection="1">
      <alignment horizontal="left"/>
    </xf>
    <xf numFmtId="0" fontId="4" fillId="0" borderId="20" xfId="1" applyNumberFormat="1" applyFont="1" applyFill="1" applyBorder="1" applyAlignment="1" applyProtection="1">
      <alignment horizontal="left"/>
    </xf>
    <xf numFmtId="0" fontId="4" fillId="0" borderId="20" xfId="1" quotePrefix="1" applyNumberFormat="1" applyFont="1" applyFill="1" applyBorder="1" applyAlignment="1" applyProtection="1">
      <alignment horizontal="left"/>
    </xf>
    <xf numFmtId="0" fontId="4" fillId="0" borderId="28" xfId="1" quotePrefix="1" applyNumberFormat="1" applyFont="1" applyFill="1" applyBorder="1" applyAlignment="1" applyProtection="1">
      <alignment horizontal="left"/>
    </xf>
    <xf numFmtId="0" fontId="4" fillId="0" borderId="16" xfId="1" quotePrefix="1" applyNumberFormat="1" applyFont="1" applyFill="1" applyBorder="1" applyAlignment="1" applyProtection="1">
      <alignment horizontal="center"/>
    </xf>
    <xf numFmtId="0" fontId="4" fillId="0" borderId="19" xfId="1" quotePrefix="1" applyNumberFormat="1" applyFont="1" applyFill="1" applyBorder="1" applyAlignment="1" applyProtection="1">
      <alignment horizontal="center"/>
    </xf>
    <xf numFmtId="0" fontId="4" fillId="0" borderId="23" xfId="1" quotePrefix="1" applyNumberFormat="1" applyFont="1" applyFill="1" applyBorder="1" applyAlignment="1" applyProtection="1">
      <alignment horizontal="center"/>
    </xf>
    <xf numFmtId="0" fontId="5" fillId="0" borderId="14" xfId="1" applyNumberFormat="1" applyFont="1" applyFill="1" applyBorder="1" applyAlignment="1" applyProtection="1"/>
    <xf numFmtId="0" fontId="4" fillId="0" borderId="27" xfId="4" applyNumberFormat="1" applyFont="1" applyFill="1" applyBorder="1" applyAlignment="1" applyProtection="1"/>
    <xf numFmtId="0" fontId="4" fillId="0" borderId="20" xfId="4" applyNumberFormat="1" applyFont="1" applyFill="1" applyBorder="1" applyAlignment="1" applyProtection="1"/>
    <xf numFmtId="0" fontId="4" fillId="0" borderId="28" xfId="4" applyNumberFormat="1" applyFont="1" applyFill="1" applyBorder="1" applyAlignment="1" applyProtection="1"/>
    <xf numFmtId="0" fontId="5" fillId="0" borderId="47" xfId="1" quotePrefix="1" applyNumberFormat="1" applyFont="1" applyFill="1" applyBorder="1" applyAlignment="1" applyProtection="1">
      <alignment horizontal="left"/>
    </xf>
    <xf numFmtId="0" fontId="5" fillId="0" borderId="46" xfId="1" applyNumberFormat="1" applyFont="1" applyFill="1" applyBorder="1" applyAlignment="1" applyProtection="1"/>
    <xf numFmtId="0" fontId="4" fillId="0" borderId="17" xfId="1" quotePrefix="1" applyNumberFormat="1" applyFont="1" applyFill="1" applyBorder="1" applyAlignment="1" applyProtection="1">
      <alignment horizontal="left"/>
    </xf>
    <xf numFmtId="0" fontId="4" fillId="0" borderId="28" xfId="1" applyNumberFormat="1" applyFont="1" applyFill="1" applyBorder="1" applyAlignment="1" applyProtection="1">
      <alignment horizontal="left"/>
    </xf>
    <xf numFmtId="0" fontId="4" fillId="0" borderId="12" xfId="1" applyNumberFormat="1" applyFont="1" applyFill="1" applyBorder="1" applyAlignment="1" applyProtection="1"/>
    <xf numFmtId="0" fontId="5" fillId="0" borderId="47" xfId="1" applyNumberFormat="1" applyFont="1" applyFill="1" applyBorder="1" applyAlignment="1" applyProtection="1"/>
    <xf numFmtId="0" fontId="4" fillId="0" borderId="14" xfId="1" quotePrefix="1" applyNumberFormat="1" applyFont="1" applyFill="1" applyBorder="1" applyAlignment="1" applyProtection="1">
      <alignment horizontal="center"/>
    </xf>
    <xf numFmtId="0" fontId="4" fillId="0" borderId="27" xfId="1" applyNumberFormat="1" applyFont="1" applyFill="1" applyBorder="1" applyAlignment="1" applyProtection="1"/>
    <xf numFmtId="0" fontId="4" fillId="0" borderId="20" xfId="1" applyNumberFormat="1" applyFont="1" applyFill="1" applyBorder="1" applyAlignment="1" applyProtection="1"/>
    <xf numFmtId="0" fontId="4" fillId="0" borderId="24" xfId="1" applyNumberFormat="1" applyFont="1" applyFill="1" applyBorder="1" applyAlignment="1" applyProtection="1">
      <alignment horizontal="left"/>
    </xf>
    <xf numFmtId="0" fontId="4" fillId="0" borderId="27" xfId="1" quotePrefix="1" applyNumberFormat="1" applyFont="1" applyFill="1" applyBorder="1" applyAlignment="1" applyProtection="1">
      <alignment horizontal="left"/>
    </xf>
    <xf numFmtId="0" fontId="4" fillId="0" borderId="44" xfId="1" applyNumberFormat="1" applyFont="1" applyFill="1" applyBorder="1" applyAlignment="1" applyProtection="1"/>
    <xf numFmtId="0" fontId="4" fillId="0" borderId="45" xfId="1" applyNumberFormat="1" applyFont="1" applyFill="1" applyBorder="1" applyAlignment="1" applyProtection="1"/>
    <xf numFmtId="0" fontId="5" fillId="0" borderId="47" xfId="1" applyNumberFormat="1" applyFont="1" applyFill="1" applyBorder="1" applyAlignment="1" applyProtection="1">
      <alignment horizontal="left"/>
    </xf>
    <xf numFmtId="0" fontId="4" fillId="0" borderId="23" xfId="1" quotePrefix="1" applyNumberFormat="1" applyFont="1" applyFill="1" applyBorder="1" applyAlignment="1" applyProtection="1"/>
    <xf numFmtId="0" fontId="5" fillId="0" borderId="46" xfId="1" quotePrefix="1" applyNumberFormat="1" applyFont="1" applyFill="1" applyBorder="1" applyAlignment="1" applyProtection="1">
      <alignment horizontal="center"/>
    </xf>
    <xf numFmtId="0" fontId="4" fillId="0" borderId="19" xfId="1" applyNumberFormat="1" applyFont="1" applyFill="1" applyBorder="1" applyAlignment="1" applyProtection="1">
      <alignment horizontal="center"/>
    </xf>
    <xf numFmtId="0" fontId="4" fillId="0" borderId="27" xfId="1" applyNumberFormat="1" applyFont="1" applyFill="1" applyBorder="1" applyAlignment="1" applyProtection="1">
      <alignment wrapText="1"/>
    </xf>
    <xf numFmtId="0" fontId="4" fillId="0" borderId="20" xfId="1" applyNumberFormat="1" applyFont="1" applyFill="1" applyBorder="1" applyAlignment="1" applyProtection="1">
      <alignment horizontal="left" wrapText="1"/>
    </xf>
    <xf numFmtId="0" fontId="4" fillId="0" borderId="20" xfId="1" applyNumberFormat="1" applyFont="1" applyFill="1" applyBorder="1" applyAlignment="1" applyProtection="1">
      <alignment wrapText="1"/>
    </xf>
    <xf numFmtId="0" fontId="4" fillId="0" borderId="20" xfId="1" quotePrefix="1" applyNumberFormat="1" applyFont="1" applyFill="1" applyBorder="1" applyAlignment="1" applyProtection="1">
      <alignment horizontal="left" wrapText="1"/>
    </xf>
    <xf numFmtId="0" fontId="4" fillId="0" borderId="16" xfId="1" applyNumberFormat="1" applyFont="1" applyFill="1" applyBorder="1" applyAlignment="1" applyProtection="1">
      <alignment horizontal="center"/>
    </xf>
    <xf numFmtId="0" fontId="4" fillId="0" borderId="24" xfId="1" quotePrefix="1" applyNumberFormat="1" applyFont="1" applyFill="1" applyBorder="1" applyAlignment="1" applyProtection="1">
      <alignment horizontal="left"/>
    </xf>
    <xf numFmtId="0" fontId="4" fillId="0" borderId="28" xfId="1" applyNumberFormat="1" applyFont="1" applyFill="1" applyBorder="1" applyAlignment="1" applyProtection="1"/>
    <xf numFmtId="0" fontId="4" fillId="0" borderId="37" xfId="1" quotePrefix="1" applyNumberFormat="1" applyFont="1" applyFill="1" applyBorder="1" applyAlignment="1" applyProtection="1">
      <alignment horizontal="center"/>
    </xf>
    <xf numFmtId="0" fontId="4" fillId="0" borderId="23" xfId="1" applyNumberFormat="1" applyFont="1" applyFill="1" applyBorder="1" applyAlignment="1" applyProtection="1">
      <alignment horizontal="center"/>
    </xf>
    <xf numFmtId="0" fontId="5" fillId="0" borderId="28" xfId="1" quotePrefix="1" applyNumberFormat="1" applyFont="1" applyFill="1" applyBorder="1" applyAlignment="1" applyProtection="1">
      <alignment horizontal="left"/>
    </xf>
    <xf numFmtId="0" fontId="5" fillId="0" borderId="27" xfId="1" applyNumberFormat="1" applyFont="1" applyFill="1" applyBorder="1" applyAlignment="1" applyProtection="1">
      <alignment horizontal="left"/>
    </xf>
    <xf numFmtId="0" fontId="4" fillId="0" borderId="17" xfId="1" applyNumberFormat="1" applyFont="1" applyFill="1" applyBorder="1" applyAlignment="1" applyProtection="1">
      <alignment horizontal="left"/>
    </xf>
    <xf numFmtId="0" fontId="4" fillId="0" borderId="34" xfId="1" quotePrefix="1" applyNumberFormat="1" applyFont="1" applyFill="1" applyBorder="1" applyAlignment="1" applyProtection="1">
      <alignment horizontal="center"/>
    </xf>
    <xf numFmtId="0" fontId="5" fillId="0" borderId="34" xfId="1" quotePrefix="1" applyNumberFormat="1" applyFont="1" applyFill="1" applyBorder="1" applyAlignment="1" applyProtection="1">
      <alignment horizontal="center"/>
    </xf>
    <xf numFmtId="0" fontId="5" fillId="0" borderId="12" xfId="1" applyNumberFormat="1" applyFont="1" applyFill="1" applyBorder="1" applyAlignment="1" applyProtection="1">
      <alignment horizontal="left"/>
    </xf>
    <xf numFmtId="0" fontId="4" fillId="0" borderId="40" xfId="1" applyNumberFormat="1" applyFont="1" applyFill="1" applyBorder="1" applyAlignment="1" applyProtection="1">
      <alignment horizontal="left"/>
    </xf>
    <xf numFmtId="0" fontId="4" fillId="0" borderId="47" xfId="1" applyNumberFormat="1" applyFont="1" applyFill="1" applyBorder="1" applyAlignment="1" applyProtection="1">
      <alignment horizontal="left"/>
    </xf>
    <xf numFmtId="0" fontId="5" fillId="0" borderId="0" xfId="1" applyNumberFormat="1" applyFont="1" applyFill="1" applyBorder="1" applyAlignment="1" applyProtection="1">
      <alignment horizontal="left"/>
    </xf>
    <xf numFmtId="0" fontId="4" fillId="2" borderId="19" xfId="1" applyNumberFormat="1" applyFont="1" applyFill="1" applyBorder="1" applyAlignment="1" applyProtection="1">
      <alignment horizontal="center"/>
    </xf>
    <xf numFmtId="0" fontId="4" fillId="2" borderId="23" xfId="1" applyNumberFormat="1" applyFont="1" applyFill="1" applyBorder="1" applyAlignment="1" applyProtection="1">
      <alignment horizontal="center"/>
    </xf>
    <xf numFmtId="0" fontId="5" fillId="0" borderId="16" xfId="1" quotePrefix="1" applyNumberFormat="1" applyFont="1" applyFill="1" applyBorder="1" applyAlignment="1" applyProtection="1">
      <alignment horizontal="center"/>
    </xf>
    <xf numFmtId="0" fontId="4" fillId="2" borderId="19" xfId="1" quotePrefix="1" applyNumberFormat="1" applyFont="1" applyFill="1" applyBorder="1" applyAlignment="1" applyProtection="1">
      <alignment horizontal="center"/>
    </xf>
    <xf numFmtId="0" fontId="4" fillId="0" borderId="46" xfId="1" quotePrefix="1" applyNumberFormat="1" applyFont="1" applyFill="1" applyBorder="1" applyAlignment="1" applyProtection="1">
      <alignment horizontal="center"/>
    </xf>
    <xf numFmtId="0" fontId="5" fillId="0" borderId="49" xfId="1" quotePrefix="1" applyNumberFormat="1" applyFont="1" applyFill="1" applyBorder="1" applyAlignment="1" applyProtection="1">
      <alignment horizontal="center"/>
    </xf>
    <xf numFmtId="0" fontId="4" fillId="0" borderId="24" xfId="1" applyNumberFormat="1" applyFont="1" applyFill="1" applyBorder="1" applyAlignment="1" applyProtection="1"/>
    <xf numFmtId="0" fontId="4" fillId="0" borderId="20" xfId="1" quotePrefix="1" applyNumberFormat="1" applyFont="1" applyFill="1" applyBorder="1" applyAlignment="1" applyProtection="1">
      <alignment vertical="center" wrapText="1"/>
    </xf>
    <xf numFmtId="0" fontId="4" fillId="0" borderId="57" xfId="1" applyNumberFormat="1" applyFont="1" applyFill="1" applyBorder="1" applyAlignment="1" applyProtection="1"/>
    <xf numFmtId="0" fontId="4" fillId="0" borderId="59" xfId="1" applyNumberFormat="1" applyFont="1" applyFill="1" applyBorder="1" applyAlignment="1" applyProtection="1"/>
    <xf numFmtId="0" fontId="4" fillId="0" borderId="56" xfId="1" applyNumberFormat="1" applyFont="1" applyFill="1" applyBorder="1" applyAlignment="1" applyProtection="1">
      <alignment horizontal="center"/>
    </xf>
    <xf numFmtId="0" fontId="4" fillId="0" borderId="58" xfId="1" applyNumberFormat="1" applyFont="1" applyFill="1" applyBorder="1" applyAlignment="1" applyProtection="1">
      <alignment horizontal="center"/>
    </xf>
    <xf numFmtId="0" fontId="4" fillId="0" borderId="19" xfId="1" applyNumberFormat="1" applyFont="1" applyFill="1" applyBorder="1" applyAlignment="1" applyProtection="1">
      <alignment horizontal="left" wrapText="1"/>
    </xf>
    <xf numFmtId="0" fontId="4" fillId="0" borderId="23" xfId="1" applyNumberFormat="1" applyFont="1" applyFill="1" applyBorder="1" applyAlignment="1" applyProtection="1">
      <alignment horizontal="left" wrapText="1"/>
    </xf>
    <xf numFmtId="0" fontId="7" fillId="0" borderId="0" xfId="1" applyNumberFormat="1" applyFont="1" applyFill="1" applyAlignment="1" applyProtection="1">
      <alignment horizontal="center"/>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4" xfId="1" quotePrefix="1" applyNumberFormat="1" applyFont="1" applyFill="1" applyBorder="1" applyAlignment="1" applyProtection="1">
      <alignment horizontal="center"/>
    </xf>
    <xf numFmtId="0" fontId="5" fillId="0" borderId="12" xfId="1" quotePrefix="1" applyNumberFormat="1" applyFont="1" applyFill="1" applyBorder="1" applyAlignment="1" applyProtection="1">
      <alignment horizontal="left"/>
    </xf>
    <xf numFmtId="0" fontId="5" fillId="0" borderId="0" xfId="1" applyNumberFormat="1" applyFont="1" applyFill="1" applyBorder="1" applyAlignment="1" applyProtection="1">
      <alignment horizontal="center" vertical="center" wrapText="1"/>
    </xf>
    <xf numFmtId="166" fontId="5" fillId="0" borderId="14" xfId="58" applyNumberFormat="1" applyFont="1" applyFill="1" applyBorder="1" applyAlignment="1" applyProtection="1">
      <alignment horizontal="center" vertical="center"/>
    </xf>
    <xf numFmtId="166" fontId="26" fillId="0" borderId="16" xfId="58" applyNumberFormat="1" applyFont="1" applyFill="1" applyBorder="1" applyAlignment="1" applyProtection="1">
      <alignment horizontal="center" vertical="center"/>
    </xf>
    <xf numFmtId="166" fontId="26" fillId="0" borderId="34" xfId="58" applyNumberFormat="1" applyFont="1" applyFill="1" applyBorder="1" applyAlignment="1" applyProtection="1">
      <alignment horizontal="center" vertical="center"/>
    </xf>
    <xf numFmtId="166" fontId="26" fillId="0" borderId="46" xfId="58" applyNumberFormat="1" applyFont="1" applyFill="1" applyBorder="1" applyAlignment="1" applyProtection="1">
      <alignment horizontal="center" vertical="center"/>
    </xf>
    <xf numFmtId="0" fontId="3" fillId="0" borderId="0" xfId="1" applyNumberFormat="1" applyFont="1" applyFill="1" applyAlignment="1" applyProtection="1">
      <alignment horizontal="left"/>
    </xf>
    <xf numFmtId="0" fontId="4" fillId="0" borderId="0" xfId="1" applyNumberFormat="1" applyFont="1" applyFill="1" applyAlignment="1" applyProtection="1">
      <alignment horizontal="centerContinuous"/>
    </xf>
    <xf numFmtId="0" fontId="4" fillId="0" borderId="0" xfId="1" quotePrefix="1" applyNumberFormat="1" applyFont="1" applyFill="1" applyAlignment="1" applyProtection="1">
      <alignment horizontal="center"/>
    </xf>
    <xf numFmtId="0" fontId="4" fillId="0" borderId="0" xfId="1" applyNumberFormat="1" applyFont="1" applyFill="1" applyAlignment="1" applyProtection="1">
      <alignment horizontal="center"/>
    </xf>
    <xf numFmtId="0" fontId="3" fillId="0" borderId="0" xfId="1" applyNumberFormat="1" applyFont="1" applyFill="1" applyBorder="1" applyAlignment="1" applyProtection="1">
      <alignment horizontal="center"/>
    </xf>
    <xf numFmtId="0" fontId="6" fillId="0" borderId="0" xfId="1" applyNumberFormat="1" applyFont="1" applyFill="1" applyBorder="1" applyAlignment="1" applyProtection="1">
      <alignment horizontal="center"/>
    </xf>
    <xf numFmtId="0" fontId="4" fillId="0" borderId="0" xfId="1" applyNumberFormat="1" applyFont="1" applyFill="1" applyAlignment="1" applyProtection="1"/>
    <xf numFmtId="0" fontId="6" fillId="0" borderId="0" xfId="1" applyNumberFormat="1" applyFont="1" applyFill="1" applyBorder="1" applyAlignment="1" applyProtection="1"/>
    <xf numFmtId="0" fontId="4" fillId="0" borderId="18" xfId="1" quotePrefix="1" applyNumberFormat="1" applyFont="1" applyFill="1" applyBorder="1" applyAlignment="1" applyProtection="1">
      <alignment horizontal="center"/>
    </xf>
    <xf numFmtId="0" fontId="4" fillId="0" borderId="1" xfId="1" quotePrefix="1" applyNumberFormat="1" applyFont="1" applyFill="1" applyBorder="1" applyAlignment="1" applyProtection="1">
      <alignment horizontal="center"/>
    </xf>
    <xf numFmtId="0" fontId="5" fillId="0" borderId="29" xfId="1" applyNumberFormat="1" applyFont="1" applyFill="1" applyBorder="1" applyAlignment="1" applyProtection="1"/>
    <xf numFmtId="0" fontId="5" fillId="0" borderId="31" xfId="2" applyNumberFormat="1" applyFont="1" applyFill="1" applyBorder="1" applyAlignment="1" applyProtection="1">
      <alignment horizontal="center"/>
    </xf>
    <xf numFmtId="0" fontId="5" fillId="0" borderId="0" xfId="1" applyNumberFormat="1" applyFont="1" applyFill="1" applyBorder="1" applyAlignment="1" applyProtection="1"/>
    <xf numFmtId="0" fontId="5" fillId="0" borderId="0" xfId="2" applyNumberFormat="1" applyFont="1" applyFill="1" applyBorder="1" applyAlignment="1" applyProtection="1">
      <alignment horizontal="center"/>
    </xf>
    <xf numFmtId="0" fontId="4" fillId="0" borderId="0" xfId="2" applyNumberFormat="1" applyFont="1" applyFill="1" applyAlignment="1" applyProtection="1">
      <alignment horizontal="center"/>
    </xf>
    <xf numFmtId="0" fontId="6" fillId="0" borderId="0" xfId="2" applyNumberFormat="1" applyFont="1" applyFill="1" applyAlignment="1" applyProtection="1"/>
    <xf numFmtId="0" fontId="5" fillId="0" borderId="15" xfId="1" applyNumberFormat="1" applyFont="1" applyFill="1" applyBorder="1" applyAlignment="1" applyProtection="1">
      <alignment horizontal="left"/>
    </xf>
    <xf numFmtId="0" fontId="5" fillId="2" borderId="15" xfId="1" applyNumberFormat="1" applyFont="1" applyFill="1" applyBorder="1" applyAlignment="1" applyProtection="1"/>
    <xf numFmtId="164" fontId="5" fillId="0" borderId="13" xfId="1" applyNumberFormat="1" applyFont="1" applyFill="1" applyBorder="1" applyAlignment="1" applyProtection="1"/>
    <xf numFmtId="0" fontId="4" fillId="2" borderId="9" xfId="1" applyNumberFormat="1" applyFont="1" applyFill="1" applyBorder="1" applyAlignment="1" applyProtection="1"/>
    <xf numFmtId="0" fontId="4" fillId="0" borderId="56" xfId="1" quotePrefix="1" applyNumberFormat="1" applyFont="1" applyFill="1" applyBorder="1" applyAlignment="1" applyProtection="1">
      <alignment horizontal="center"/>
    </xf>
    <xf numFmtId="0" fontId="4" fillId="2" borderId="21" xfId="1" applyNumberFormat="1" applyFont="1" applyFill="1" applyBorder="1" applyAlignment="1" applyProtection="1"/>
    <xf numFmtId="0" fontId="4" fillId="2" borderId="25" xfId="1" applyNumberFormat="1" applyFont="1" applyFill="1" applyBorder="1" applyAlignment="1" applyProtection="1"/>
    <xf numFmtId="0" fontId="4" fillId="2" borderId="42" xfId="1" applyNumberFormat="1" applyFont="1" applyFill="1" applyBorder="1" applyAlignment="1" applyProtection="1"/>
    <xf numFmtId="0" fontId="4" fillId="2" borderId="2" xfId="1" applyNumberFormat="1" applyFont="1" applyFill="1" applyBorder="1" applyAlignment="1" applyProtection="1"/>
    <xf numFmtId="0" fontId="4" fillId="2" borderId="5" xfId="1" applyNumberFormat="1" applyFont="1" applyFill="1" applyBorder="1" applyAlignment="1" applyProtection="1"/>
    <xf numFmtId="0" fontId="5" fillId="2" borderId="2" xfId="1" applyNumberFormat="1" applyFont="1" applyFill="1" applyBorder="1" applyAlignment="1" applyProtection="1"/>
    <xf numFmtId="0" fontId="5" fillId="2" borderId="51" xfId="1" applyNumberFormat="1" applyFont="1" applyFill="1" applyBorder="1" applyAlignment="1" applyProtection="1"/>
    <xf numFmtId="0" fontId="5" fillId="0" borderId="11" xfId="1" applyNumberFormat="1" applyFont="1" applyFill="1" applyBorder="1" applyAlignment="1" applyProtection="1"/>
    <xf numFmtId="0" fontId="5" fillId="0" borderId="33" xfId="1" applyNumberFormat="1" applyFont="1" applyFill="1" applyBorder="1" applyAlignment="1" applyProtection="1">
      <alignment horizontal="center" vertical="center" wrapText="1"/>
    </xf>
    <xf numFmtId="0" fontId="5" fillId="0" borderId="15" xfId="1" applyNumberFormat="1" applyFont="1" applyFill="1" applyBorder="1" applyAlignment="1" applyProtection="1">
      <alignment horizontal="center" vertical="center" wrapText="1"/>
    </xf>
    <xf numFmtId="0" fontId="5" fillId="2" borderId="15" xfId="1" applyNumberFormat="1" applyFont="1" applyFill="1" applyBorder="1" applyAlignment="1" applyProtection="1">
      <alignment horizontal="center" vertical="center" wrapText="1"/>
    </xf>
    <xf numFmtId="0" fontId="5" fillId="0" borderId="52" xfId="1" applyNumberFormat="1" applyFont="1" applyFill="1" applyBorder="1" applyAlignment="1" applyProtection="1">
      <alignment horizontal="center" vertical="center" wrapText="1"/>
    </xf>
    <xf numFmtId="0" fontId="5" fillId="0" borderId="33" xfId="1" applyNumberFormat="1" applyFont="1" applyFill="1" applyBorder="1" applyAlignment="1" applyProtection="1"/>
    <xf numFmtId="166" fontId="4" fillId="0" borderId="2" xfId="1" applyNumberFormat="1" applyFont="1" applyFill="1" applyBorder="1" applyAlignment="1" applyProtection="1">
      <alignment horizontal="right"/>
    </xf>
    <xf numFmtId="166" fontId="4" fillId="0" borderId="44" xfId="1" applyNumberFormat="1" applyFont="1" applyFill="1" applyBorder="1" applyAlignment="1" applyProtection="1">
      <alignment horizontal="right"/>
    </xf>
    <xf numFmtId="166" fontId="4" fillId="0" borderId="21" xfId="1" applyNumberFormat="1" applyFont="1" applyFill="1" applyBorder="1" applyAlignment="1" applyProtection="1">
      <alignment horizontal="right"/>
    </xf>
    <xf numFmtId="166" fontId="4" fillId="0" borderId="36" xfId="1" applyNumberFormat="1" applyFont="1" applyFill="1" applyBorder="1" applyAlignment="1" applyProtection="1">
      <alignment horizontal="right"/>
    </xf>
    <xf numFmtId="166" fontId="4" fillId="0" borderId="25" xfId="1" applyNumberFormat="1" applyFont="1" applyFill="1" applyBorder="1" applyAlignment="1" applyProtection="1">
      <alignment horizontal="right"/>
    </xf>
    <xf numFmtId="166" fontId="4" fillId="0" borderId="39" xfId="1" applyNumberFormat="1" applyFont="1" applyFill="1" applyBorder="1" applyAlignment="1" applyProtection="1">
      <alignment horizontal="right"/>
    </xf>
    <xf numFmtId="0" fontId="4" fillId="0" borderId="58" xfId="1" quotePrefix="1" applyNumberFormat="1" applyFont="1" applyFill="1" applyBorder="1" applyAlignment="1" applyProtection="1">
      <alignment horizontal="center"/>
    </xf>
    <xf numFmtId="166" fontId="4" fillId="0" borderId="5" xfId="1" applyNumberFormat="1" applyFont="1" applyFill="1" applyBorder="1" applyAlignment="1" applyProtection="1">
      <alignment horizontal="right"/>
    </xf>
    <xf numFmtId="166" fontId="4" fillId="0" borderId="45" xfId="1" applyNumberFormat="1" applyFont="1" applyFill="1" applyBorder="1" applyAlignment="1" applyProtection="1">
      <alignment horizontal="right"/>
    </xf>
    <xf numFmtId="166" fontId="4" fillId="0" borderId="9" xfId="1" applyNumberFormat="1" applyFont="1" applyFill="1" applyBorder="1" applyAlignment="1" applyProtection="1">
      <alignment horizontal="right"/>
    </xf>
    <xf numFmtId="166" fontId="4" fillId="0" borderId="35" xfId="1" applyNumberFormat="1" applyFont="1" applyFill="1" applyBorder="1" applyAlignment="1" applyProtection="1">
      <alignment horizontal="right"/>
    </xf>
    <xf numFmtId="0" fontId="5" fillId="0" borderId="55" xfId="1" applyNumberFormat="1" applyFont="1" applyFill="1" applyBorder="1" applyAlignment="1" applyProtection="1"/>
    <xf numFmtId="166" fontId="5" fillId="0" borderId="31" xfId="1" applyNumberFormat="1" applyFont="1" applyFill="1" applyBorder="1" applyAlignment="1" applyProtection="1"/>
    <xf numFmtId="166" fontId="5" fillId="0" borderId="48" xfId="1" applyNumberFormat="1" applyFont="1" applyFill="1" applyBorder="1" applyAlignment="1" applyProtection="1"/>
    <xf numFmtId="0" fontId="5" fillId="0" borderId="14" xfId="1" applyNumberFormat="1" applyFont="1" applyFill="1" applyBorder="1" applyAlignment="1" applyProtection="1">
      <alignment horizontal="center"/>
    </xf>
    <xf numFmtId="0" fontId="5" fillId="0" borderId="14" xfId="1" applyNumberFormat="1" applyFont="1" applyFill="1" applyBorder="1" applyAlignment="1" applyProtection="1">
      <alignment horizontal="left"/>
    </xf>
    <xf numFmtId="0" fontId="5" fillId="0" borderId="55" xfId="1" quotePrefix="1" applyNumberFormat="1" applyFont="1" applyFill="1" applyBorder="1" applyAlignment="1" applyProtection="1">
      <alignment horizontal="left"/>
    </xf>
    <xf numFmtId="0" fontId="5" fillId="0" borderId="55" xfId="1" applyNumberFormat="1" applyFont="1" applyFill="1" applyBorder="1" applyAlignment="1" applyProtection="1">
      <alignment horizontal="right"/>
    </xf>
    <xf numFmtId="0" fontId="4" fillId="0" borderId="0" xfId="1" applyNumberFormat="1" applyFont="1" applyFill="1" applyAlignment="1" applyProtection="1">
      <alignment horizontal="right"/>
    </xf>
    <xf numFmtId="0" fontId="6" fillId="0" borderId="0" xfId="1" applyNumberFormat="1" applyFont="1" applyFill="1" applyAlignment="1" applyProtection="1">
      <alignment horizontal="right"/>
    </xf>
    <xf numFmtId="0" fontId="4" fillId="0" borderId="0" xfId="1" applyNumberFormat="1" applyFont="1" applyFill="1" applyBorder="1" applyAlignment="1" applyProtection="1"/>
    <xf numFmtId="0" fontId="4" fillId="0" borderId="0" xfId="1" applyNumberFormat="1" applyFont="1" applyFill="1" applyBorder="1" applyAlignment="1" applyProtection="1">
      <alignment horizontal="left"/>
    </xf>
    <xf numFmtId="0" fontId="4" fillId="0" borderId="0" xfId="1" quotePrefix="1" applyNumberFormat="1" applyFont="1" applyFill="1" applyBorder="1" applyAlignment="1" applyProtection="1">
      <alignment horizontal="left"/>
    </xf>
    <xf numFmtId="0" fontId="4" fillId="0" borderId="15" xfId="1" applyNumberFormat="1" applyFont="1" applyFill="1" applyBorder="1" applyAlignment="1" applyProtection="1">
      <alignment horizontal="right"/>
    </xf>
    <xf numFmtId="0" fontId="4" fillId="0" borderId="0" xfId="1" applyNumberFormat="1" applyFont="1" applyFill="1" applyBorder="1" applyAlignment="1" applyProtection="1">
      <alignment horizontal="right"/>
    </xf>
    <xf numFmtId="0" fontId="6" fillId="0" borderId="0" xfId="1" applyNumberFormat="1" applyFont="1" applyFill="1" applyBorder="1" applyAlignment="1" applyProtection="1">
      <alignment horizontal="right"/>
    </xf>
    <xf numFmtId="0" fontId="4" fillId="0" borderId="0" xfId="1" applyNumberFormat="1" applyFont="1" applyFill="1" applyBorder="1" applyAlignment="1" applyProtection="1">
      <alignment horizontal="center"/>
    </xf>
    <xf numFmtId="0" fontId="4" fillId="0" borderId="63" xfId="1" applyNumberFormat="1" applyFont="1" applyFill="1" applyBorder="1" applyAlignment="1" applyProtection="1">
      <alignment horizontal="center"/>
    </xf>
    <xf numFmtId="0" fontId="4" fillId="0" borderId="1" xfId="1" quotePrefix="1" applyNumberFormat="1" applyFont="1" applyFill="1" applyBorder="1" applyAlignment="1" applyProtection="1">
      <alignment horizontal="left"/>
    </xf>
    <xf numFmtId="0" fontId="4" fillId="0" borderId="18" xfId="1" applyNumberFormat="1" applyFont="1" applyFill="1" applyBorder="1" applyAlignment="1" applyProtection="1"/>
    <xf numFmtId="0" fontId="4" fillId="0" borderId="18" xfId="1" applyNumberFormat="1" applyFont="1" applyFill="1" applyBorder="1" applyAlignment="1" applyProtection="1">
      <alignment horizontal="left"/>
    </xf>
    <xf numFmtId="0" fontId="5" fillId="0" borderId="4" xfId="1" quotePrefix="1" applyNumberFormat="1" applyFont="1" applyFill="1" applyBorder="1" applyAlignment="1" applyProtection="1">
      <alignment horizontal="left"/>
    </xf>
    <xf numFmtId="0" fontId="4" fillId="0" borderId="1" xfId="1" applyNumberFormat="1" applyFont="1" applyFill="1" applyBorder="1" applyAlignment="1" applyProtection="1"/>
    <xf numFmtId="0" fontId="4" fillId="0" borderId="18" xfId="1" quotePrefix="1" applyNumberFormat="1" applyFont="1" applyFill="1" applyBorder="1" applyAlignment="1" applyProtection="1">
      <alignment horizontal="left"/>
    </xf>
    <xf numFmtId="0" fontId="4" fillId="0" borderId="4" xfId="1" applyNumberFormat="1" applyFont="1" applyFill="1" applyBorder="1" applyAlignment="1" applyProtection="1">
      <alignment horizontal="left"/>
    </xf>
    <xf numFmtId="0" fontId="4" fillId="0" borderId="0"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centerContinuous"/>
    </xf>
    <xf numFmtId="0" fontId="4" fillId="2" borderId="31" xfId="1" applyNumberFormat="1" applyFont="1" applyFill="1" applyBorder="1" applyAlignment="1" applyProtection="1"/>
    <xf numFmtId="0" fontId="5" fillId="0" borderId="54" xfId="1" quotePrefix="1" applyNumberFormat="1" applyFont="1" applyFill="1" applyBorder="1" applyAlignment="1" applyProtection="1">
      <alignment horizontal="left"/>
    </xf>
    <xf numFmtId="0" fontId="5" fillId="0" borderId="54" xfId="1" applyNumberFormat="1" applyFont="1" applyFill="1" applyBorder="1" applyAlignment="1" applyProtection="1">
      <alignment horizontal="center" vertical="center" wrapText="1"/>
    </xf>
    <xf numFmtId="0" fontId="4" fillId="0" borderId="4" xfId="1" applyNumberFormat="1" applyFont="1" applyFill="1" applyBorder="1" applyAlignment="1" applyProtection="1"/>
    <xf numFmtId="0" fontId="5" fillId="0" borderId="30" xfId="1" quotePrefix="1" applyNumberFormat="1" applyFont="1" applyFill="1" applyBorder="1" applyAlignment="1" applyProtection="1">
      <alignment horizontal="left"/>
    </xf>
    <xf numFmtId="0" fontId="4" fillId="0" borderId="60" xfId="1" applyNumberFormat="1" applyFont="1" applyFill="1" applyBorder="1" applyAlignment="1" applyProtection="1"/>
    <xf numFmtId="0" fontId="4" fillId="0" borderId="61" xfId="1" applyNumberFormat="1" applyFont="1" applyFill="1" applyBorder="1" applyAlignment="1" applyProtection="1"/>
    <xf numFmtId="0" fontId="5" fillId="0" borderId="62" xfId="1" applyNumberFormat="1" applyFont="1" applyFill="1" applyBorder="1" applyAlignment="1" applyProtection="1"/>
    <xf numFmtId="0" fontId="4" fillId="0" borderId="60" xfId="1" applyNumberFormat="1" applyFont="1" applyFill="1" applyBorder="1" applyAlignment="1" applyProtection="1">
      <alignment horizontal="left"/>
    </xf>
    <xf numFmtId="0" fontId="4" fillId="0" borderId="61" xfId="1" applyNumberFormat="1" applyFont="1" applyFill="1" applyBorder="1" applyAlignment="1" applyProtection="1">
      <alignment horizontal="left"/>
    </xf>
    <xf numFmtId="0" fontId="4" fillId="0" borderId="62" xfId="1" applyNumberFormat="1" applyFont="1" applyFill="1" applyBorder="1" applyAlignment="1" applyProtection="1">
      <alignment horizontal="left"/>
    </xf>
    <xf numFmtId="0" fontId="5" fillId="0" borderId="11" xfId="1" applyNumberFormat="1" applyFont="1" applyFill="1" applyBorder="1" applyAlignment="1" applyProtection="1">
      <alignment horizontal="centerContinuous"/>
    </xf>
    <xf numFmtId="0" fontId="5" fillId="0" borderId="33" xfId="1" quotePrefix="1" applyNumberFormat="1" applyFont="1" applyFill="1" applyBorder="1" applyAlignment="1" applyProtection="1">
      <alignment horizontal="center" vertical="center" wrapText="1"/>
    </xf>
    <xf numFmtId="0" fontId="4" fillId="0" borderId="62" xfId="1" applyNumberFormat="1" applyFont="1" applyFill="1" applyBorder="1" applyAlignment="1" applyProtection="1"/>
    <xf numFmtId="0" fontId="4" fillId="0" borderId="38" xfId="1" applyNumberFormat="1" applyFont="1" applyFill="1" applyBorder="1" applyAlignment="1" applyProtection="1"/>
    <xf numFmtId="0" fontId="5" fillId="0" borderId="30" xfId="1" applyNumberFormat="1" applyFont="1" applyFill="1" applyBorder="1" applyAlignment="1" applyProtection="1"/>
    <xf numFmtId="0" fontId="4" fillId="0" borderId="41" xfId="1" applyNumberFormat="1" applyFont="1" applyFill="1" applyBorder="1" applyAlignment="1" applyProtection="1"/>
    <xf numFmtId="0" fontId="4" fillId="0" borderId="33" xfId="1" applyNumberFormat="1" applyFont="1" applyFill="1" applyBorder="1" applyAlignment="1" applyProtection="1"/>
    <xf numFmtId="0" fontId="4" fillId="0" borderId="1" xfId="1" applyNumberFormat="1" applyFont="1" applyFill="1" applyBorder="1" applyAlignment="1" applyProtection="1">
      <alignment horizontal="right"/>
    </xf>
    <xf numFmtId="0" fontId="4" fillId="0" borderId="4" xfId="1" applyNumberFormat="1" applyFont="1" applyFill="1" applyBorder="1" applyAlignment="1" applyProtection="1">
      <alignment horizontal="right"/>
    </xf>
    <xf numFmtId="0" fontId="4" fillId="0" borderId="29" xfId="1" applyNumberFormat="1" applyFont="1" applyFill="1" applyBorder="1" applyAlignment="1" applyProtection="1"/>
    <xf numFmtId="0" fontId="4" fillId="0" borderId="18" xfId="1" applyNumberFormat="1" applyFont="1" applyFill="1" applyBorder="1" applyAlignment="1" applyProtection="1">
      <alignment horizontal="right"/>
    </xf>
    <xf numFmtId="0" fontId="5" fillId="0" borderId="4" xfId="1" applyNumberFormat="1" applyFont="1" applyFill="1" applyBorder="1" applyAlignment="1" applyProtection="1"/>
    <xf numFmtId="166" fontId="4" fillId="0" borderId="1" xfId="1" applyNumberFormat="1" applyFont="1" applyFill="1" applyBorder="1" applyAlignment="1" applyProtection="1">
      <alignment horizontal="right"/>
    </xf>
    <xf numFmtId="166" fontId="4" fillId="0" borderId="18" xfId="1" applyNumberFormat="1" applyFont="1" applyFill="1" applyBorder="1" applyAlignment="1" applyProtection="1">
      <alignment horizontal="right"/>
    </xf>
    <xf numFmtId="166" fontId="4" fillId="0" borderId="38" xfId="1" applyNumberFormat="1" applyFont="1" applyFill="1" applyBorder="1" applyAlignment="1" applyProtection="1">
      <alignment horizontal="right"/>
    </xf>
    <xf numFmtId="166" fontId="4" fillId="0" borderId="4" xfId="1" applyNumberFormat="1" applyFont="1" applyFill="1" applyBorder="1" applyAlignment="1" applyProtection="1">
      <alignment horizontal="right"/>
    </xf>
    <xf numFmtId="166" fontId="4" fillId="0" borderId="8" xfId="1" applyNumberFormat="1" applyFont="1" applyFill="1" applyBorder="1" applyAlignment="1" applyProtection="1">
      <alignment horizontal="right"/>
    </xf>
    <xf numFmtId="166" fontId="5" fillId="0" borderId="29" xfId="1" applyNumberFormat="1" applyFont="1" applyFill="1" applyBorder="1" applyAlignment="1" applyProtection="1">
      <alignment horizontal="right"/>
    </xf>
    <xf numFmtId="0" fontId="4" fillId="0" borderId="8" xfId="1" applyNumberFormat="1" applyFont="1" applyFill="1" applyBorder="1" applyAlignment="1" applyProtection="1"/>
    <xf numFmtId="0" fontId="5" fillId="0" borderId="1" xfId="1" applyNumberFormat="1" applyFont="1" applyFill="1" applyBorder="1" applyAlignment="1" applyProtection="1"/>
    <xf numFmtId="0" fontId="5" fillId="0" borderId="50" xfId="1" applyNumberFormat="1" applyFont="1" applyFill="1" applyBorder="1" applyAlignment="1" applyProtection="1"/>
    <xf numFmtId="0" fontId="4" fillId="0" borderId="27" xfId="1" applyNumberFormat="1" applyFont="1" applyFill="1" applyBorder="1" applyAlignment="1" applyProtection="1">
      <alignment horizontal="left"/>
    </xf>
    <xf numFmtId="0" fontId="4" fillId="0" borderId="20" xfId="1" applyNumberFormat="1" applyFont="1" applyFill="1" applyBorder="1" applyAlignment="1" applyProtection="1">
      <alignment horizontal="left"/>
    </xf>
    <xf numFmtId="0" fontId="4" fillId="0" borderId="20" xfId="1" quotePrefix="1" applyNumberFormat="1" applyFont="1" applyFill="1" applyBorder="1" applyAlignment="1" applyProtection="1">
      <alignment horizontal="left"/>
    </xf>
    <xf numFmtId="0" fontId="4" fillId="0" borderId="28" xfId="1" quotePrefix="1" applyNumberFormat="1" applyFont="1" applyFill="1" applyBorder="1" applyAlignment="1" applyProtection="1">
      <alignment horizontal="left"/>
    </xf>
    <xf numFmtId="0" fontId="4" fillId="0" borderId="16" xfId="1" quotePrefix="1" applyNumberFormat="1" applyFont="1" applyFill="1" applyBorder="1" applyAlignment="1" applyProtection="1">
      <alignment horizontal="center"/>
    </xf>
    <xf numFmtId="0" fontId="4" fillId="0" borderId="19" xfId="1" quotePrefix="1" applyNumberFormat="1" applyFont="1" applyFill="1" applyBorder="1" applyAlignment="1" applyProtection="1">
      <alignment horizontal="center"/>
    </xf>
    <xf numFmtId="0" fontId="4" fillId="0" borderId="23" xfId="1" quotePrefix="1" applyNumberFormat="1" applyFont="1" applyFill="1" applyBorder="1" applyAlignment="1" applyProtection="1">
      <alignment horizontal="center"/>
    </xf>
    <xf numFmtId="0" fontId="5" fillId="0" borderId="14" xfId="1" applyNumberFormat="1" applyFont="1" applyFill="1" applyBorder="1" applyAlignment="1" applyProtection="1"/>
    <xf numFmtId="0" fontId="4" fillId="0" borderId="27" xfId="4" applyNumberFormat="1" applyFont="1" applyFill="1" applyBorder="1" applyAlignment="1" applyProtection="1"/>
    <xf numFmtId="0" fontId="4" fillId="0" borderId="20" xfId="4" applyNumberFormat="1" applyFont="1" applyFill="1" applyBorder="1" applyAlignment="1" applyProtection="1"/>
    <xf numFmtId="0" fontId="4" fillId="0" borderId="28" xfId="4" applyNumberFormat="1" applyFont="1" applyFill="1" applyBorder="1" applyAlignment="1" applyProtection="1"/>
    <xf numFmtId="0" fontId="5" fillId="0" borderId="47" xfId="1" quotePrefix="1" applyNumberFormat="1" applyFont="1" applyFill="1" applyBorder="1" applyAlignment="1" applyProtection="1">
      <alignment horizontal="left"/>
    </xf>
    <xf numFmtId="0" fontId="5" fillId="0" borderId="46" xfId="1" applyNumberFormat="1" applyFont="1" applyFill="1" applyBorder="1" applyAlignment="1" applyProtection="1"/>
    <xf numFmtId="0" fontId="4" fillId="0" borderId="17" xfId="1" quotePrefix="1" applyNumberFormat="1" applyFont="1" applyFill="1" applyBorder="1" applyAlignment="1" applyProtection="1">
      <alignment horizontal="left"/>
    </xf>
    <xf numFmtId="0" fontId="4" fillId="0" borderId="28" xfId="1" applyNumberFormat="1" applyFont="1" applyFill="1" applyBorder="1" applyAlignment="1" applyProtection="1">
      <alignment horizontal="left"/>
    </xf>
    <xf numFmtId="0" fontId="4" fillId="0" borderId="12" xfId="1" applyNumberFormat="1" applyFont="1" applyFill="1" applyBorder="1" applyAlignment="1" applyProtection="1"/>
    <xf numFmtId="0" fontId="5" fillId="0" borderId="47" xfId="1" applyNumberFormat="1" applyFont="1" applyFill="1" applyBorder="1" applyAlignment="1" applyProtection="1"/>
    <xf numFmtId="0" fontId="4" fillId="0" borderId="14" xfId="1" quotePrefix="1" applyNumberFormat="1" applyFont="1" applyFill="1" applyBorder="1" applyAlignment="1" applyProtection="1">
      <alignment horizontal="center"/>
    </xf>
    <xf numFmtId="0" fontId="4" fillId="0" borderId="27" xfId="1" applyNumberFormat="1" applyFont="1" applyFill="1" applyBorder="1" applyAlignment="1" applyProtection="1"/>
    <xf numFmtId="0" fontId="4" fillId="0" borderId="20" xfId="1" applyNumberFormat="1" applyFont="1" applyFill="1" applyBorder="1" applyAlignment="1" applyProtection="1"/>
    <xf numFmtId="0" fontId="4" fillId="0" borderId="24" xfId="1" applyNumberFormat="1" applyFont="1" applyFill="1" applyBorder="1" applyAlignment="1" applyProtection="1">
      <alignment horizontal="left"/>
    </xf>
    <xf numFmtId="0" fontId="4" fillId="0" borderId="27" xfId="1" quotePrefix="1" applyNumberFormat="1" applyFont="1" applyFill="1" applyBorder="1" applyAlignment="1" applyProtection="1">
      <alignment horizontal="left"/>
    </xf>
    <xf numFmtId="0" fontId="4" fillId="0" borderId="44" xfId="1" applyNumberFormat="1" applyFont="1" applyFill="1" applyBorder="1" applyAlignment="1" applyProtection="1"/>
    <xf numFmtId="0" fontId="4" fillId="0" borderId="45" xfId="1" applyNumberFormat="1" applyFont="1" applyFill="1" applyBorder="1" applyAlignment="1" applyProtection="1"/>
    <xf numFmtId="0" fontId="5" fillId="0" borderId="47" xfId="1" applyNumberFormat="1" applyFont="1" applyFill="1" applyBorder="1" applyAlignment="1" applyProtection="1">
      <alignment horizontal="left"/>
    </xf>
    <xf numFmtId="0" fontId="4" fillId="0" borderId="23" xfId="1" quotePrefix="1" applyNumberFormat="1" applyFont="1" applyFill="1" applyBorder="1" applyAlignment="1" applyProtection="1"/>
    <xf numFmtId="0" fontId="5" fillId="0" borderId="46" xfId="1" quotePrefix="1" applyNumberFormat="1" applyFont="1" applyFill="1" applyBorder="1" applyAlignment="1" applyProtection="1">
      <alignment horizontal="center"/>
    </xf>
    <xf numFmtId="0" fontId="4" fillId="0" borderId="19" xfId="1" applyNumberFormat="1" applyFont="1" applyFill="1" applyBorder="1" applyAlignment="1" applyProtection="1">
      <alignment horizontal="center"/>
    </xf>
    <xf numFmtId="0" fontId="4" fillId="0" borderId="27" xfId="1" applyNumberFormat="1" applyFont="1" applyFill="1" applyBorder="1" applyAlignment="1" applyProtection="1">
      <alignment wrapText="1"/>
    </xf>
    <xf numFmtId="0" fontId="4" fillId="0" borderId="20" xfId="1" applyNumberFormat="1" applyFont="1" applyFill="1" applyBorder="1" applyAlignment="1" applyProtection="1">
      <alignment horizontal="left" wrapText="1"/>
    </xf>
    <xf numFmtId="0" fontId="4" fillId="0" borderId="20" xfId="1" applyNumberFormat="1" applyFont="1" applyFill="1" applyBorder="1" applyAlignment="1" applyProtection="1">
      <alignment wrapText="1"/>
    </xf>
    <xf numFmtId="0" fontId="4" fillId="0" borderId="20" xfId="1" quotePrefix="1" applyNumberFormat="1" applyFont="1" applyFill="1" applyBorder="1" applyAlignment="1" applyProtection="1">
      <alignment horizontal="left" wrapText="1"/>
    </xf>
    <xf numFmtId="0" fontId="4" fillId="0" borderId="16" xfId="1" applyNumberFormat="1" applyFont="1" applyFill="1" applyBorder="1" applyAlignment="1" applyProtection="1">
      <alignment horizontal="center"/>
    </xf>
    <xf numFmtId="0" fontId="4" fillId="0" borderId="24" xfId="1" quotePrefix="1" applyNumberFormat="1" applyFont="1" applyFill="1" applyBorder="1" applyAlignment="1" applyProtection="1">
      <alignment horizontal="left"/>
    </xf>
    <xf numFmtId="0" fontId="4" fillId="0" borderId="28" xfId="1" applyNumberFormat="1" applyFont="1" applyFill="1" applyBorder="1" applyAlignment="1" applyProtection="1"/>
    <xf numFmtId="0" fontId="4" fillId="0" borderId="37" xfId="1" quotePrefix="1" applyNumberFormat="1" applyFont="1" applyFill="1" applyBorder="1" applyAlignment="1" applyProtection="1">
      <alignment horizontal="center"/>
    </xf>
    <xf numFmtId="0" fontId="4" fillId="0" borderId="23" xfId="1" applyNumberFormat="1" applyFont="1" applyFill="1" applyBorder="1" applyAlignment="1" applyProtection="1">
      <alignment horizontal="center"/>
    </xf>
    <xf numFmtId="0" fontId="5" fillId="0" borderId="28" xfId="1" quotePrefix="1" applyNumberFormat="1" applyFont="1" applyFill="1" applyBorder="1" applyAlignment="1" applyProtection="1">
      <alignment horizontal="left"/>
    </xf>
    <xf numFmtId="0" fontId="5" fillId="0" borderId="27" xfId="1" applyNumberFormat="1" applyFont="1" applyFill="1" applyBorder="1" applyAlignment="1" applyProtection="1">
      <alignment horizontal="left"/>
    </xf>
    <xf numFmtId="0" fontId="4" fillId="0" borderId="17" xfId="1" applyNumberFormat="1" applyFont="1" applyFill="1" applyBorder="1" applyAlignment="1" applyProtection="1">
      <alignment horizontal="left"/>
    </xf>
    <xf numFmtId="0" fontId="4" fillId="0" borderId="34" xfId="1" quotePrefix="1" applyNumberFormat="1" applyFont="1" applyFill="1" applyBorder="1" applyAlignment="1" applyProtection="1">
      <alignment horizontal="center"/>
    </xf>
    <xf numFmtId="0" fontId="5" fillId="0" borderId="34" xfId="1" quotePrefix="1" applyNumberFormat="1" applyFont="1" applyFill="1" applyBorder="1" applyAlignment="1" applyProtection="1">
      <alignment horizontal="center"/>
    </xf>
    <xf numFmtId="0" fontId="5" fillId="0" borderId="12" xfId="1" applyNumberFormat="1" applyFont="1" applyFill="1" applyBorder="1" applyAlignment="1" applyProtection="1">
      <alignment horizontal="left"/>
    </xf>
    <xf numFmtId="0" fontId="4" fillId="0" borderId="40" xfId="1" applyNumberFormat="1" applyFont="1" applyFill="1" applyBorder="1" applyAlignment="1" applyProtection="1">
      <alignment horizontal="left"/>
    </xf>
    <xf numFmtId="0" fontId="4" fillId="0" borderId="47" xfId="1" applyNumberFormat="1" applyFont="1" applyFill="1" applyBorder="1" applyAlignment="1" applyProtection="1">
      <alignment horizontal="left"/>
    </xf>
    <xf numFmtId="0" fontId="5" fillId="0" borderId="0" xfId="1" applyNumberFormat="1" applyFont="1" applyFill="1" applyBorder="1" applyAlignment="1" applyProtection="1">
      <alignment horizontal="left"/>
    </xf>
    <xf numFmtId="0" fontId="4" fillId="2" borderId="19" xfId="1" applyNumberFormat="1" applyFont="1" applyFill="1" applyBorder="1" applyAlignment="1" applyProtection="1">
      <alignment horizontal="center"/>
    </xf>
    <xf numFmtId="0" fontId="4" fillId="2" borderId="23" xfId="1" applyNumberFormat="1" applyFont="1" applyFill="1" applyBorder="1" applyAlignment="1" applyProtection="1">
      <alignment horizontal="center"/>
    </xf>
    <xf numFmtId="0" fontId="5" fillId="0" borderId="16" xfId="1" quotePrefix="1" applyNumberFormat="1" applyFont="1" applyFill="1" applyBorder="1" applyAlignment="1" applyProtection="1">
      <alignment horizontal="center"/>
    </xf>
    <xf numFmtId="0" fontId="4" fillId="2" borderId="19" xfId="1" quotePrefix="1" applyNumberFormat="1" applyFont="1" applyFill="1" applyBorder="1" applyAlignment="1" applyProtection="1">
      <alignment horizontal="center"/>
    </xf>
    <xf numFmtId="0" fontId="4" fillId="0" borderId="46" xfId="1" quotePrefix="1" applyNumberFormat="1" applyFont="1" applyFill="1" applyBorder="1" applyAlignment="1" applyProtection="1">
      <alignment horizontal="center"/>
    </xf>
    <xf numFmtId="0" fontId="5" fillId="0" borderId="49" xfId="1" quotePrefix="1" applyNumberFormat="1" applyFont="1" applyFill="1" applyBorder="1" applyAlignment="1" applyProtection="1">
      <alignment horizontal="center"/>
    </xf>
    <xf numFmtId="0" fontId="4" fillId="0" borderId="24" xfId="1" applyNumberFormat="1" applyFont="1" applyFill="1" applyBorder="1" applyAlignment="1" applyProtection="1"/>
    <xf numFmtId="0" fontId="4" fillId="0" borderId="57" xfId="1" applyNumberFormat="1" applyFont="1" applyFill="1" applyBorder="1" applyAlignment="1" applyProtection="1"/>
    <xf numFmtId="0" fontId="4" fillId="0" borderId="59" xfId="1" applyNumberFormat="1" applyFont="1" applyFill="1" applyBorder="1" applyAlignment="1" applyProtection="1"/>
    <xf numFmtId="0" fontId="4" fillId="0" borderId="56" xfId="1" applyNumberFormat="1" applyFont="1" applyFill="1" applyBorder="1" applyAlignment="1" applyProtection="1">
      <alignment horizontal="center"/>
    </xf>
    <xf numFmtId="0" fontId="4" fillId="0" borderId="58" xfId="1" applyNumberFormat="1" applyFont="1" applyFill="1" applyBorder="1" applyAlignment="1" applyProtection="1">
      <alignment horizontal="center"/>
    </xf>
    <xf numFmtId="0" fontId="4" fillId="0" borderId="19" xfId="1" applyNumberFormat="1" applyFont="1" applyFill="1" applyBorder="1" applyAlignment="1" applyProtection="1">
      <alignment horizontal="left" wrapText="1"/>
    </xf>
    <xf numFmtId="0" fontId="4" fillId="0" borderId="23" xfId="1" applyNumberFormat="1" applyFont="1" applyFill="1" applyBorder="1" applyAlignment="1" applyProtection="1">
      <alignment horizontal="left" wrapText="1"/>
    </xf>
    <xf numFmtId="0" fontId="4" fillId="0" borderId="16" xfId="1" applyNumberFormat="1" applyFont="1" applyFill="1" applyBorder="1" applyAlignment="1" applyProtection="1">
      <alignment horizontal="left"/>
    </xf>
    <xf numFmtId="0" fontId="4" fillId="0" borderId="19" xfId="1" applyNumberFormat="1" applyFont="1" applyFill="1" applyBorder="1" applyAlignment="1" applyProtection="1">
      <alignment horizontal="left"/>
    </xf>
    <xf numFmtId="0" fontId="4" fillId="0" borderId="37" xfId="1" applyNumberFormat="1" applyFont="1" applyFill="1" applyBorder="1" applyAlignment="1" applyProtection="1">
      <alignment horizontal="left"/>
    </xf>
    <xf numFmtId="0" fontId="4" fillId="0" borderId="23" xfId="1" applyNumberFormat="1" applyFont="1" applyFill="1" applyBorder="1" applyAlignment="1" applyProtection="1">
      <alignment horizontal="left"/>
    </xf>
    <xf numFmtId="0" fontId="4" fillId="0" borderId="34" xfId="1" applyNumberFormat="1" applyFont="1" applyFill="1" applyBorder="1" applyAlignment="1" applyProtection="1">
      <alignment horizontal="left"/>
    </xf>
    <xf numFmtId="166" fontId="4" fillId="0" borderId="16" xfId="1" applyNumberFormat="1" applyFont="1" applyFill="1" applyBorder="1" applyAlignment="1" applyProtection="1">
      <alignment horizontal="left"/>
    </xf>
    <xf numFmtId="0" fontId="4" fillId="0" borderId="17" xfId="1" quotePrefix="1" applyNumberFormat="1" applyFont="1" applyFill="1" applyBorder="1" applyAlignment="1" applyProtection="1">
      <alignment horizontal="left" wrapText="1"/>
    </xf>
    <xf numFmtId="0" fontId="5" fillId="0" borderId="0" xfId="1" applyNumberFormat="1" applyFont="1" applyFill="1" applyBorder="1" applyAlignment="1" applyProtection="1">
      <alignment horizontal="center" vertical="center" wrapText="1"/>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7" fillId="0" borderId="0" xfId="1" applyNumberFormat="1" applyFont="1" applyFill="1" applyAlignment="1" applyProtection="1">
      <alignment horizontal="center"/>
    </xf>
    <xf numFmtId="0" fontId="5" fillId="0" borderId="0" xfId="1" applyNumberFormat="1" applyFont="1" applyFill="1" applyBorder="1" applyAlignment="1" applyProtection="1">
      <alignment horizontal="center" vertical="center" wrapText="1"/>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7" fillId="0" borderId="0" xfId="1" applyNumberFormat="1" applyFont="1" applyFill="1" applyAlignment="1" applyProtection="1">
      <alignment horizontal="center"/>
    </xf>
    <xf numFmtId="0" fontId="7" fillId="0" borderId="0" xfId="1" applyNumberFormat="1" applyFont="1" applyFill="1" applyAlignment="1" applyProtection="1">
      <alignment horizontal="center"/>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0"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center" vertical="center" wrapText="1"/>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7" fillId="0" borderId="0" xfId="1" applyNumberFormat="1" applyFont="1" applyFill="1" applyAlignment="1" applyProtection="1">
      <alignment horizontal="center"/>
    </xf>
    <xf numFmtId="0" fontId="7" fillId="0" borderId="0" xfId="1" applyNumberFormat="1" applyFont="1" applyFill="1" applyAlignment="1" applyProtection="1">
      <alignment horizontal="center"/>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0"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center" vertical="center" wrapText="1"/>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7" fillId="0" borderId="0" xfId="1" applyNumberFormat="1" applyFont="1" applyFill="1" applyAlignment="1" applyProtection="1">
      <alignment horizontal="center"/>
    </xf>
    <xf numFmtId="0" fontId="7" fillId="0" borderId="0" xfId="1" applyNumberFormat="1" applyFont="1" applyFill="1" applyAlignment="1" applyProtection="1">
      <alignment horizontal="center"/>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0" xfId="1" applyNumberFormat="1" applyFont="1" applyFill="1" applyBorder="1" applyAlignment="1" applyProtection="1">
      <alignment horizontal="center" vertical="center" wrapText="1"/>
    </xf>
    <xf numFmtId="0" fontId="7" fillId="0" borderId="0" xfId="1" applyNumberFormat="1" applyFont="1" applyFill="1" applyAlignment="1" applyProtection="1">
      <alignment horizontal="center"/>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0"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center" vertical="center" wrapText="1"/>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7" fillId="0" borderId="0" xfId="1" applyNumberFormat="1" applyFont="1" applyFill="1" applyAlignment="1" applyProtection="1">
      <alignment horizontal="center"/>
    </xf>
    <xf numFmtId="0" fontId="7" fillId="0" borderId="0" xfId="1" applyNumberFormat="1" applyFont="1" applyFill="1" applyAlignment="1" applyProtection="1">
      <alignment horizontal="center"/>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0"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center" vertical="center" wrapText="1"/>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7" fillId="0" borderId="0" xfId="1" applyNumberFormat="1" applyFont="1" applyFill="1" applyAlignment="1" applyProtection="1">
      <alignment horizontal="center"/>
    </xf>
    <xf numFmtId="0" fontId="7" fillId="0" borderId="0" xfId="1" applyNumberFormat="1" applyFont="1" applyFill="1" applyAlignment="1" applyProtection="1">
      <alignment horizontal="center"/>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14" xfId="1" quotePrefix="1" applyNumberFormat="1" applyFont="1" applyFill="1" applyBorder="1" applyAlignment="1" applyProtection="1">
      <alignment horizontal="center"/>
    </xf>
    <xf numFmtId="0" fontId="5" fillId="0" borderId="14" xfId="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left"/>
    </xf>
    <xf numFmtId="0" fontId="5" fillId="0" borderId="0"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center" vertical="center" wrapText="1"/>
    </xf>
    <xf numFmtId="0" fontId="5" fillId="0" borderId="11" xfId="1" quotePrefix="1" applyNumberFormat="1" applyFont="1" applyFill="1" applyBorder="1" applyAlignment="1" applyProtection="1">
      <alignment horizontal="center" vertical="center" wrapText="1"/>
    </xf>
    <xf numFmtId="0" fontId="5" fillId="0" borderId="12" xfId="1" quotePrefix="1" applyNumberFormat="1" applyFont="1" applyFill="1" applyBorder="1" applyAlignment="1" applyProtection="1">
      <alignment horizontal="center" vertical="center" wrapText="1"/>
    </xf>
    <xf numFmtId="0" fontId="5" fillId="0" borderId="13" xfId="1" quotePrefix="1" applyNumberFormat="1" applyFont="1" applyFill="1" applyBorder="1" applyAlignment="1" applyProtection="1">
      <alignment horizontal="center" vertical="center" wrapText="1"/>
    </xf>
    <xf numFmtId="0" fontId="5" fillId="0" borderId="11" xfId="1" applyNumberFormat="1" applyFont="1" applyFill="1" applyBorder="1" applyAlignment="1" applyProtection="1">
      <alignment horizontal="center" vertical="center" wrapText="1"/>
    </xf>
    <xf numFmtId="0" fontId="5" fillId="0" borderId="12" xfId="1" applyNumberFormat="1" applyFont="1" applyFill="1" applyBorder="1" applyAlignment="1" applyProtection="1">
      <alignment horizontal="center" vertical="center" wrapText="1"/>
    </xf>
    <xf numFmtId="0" fontId="5" fillId="0" borderId="13" xfId="1" applyNumberFormat="1" applyFont="1" applyFill="1" applyBorder="1" applyAlignment="1" applyProtection="1">
      <alignment horizontal="center" vertical="center" wrapText="1"/>
    </xf>
    <xf numFmtId="0" fontId="5" fillId="0" borderId="24" xfId="1" applyNumberFormat="1" applyFont="1" applyFill="1" applyBorder="1" applyAlignment="1" applyProtection="1">
      <alignment horizontal="center" vertical="center" wrapText="1"/>
    </xf>
    <xf numFmtId="0" fontId="5" fillId="0" borderId="11" xfId="1" quotePrefix="1" applyNumberFormat="1" applyFont="1" applyFill="1" applyBorder="1" applyAlignment="1" applyProtection="1">
      <alignment horizontal="left" vertical="center" wrapText="1"/>
    </xf>
    <xf numFmtId="0" fontId="5" fillId="0" borderId="12" xfId="1" quotePrefix="1" applyNumberFormat="1" applyFont="1" applyFill="1" applyBorder="1" applyAlignment="1" applyProtection="1">
      <alignment horizontal="left" vertical="center" wrapText="1"/>
    </xf>
    <xf numFmtId="0" fontId="5" fillId="0" borderId="13" xfId="1" quotePrefix="1" applyNumberFormat="1" applyFont="1" applyFill="1" applyBorder="1" applyAlignment="1" applyProtection="1">
      <alignment horizontal="left" vertical="center" wrapText="1"/>
    </xf>
    <xf numFmtId="0" fontId="5" fillId="0" borderId="11" xfId="1" applyNumberFormat="1" applyFont="1" applyFill="1" applyBorder="1" applyAlignment="1" applyProtection="1">
      <alignment horizontal="center"/>
    </xf>
    <xf numFmtId="0" fontId="5" fillId="0" borderId="12" xfId="1" quotePrefix="1" applyNumberFormat="1" applyFont="1" applyFill="1" applyBorder="1" applyAlignment="1" applyProtection="1">
      <alignment horizontal="center"/>
    </xf>
    <xf numFmtId="0" fontId="5" fillId="0" borderId="13" xfId="1" quotePrefix="1" applyNumberFormat="1" applyFont="1" applyFill="1" applyBorder="1" applyAlignment="1" applyProtection="1">
      <alignment horizontal="center"/>
    </xf>
    <xf numFmtId="0" fontId="5" fillId="0" borderId="12" xfId="1" applyNumberFormat="1" applyFont="1" applyFill="1" applyBorder="1" applyAlignment="1" applyProtection="1">
      <alignment horizontal="center"/>
    </xf>
    <xf numFmtId="0" fontId="5" fillId="0" borderId="13" xfId="1" applyNumberFormat="1" applyFont="1" applyFill="1" applyBorder="1" applyAlignment="1" applyProtection="1">
      <alignment horizontal="center"/>
    </xf>
    <xf numFmtId="0" fontId="5" fillId="0" borderId="12" xfId="1" quotePrefix="1" applyNumberFormat="1" applyFont="1" applyFill="1" applyBorder="1" applyAlignment="1" applyProtection="1">
      <alignment horizontal="left"/>
    </xf>
    <xf numFmtId="0" fontId="5" fillId="0" borderId="64" xfId="1" quotePrefix="1" applyNumberFormat="1" applyFont="1" applyFill="1" applyBorder="1" applyAlignment="1" applyProtection="1">
      <alignment horizontal="left"/>
    </xf>
    <xf numFmtId="0" fontId="5" fillId="0" borderId="11" xfId="1" quotePrefix="1" applyNumberFormat="1" applyFont="1" applyFill="1" applyBorder="1" applyAlignment="1" applyProtection="1">
      <alignment horizontal="center"/>
    </xf>
    <xf numFmtId="0" fontId="5" fillId="0" borderId="63" xfId="1" quotePrefix="1" applyNumberFormat="1" applyFont="1" applyFill="1" applyBorder="1" applyAlignment="1" applyProtection="1">
      <alignment horizontal="center" vertical="center" wrapText="1"/>
    </xf>
    <xf numFmtId="0" fontId="5" fillId="0" borderId="0" xfId="1" quotePrefix="1" applyNumberFormat="1" applyFont="1" applyFill="1" applyBorder="1" applyAlignment="1" applyProtection="1">
      <alignment horizontal="center" vertical="center" wrapText="1"/>
    </xf>
    <xf numFmtId="0" fontId="5" fillId="0" borderId="53" xfId="1" applyNumberFormat="1" applyFont="1" applyFill="1" applyBorder="1" applyAlignment="1" applyProtection="1">
      <alignment horizontal="center" vertical="center" wrapText="1"/>
    </xf>
    <xf numFmtId="0" fontId="5" fillId="0" borderId="46" xfId="1" applyNumberFormat="1" applyFont="1" applyFill="1" applyBorder="1" applyAlignment="1" applyProtection="1">
      <alignment horizontal="center" vertical="center" wrapText="1"/>
    </xf>
    <xf numFmtId="0" fontId="5" fillId="0" borderId="14" xfId="1" quotePrefix="1" applyNumberFormat="1" applyFont="1" applyFill="1" applyBorder="1" applyAlignment="1" applyProtection="1">
      <alignment horizontal="center"/>
    </xf>
    <xf numFmtId="0" fontId="5" fillId="0" borderId="11" xfId="1" quotePrefix="1" applyNumberFormat="1" applyFont="1" applyFill="1" applyBorder="1" applyAlignment="1" applyProtection="1">
      <alignment horizontal="center" wrapText="1"/>
    </xf>
    <xf numFmtId="0" fontId="5" fillId="0" borderId="12" xfId="1" quotePrefix="1" applyNumberFormat="1" applyFont="1" applyFill="1" applyBorder="1" applyAlignment="1" applyProtection="1">
      <alignment horizontal="center" wrapText="1"/>
    </xf>
    <xf numFmtId="0" fontId="5" fillId="0" borderId="13" xfId="1" quotePrefix="1" applyNumberFormat="1" applyFont="1" applyFill="1" applyBorder="1" applyAlignment="1" applyProtection="1">
      <alignment horizontal="center" wrapText="1"/>
    </xf>
    <xf numFmtId="0" fontId="5" fillId="0" borderId="14" xfId="1" applyNumberFormat="1" applyFont="1" applyFill="1" applyBorder="1" applyAlignment="1" applyProtection="1">
      <alignment horizontal="center" vertical="center" wrapText="1"/>
    </xf>
    <xf numFmtId="0" fontId="7" fillId="0" borderId="0" xfId="1" applyNumberFormat="1" applyFont="1" applyFill="1" applyAlignment="1" applyProtection="1">
      <alignment horizontal="center"/>
    </xf>
    <xf numFmtId="0" fontId="7" fillId="0" borderId="7" xfId="1" applyNumberFormat="1" applyFont="1" applyFill="1" applyBorder="1" applyAlignment="1" applyProtection="1">
      <alignment horizontal="center"/>
    </xf>
    <xf numFmtId="0" fontId="5" fillId="0" borderId="8" xfId="1" applyNumberFormat="1" applyFont="1" applyFill="1" applyBorder="1" applyAlignment="1" applyProtection="1">
      <alignment horizontal="center"/>
    </xf>
    <xf numFmtId="0" fontId="5" fillId="0" borderId="9" xfId="1" applyNumberFormat="1" applyFont="1" applyFill="1" applyBorder="1" applyAlignment="1" applyProtection="1">
      <alignment horizontal="center"/>
    </xf>
    <xf numFmtId="0" fontId="5" fillId="0" borderId="10" xfId="1" applyNumberFormat="1" applyFont="1" applyFill="1" applyBorder="1" applyAlignment="1" applyProtection="1">
      <alignment horizontal="center"/>
    </xf>
    <xf numFmtId="0" fontId="5" fillId="0" borderId="4" xfId="1" applyNumberFormat="1" applyFont="1" applyFill="1" applyBorder="1" applyAlignment="1" applyProtection="1">
      <alignment horizontal="center"/>
    </xf>
    <xf numFmtId="0" fontId="5" fillId="0" borderId="5" xfId="1" applyNumberFormat="1" applyFont="1" applyFill="1" applyBorder="1" applyAlignment="1" applyProtection="1">
      <alignment horizontal="center"/>
    </xf>
    <xf numFmtId="0" fontId="5" fillId="0" borderId="6" xfId="1" applyNumberFormat="1" applyFont="1" applyFill="1" applyBorder="1" applyAlignment="1" applyProtection="1">
      <alignment horizontal="center"/>
    </xf>
    <xf numFmtId="0" fontId="5" fillId="0" borderId="1" xfId="1" applyNumberFormat="1" applyFont="1" applyFill="1" applyBorder="1" applyAlignment="1" applyProtection="1">
      <alignment horizontal="center"/>
    </xf>
    <xf numFmtId="0" fontId="5" fillId="0" borderId="2" xfId="1" applyNumberFormat="1" applyFont="1" applyFill="1" applyBorder="1" applyAlignment="1" applyProtection="1">
      <alignment horizontal="center"/>
    </xf>
    <xf numFmtId="0" fontId="5" fillId="0" borderId="3" xfId="1" applyNumberFormat="1" applyFont="1" applyFill="1" applyBorder="1" applyAlignment="1" applyProtection="1">
      <alignment horizontal="center"/>
    </xf>
    <xf numFmtId="0" fontId="5" fillId="0" borderId="14" xfId="1" quotePrefix="1" applyNumberFormat="1" applyFont="1" applyFill="1" applyBorder="1" applyAlignment="1" applyProtection="1">
      <alignment horizontal="center" vertical="center" wrapText="1"/>
    </xf>
    <xf numFmtId="0" fontId="5" fillId="0" borderId="74" xfId="1" applyNumberFormat="1" applyFont="1" applyFill="1" applyBorder="1" applyAlignment="1" applyProtection="1">
      <alignment horizontal="center" vertical="center" wrapText="1"/>
    </xf>
    <xf numFmtId="0" fontId="5" fillId="0" borderId="40" xfId="1" applyNumberFormat="1" applyFont="1" applyFill="1" applyBorder="1" applyAlignment="1" applyProtection="1">
      <alignment horizontal="center" vertical="center" wrapText="1"/>
    </xf>
    <xf numFmtId="0" fontId="5" fillId="0" borderId="43" xfId="1" applyNumberFormat="1" applyFont="1" applyFill="1" applyBorder="1" applyAlignment="1" applyProtection="1">
      <alignment horizontal="center" vertical="center" wrapText="1"/>
    </xf>
  </cellXfs>
  <cellStyles count="143">
    <cellStyle name="20% - Énfasis1 2" xfId="7"/>
    <cellStyle name="20% - Énfasis1 2 2" xfId="92"/>
    <cellStyle name="20% - Énfasis1 3" xfId="6"/>
    <cellStyle name="20% - Énfasis2 2" xfId="9"/>
    <cellStyle name="20% - Énfasis2 2 2" xfId="93"/>
    <cellStyle name="20% - Énfasis2 3" xfId="8"/>
    <cellStyle name="20% - Énfasis3 2" xfId="11"/>
    <cellStyle name="20% - Énfasis3 2 2" xfId="94"/>
    <cellStyle name="20% - Énfasis3 3" xfId="10"/>
    <cellStyle name="20% - Énfasis4 2" xfId="13"/>
    <cellStyle name="20% - Énfasis4 2 2" xfId="95"/>
    <cellStyle name="20% - Énfasis4 3" xfId="12"/>
    <cellStyle name="20% - Énfasis5 2" xfId="15"/>
    <cellStyle name="20% - Énfasis5 2 2" xfId="96"/>
    <cellStyle name="20% - Énfasis5 3" xfId="14"/>
    <cellStyle name="20% - Énfasis6 2" xfId="17"/>
    <cellStyle name="20% - Énfasis6 2 2" xfId="97"/>
    <cellStyle name="20% - Énfasis6 3" xfId="16"/>
    <cellStyle name="40% - Énfasis1 2" xfId="19"/>
    <cellStyle name="40% - Énfasis1 2 2" xfId="98"/>
    <cellStyle name="40% - Énfasis1 3" xfId="18"/>
    <cellStyle name="40% - Énfasis2 2" xfId="21"/>
    <cellStyle name="40% - Énfasis2 2 2" xfId="99"/>
    <cellStyle name="40% - Énfasis2 3" xfId="20"/>
    <cellStyle name="40% - Énfasis3 2" xfId="23"/>
    <cellStyle name="40% - Énfasis3 2 2" xfId="100"/>
    <cellStyle name="40% - Énfasis3 3" xfId="22"/>
    <cellStyle name="40% - Énfasis4 2" xfId="25"/>
    <cellStyle name="40% - Énfasis4 2 2" xfId="101"/>
    <cellStyle name="40% - Énfasis4 3" xfId="24"/>
    <cellStyle name="40% - Énfasis5 2" xfId="27"/>
    <cellStyle name="40% - Énfasis5 2 2" xfId="102"/>
    <cellStyle name="40% - Énfasis5 3" xfId="26"/>
    <cellStyle name="40% - Énfasis6 2" xfId="29"/>
    <cellStyle name="40% - Énfasis6 2 2" xfId="103"/>
    <cellStyle name="40% - Énfasis6 3" xfId="28"/>
    <cellStyle name="60% - Énfasis1 2" xfId="30"/>
    <cellStyle name="60% - Énfasis2 2" xfId="31"/>
    <cellStyle name="60% - Énfasis3 2" xfId="32"/>
    <cellStyle name="60% - Énfasis4 2" xfId="33"/>
    <cellStyle name="60% - Énfasis5 2" xfId="34"/>
    <cellStyle name="60% - Énfasis6 2" xfId="35"/>
    <cellStyle name="Buena 2" xfId="36"/>
    <cellStyle name="Cálculo 2" xfId="37"/>
    <cellStyle name="Celda de comprobación 2" xfId="38"/>
    <cellStyle name="Celda vinculada 2" xfId="39"/>
    <cellStyle name="Encabezado 4 2" xfId="40"/>
    <cellStyle name="Énfasis1 2" xfId="41"/>
    <cellStyle name="Énfasis2 2" xfId="42"/>
    <cellStyle name="Énfasis3 2" xfId="43"/>
    <cellStyle name="Énfasis4 2" xfId="44"/>
    <cellStyle name="Énfasis5 2" xfId="45"/>
    <cellStyle name="Énfasis6 2" xfId="46"/>
    <cellStyle name="Entrada 2" xfId="47"/>
    <cellStyle name="Escribir" xfId="48"/>
    <cellStyle name="Escribir 2" xfId="49"/>
    <cellStyle name="Escribir 2 2" xfId="50"/>
    <cellStyle name="Escribir_SBM-09V1.1" xfId="51"/>
    <cellStyle name="Euro" xfId="52"/>
    <cellStyle name="Euro 2" xfId="53"/>
    <cellStyle name="Euro 2 2" xfId="54"/>
    <cellStyle name="Incorrecto 2" xfId="55"/>
    <cellStyle name="Millares [0] 2" xfId="58"/>
    <cellStyle name="Millares [0] 2 2" xfId="59"/>
    <cellStyle name="Millares [0] 2 2 2" xfId="60"/>
    <cellStyle name="Millares [0] 2 2 2 2" xfId="108"/>
    <cellStyle name="Millares [0] 2 2 2 3" xfId="128"/>
    <cellStyle name="Millares [0] 2 2 3" xfId="107"/>
    <cellStyle name="Millares [0] 2 2 4" xfId="127"/>
    <cellStyle name="Millares [0] 2 3" xfId="61"/>
    <cellStyle name="Millares [0] 2 3 2" xfId="109"/>
    <cellStyle name="Millares [0] 2 3 3" xfId="129"/>
    <cellStyle name="Millares [0] 2 4" xfId="106"/>
    <cellStyle name="Millares [0] 2 5" xfId="126"/>
    <cellStyle name="Millares [0] 3" xfId="62"/>
    <cellStyle name="Millares [0] 3 2" xfId="63"/>
    <cellStyle name="Millares [0] 3 2 2" xfId="112"/>
    <cellStyle name="Millares [0] 3 2 2 2" xfId="132"/>
    <cellStyle name="Millares [0] 3 2 3" xfId="111"/>
    <cellStyle name="Millares [0] 3 2 4" xfId="131"/>
    <cellStyle name="Millares [0] 3 3" xfId="113"/>
    <cellStyle name="Millares [0] 3 3 2" xfId="133"/>
    <cellStyle name="Millares [0] 3 4" xfId="110"/>
    <cellStyle name="Millares [0] 3 5" xfId="130"/>
    <cellStyle name="Millares [0] 4" xfId="64"/>
    <cellStyle name="Millares [0] 4 2" xfId="65"/>
    <cellStyle name="Millares [0] 4 2 2" xfId="115"/>
    <cellStyle name="Millares [0] 4 2 3" xfId="135"/>
    <cellStyle name="Millares [0] 4 3" xfId="114"/>
    <cellStyle name="Millares [0] 4 4" xfId="134"/>
    <cellStyle name="Millares [0] 5" xfId="57"/>
    <cellStyle name="Millares [0] 6" xfId="105"/>
    <cellStyle name="Millares [0] 7" xfId="125"/>
    <cellStyle name="Millares 2" xfId="66"/>
    <cellStyle name="Millares 2 2" xfId="67"/>
    <cellStyle name="Millares 2 2 2" xfId="117"/>
    <cellStyle name="Millares 2 2 3" xfId="137"/>
    <cellStyle name="Millares 2 3" xfId="116"/>
    <cellStyle name="Millares 2 4" xfId="136"/>
    <cellStyle name="Millares 3" xfId="68"/>
    <cellStyle name="Millares 3 2" xfId="69"/>
    <cellStyle name="Millares 3 2 2" xfId="119"/>
    <cellStyle name="Millares 3 2 3" xfId="139"/>
    <cellStyle name="Millares 3 3" xfId="118"/>
    <cellStyle name="Millares 3 4" xfId="138"/>
    <cellStyle name="Millares 4" xfId="56"/>
    <cellStyle name="Millares 5" xfId="89"/>
    <cellStyle name="Millares 6" xfId="90"/>
    <cellStyle name="Millares 7" xfId="104"/>
    <cellStyle name="Millares 8" xfId="124"/>
    <cellStyle name="Millares_RMC0" xfId="3"/>
    <cellStyle name="Moneda 2" xfId="71"/>
    <cellStyle name="Moneda 2 2" xfId="72"/>
    <cellStyle name="Moneda 2 2 2" xfId="122"/>
    <cellStyle name="Moneda 2 2 3" xfId="142"/>
    <cellStyle name="Moneda 2 3" xfId="121"/>
    <cellStyle name="Moneda 2 4" xfId="141"/>
    <cellStyle name="Moneda 3" xfId="70"/>
    <cellStyle name="Moneda 4" xfId="120"/>
    <cellStyle name="Moneda 5" xfId="140"/>
    <cellStyle name="Moneda_rem0" xfId="2"/>
    <cellStyle name="Neutral 2" xfId="73"/>
    <cellStyle name="Normal" xfId="0" builtinId="0"/>
    <cellStyle name="Normal 2" xfId="74"/>
    <cellStyle name="Normal 2 2" xfId="75"/>
    <cellStyle name="Normal 2 3" xfId="76"/>
    <cellStyle name="Normal 3" xfId="5"/>
    <cellStyle name="Normal 4" xfId="91"/>
    <cellStyle name="Normal 6" xfId="77"/>
    <cellStyle name="Normal 6 2" xfId="123"/>
    <cellStyle name="Normal_rem0" xfId="4"/>
    <cellStyle name="Normal_RMC_0" xfId="1"/>
    <cellStyle name="Notas 2" xfId="79"/>
    <cellStyle name="Notas 2 2" xfId="80"/>
    <cellStyle name="Notas 3" xfId="78"/>
    <cellStyle name="Salida 2" xfId="81"/>
    <cellStyle name="Texto de advertencia 2" xfId="82"/>
    <cellStyle name="Texto explicativo 2" xfId="83"/>
    <cellStyle name="Título 1 2" xfId="85"/>
    <cellStyle name="Título 2 2" xfId="86"/>
    <cellStyle name="Título 3 2" xfId="87"/>
    <cellStyle name="Título 4" xfId="84"/>
    <cellStyle name="Total 2" xfId="8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2016-12\GLORIA%20NILO\116108BS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BS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BS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BS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BS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BS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BS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2016-12\GLORIA%20NILO\116108BS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BS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12\GLORIA%20NILO\116108BS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BS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BS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63957</v>
          </cell>
        </row>
        <row r="13">
          <cell r="D13">
            <v>25731</v>
          </cell>
        </row>
        <row r="14">
          <cell r="D14">
            <v>27880</v>
          </cell>
        </row>
        <row r="15">
          <cell r="D15">
            <v>1181</v>
          </cell>
        </row>
        <row r="16">
          <cell r="D16">
            <v>0</v>
          </cell>
        </row>
        <row r="17">
          <cell r="D17">
            <v>1484</v>
          </cell>
        </row>
        <row r="18">
          <cell r="D18">
            <v>4529</v>
          </cell>
        </row>
        <row r="19">
          <cell r="D19">
            <v>3621</v>
          </cell>
        </row>
        <row r="20">
          <cell r="D20">
            <v>54</v>
          </cell>
        </row>
        <row r="21">
          <cell r="D21">
            <v>854</v>
          </cell>
        </row>
        <row r="22">
          <cell r="D22">
            <v>10</v>
          </cell>
        </row>
        <row r="23">
          <cell r="D23">
            <v>58</v>
          </cell>
        </row>
        <row r="24">
          <cell r="D24">
            <v>3084</v>
          </cell>
        </row>
        <row r="25">
          <cell r="D25">
            <v>4698</v>
          </cell>
        </row>
        <row r="26">
          <cell r="D26">
            <v>3021</v>
          </cell>
        </row>
        <row r="27">
          <cell r="D27">
            <v>5</v>
          </cell>
        </row>
        <row r="28">
          <cell r="D28">
            <v>944</v>
          </cell>
        </row>
        <row r="30">
          <cell r="D30">
            <v>442</v>
          </cell>
        </row>
        <row r="31">
          <cell r="D31">
            <v>124</v>
          </cell>
        </row>
        <row r="32">
          <cell r="D32">
            <v>162</v>
          </cell>
        </row>
        <row r="33">
          <cell r="D33">
            <v>0</v>
          </cell>
        </row>
        <row r="34">
          <cell r="D34">
            <v>0</v>
          </cell>
        </row>
        <row r="49">
          <cell r="D49">
            <v>0</v>
          </cell>
        </row>
        <row r="68">
          <cell r="E68">
            <v>0</v>
          </cell>
          <cell r="F68">
            <v>0</v>
          </cell>
          <cell r="G68">
            <v>0</v>
          </cell>
        </row>
        <row r="69">
          <cell r="E69">
            <v>104</v>
          </cell>
          <cell r="F69">
            <v>0</v>
          </cell>
          <cell r="G69">
            <v>0</v>
          </cell>
        </row>
        <row r="70">
          <cell r="E70">
            <v>18</v>
          </cell>
          <cell r="F70">
            <v>0</v>
          </cell>
          <cell r="G70">
            <v>0</v>
          </cell>
        </row>
        <row r="71">
          <cell r="E71">
            <v>3</v>
          </cell>
          <cell r="F71">
            <v>0</v>
          </cell>
          <cell r="G71">
            <v>0</v>
          </cell>
        </row>
        <row r="72">
          <cell r="E72">
            <v>71</v>
          </cell>
          <cell r="F72">
            <v>2</v>
          </cell>
          <cell r="G72">
            <v>0</v>
          </cell>
        </row>
        <row r="73">
          <cell r="E73">
            <v>104</v>
          </cell>
          <cell r="F73">
            <v>5</v>
          </cell>
          <cell r="G73">
            <v>0</v>
          </cell>
        </row>
        <row r="74">
          <cell r="E74">
            <v>6</v>
          </cell>
          <cell r="F74">
            <v>2</v>
          </cell>
          <cell r="G74">
            <v>0</v>
          </cell>
        </row>
        <row r="75">
          <cell r="E75">
            <v>3</v>
          </cell>
          <cell r="F75">
            <v>0</v>
          </cell>
          <cell r="G75">
            <v>0</v>
          </cell>
        </row>
        <row r="76">
          <cell r="E76">
            <v>182</v>
          </cell>
          <cell r="F76">
            <v>22</v>
          </cell>
          <cell r="G76">
            <v>1</v>
          </cell>
        </row>
        <row r="77">
          <cell r="E77">
            <v>13</v>
          </cell>
          <cell r="F77">
            <v>1</v>
          </cell>
          <cell r="G77">
            <v>0</v>
          </cell>
        </row>
        <row r="78">
          <cell r="E78">
            <v>40</v>
          </cell>
          <cell r="F78">
            <v>3</v>
          </cell>
          <cell r="G78">
            <v>0</v>
          </cell>
        </row>
        <row r="79">
          <cell r="E79">
            <v>9</v>
          </cell>
          <cell r="F79">
            <v>0</v>
          </cell>
          <cell r="G79">
            <v>0</v>
          </cell>
        </row>
        <row r="80">
          <cell r="E80">
            <v>44</v>
          </cell>
          <cell r="F80">
            <v>1</v>
          </cell>
          <cell r="G80">
            <v>0</v>
          </cell>
        </row>
        <row r="81">
          <cell r="E81">
            <v>160</v>
          </cell>
          <cell r="F81">
            <v>1</v>
          </cell>
          <cell r="G81">
            <v>0</v>
          </cell>
        </row>
        <row r="82">
          <cell r="E82">
            <v>67</v>
          </cell>
          <cell r="F82">
            <v>3</v>
          </cell>
          <cell r="G82">
            <v>1</v>
          </cell>
        </row>
        <row r="130">
          <cell r="E130">
            <v>1742</v>
          </cell>
        </row>
      </sheetData>
      <sheetData sheetId="3">
        <row r="13">
          <cell r="R13">
            <v>4300</v>
          </cell>
          <cell r="S13">
            <v>0</v>
          </cell>
        </row>
        <row r="14">
          <cell r="R14">
            <v>5400</v>
          </cell>
          <cell r="S14">
            <v>0</v>
          </cell>
        </row>
        <row r="15">
          <cell r="D15">
            <v>5859</v>
          </cell>
          <cell r="R15">
            <v>11590</v>
          </cell>
          <cell r="S15">
            <v>67905810</v>
          </cell>
        </row>
        <row r="16">
          <cell r="R16">
            <v>6920</v>
          </cell>
          <cell r="S16">
            <v>0</v>
          </cell>
        </row>
        <row r="17">
          <cell r="R17">
            <v>7590</v>
          </cell>
          <cell r="S17">
            <v>0</v>
          </cell>
        </row>
        <row r="18">
          <cell r="R18">
            <v>14530</v>
          </cell>
          <cell r="S18">
            <v>0</v>
          </cell>
        </row>
        <row r="19">
          <cell r="D19">
            <v>154</v>
          </cell>
          <cell r="R19">
            <v>14530</v>
          </cell>
          <cell r="S19">
            <v>2237620</v>
          </cell>
        </row>
        <row r="20">
          <cell r="R20">
            <v>5860</v>
          </cell>
          <cell r="S20">
            <v>0</v>
          </cell>
        </row>
        <row r="21">
          <cell r="R21">
            <v>7020</v>
          </cell>
          <cell r="S21">
            <v>0</v>
          </cell>
        </row>
        <row r="22">
          <cell r="R22">
            <v>8710</v>
          </cell>
          <cell r="S22">
            <v>0</v>
          </cell>
        </row>
        <row r="23">
          <cell r="D23">
            <v>1904</v>
          </cell>
          <cell r="R23">
            <v>5860</v>
          </cell>
          <cell r="S23">
            <v>11157440</v>
          </cell>
        </row>
        <row r="24">
          <cell r="D24">
            <v>1039</v>
          </cell>
          <cell r="R24">
            <v>7020</v>
          </cell>
          <cell r="S24">
            <v>7293780</v>
          </cell>
        </row>
        <row r="25">
          <cell r="D25">
            <v>2049</v>
          </cell>
          <cell r="R25">
            <v>8710</v>
          </cell>
          <cell r="S25">
            <v>17846790</v>
          </cell>
        </row>
        <row r="27">
          <cell r="D27">
            <v>1778</v>
          </cell>
          <cell r="R27">
            <v>1140</v>
          </cell>
          <cell r="S27">
            <v>2026920</v>
          </cell>
        </row>
        <row r="28">
          <cell r="R28">
            <v>1960</v>
          </cell>
          <cell r="S28">
            <v>0</v>
          </cell>
        </row>
        <row r="29">
          <cell r="R29">
            <v>630</v>
          </cell>
          <cell r="S29">
            <v>0</v>
          </cell>
        </row>
        <row r="30">
          <cell r="D30">
            <v>91</v>
          </cell>
          <cell r="R30">
            <v>1550</v>
          </cell>
          <cell r="S30">
            <v>141050</v>
          </cell>
        </row>
        <row r="31">
          <cell r="D31">
            <v>1214</v>
          </cell>
          <cell r="R31">
            <v>1250</v>
          </cell>
          <cell r="S31">
            <v>1517500</v>
          </cell>
        </row>
        <row r="32">
          <cell r="R32">
            <v>1140</v>
          </cell>
          <cell r="S32">
            <v>0</v>
          </cell>
        </row>
        <row r="34">
          <cell r="D34">
            <v>48</v>
          </cell>
          <cell r="R34">
            <v>3750</v>
          </cell>
          <cell r="S34">
            <v>180000</v>
          </cell>
        </row>
        <row r="35">
          <cell r="D35">
            <v>665</v>
          </cell>
          <cell r="R35">
            <v>2060</v>
          </cell>
          <cell r="S35">
            <v>1369900</v>
          </cell>
        </row>
        <row r="36">
          <cell r="D36">
            <v>10</v>
          </cell>
          <cell r="R36">
            <v>2060</v>
          </cell>
          <cell r="S36">
            <v>20600</v>
          </cell>
        </row>
        <row r="37">
          <cell r="D37">
            <v>458</v>
          </cell>
          <cell r="R37">
            <v>630</v>
          </cell>
          <cell r="S37">
            <v>288540</v>
          </cell>
        </row>
        <row r="39">
          <cell r="D39">
            <v>290</v>
          </cell>
          <cell r="R39">
            <v>1780</v>
          </cell>
          <cell r="S39">
            <v>516200</v>
          </cell>
        </row>
        <row r="40">
          <cell r="D40">
            <v>38</v>
          </cell>
          <cell r="R40">
            <v>1780</v>
          </cell>
          <cell r="S40">
            <v>67640</v>
          </cell>
        </row>
        <row r="41">
          <cell r="D41">
            <v>395</v>
          </cell>
          <cell r="R41">
            <v>1030</v>
          </cell>
          <cell r="S41">
            <v>406850</v>
          </cell>
        </row>
        <row r="43">
          <cell r="D43">
            <v>326</v>
          </cell>
          <cell r="R43">
            <v>780</v>
          </cell>
          <cell r="S43">
            <v>254280</v>
          </cell>
        </row>
        <row r="44">
          <cell r="R44">
            <v>100</v>
          </cell>
          <cell r="S44">
            <v>0</v>
          </cell>
        </row>
        <row r="45">
          <cell r="S45">
            <v>0</v>
          </cell>
        </row>
        <row r="47">
          <cell r="R47">
            <v>1390</v>
          </cell>
          <cell r="S47">
            <v>0</v>
          </cell>
        </row>
        <row r="48">
          <cell r="D48">
            <v>476</v>
          </cell>
          <cell r="R48">
            <v>680</v>
          </cell>
          <cell r="S48">
            <v>323680</v>
          </cell>
        </row>
        <row r="49">
          <cell r="D49">
            <v>2069</v>
          </cell>
          <cell r="R49">
            <v>2060</v>
          </cell>
          <cell r="S49">
            <v>4262140</v>
          </cell>
        </row>
        <row r="50">
          <cell r="D50">
            <v>76</v>
          </cell>
          <cell r="R50">
            <v>15480</v>
          </cell>
          <cell r="S50">
            <v>1176480</v>
          </cell>
        </row>
        <row r="51">
          <cell r="D51">
            <v>126</v>
          </cell>
          <cell r="R51">
            <v>35550</v>
          </cell>
          <cell r="S51">
            <v>4479300</v>
          </cell>
        </row>
        <row r="52">
          <cell r="D52">
            <v>10</v>
          </cell>
          <cell r="S52">
            <v>88700</v>
          </cell>
        </row>
        <row r="59">
          <cell r="D59">
            <v>4790</v>
          </cell>
          <cell r="R59">
            <v>34010</v>
          </cell>
          <cell r="S59">
            <v>162907900</v>
          </cell>
        </row>
        <row r="60">
          <cell r="R60">
            <v>31310</v>
          </cell>
          <cell r="S60">
            <v>0</v>
          </cell>
        </row>
        <row r="61">
          <cell r="R61">
            <v>26100</v>
          </cell>
          <cell r="S61">
            <v>0</v>
          </cell>
        </row>
        <row r="62">
          <cell r="D62">
            <v>238</v>
          </cell>
          <cell r="R62">
            <v>141410</v>
          </cell>
          <cell r="S62">
            <v>33655580</v>
          </cell>
        </row>
        <row r="63">
          <cell r="S63">
            <v>0</v>
          </cell>
        </row>
        <row r="64">
          <cell r="S64">
            <v>0</v>
          </cell>
        </row>
        <row r="65">
          <cell r="D65">
            <v>170</v>
          </cell>
          <cell r="R65">
            <v>68290</v>
          </cell>
          <cell r="S65">
            <v>11609300</v>
          </cell>
        </row>
        <row r="66">
          <cell r="D66">
            <v>145</v>
          </cell>
          <cell r="S66">
            <v>9902050</v>
          </cell>
        </row>
        <row r="67">
          <cell r="S67">
            <v>0</v>
          </cell>
        </row>
        <row r="68">
          <cell r="D68">
            <v>181</v>
          </cell>
          <cell r="R68">
            <v>61270</v>
          </cell>
          <cell r="S68">
            <v>11089870</v>
          </cell>
        </row>
        <row r="69">
          <cell r="R69">
            <v>17390</v>
          </cell>
          <cell r="S69">
            <v>0</v>
          </cell>
        </row>
        <row r="70">
          <cell r="R70">
            <v>27240</v>
          </cell>
          <cell r="S70">
            <v>0</v>
          </cell>
        </row>
        <row r="71">
          <cell r="R71">
            <v>28360</v>
          </cell>
          <cell r="S71">
            <v>0</v>
          </cell>
        </row>
        <row r="72">
          <cell r="R72">
            <v>11430</v>
          </cell>
          <cell r="S72">
            <v>0</v>
          </cell>
        </row>
        <row r="73">
          <cell r="R73">
            <v>27470</v>
          </cell>
          <cell r="S73">
            <v>0</v>
          </cell>
        </row>
        <row r="74">
          <cell r="R74">
            <v>11430</v>
          </cell>
          <cell r="S74">
            <v>0</v>
          </cell>
        </row>
        <row r="75">
          <cell r="D75">
            <v>10</v>
          </cell>
          <cell r="R75">
            <v>5040</v>
          </cell>
          <cell r="S75">
            <v>50400</v>
          </cell>
        </row>
        <row r="76">
          <cell r="R76">
            <v>34010</v>
          </cell>
          <cell r="S76">
            <v>0</v>
          </cell>
        </row>
        <row r="77">
          <cell r="R77">
            <v>91950</v>
          </cell>
          <cell r="S77">
            <v>0</v>
          </cell>
        </row>
        <row r="78">
          <cell r="R78">
            <v>10860</v>
          </cell>
          <cell r="S78">
            <v>0</v>
          </cell>
        </row>
        <row r="79">
          <cell r="D79">
            <v>52</v>
          </cell>
          <cell r="R79">
            <v>6600</v>
          </cell>
          <cell r="S79">
            <v>343200</v>
          </cell>
        </row>
        <row r="80">
          <cell r="R80">
            <v>47670</v>
          </cell>
          <cell r="S80">
            <v>0</v>
          </cell>
        </row>
        <row r="81">
          <cell r="R81">
            <v>8360</v>
          </cell>
          <cell r="S81">
            <v>0</v>
          </cell>
        </row>
        <row r="83">
          <cell r="S83">
            <v>27046680</v>
          </cell>
        </row>
        <row r="174">
          <cell r="S174">
            <v>33937300</v>
          </cell>
        </row>
        <row r="243">
          <cell r="S243">
            <v>4215190</v>
          </cell>
        </row>
        <row r="289">
          <cell r="S289">
            <v>0</v>
          </cell>
        </row>
        <row r="295">
          <cell r="S295">
            <v>7240930</v>
          </cell>
        </row>
        <row r="362">
          <cell r="S362">
            <v>8850540</v>
          </cell>
        </row>
        <row r="405">
          <cell r="S405">
            <v>149290</v>
          </cell>
        </row>
        <row r="428">
          <cell r="S428">
            <v>3554920</v>
          </cell>
        </row>
        <row r="446">
          <cell r="S446">
            <v>105600</v>
          </cell>
        </row>
        <row r="456">
          <cell r="S456">
            <v>115140</v>
          </cell>
        </row>
        <row r="500">
          <cell r="S500">
            <v>4021690</v>
          </cell>
        </row>
        <row r="535">
          <cell r="S535">
            <v>24702930</v>
          </cell>
        </row>
        <row r="590">
          <cell r="S590">
            <v>105390</v>
          </cell>
        </row>
        <row r="615">
          <cell r="S615">
            <v>46325890</v>
          </cell>
        </row>
        <row r="633">
          <cell r="S633">
            <v>9829660</v>
          </cell>
        </row>
        <row r="634">
          <cell r="S634">
            <v>649760</v>
          </cell>
        </row>
        <row r="654">
          <cell r="S654">
            <v>0</v>
          </cell>
        </row>
        <row r="673">
          <cell r="S673">
            <v>0</v>
          </cell>
        </row>
        <row r="719">
          <cell r="S719">
            <v>0</v>
          </cell>
        </row>
        <row r="768">
          <cell r="D768">
            <v>765</v>
          </cell>
          <cell r="S768">
            <v>5638570</v>
          </cell>
        </row>
        <row r="783">
          <cell r="S783">
            <v>0</v>
          </cell>
        </row>
        <row r="795">
          <cell r="D795">
            <v>227</v>
          </cell>
          <cell r="R795">
            <v>7110</v>
          </cell>
          <cell r="S795">
            <v>1613970</v>
          </cell>
        </row>
        <row r="796">
          <cell r="D796">
            <v>270</v>
          </cell>
          <cell r="R796">
            <v>2780</v>
          </cell>
          <cell r="S796">
            <v>750600</v>
          </cell>
        </row>
        <row r="797">
          <cell r="D797">
            <v>620</v>
          </cell>
          <cell r="R797">
            <v>2780</v>
          </cell>
          <cell r="S797">
            <v>1723600</v>
          </cell>
        </row>
        <row r="798">
          <cell r="D798">
            <v>6</v>
          </cell>
          <cell r="R798">
            <v>11080</v>
          </cell>
          <cell r="S798">
            <v>66480</v>
          </cell>
        </row>
        <row r="799">
          <cell r="D799">
            <v>54</v>
          </cell>
          <cell r="R799">
            <v>12980</v>
          </cell>
          <cell r="S799">
            <v>700920</v>
          </cell>
        </row>
        <row r="800">
          <cell r="R800">
            <v>29440</v>
          </cell>
          <cell r="S800">
            <v>0</v>
          </cell>
        </row>
        <row r="801">
          <cell r="R801">
            <v>3657</v>
          </cell>
          <cell r="S801">
            <v>0</v>
          </cell>
        </row>
        <row r="802">
          <cell r="R802">
            <v>9455</v>
          </cell>
          <cell r="S802">
            <v>0</v>
          </cell>
        </row>
        <row r="805">
          <cell r="D805">
            <v>10</v>
          </cell>
          <cell r="R805">
            <v>14690</v>
          </cell>
          <cell r="S805">
            <v>146900</v>
          </cell>
        </row>
        <row r="806">
          <cell r="R806">
            <v>11740</v>
          </cell>
          <cell r="S806">
            <v>0</v>
          </cell>
        </row>
        <row r="807">
          <cell r="R807">
            <v>398560</v>
          </cell>
          <cell r="S807">
            <v>0</v>
          </cell>
        </row>
        <row r="808">
          <cell r="R808">
            <v>8946190</v>
          </cell>
          <cell r="S808">
            <v>0</v>
          </cell>
        </row>
        <row r="809">
          <cell r="R809">
            <v>229650</v>
          </cell>
          <cell r="S809">
            <v>0</v>
          </cell>
        </row>
        <row r="810">
          <cell r="R810">
            <v>1047210</v>
          </cell>
          <cell r="S810">
            <v>0</v>
          </cell>
        </row>
        <row r="811">
          <cell r="S811">
            <v>0</v>
          </cell>
        </row>
        <row r="882">
          <cell r="S882">
            <v>20465980</v>
          </cell>
        </row>
        <row r="961">
          <cell r="S961">
            <v>2195720</v>
          </cell>
        </row>
        <row r="1036">
          <cell r="R1036">
            <v>9390</v>
          </cell>
          <cell r="S1036">
            <v>0</v>
          </cell>
        </row>
        <row r="1037">
          <cell r="S1037">
            <v>420430</v>
          </cell>
        </row>
        <row r="1098">
          <cell r="S1098">
            <v>3829435</v>
          </cell>
        </row>
        <row r="1166">
          <cell r="S1166">
            <v>2486500</v>
          </cell>
        </row>
        <row r="1197">
          <cell r="D1197">
            <v>735</v>
          </cell>
          <cell r="R1197">
            <v>5030</v>
          </cell>
          <cell r="S1197">
            <v>3697050</v>
          </cell>
        </row>
        <row r="1198">
          <cell r="D1198">
            <v>13</v>
          </cell>
          <cell r="R1198">
            <v>14180</v>
          </cell>
          <cell r="S1198">
            <v>184340</v>
          </cell>
        </row>
        <row r="1199">
          <cell r="D1199">
            <v>34</v>
          </cell>
          <cell r="R1199">
            <v>24050</v>
          </cell>
          <cell r="S1199">
            <v>817700</v>
          </cell>
        </row>
        <row r="1200">
          <cell r="R1200">
            <v>45920</v>
          </cell>
          <cell r="S1200">
            <v>0</v>
          </cell>
        </row>
        <row r="1201">
          <cell r="D1201">
            <v>104</v>
          </cell>
          <cell r="R1201">
            <v>51180</v>
          </cell>
          <cell r="S1201">
            <v>5322720</v>
          </cell>
        </row>
        <row r="1202">
          <cell r="R1202">
            <v>28710</v>
          </cell>
          <cell r="S1202">
            <v>0</v>
          </cell>
        </row>
        <row r="1203">
          <cell r="R1203">
            <v>222100</v>
          </cell>
          <cell r="S1203">
            <v>0</v>
          </cell>
        </row>
        <row r="1204">
          <cell r="R1204">
            <v>252490</v>
          </cell>
          <cell r="S1204">
            <v>0</v>
          </cell>
        </row>
        <row r="1205">
          <cell r="R1205">
            <v>205900</v>
          </cell>
          <cell r="S1205">
            <v>0</v>
          </cell>
        </row>
        <row r="1206">
          <cell r="R1206">
            <v>264470</v>
          </cell>
          <cell r="S1206">
            <v>0</v>
          </cell>
        </row>
        <row r="1207">
          <cell r="R1207">
            <v>270610</v>
          </cell>
          <cell r="S1207">
            <v>0</v>
          </cell>
        </row>
        <row r="1208">
          <cell r="R1208">
            <v>228850</v>
          </cell>
          <cell r="S1208">
            <v>0</v>
          </cell>
        </row>
        <row r="1209">
          <cell r="R1209">
            <v>244270</v>
          </cell>
          <cell r="S1209">
            <v>0</v>
          </cell>
        </row>
        <row r="1210">
          <cell r="R1210">
            <v>292090</v>
          </cell>
          <cell r="S1210">
            <v>0</v>
          </cell>
        </row>
        <row r="1211">
          <cell r="R1211">
            <v>259010</v>
          </cell>
          <cell r="S1211">
            <v>0</v>
          </cell>
        </row>
        <row r="1212">
          <cell r="R1212">
            <v>1895520</v>
          </cell>
          <cell r="S1212">
            <v>0</v>
          </cell>
        </row>
        <row r="1213">
          <cell r="R1213">
            <v>1183940</v>
          </cell>
          <cell r="S1213">
            <v>0</v>
          </cell>
        </row>
        <row r="1214">
          <cell r="R1214">
            <v>1145920</v>
          </cell>
          <cell r="S1214">
            <v>0</v>
          </cell>
        </row>
        <row r="1215">
          <cell r="R1215">
            <v>1200500</v>
          </cell>
          <cell r="S1215">
            <v>0</v>
          </cell>
        </row>
        <row r="1216">
          <cell r="R1216">
            <v>169880</v>
          </cell>
          <cell r="S1216">
            <v>0</v>
          </cell>
        </row>
        <row r="1217">
          <cell r="R1217">
            <v>387660</v>
          </cell>
          <cell r="S1217">
            <v>0</v>
          </cell>
        </row>
        <row r="1218">
          <cell r="R1218">
            <v>143720</v>
          </cell>
          <cell r="S1218">
            <v>0</v>
          </cell>
        </row>
        <row r="1219">
          <cell r="R1219">
            <v>1164440</v>
          </cell>
          <cell r="S1219">
            <v>0</v>
          </cell>
        </row>
        <row r="1220">
          <cell r="R1220">
            <v>1164440</v>
          </cell>
          <cell r="S1220">
            <v>0</v>
          </cell>
        </row>
        <row r="1221">
          <cell r="S1221">
            <v>878880</v>
          </cell>
        </row>
        <row r="1287">
          <cell r="S1287">
            <v>162570</v>
          </cell>
        </row>
        <row r="1354">
          <cell r="D1354">
            <v>68</v>
          </cell>
          <cell r="R1354">
            <v>34730</v>
          </cell>
          <cell r="S1354">
            <v>2361640</v>
          </cell>
        </row>
        <row r="1355">
          <cell r="R1355">
            <v>41890</v>
          </cell>
          <cell r="S1355">
            <v>0</v>
          </cell>
        </row>
        <row r="1356">
          <cell r="D1356">
            <v>12</v>
          </cell>
          <cell r="R1356">
            <v>44620</v>
          </cell>
          <cell r="S1356">
            <v>535440</v>
          </cell>
        </row>
        <row r="1357">
          <cell r="S1357">
            <v>45161287.5</v>
          </cell>
        </row>
        <row r="1441">
          <cell r="S1441">
            <v>1538020</v>
          </cell>
        </row>
        <row r="1481">
          <cell r="R1481">
            <v>42830</v>
          </cell>
          <cell r="S1481">
            <v>0</v>
          </cell>
        </row>
        <row r="1482">
          <cell r="R1482">
            <v>26930</v>
          </cell>
          <cell r="S1482">
            <v>0</v>
          </cell>
        </row>
        <row r="1483">
          <cell r="R1483">
            <v>27740</v>
          </cell>
          <cell r="S1483">
            <v>0</v>
          </cell>
        </row>
        <row r="1484">
          <cell r="R1484">
            <v>832280</v>
          </cell>
          <cell r="S1484">
            <v>0</v>
          </cell>
        </row>
        <row r="1485">
          <cell r="R1485">
            <v>378030</v>
          </cell>
          <cell r="S1485">
            <v>0</v>
          </cell>
        </row>
        <row r="1486">
          <cell r="R1486">
            <v>578050</v>
          </cell>
          <cell r="S1486">
            <v>0</v>
          </cell>
        </row>
        <row r="1487">
          <cell r="R1487">
            <v>52120</v>
          </cell>
          <cell r="S1487">
            <v>0</v>
          </cell>
        </row>
        <row r="1488">
          <cell r="R1488">
            <v>677560</v>
          </cell>
          <cell r="S1488">
            <v>0</v>
          </cell>
        </row>
        <row r="1489">
          <cell r="S1489">
            <v>7875930</v>
          </cell>
        </row>
        <row r="1574">
          <cell r="S1574">
            <v>14860130</v>
          </cell>
        </row>
        <row r="1592">
          <cell r="S1592">
            <v>1780150</v>
          </cell>
        </row>
        <row r="1597">
          <cell r="S1597">
            <v>8609745</v>
          </cell>
        </row>
        <row r="1631">
          <cell r="S1631">
            <v>20814945</v>
          </cell>
        </row>
        <row r="1632">
          <cell r="S1632">
            <v>0</v>
          </cell>
        </row>
        <row r="1633">
          <cell r="D1633">
            <v>15</v>
          </cell>
          <cell r="F1633">
            <v>1</v>
          </cell>
          <cell r="S1633">
            <v>1556045</v>
          </cell>
        </row>
        <row r="1634">
          <cell r="D1634">
            <v>145</v>
          </cell>
          <cell r="S1634">
            <v>19258900</v>
          </cell>
        </row>
        <row r="1635">
          <cell r="S1635">
            <v>0</v>
          </cell>
        </row>
        <row r="1636">
          <cell r="D1636">
            <v>101</v>
          </cell>
          <cell r="R1636">
            <v>132810</v>
          </cell>
          <cell r="S1636">
            <v>13413810</v>
          </cell>
        </row>
        <row r="1637">
          <cell r="D1637">
            <v>4</v>
          </cell>
          <cell r="R1637">
            <v>139740</v>
          </cell>
          <cell r="S1637">
            <v>558960</v>
          </cell>
        </row>
        <row r="1639">
          <cell r="S1639">
            <v>12222332.5</v>
          </cell>
        </row>
        <row r="1845">
          <cell r="D1845">
            <v>16</v>
          </cell>
          <cell r="F1845">
            <v>0</v>
          </cell>
          <cell r="G1845">
            <v>0</v>
          </cell>
          <cell r="S1845">
            <v>888800</v>
          </cell>
        </row>
        <row r="1849">
          <cell r="D1849">
            <v>18</v>
          </cell>
          <cell r="S1849">
            <v>1377000</v>
          </cell>
        </row>
        <row r="1861">
          <cell r="D1861">
            <v>55</v>
          </cell>
          <cell r="R1861">
            <v>28810</v>
          </cell>
          <cell r="S1861">
            <v>1584550</v>
          </cell>
        </row>
        <row r="1863">
          <cell r="D1863">
            <v>197</v>
          </cell>
          <cell r="R1863">
            <v>18980</v>
          </cell>
          <cell r="S1863">
            <v>3739060</v>
          </cell>
        </row>
        <row r="1864">
          <cell r="D1864">
            <v>174</v>
          </cell>
          <cell r="R1864">
            <v>59710</v>
          </cell>
          <cell r="S1864">
            <v>10389540</v>
          </cell>
        </row>
        <row r="1865">
          <cell r="R1865">
            <v>74020</v>
          </cell>
          <cell r="S1865">
            <v>0</v>
          </cell>
        </row>
        <row r="1866">
          <cell r="D1866">
            <v>161</v>
          </cell>
          <cell r="R1866">
            <v>2600</v>
          </cell>
          <cell r="S1866">
            <v>418600</v>
          </cell>
        </row>
        <row r="1867">
          <cell r="R1867">
            <v>70</v>
          </cell>
          <cell r="S1867">
            <v>0</v>
          </cell>
        </row>
        <row r="1868">
          <cell r="R1868">
            <v>157140</v>
          </cell>
          <cell r="S1868">
            <v>0</v>
          </cell>
        </row>
        <row r="1869">
          <cell r="R1869">
            <v>10680</v>
          </cell>
          <cell r="S1869">
            <v>0</v>
          </cell>
        </row>
        <row r="1871">
          <cell r="S1871">
            <v>5063430</v>
          </cell>
        </row>
        <row r="1889">
          <cell r="S1889">
            <v>6109250</v>
          </cell>
        </row>
        <row r="1914">
          <cell r="S1914">
            <v>1344390</v>
          </cell>
        </row>
        <row r="1941">
          <cell r="D1941">
            <v>147</v>
          </cell>
          <cell r="R1941">
            <v>19890</v>
          </cell>
          <cell r="S1941">
            <v>2923830</v>
          </cell>
        </row>
        <row r="1942">
          <cell r="R1942">
            <v>249320</v>
          </cell>
          <cell r="S1942">
            <v>0</v>
          </cell>
        </row>
        <row r="1944">
          <cell r="R1944">
            <v>254650</v>
          </cell>
          <cell r="S1944">
            <v>0</v>
          </cell>
        </row>
        <row r="1945">
          <cell r="R1945">
            <v>36180</v>
          </cell>
          <cell r="S1945">
            <v>0</v>
          </cell>
        </row>
        <row r="1946">
          <cell r="R1946">
            <v>136500</v>
          </cell>
          <cell r="S1946">
            <v>0</v>
          </cell>
        </row>
        <row r="1947">
          <cell r="R1947">
            <v>136500</v>
          </cell>
          <cell r="S1947">
            <v>0</v>
          </cell>
        </row>
        <row r="1948">
          <cell r="R1948">
            <v>248500</v>
          </cell>
          <cell r="S1948">
            <v>0</v>
          </cell>
        </row>
        <row r="1949">
          <cell r="R1949">
            <v>381350</v>
          </cell>
          <cell r="S1949">
            <v>0</v>
          </cell>
        </row>
        <row r="1950">
          <cell r="R1950">
            <v>650560</v>
          </cell>
          <cell r="S1950">
            <v>0</v>
          </cell>
        </row>
        <row r="1951">
          <cell r="R1951">
            <v>135500</v>
          </cell>
          <cell r="S1951">
            <v>0</v>
          </cell>
        </row>
        <row r="1952">
          <cell r="R1952">
            <v>365200</v>
          </cell>
          <cell r="S1952">
            <v>0</v>
          </cell>
        </row>
        <row r="1953">
          <cell r="R1953">
            <v>153770</v>
          </cell>
          <cell r="S1953">
            <v>0</v>
          </cell>
        </row>
        <row r="1954">
          <cell r="R1954">
            <v>133620</v>
          </cell>
          <cell r="S1954">
            <v>0</v>
          </cell>
        </row>
        <row r="1955">
          <cell r="R1955">
            <v>203150</v>
          </cell>
          <cell r="S1955">
            <v>0</v>
          </cell>
        </row>
        <row r="1956">
          <cell r="R1956">
            <v>53460</v>
          </cell>
          <cell r="S1956">
            <v>0</v>
          </cell>
        </row>
        <row r="1957">
          <cell r="R1957">
            <v>39950</v>
          </cell>
          <cell r="S1957">
            <v>0</v>
          </cell>
        </row>
        <row r="1958">
          <cell r="R1958">
            <v>219080</v>
          </cell>
          <cell r="S1958">
            <v>0</v>
          </cell>
        </row>
        <row r="1959">
          <cell r="R1959">
            <v>1303250</v>
          </cell>
          <cell r="S1959">
            <v>0</v>
          </cell>
        </row>
        <row r="1960">
          <cell r="R1960">
            <v>196630</v>
          </cell>
          <cell r="S1960">
            <v>0</v>
          </cell>
        </row>
        <row r="1961">
          <cell r="R1961">
            <v>173880</v>
          </cell>
          <cell r="S1961">
            <v>0</v>
          </cell>
        </row>
        <row r="1962">
          <cell r="R1962">
            <v>352980</v>
          </cell>
          <cell r="S1962">
            <v>0</v>
          </cell>
        </row>
        <row r="1963">
          <cell r="R1963">
            <v>1173780</v>
          </cell>
          <cell r="S1963">
            <v>0</v>
          </cell>
        </row>
        <row r="1964">
          <cell r="R1964">
            <v>1206250</v>
          </cell>
          <cell r="S1964">
            <v>0</v>
          </cell>
        </row>
        <row r="1965">
          <cell r="R1965">
            <v>955090</v>
          </cell>
          <cell r="S1965">
            <v>0</v>
          </cell>
        </row>
        <row r="1966">
          <cell r="R1966">
            <v>1006570</v>
          </cell>
          <cell r="S1966">
            <v>0</v>
          </cell>
        </row>
        <row r="1967">
          <cell r="R1967">
            <v>397090</v>
          </cell>
          <cell r="S1967">
            <v>0</v>
          </cell>
        </row>
        <row r="1968">
          <cell r="R1968">
            <v>95100</v>
          </cell>
          <cell r="S1968">
            <v>0</v>
          </cell>
        </row>
        <row r="1969">
          <cell r="R1969">
            <v>283710</v>
          </cell>
          <cell r="S1969">
            <v>0</v>
          </cell>
        </row>
        <row r="1970">
          <cell r="R1970">
            <v>80220</v>
          </cell>
          <cell r="S1970">
            <v>0</v>
          </cell>
        </row>
        <row r="1971">
          <cell r="R1971">
            <v>1378400</v>
          </cell>
          <cell r="S1971">
            <v>0</v>
          </cell>
        </row>
        <row r="1972">
          <cell r="R1972">
            <v>322300</v>
          </cell>
          <cell r="S1972">
            <v>0</v>
          </cell>
        </row>
        <row r="1973">
          <cell r="R1973">
            <v>1079720</v>
          </cell>
          <cell r="S1973">
            <v>0</v>
          </cell>
        </row>
        <row r="1974">
          <cell r="R1974">
            <v>661000</v>
          </cell>
          <cell r="S1974">
            <v>0</v>
          </cell>
        </row>
        <row r="1975">
          <cell r="R1975">
            <v>539420</v>
          </cell>
          <cell r="S1975">
            <v>0</v>
          </cell>
        </row>
        <row r="1976">
          <cell r="R1976">
            <v>290780</v>
          </cell>
          <cell r="S1976">
            <v>0</v>
          </cell>
        </row>
        <row r="1977">
          <cell r="R1977">
            <v>169530</v>
          </cell>
          <cell r="S1977">
            <v>0</v>
          </cell>
        </row>
        <row r="1978">
          <cell r="R1978">
            <v>409630</v>
          </cell>
          <cell r="S1978">
            <v>0</v>
          </cell>
        </row>
        <row r="1979">
          <cell r="R1979">
            <v>424500</v>
          </cell>
          <cell r="S1979">
            <v>0</v>
          </cell>
        </row>
        <row r="1980">
          <cell r="R1980">
            <v>265260</v>
          </cell>
          <cell r="S1980">
            <v>0</v>
          </cell>
        </row>
        <row r="1981">
          <cell r="D1981">
            <v>90</v>
          </cell>
          <cell r="R1981">
            <v>36070</v>
          </cell>
          <cell r="S1981">
            <v>3246300</v>
          </cell>
        </row>
        <row r="1983">
          <cell r="D1983">
            <v>3</v>
          </cell>
          <cell r="R1983">
            <v>7100</v>
          </cell>
          <cell r="S1983">
            <v>21300</v>
          </cell>
        </row>
        <row r="1984">
          <cell r="R1984">
            <v>3780</v>
          </cell>
          <cell r="S1984">
            <v>0</v>
          </cell>
        </row>
        <row r="1985">
          <cell r="R1985">
            <v>14240</v>
          </cell>
          <cell r="S1985">
            <v>0</v>
          </cell>
        </row>
        <row r="1986">
          <cell r="R1986">
            <v>146040</v>
          </cell>
          <cell r="S1986">
            <v>0</v>
          </cell>
        </row>
        <row r="1987">
          <cell r="R1987">
            <v>802130</v>
          </cell>
          <cell r="S1987">
            <v>0</v>
          </cell>
        </row>
      </sheetData>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62496</v>
          </cell>
        </row>
        <row r="13">
          <cell r="D13">
            <v>24153</v>
          </cell>
        </row>
        <row r="14">
          <cell r="D14">
            <v>28277</v>
          </cell>
        </row>
        <row r="15">
          <cell r="D15">
            <v>1062</v>
          </cell>
        </row>
        <row r="16">
          <cell r="D16">
            <v>0</v>
          </cell>
        </row>
        <row r="17">
          <cell r="D17">
            <v>1399</v>
          </cell>
        </row>
        <row r="18">
          <cell r="D18">
            <v>4785</v>
          </cell>
        </row>
        <row r="19">
          <cell r="D19">
            <v>3986</v>
          </cell>
        </row>
        <row r="20">
          <cell r="D20">
            <v>52</v>
          </cell>
        </row>
        <row r="21">
          <cell r="D21">
            <v>747</v>
          </cell>
        </row>
        <row r="22">
          <cell r="D22">
            <v>0</v>
          </cell>
        </row>
        <row r="23">
          <cell r="D23">
            <v>54</v>
          </cell>
        </row>
        <row r="24">
          <cell r="D24">
            <v>2766</v>
          </cell>
        </row>
        <row r="25">
          <cell r="D25">
            <v>4264</v>
          </cell>
        </row>
        <row r="26">
          <cell r="D26">
            <v>2625</v>
          </cell>
        </row>
        <row r="27">
          <cell r="D27">
            <v>6</v>
          </cell>
        </row>
        <row r="28">
          <cell r="D28">
            <v>1020</v>
          </cell>
        </row>
        <row r="30">
          <cell r="D30">
            <v>394</v>
          </cell>
        </row>
        <row r="31">
          <cell r="D31">
            <v>97</v>
          </cell>
        </row>
        <row r="32">
          <cell r="D32">
            <v>122</v>
          </cell>
        </row>
        <row r="33">
          <cell r="D33">
            <v>0</v>
          </cell>
        </row>
        <row r="34">
          <cell r="D34">
            <v>0</v>
          </cell>
        </row>
        <row r="49">
          <cell r="D49">
            <v>0</v>
          </cell>
        </row>
        <row r="68">
          <cell r="E68">
            <v>0</v>
          </cell>
          <cell r="F68">
            <v>0</v>
          </cell>
          <cell r="G68">
            <v>0</v>
          </cell>
        </row>
        <row r="69">
          <cell r="E69">
            <v>125</v>
          </cell>
          <cell r="F69">
            <v>0</v>
          </cell>
          <cell r="G69">
            <v>0</v>
          </cell>
        </row>
        <row r="70">
          <cell r="E70">
            <v>24</v>
          </cell>
          <cell r="F70">
            <v>0</v>
          </cell>
          <cell r="G70">
            <v>6</v>
          </cell>
        </row>
        <row r="71">
          <cell r="E71">
            <v>1</v>
          </cell>
          <cell r="F71">
            <v>0</v>
          </cell>
          <cell r="G71">
            <v>0</v>
          </cell>
        </row>
        <row r="72">
          <cell r="E72">
            <v>61</v>
          </cell>
          <cell r="F72">
            <v>0</v>
          </cell>
          <cell r="G72">
            <v>1</v>
          </cell>
        </row>
        <row r="73">
          <cell r="E73">
            <v>77</v>
          </cell>
          <cell r="F73">
            <v>0</v>
          </cell>
          <cell r="G73">
            <v>5</v>
          </cell>
        </row>
        <row r="74">
          <cell r="E74">
            <v>2</v>
          </cell>
          <cell r="F74">
            <v>0</v>
          </cell>
          <cell r="G74">
            <v>0</v>
          </cell>
        </row>
        <row r="75">
          <cell r="E75">
            <v>1</v>
          </cell>
          <cell r="F75">
            <v>0</v>
          </cell>
          <cell r="G75">
            <v>0</v>
          </cell>
        </row>
        <row r="76">
          <cell r="E76">
            <v>167</v>
          </cell>
          <cell r="F76">
            <v>4</v>
          </cell>
          <cell r="G76">
            <v>31</v>
          </cell>
        </row>
        <row r="77">
          <cell r="E77">
            <v>8</v>
          </cell>
          <cell r="F77">
            <v>0</v>
          </cell>
          <cell r="G77">
            <v>2</v>
          </cell>
        </row>
        <row r="78">
          <cell r="E78">
            <v>49</v>
          </cell>
          <cell r="F78">
            <v>1</v>
          </cell>
          <cell r="G78">
            <v>3</v>
          </cell>
        </row>
        <row r="79">
          <cell r="E79">
            <v>8</v>
          </cell>
          <cell r="F79">
            <v>0</v>
          </cell>
          <cell r="G79">
            <v>0</v>
          </cell>
        </row>
        <row r="80">
          <cell r="E80">
            <v>36</v>
          </cell>
          <cell r="F80">
            <v>1</v>
          </cell>
          <cell r="G80">
            <v>3</v>
          </cell>
        </row>
        <row r="81">
          <cell r="E81">
            <v>131</v>
          </cell>
          <cell r="F81">
            <v>0</v>
          </cell>
          <cell r="G81">
            <v>0</v>
          </cell>
        </row>
        <row r="82">
          <cell r="E82">
            <v>52</v>
          </cell>
          <cell r="F82">
            <v>2</v>
          </cell>
          <cell r="G82">
            <v>1</v>
          </cell>
        </row>
        <row r="130">
          <cell r="E130">
            <v>1143</v>
          </cell>
        </row>
      </sheetData>
      <sheetData sheetId="3">
        <row r="13">
          <cell r="U13">
            <v>4460</v>
          </cell>
          <cell r="V13">
            <v>0</v>
          </cell>
        </row>
        <row r="14">
          <cell r="U14">
            <v>5610</v>
          </cell>
          <cell r="V14">
            <v>0</v>
          </cell>
        </row>
        <row r="15">
          <cell r="D15">
            <v>5425</v>
          </cell>
          <cell r="U15">
            <v>12030</v>
          </cell>
          <cell r="V15">
            <v>65262750</v>
          </cell>
        </row>
        <row r="16">
          <cell r="U16">
            <v>7180</v>
          </cell>
          <cell r="V16">
            <v>0</v>
          </cell>
        </row>
        <row r="17">
          <cell r="U17">
            <v>7880</v>
          </cell>
          <cell r="V17">
            <v>0</v>
          </cell>
        </row>
        <row r="18">
          <cell r="U18">
            <v>15080</v>
          </cell>
          <cell r="V18">
            <v>0</v>
          </cell>
        </row>
        <row r="19">
          <cell r="D19">
            <v>160</v>
          </cell>
          <cell r="U19">
            <v>15080</v>
          </cell>
          <cell r="V19">
            <v>2412800</v>
          </cell>
        </row>
        <row r="20">
          <cell r="U20">
            <v>6080</v>
          </cell>
          <cell r="V20">
            <v>0</v>
          </cell>
        </row>
        <row r="21">
          <cell r="U21">
            <v>7290</v>
          </cell>
          <cell r="V21">
            <v>0</v>
          </cell>
        </row>
        <row r="22">
          <cell r="U22">
            <v>9040</v>
          </cell>
          <cell r="V22">
            <v>0</v>
          </cell>
        </row>
        <row r="23">
          <cell r="D23">
            <v>2241</v>
          </cell>
          <cell r="U23">
            <v>6080</v>
          </cell>
          <cell r="V23">
            <v>13625280</v>
          </cell>
        </row>
        <row r="24">
          <cell r="D24">
            <v>1308</v>
          </cell>
          <cell r="U24">
            <v>7290</v>
          </cell>
          <cell r="V24">
            <v>9535320</v>
          </cell>
        </row>
        <row r="25">
          <cell r="D25">
            <v>1767</v>
          </cell>
          <cell r="U25">
            <v>9040</v>
          </cell>
          <cell r="V25">
            <v>15973680</v>
          </cell>
        </row>
        <row r="27">
          <cell r="D27">
            <v>1761</v>
          </cell>
          <cell r="U27">
            <v>1180</v>
          </cell>
          <cell r="V27">
            <v>2077980</v>
          </cell>
        </row>
        <row r="28">
          <cell r="U28">
            <v>2030</v>
          </cell>
          <cell r="V28">
            <v>0</v>
          </cell>
        </row>
        <row r="29">
          <cell r="U29">
            <v>650</v>
          </cell>
          <cell r="V29">
            <v>0</v>
          </cell>
        </row>
        <row r="30">
          <cell r="D30">
            <v>114</v>
          </cell>
          <cell r="U30">
            <v>1610</v>
          </cell>
          <cell r="V30">
            <v>183540</v>
          </cell>
        </row>
        <row r="31">
          <cell r="D31">
            <v>1244</v>
          </cell>
          <cell r="U31">
            <v>1300</v>
          </cell>
          <cell r="V31">
            <v>1617200</v>
          </cell>
        </row>
        <row r="32">
          <cell r="U32">
            <v>1180</v>
          </cell>
          <cell r="V32">
            <v>0</v>
          </cell>
        </row>
        <row r="34">
          <cell r="U34">
            <v>3890</v>
          </cell>
          <cell r="V34">
            <v>0</v>
          </cell>
        </row>
        <row r="35">
          <cell r="D35">
            <v>469</v>
          </cell>
          <cell r="U35">
            <v>2140</v>
          </cell>
          <cell r="V35">
            <v>1003660</v>
          </cell>
        </row>
        <row r="36">
          <cell r="D36">
            <v>65</v>
          </cell>
          <cell r="U36">
            <v>2140</v>
          </cell>
          <cell r="V36">
            <v>139100</v>
          </cell>
        </row>
        <row r="37">
          <cell r="D37">
            <v>444</v>
          </cell>
          <cell r="U37">
            <v>650</v>
          </cell>
          <cell r="V37">
            <v>288600</v>
          </cell>
        </row>
        <row r="39">
          <cell r="D39">
            <v>364</v>
          </cell>
          <cell r="U39">
            <v>1850</v>
          </cell>
          <cell r="V39">
            <v>673400</v>
          </cell>
        </row>
        <row r="40">
          <cell r="D40">
            <v>14</v>
          </cell>
          <cell r="U40">
            <v>1850</v>
          </cell>
          <cell r="V40">
            <v>25900</v>
          </cell>
        </row>
        <row r="41">
          <cell r="D41">
            <v>354</v>
          </cell>
          <cell r="U41">
            <v>1070</v>
          </cell>
          <cell r="V41">
            <v>378780</v>
          </cell>
        </row>
        <row r="43">
          <cell r="D43">
            <v>228</v>
          </cell>
          <cell r="U43">
            <v>810</v>
          </cell>
          <cell r="V43">
            <v>184680</v>
          </cell>
        </row>
        <row r="44">
          <cell r="U44">
            <v>100</v>
          </cell>
          <cell r="V44">
            <v>0</v>
          </cell>
        </row>
        <row r="45">
          <cell r="V45">
            <v>0</v>
          </cell>
        </row>
        <row r="47">
          <cell r="U47">
            <v>1440</v>
          </cell>
          <cell r="V47">
            <v>0</v>
          </cell>
        </row>
        <row r="48">
          <cell r="D48">
            <v>426</v>
          </cell>
          <cell r="U48">
            <v>710</v>
          </cell>
          <cell r="V48">
            <v>302460</v>
          </cell>
        </row>
        <row r="49">
          <cell r="D49">
            <v>5547</v>
          </cell>
          <cell r="U49">
            <v>2140</v>
          </cell>
          <cell r="V49">
            <v>11870580</v>
          </cell>
        </row>
        <row r="50">
          <cell r="D50">
            <v>79</v>
          </cell>
          <cell r="U50">
            <v>16070</v>
          </cell>
          <cell r="V50">
            <v>1269530</v>
          </cell>
        </row>
        <row r="51">
          <cell r="D51">
            <v>161</v>
          </cell>
          <cell r="U51">
            <v>36900</v>
          </cell>
          <cell r="V51">
            <v>5940900</v>
          </cell>
        </row>
        <row r="52">
          <cell r="D52">
            <v>21</v>
          </cell>
          <cell r="V52">
            <v>193410</v>
          </cell>
        </row>
        <row r="59">
          <cell r="D59">
            <v>4905</v>
          </cell>
          <cell r="U59">
            <v>35300</v>
          </cell>
          <cell r="V59">
            <v>173146500</v>
          </cell>
        </row>
        <row r="60">
          <cell r="U60">
            <v>32500</v>
          </cell>
          <cell r="V60">
            <v>0</v>
          </cell>
        </row>
        <row r="61">
          <cell r="U61">
            <v>27090</v>
          </cell>
          <cell r="V61">
            <v>0</v>
          </cell>
        </row>
        <row r="62">
          <cell r="D62">
            <v>169</v>
          </cell>
          <cell r="U62">
            <v>146780</v>
          </cell>
          <cell r="V62">
            <v>24805820</v>
          </cell>
        </row>
        <row r="63">
          <cell r="V63">
            <v>0</v>
          </cell>
        </row>
        <row r="64">
          <cell r="V64">
            <v>0</v>
          </cell>
        </row>
        <row r="65">
          <cell r="D65">
            <v>178</v>
          </cell>
          <cell r="U65">
            <v>70890</v>
          </cell>
          <cell r="V65">
            <v>12618420</v>
          </cell>
        </row>
        <row r="66">
          <cell r="D66">
            <v>64</v>
          </cell>
          <cell r="V66">
            <v>4536960</v>
          </cell>
        </row>
        <row r="67">
          <cell r="V67">
            <v>0</v>
          </cell>
        </row>
        <row r="68">
          <cell r="D68">
            <v>124</v>
          </cell>
          <cell r="U68">
            <v>63600</v>
          </cell>
          <cell r="V68">
            <v>7886400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D75">
            <v>75</v>
          </cell>
          <cell r="U75">
            <v>5230</v>
          </cell>
          <cell r="V75">
            <v>392250</v>
          </cell>
        </row>
        <row r="76">
          <cell r="U76">
            <v>35300</v>
          </cell>
          <cell r="V76">
            <v>0</v>
          </cell>
        </row>
        <row r="77">
          <cell r="U77">
            <v>95440</v>
          </cell>
          <cell r="V77">
            <v>0</v>
          </cell>
        </row>
        <row r="78">
          <cell r="U78">
            <v>11270</v>
          </cell>
          <cell r="V78">
            <v>0</v>
          </cell>
        </row>
        <row r="79">
          <cell r="D79">
            <v>64</v>
          </cell>
          <cell r="U79">
            <v>6850</v>
          </cell>
          <cell r="V79">
            <v>438400</v>
          </cell>
        </row>
        <row r="80">
          <cell r="U80">
            <v>49480</v>
          </cell>
          <cell r="V80">
            <v>0</v>
          </cell>
        </row>
        <row r="81">
          <cell r="U81">
            <v>8680</v>
          </cell>
          <cell r="V81">
            <v>0</v>
          </cell>
        </row>
        <row r="83">
          <cell r="V83">
            <v>25568800</v>
          </cell>
        </row>
        <row r="174">
          <cell r="V174">
            <v>36599260</v>
          </cell>
        </row>
        <row r="243">
          <cell r="V243">
            <v>3928160</v>
          </cell>
        </row>
        <row r="289">
          <cell r="V289">
            <v>0</v>
          </cell>
        </row>
        <row r="295">
          <cell r="V295">
            <v>7086740</v>
          </cell>
        </row>
        <row r="362">
          <cell r="V362">
            <v>9524110</v>
          </cell>
        </row>
        <row r="405">
          <cell r="V405">
            <v>157810</v>
          </cell>
        </row>
        <row r="428">
          <cell r="V428">
            <v>3243460</v>
          </cell>
        </row>
        <row r="446">
          <cell r="V446">
            <v>0</v>
          </cell>
        </row>
        <row r="456">
          <cell r="V456">
            <v>107630</v>
          </cell>
        </row>
        <row r="500">
          <cell r="V500">
            <v>3822540</v>
          </cell>
        </row>
        <row r="535">
          <cell r="V535">
            <v>21656400</v>
          </cell>
        </row>
        <row r="590">
          <cell r="V590">
            <v>128610</v>
          </cell>
        </row>
        <row r="615">
          <cell r="V615">
            <v>53857710</v>
          </cell>
        </row>
        <row r="633">
          <cell r="V633">
            <v>8757230</v>
          </cell>
        </row>
        <row r="634">
          <cell r="V634">
            <v>527680</v>
          </cell>
        </row>
        <row r="654">
          <cell r="V654">
            <v>0</v>
          </cell>
        </row>
        <row r="673">
          <cell r="V673">
            <v>0</v>
          </cell>
        </row>
        <row r="719">
          <cell r="V719">
            <v>0</v>
          </cell>
        </row>
        <row r="768">
          <cell r="D768">
            <v>714</v>
          </cell>
          <cell r="V768">
            <v>5328790</v>
          </cell>
        </row>
        <row r="783">
          <cell r="V783">
            <v>0</v>
          </cell>
        </row>
        <row r="795">
          <cell r="D795">
            <v>327</v>
          </cell>
          <cell r="U795">
            <v>7380</v>
          </cell>
          <cell r="V795">
            <v>2413260</v>
          </cell>
        </row>
        <row r="796">
          <cell r="D796">
            <v>266</v>
          </cell>
          <cell r="U796">
            <v>2890</v>
          </cell>
          <cell r="V796">
            <v>768740</v>
          </cell>
        </row>
        <row r="797">
          <cell r="D797">
            <v>505</v>
          </cell>
          <cell r="U797">
            <v>2890</v>
          </cell>
          <cell r="V797">
            <v>1459450</v>
          </cell>
        </row>
        <row r="798">
          <cell r="D798">
            <v>2</v>
          </cell>
          <cell r="U798">
            <v>11500</v>
          </cell>
          <cell r="V798">
            <v>23000</v>
          </cell>
        </row>
        <row r="799">
          <cell r="D799">
            <v>37</v>
          </cell>
          <cell r="U799">
            <v>13470</v>
          </cell>
          <cell r="V799">
            <v>498390</v>
          </cell>
        </row>
        <row r="800">
          <cell r="D800">
            <v>8</v>
          </cell>
          <cell r="U800">
            <v>30560</v>
          </cell>
          <cell r="V800">
            <v>244480</v>
          </cell>
        </row>
        <row r="801">
          <cell r="U801">
            <v>3796</v>
          </cell>
          <cell r="V801">
            <v>0</v>
          </cell>
        </row>
        <row r="802">
          <cell r="U802">
            <v>9814</v>
          </cell>
          <cell r="V802">
            <v>0</v>
          </cell>
        </row>
        <row r="805">
          <cell r="D805">
            <v>12</v>
          </cell>
          <cell r="U805">
            <v>15250</v>
          </cell>
          <cell r="V805">
            <v>183000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0</v>
          </cell>
        </row>
        <row r="882">
          <cell r="V882">
            <v>38320070</v>
          </cell>
        </row>
        <row r="961">
          <cell r="V961">
            <v>2804275</v>
          </cell>
        </row>
        <row r="1036">
          <cell r="D1036">
            <v>12</v>
          </cell>
          <cell r="U1036">
            <v>9750</v>
          </cell>
          <cell r="V1036">
            <v>117000</v>
          </cell>
        </row>
        <row r="1037">
          <cell r="V1037">
            <v>34900</v>
          </cell>
        </row>
        <row r="1098">
          <cell r="V1098">
            <v>3453290</v>
          </cell>
        </row>
        <row r="1166">
          <cell r="V1166">
            <v>1679170</v>
          </cell>
        </row>
        <row r="1197">
          <cell r="D1197">
            <v>572</v>
          </cell>
          <cell r="U1197">
            <v>5220</v>
          </cell>
          <cell r="V1197">
            <v>2985840</v>
          </cell>
        </row>
        <row r="1198">
          <cell r="D1198">
            <v>16</v>
          </cell>
          <cell r="U1198">
            <v>14720</v>
          </cell>
          <cell r="V1198">
            <v>235520</v>
          </cell>
        </row>
        <row r="1199">
          <cell r="D1199">
            <v>24</v>
          </cell>
          <cell r="U1199">
            <v>24960</v>
          </cell>
          <cell r="V1199">
            <v>599040</v>
          </cell>
        </row>
        <row r="1200">
          <cell r="U1200">
            <v>47660</v>
          </cell>
          <cell r="V1200">
            <v>0</v>
          </cell>
        </row>
        <row r="1201">
          <cell r="D1201">
            <v>63</v>
          </cell>
          <cell r="U1201">
            <v>53120</v>
          </cell>
          <cell r="V1201">
            <v>3346560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284540</v>
          </cell>
        </row>
        <row r="1287">
          <cell r="V1287">
            <v>56250</v>
          </cell>
        </row>
        <row r="1354">
          <cell r="D1354">
            <v>70</v>
          </cell>
          <cell r="U1354">
            <v>36050</v>
          </cell>
          <cell r="V1354">
            <v>2523500</v>
          </cell>
        </row>
        <row r="1355">
          <cell r="U1355">
            <v>43480</v>
          </cell>
          <cell r="V1355">
            <v>0</v>
          </cell>
        </row>
        <row r="1356">
          <cell r="D1356">
            <v>13</v>
          </cell>
          <cell r="U1356">
            <v>46320</v>
          </cell>
          <cell r="V1356">
            <v>602160</v>
          </cell>
        </row>
        <row r="1357">
          <cell r="V1357">
            <v>49861080</v>
          </cell>
        </row>
        <row r="1441">
          <cell r="V1441">
            <v>1037805</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12514857.5</v>
          </cell>
        </row>
        <row r="1574">
          <cell r="V1574">
            <v>10138340</v>
          </cell>
        </row>
        <row r="1592">
          <cell r="V1592">
            <v>1982030</v>
          </cell>
        </row>
        <row r="1597">
          <cell r="V1597">
            <v>8786975</v>
          </cell>
        </row>
        <row r="1631">
          <cell r="V1631">
            <v>17387570</v>
          </cell>
        </row>
        <row r="1632">
          <cell r="V1632">
            <v>0</v>
          </cell>
        </row>
        <row r="1633">
          <cell r="D1633">
            <v>20</v>
          </cell>
          <cell r="V1633">
            <v>2084000</v>
          </cell>
        </row>
        <row r="1634">
          <cell r="D1634">
            <v>111</v>
          </cell>
          <cell r="V1634">
            <v>15303570</v>
          </cell>
        </row>
        <row r="1635">
          <cell r="V1635">
            <v>0</v>
          </cell>
        </row>
        <row r="1636">
          <cell r="D1636">
            <v>78</v>
          </cell>
          <cell r="U1636">
            <v>137860</v>
          </cell>
          <cell r="V1636">
            <v>10753080</v>
          </cell>
        </row>
        <row r="1637">
          <cell r="D1637">
            <v>4</v>
          </cell>
          <cell r="U1637">
            <v>145050</v>
          </cell>
          <cell r="V1637">
            <v>580200</v>
          </cell>
        </row>
        <row r="1639">
          <cell r="V1639">
            <v>10042660</v>
          </cell>
        </row>
        <row r="1845">
          <cell r="D1845">
            <v>12</v>
          </cell>
          <cell r="F1845">
            <v>0</v>
          </cell>
          <cell r="G1845">
            <v>0</v>
          </cell>
          <cell r="V1845">
            <v>749380</v>
          </cell>
        </row>
        <row r="1849">
          <cell r="D1849">
            <v>31</v>
          </cell>
          <cell r="V1849">
            <v>2150010</v>
          </cell>
        </row>
        <row r="1861">
          <cell r="D1861">
            <v>30</v>
          </cell>
          <cell r="U1861">
            <v>29900</v>
          </cell>
          <cell r="V1861">
            <v>897000</v>
          </cell>
        </row>
        <row r="1863">
          <cell r="D1863">
            <v>236</v>
          </cell>
          <cell r="U1863">
            <v>19700</v>
          </cell>
          <cell r="V1863">
            <v>4649200</v>
          </cell>
        </row>
        <row r="1864">
          <cell r="D1864">
            <v>216</v>
          </cell>
          <cell r="U1864">
            <v>61980</v>
          </cell>
          <cell r="V1864">
            <v>13387680</v>
          </cell>
        </row>
        <row r="1865">
          <cell r="U1865">
            <v>76830</v>
          </cell>
          <cell r="V1865">
            <v>0</v>
          </cell>
        </row>
        <row r="1866">
          <cell r="D1866">
            <v>160</v>
          </cell>
          <cell r="U1866">
            <v>2700</v>
          </cell>
          <cell r="V1866">
            <v>432000</v>
          </cell>
        </row>
        <row r="1867">
          <cell r="U1867">
            <v>70</v>
          </cell>
          <cell r="V1867">
            <v>0</v>
          </cell>
        </row>
        <row r="1868">
          <cell r="U1868">
            <v>163110</v>
          </cell>
          <cell r="V1868">
            <v>0</v>
          </cell>
        </row>
        <row r="1869">
          <cell r="U1869">
            <v>11090</v>
          </cell>
          <cell r="V1869">
            <v>0</v>
          </cell>
        </row>
        <row r="1871">
          <cell r="V1871">
            <v>4134670</v>
          </cell>
        </row>
        <row r="1889">
          <cell r="V1889">
            <v>4822790</v>
          </cell>
        </row>
        <row r="1914">
          <cell r="V1914">
            <v>1537110</v>
          </cell>
        </row>
        <row r="1941">
          <cell r="D1941">
            <v>289</v>
          </cell>
          <cell r="U1941">
            <v>20650</v>
          </cell>
          <cell r="V1941">
            <v>5967850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113</v>
          </cell>
          <cell r="U1981">
            <v>37440</v>
          </cell>
          <cell r="V1981">
            <v>4230720</v>
          </cell>
        </row>
        <row r="1983">
          <cell r="D1983">
            <v>2</v>
          </cell>
          <cell r="U1983">
            <v>7370</v>
          </cell>
          <cell r="V1983">
            <v>14740</v>
          </cell>
        </row>
        <row r="1984">
          <cell r="U1984">
            <v>3920</v>
          </cell>
          <cell r="V1984">
            <v>0</v>
          </cell>
        </row>
        <row r="1985">
          <cell r="D1985">
            <v>1</v>
          </cell>
          <cell r="U1985">
            <v>14780</v>
          </cell>
          <cell r="V1985">
            <v>14780</v>
          </cell>
        </row>
        <row r="1986">
          <cell r="U1986">
            <v>151590</v>
          </cell>
          <cell r="V1986">
            <v>0</v>
          </cell>
        </row>
        <row r="1987">
          <cell r="U1987">
            <v>832610</v>
          </cell>
          <cell r="V1987">
            <v>0</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62418</v>
          </cell>
        </row>
        <row r="13">
          <cell r="D13">
            <v>25221</v>
          </cell>
        </row>
        <row r="14">
          <cell r="D14">
            <v>29408</v>
          </cell>
        </row>
        <row r="15">
          <cell r="D15">
            <v>741</v>
          </cell>
        </row>
        <row r="16">
          <cell r="D16">
            <v>0</v>
          </cell>
        </row>
        <row r="17">
          <cell r="D17">
            <v>1415</v>
          </cell>
        </row>
        <row r="18">
          <cell r="D18">
            <v>3314</v>
          </cell>
        </row>
        <row r="19">
          <cell r="D19">
            <v>2724</v>
          </cell>
        </row>
        <row r="20">
          <cell r="D20">
            <v>30</v>
          </cell>
        </row>
        <row r="21">
          <cell r="D21">
            <v>560</v>
          </cell>
        </row>
        <row r="22">
          <cell r="D22">
            <v>0</v>
          </cell>
        </row>
        <row r="23">
          <cell r="D23">
            <v>37</v>
          </cell>
        </row>
        <row r="24">
          <cell r="D24">
            <v>2282</v>
          </cell>
        </row>
        <row r="25">
          <cell r="D25">
            <v>4353</v>
          </cell>
        </row>
        <row r="26">
          <cell r="D26">
            <v>2529</v>
          </cell>
        </row>
        <row r="27">
          <cell r="D27">
            <v>3</v>
          </cell>
        </row>
        <row r="28">
          <cell r="D28">
            <v>1189</v>
          </cell>
        </row>
        <row r="30">
          <cell r="D30">
            <v>412</v>
          </cell>
        </row>
        <row r="31">
          <cell r="D31">
            <v>81</v>
          </cell>
        </row>
        <row r="32">
          <cell r="D32">
            <v>139</v>
          </cell>
        </row>
        <row r="33">
          <cell r="D33">
            <v>0</v>
          </cell>
        </row>
        <row r="34">
          <cell r="D34">
            <v>0</v>
          </cell>
        </row>
        <row r="49">
          <cell r="D49">
            <v>0</v>
          </cell>
        </row>
        <row r="68">
          <cell r="E68">
            <v>0</v>
          </cell>
          <cell r="F68">
            <v>0</v>
          </cell>
          <cell r="G68">
            <v>0</v>
          </cell>
        </row>
        <row r="69">
          <cell r="E69">
            <v>86</v>
          </cell>
          <cell r="F69">
            <v>0</v>
          </cell>
          <cell r="G69">
            <v>0</v>
          </cell>
        </row>
        <row r="70">
          <cell r="E70">
            <v>19</v>
          </cell>
          <cell r="F70">
            <v>0</v>
          </cell>
          <cell r="G70">
            <v>0</v>
          </cell>
        </row>
        <row r="71">
          <cell r="E71">
            <v>0</v>
          </cell>
          <cell r="F71">
            <v>0</v>
          </cell>
          <cell r="G71">
            <v>0</v>
          </cell>
        </row>
        <row r="72">
          <cell r="E72">
            <v>56</v>
          </cell>
          <cell r="F72">
            <v>0</v>
          </cell>
          <cell r="G72">
            <v>2</v>
          </cell>
        </row>
        <row r="73">
          <cell r="E73">
            <v>59</v>
          </cell>
          <cell r="F73">
            <v>0</v>
          </cell>
          <cell r="G73">
            <v>3</v>
          </cell>
        </row>
        <row r="74">
          <cell r="E74">
            <v>3</v>
          </cell>
          <cell r="F74">
            <v>0</v>
          </cell>
          <cell r="G74">
            <v>0</v>
          </cell>
        </row>
        <row r="75">
          <cell r="E75">
            <v>1</v>
          </cell>
          <cell r="F75">
            <v>0</v>
          </cell>
          <cell r="G75">
            <v>1</v>
          </cell>
        </row>
        <row r="76">
          <cell r="E76">
            <v>173</v>
          </cell>
          <cell r="F76">
            <v>2</v>
          </cell>
          <cell r="G76">
            <v>27</v>
          </cell>
        </row>
        <row r="77">
          <cell r="E77">
            <v>10</v>
          </cell>
          <cell r="F77">
            <v>0</v>
          </cell>
          <cell r="G77">
            <v>0</v>
          </cell>
        </row>
        <row r="78">
          <cell r="E78">
            <v>45</v>
          </cell>
          <cell r="F78">
            <v>0</v>
          </cell>
          <cell r="G78">
            <v>3</v>
          </cell>
        </row>
        <row r="79">
          <cell r="E79">
            <v>5</v>
          </cell>
          <cell r="F79">
            <v>0</v>
          </cell>
          <cell r="G79">
            <v>0</v>
          </cell>
        </row>
        <row r="80">
          <cell r="E80">
            <v>36</v>
          </cell>
          <cell r="F80">
            <v>0</v>
          </cell>
          <cell r="G80">
            <v>3</v>
          </cell>
        </row>
        <row r="81">
          <cell r="E81">
            <v>137</v>
          </cell>
          <cell r="F81">
            <v>0</v>
          </cell>
          <cell r="G81">
            <v>0</v>
          </cell>
        </row>
        <row r="82">
          <cell r="E82">
            <v>35</v>
          </cell>
          <cell r="F82">
            <v>2</v>
          </cell>
          <cell r="G82">
            <v>3</v>
          </cell>
        </row>
        <row r="130">
          <cell r="E130">
            <v>1190</v>
          </cell>
        </row>
      </sheetData>
      <sheetData sheetId="3">
        <row r="13">
          <cell r="U13">
            <v>4460</v>
          </cell>
          <cell r="V13">
            <v>0</v>
          </cell>
        </row>
        <row r="14">
          <cell r="U14">
            <v>5610</v>
          </cell>
          <cell r="V14">
            <v>0</v>
          </cell>
        </row>
        <row r="15">
          <cell r="D15">
            <v>4903</v>
          </cell>
          <cell r="U15">
            <v>12030</v>
          </cell>
          <cell r="V15">
            <v>58983090</v>
          </cell>
        </row>
        <row r="16">
          <cell r="U16">
            <v>7180</v>
          </cell>
          <cell r="V16">
            <v>0</v>
          </cell>
        </row>
        <row r="17">
          <cell r="U17">
            <v>7880</v>
          </cell>
          <cell r="V17">
            <v>0</v>
          </cell>
        </row>
        <row r="18">
          <cell r="U18">
            <v>15080</v>
          </cell>
          <cell r="V18">
            <v>0</v>
          </cell>
        </row>
        <row r="19">
          <cell r="D19">
            <v>198</v>
          </cell>
          <cell r="U19">
            <v>15080</v>
          </cell>
          <cell r="V19">
            <v>2985840</v>
          </cell>
        </row>
        <row r="20">
          <cell r="U20">
            <v>6080</v>
          </cell>
          <cell r="V20">
            <v>0</v>
          </cell>
        </row>
        <row r="21">
          <cell r="U21">
            <v>7290</v>
          </cell>
          <cell r="V21">
            <v>0</v>
          </cell>
        </row>
        <row r="22">
          <cell r="U22">
            <v>9040</v>
          </cell>
          <cell r="V22">
            <v>0</v>
          </cell>
        </row>
        <row r="23">
          <cell r="D23">
            <v>2053</v>
          </cell>
          <cell r="U23">
            <v>6080</v>
          </cell>
          <cell r="V23">
            <v>12482240</v>
          </cell>
        </row>
        <row r="24">
          <cell r="D24">
            <v>1279</v>
          </cell>
          <cell r="U24">
            <v>7290</v>
          </cell>
          <cell r="V24">
            <v>9323910</v>
          </cell>
        </row>
        <row r="25">
          <cell r="D25">
            <v>1894</v>
          </cell>
          <cell r="U25">
            <v>9040</v>
          </cell>
          <cell r="V25">
            <v>17121760</v>
          </cell>
        </row>
        <row r="27">
          <cell r="D27">
            <v>1512</v>
          </cell>
          <cell r="U27">
            <v>1180</v>
          </cell>
          <cell r="V27">
            <v>1784160</v>
          </cell>
        </row>
        <row r="28">
          <cell r="U28">
            <v>2030</v>
          </cell>
          <cell r="V28">
            <v>0</v>
          </cell>
        </row>
        <row r="29">
          <cell r="U29">
            <v>650</v>
          </cell>
          <cell r="V29">
            <v>0</v>
          </cell>
        </row>
        <row r="30">
          <cell r="D30">
            <v>122</v>
          </cell>
          <cell r="U30">
            <v>1610</v>
          </cell>
          <cell r="V30">
            <v>196420</v>
          </cell>
        </row>
        <row r="31">
          <cell r="D31">
            <v>1353</v>
          </cell>
          <cell r="U31">
            <v>1300</v>
          </cell>
          <cell r="V31">
            <v>1758900</v>
          </cell>
        </row>
        <row r="32">
          <cell r="U32">
            <v>1180</v>
          </cell>
          <cell r="V32">
            <v>0</v>
          </cell>
        </row>
        <row r="34">
          <cell r="D34">
            <v>33</v>
          </cell>
          <cell r="U34">
            <v>3890</v>
          </cell>
          <cell r="V34">
            <v>128370</v>
          </cell>
        </row>
        <row r="35">
          <cell r="D35">
            <v>376</v>
          </cell>
          <cell r="U35">
            <v>2140</v>
          </cell>
          <cell r="V35">
            <v>804640</v>
          </cell>
        </row>
        <row r="36">
          <cell r="D36">
            <v>39</v>
          </cell>
          <cell r="U36">
            <v>2140</v>
          </cell>
          <cell r="V36">
            <v>83460</v>
          </cell>
        </row>
        <row r="37">
          <cell r="D37">
            <v>410</v>
          </cell>
          <cell r="U37">
            <v>650</v>
          </cell>
          <cell r="V37">
            <v>266500</v>
          </cell>
        </row>
        <row r="39">
          <cell r="D39">
            <v>286</v>
          </cell>
          <cell r="U39">
            <v>1850</v>
          </cell>
          <cell r="V39">
            <v>529100</v>
          </cell>
        </row>
        <row r="40">
          <cell r="D40">
            <v>43</v>
          </cell>
          <cell r="U40">
            <v>1850</v>
          </cell>
          <cell r="V40">
            <v>79550</v>
          </cell>
        </row>
        <row r="41">
          <cell r="D41">
            <v>294</v>
          </cell>
          <cell r="U41">
            <v>1070</v>
          </cell>
          <cell r="V41">
            <v>314580</v>
          </cell>
        </row>
        <row r="43">
          <cell r="D43">
            <v>238</v>
          </cell>
          <cell r="U43">
            <v>810</v>
          </cell>
          <cell r="V43">
            <v>192780</v>
          </cell>
        </row>
        <row r="44">
          <cell r="U44">
            <v>100</v>
          </cell>
          <cell r="V44">
            <v>0</v>
          </cell>
        </row>
        <row r="45">
          <cell r="V45">
            <v>0</v>
          </cell>
        </row>
        <row r="47">
          <cell r="U47">
            <v>1440</v>
          </cell>
          <cell r="V47">
            <v>0</v>
          </cell>
        </row>
        <row r="48">
          <cell r="D48">
            <v>429</v>
          </cell>
          <cell r="U48">
            <v>710</v>
          </cell>
          <cell r="V48">
            <v>304590</v>
          </cell>
        </row>
        <row r="49">
          <cell r="D49">
            <v>5699</v>
          </cell>
          <cell r="U49">
            <v>2140</v>
          </cell>
          <cell r="V49">
            <v>12195860</v>
          </cell>
        </row>
        <row r="50">
          <cell r="D50">
            <v>80</v>
          </cell>
          <cell r="U50">
            <v>16070</v>
          </cell>
          <cell r="V50">
            <v>1285600</v>
          </cell>
        </row>
        <row r="51">
          <cell r="D51">
            <v>160</v>
          </cell>
          <cell r="U51">
            <v>36900</v>
          </cell>
          <cell r="V51">
            <v>5904000</v>
          </cell>
        </row>
        <row r="52">
          <cell r="D52">
            <v>0</v>
          </cell>
          <cell r="V52">
            <v>0</v>
          </cell>
        </row>
        <row r="59">
          <cell r="D59">
            <v>5357</v>
          </cell>
          <cell r="U59">
            <v>35300</v>
          </cell>
          <cell r="V59">
            <v>189102100</v>
          </cell>
        </row>
        <row r="60">
          <cell r="U60">
            <v>32500</v>
          </cell>
          <cell r="V60">
            <v>0</v>
          </cell>
        </row>
        <row r="61">
          <cell r="U61">
            <v>27090</v>
          </cell>
          <cell r="V61">
            <v>0</v>
          </cell>
        </row>
        <row r="62">
          <cell r="D62">
            <v>196</v>
          </cell>
          <cell r="U62">
            <v>146780</v>
          </cell>
          <cell r="V62">
            <v>28768880</v>
          </cell>
        </row>
        <row r="63">
          <cell r="V63">
            <v>0</v>
          </cell>
        </row>
        <row r="64">
          <cell r="V64">
            <v>0</v>
          </cell>
        </row>
        <row r="65">
          <cell r="D65">
            <v>120</v>
          </cell>
          <cell r="U65">
            <v>70890</v>
          </cell>
          <cell r="V65">
            <v>8506800</v>
          </cell>
        </row>
        <row r="66">
          <cell r="D66">
            <v>79</v>
          </cell>
          <cell r="V66">
            <v>5600310</v>
          </cell>
        </row>
        <row r="67">
          <cell r="V67">
            <v>0</v>
          </cell>
        </row>
        <row r="68">
          <cell r="D68">
            <v>115</v>
          </cell>
          <cell r="U68">
            <v>63600</v>
          </cell>
          <cell r="V68">
            <v>7314000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D75">
            <v>51</v>
          </cell>
          <cell r="U75">
            <v>5230</v>
          </cell>
          <cell r="V75">
            <v>266730</v>
          </cell>
        </row>
        <row r="76">
          <cell r="U76">
            <v>35300</v>
          </cell>
          <cell r="V76">
            <v>0</v>
          </cell>
        </row>
        <row r="77">
          <cell r="U77">
            <v>95440</v>
          </cell>
          <cell r="V77">
            <v>0</v>
          </cell>
        </row>
        <row r="78">
          <cell r="U78">
            <v>11270</v>
          </cell>
          <cell r="V78">
            <v>0</v>
          </cell>
        </row>
        <row r="79">
          <cell r="D79">
            <v>59</v>
          </cell>
          <cell r="U79">
            <v>6850</v>
          </cell>
          <cell r="V79">
            <v>404150</v>
          </cell>
        </row>
        <row r="80">
          <cell r="U80">
            <v>49480</v>
          </cell>
          <cell r="V80">
            <v>0</v>
          </cell>
        </row>
        <row r="81">
          <cell r="U81">
            <v>8680</v>
          </cell>
          <cell r="V81">
            <v>0</v>
          </cell>
        </row>
        <row r="83">
          <cell r="V83">
            <v>26227740</v>
          </cell>
        </row>
        <row r="174">
          <cell r="V174">
            <v>38407850</v>
          </cell>
        </row>
        <row r="243">
          <cell r="V243">
            <v>2754700</v>
          </cell>
        </row>
        <row r="289">
          <cell r="V289">
            <v>0</v>
          </cell>
        </row>
        <row r="295">
          <cell r="V295">
            <v>7146040</v>
          </cell>
        </row>
        <row r="362">
          <cell r="V362">
            <v>6565220</v>
          </cell>
        </row>
        <row r="405">
          <cell r="V405">
            <v>84830</v>
          </cell>
        </row>
        <row r="428">
          <cell r="V428">
            <v>2451400</v>
          </cell>
        </row>
        <row r="446">
          <cell r="V446">
            <v>0</v>
          </cell>
        </row>
        <row r="456">
          <cell r="V456">
            <v>68520</v>
          </cell>
        </row>
        <row r="500">
          <cell r="V500">
            <v>2922490</v>
          </cell>
        </row>
        <row r="535">
          <cell r="V535">
            <v>21162580</v>
          </cell>
        </row>
        <row r="590">
          <cell r="V590">
            <v>67140</v>
          </cell>
        </row>
        <row r="615">
          <cell r="V615">
            <v>58893280</v>
          </cell>
        </row>
        <row r="633">
          <cell r="V633">
            <v>9414570</v>
          </cell>
        </row>
        <row r="634">
          <cell r="V634">
            <v>440640</v>
          </cell>
        </row>
        <row r="654">
          <cell r="V654">
            <v>0</v>
          </cell>
        </row>
        <row r="673">
          <cell r="V673">
            <v>0</v>
          </cell>
        </row>
        <row r="719">
          <cell r="V719">
            <v>0</v>
          </cell>
        </row>
        <row r="768">
          <cell r="D768">
            <v>905</v>
          </cell>
          <cell r="V768">
            <v>6854390</v>
          </cell>
        </row>
        <row r="783">
          <cell r="V783">
            <v>0</v>
          </cell>
        </row>
        <row r="795">
          <cell r="D795">
            <v>322</v>
          </cell>
          <cell r="U795">
            <v>7380</v>
          </cell>
          <cell r="V795">
            <v>2376360</v>
          </cell>
        </row>
        <row r="796">
          <cell r="D796">
            <v>255</v>
          </cell>
          <cell r="U796">
            <v>2890</v>
          </cell>
          <cell r="V796">
            <v>736950</v>
          </cell>
        </row>
        <row r="797">
          <cell r="D797">
            <v>566</v>
          </cell>
          <cell r="U797">
            <v>2890</v>
          </cell>
          <cell r="V797">
            <v>1635740</v>
          </cell>
        </row>
        <row r="798">
          <cell r="D798">
            <v>1</v>
          </cell>
          <cell r="U798">
            <v>11500</v>
          </cell>
          <cell r="V798">
            <v>11500</v>
          </cell>
        </row>
        <row r="799">
          <cell r="D799">
            <v>53</v>
          </cell>
          <cell r="U799">
            <v>13470</v>
          </cell>
          <cell r="V799">
            <v>713910</v>
          </cell>
        </row>
        <row r="800">
          <cell r="D800">
            <v>29</v>
          </cell>
          <cell r="U800">
            <v>30560</v>
          </cell>
          <cell r="V800">
            <v>886240</v>
          </cell>
        </row>
        <row r="801">
          <cell r="U801">
            <v>3796</v>
          </cell>
          <cell r="V801">
            <v>0</v>
          </cell>
        </row>
        <row r="802">
          <cell r="U802">
            <v>9814</v>
          </cell>
          <cell r="V802">
            <v>0</v>
          </cell>
        </row>
        <row r="805">
          <cell r="D805">
            <v>6</v>
          </cell>
          <cell r="U805">
            <v>15250</v>
          </cell>
          <cell r="V805">
            <v>91500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0</v>
          </cell>
        </row>
        <row r="882">
          <cell r="V882">
            <v>31404730</v>
          </cell>
        </row>
        <row r="961">
          <cell r="V961">
            <v>1943370</v>
          </cell>
        </row>
        <row r="1036">
          <cell r="U1036">
            <v>9750</v>
          </cell>
          <cell r="V1036">
            <v>0</v>
          </cell>
        </row>
        <row r="1037">
          <cell r="V1037">
            <v>0</v>
          </cell>
        </row>
        <row r="1098">
          <cell r="V1098">
            <v>3244015</v>
          </cell>
        </row>
        <row r="1166">
          <cell r="V1166">
            <v>1348320</v>
          </cell>
        </row>
        <row r="1197">
          <cell r="D1197">
            <v>594</v>
          </cell>
          <cell r="U1197">
            <v>5220</v>
          </cell>
          <cell r="V1197">
            <v>3100680</v>
          </cell>
        </row>
        <row r="1198">
          <cell r="D1198">
            <v>11</v>
          </cell>
          <cell r="U1198">
            <v>14720</v>
          </cell>
          <cell r="V1198">
            <v>161920</v>
          </cell>
        </row>
        <row r="1199">
          <cell r="D1199">
            <v>24</v>
          </cell>
          <cell r="U1199">
            <v>24960</v>
          </cell>
          <cell r="V1199">
            <v>599040</v>
          </cell>
        </row>
        <row r="1200">
          <cell r="U1200">
            <v>47660</v>
          </cell>
          <cell r="V1200">
            <v>0</v>
          </cell>
        </row>
        <row r="1201">
          <cell r="D1201">
            <v>98</v>
          </cell>
          <cell r="U1201">
            <v>53120</v>
          </cell>
          <cell r="V1201">
            <v>5205760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426810</v>
          </cell>
        </row>
        <row r="1287">
          <cell r="V1287">
            <v>98437.5</v>
          </cell>
        </row>
        <row r="1354">
          <cell r="D1354">
            <v>71</v>
          </cell>
          <cell r="U1354">
            <v>36050</v>
          </cell>
          <cell r="V1354">
            <v>2559550</v>
          </cell>
        </row>
        <row r="1355">
          <cell r="U1355">
            <v>43480</v>
          </cell>
          <cell r="V1355">
            <v>0</v>
          </cell>
        </row>
        <row r="1356">
          <cell r="D1356">
            <v>9</v>
          </cell>
          <cell r="U1356">
            <v>46320</v>
          </cell>
          <cell r="V1356">
            <v>416880</v>
          </cell>
        </row>
        <row r="1357">
          <cell r="V1357">
            <v>51217492.5</v>
          </cell>
        </row>
        <row r="1441">
          <cell r="V1441">
            <v>1519840</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13839812.5</v>
          </cell>
        </row>
        <row r="1574">
          <cell r="V1574">
            <v>9779590</v>
          </cell>
        </row>
        <row r="1592">
          <cell r="V1592">
            <v>795110</v>
          </cell>
        </row>
        <row r="1597">
          <cell r="V1597">
            <v>9844212.5</v>
          </cell>
        </row>
        <row r="1631">
          <cell r="V1631">
            <v>18318480</v>
          </cell>
        </row>
        <row r="1632">
          <cell r="D1632">
            <v>1</v>
          </cell>
          <cell r="V1632">
            <v>108520</v>
          </cell>
        </row>
        <row r="1633">
          <cell r="D1633">
            <v>20</v>
          </cell>
          <cell r="V1633">
            <v>2084000</v>
          </cell>
        </row>
        <row r="1634">
          <cell r="D1634">
            <v>115</v>
          </cell>
          <cell r="V1634">
            <v>15855050</v>
          </cell>
        </row>
        <row r="1635">
          <cell r="D1635">
            <v>1</v>
          </cell>
          <cell r="V1635">
            <v>270910</v>
          </cell>
        </row>
        <row r="1636">
          <cell r="D1636">
            <v>93</v>
          </cell>
          <cell r="U1636">
            <v>137860</v>
          </cell>
          <cell r="V1636">
            <v>12820980</v>
          </cell>
        </row>
        <row r="1637">
          <cell r="D1637">
            <v>4</v>
          </cell>
          <cell r="U1637">
            <v>145050</v>
          </cell>
          <cell r="V1637">
            <v>580200</v>
          </cell>
        </row>
        <row r="1639">
          <cell r="V1639">
            <v>7424270</v>
          </cell>
        </row>
        <row r="1845">
          <cell r="D1845">
            <v>14</v>
          </cell>
          <cell r="F1845">
            <v>0</v>
          </cell>
          <cell r="G1845">
            <v>0</v>
          </cell>
          <cell r="V1845">
            <v>807240</v>
          </cell>
        </row>
        <row r="1849">
          <cell r="D1849">
            <v>33</v>
          </cell>
          <cell r="V1849">
            <v>2384730</v>
          </cell>
        </row>
        <row r="1861">
          <cell r="D1861">
            <v>46</v>
          </cell>
          <cell r="U1861">
            <v>29900</v>
          </cell>
          <cell r="V1861">
            <v>1375400</v>
          </cell>
        </row>
        <row r="1863">
          <cell r="D1863">
            <v>185</v>
          </cell>
          <cell r="U1863">
            <v>19700</v>
          </cell>
          <cell r="V1863">
            <v>3644500</v>
          </cell>
        </row>
        <row r="1864">
          <cell r="D1864">
            <v>147</v>
          </cell>
          <cell r="U1864">
            <v>61980</v>
          </cell>
          <cell r="V1864">
            <v>9111060</v>
          </cell>
        </row>
        <row r="1865">
          <cell r="U1865">
            <v>76830</v>
          </cell>
          <cell r="V1865">
            <v>0</v>
          </cell>
        </row>
        <row r="1866">
          <cell r="D1866">
            <v>145</v>
          </cell>
          <cell r="U1866">
            <v>2700</v>
          </cell>
          <cell r="V1866">
            <v>391500</v>
          </cell>
        </row>
        <row r="1867">
          <cell r="U1867">
            <v>70</v>
          </cell>
          <cell r="V1867">
            <v>0</v>
          </cell>
        </row>
        <row r="1868">
          <cell r="U1868">
            <v>163110</v>
          </cell>
          <cell r="V1868">
            <v>0</v>
          </cell>
        </row>
        <row r="1869">
          <cell r="U1869">
            <v>11090</v>
          </cell>
          <cell r="V1869">
            <v>0</v>
          </cell>
        </row>
        <row r="1871">
          <cell r="V1871">
            <v>4867720</v>
          </cell>
        </row>
        <row r="1889">
          <cell r="V1889">
            <v>4472470</v>
          </cell>
        </row>
        <row r="1914">
          <cell r="V1914">
            <v>1227580</v>
          </cell>
        </row>
        <row r="1941">
          <cell r="D1941">
            <v>312</v>
          </cell>
          <cell r="U1941">
            <v>20650</v>
          </cell>
          <cell r="V1941">
            <v>6442800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102</v>
          </cell>
          <cell r="U1981">
            <v>37440</v>
          </cell>
          <cell r="V1981">
            <v>3818880</v>
          </cell>
        </row>
        <row r="1983">
          <cell r="D1983">
            <v>2</v>
          </cell>
          <cell r="U1983">
            <v>7370</v>
          </cell>
          <cell r="V1983">
            <v>14740</v>
          </cell>
        </row>
        <row r="1984">
          <cell r="U1984">
            <v>3920</v>
          </cell>
          <cell r="V1984">
            <v>0</v>
          </cell>
        </row>
        <row r="1985">
          <cell r="U1985">
            <v>14780</v>
          </cell>
          <cell r="V1985">
            <v>0</v>
          </cell>
        </row>
        <row r="1986">
          <cell r="U1986">
            <v>151590</v>
          </cell>
          <cell r="V1986">
            <v>0</v>
          </cell>
        </row>
        <row r="1987">
          <cell r="U1987">
            <v>832610</v>
          </cell>
          <cell r="V1987">
            <v>0</v>
          </cell>
        </row>
      </sheetData>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62000</v>
          </cell>
        </row>
        <row r="13">
          <cell r="D13">
            <v>23376</v>
          </cell>
        </row>
        <row r="14">
          <cell r="D14">
            <v>28259</v>
          </cell>
        </row>
        <row r="15">
          <cell r="D15">
            <v>1380</v>
          </cell>
        </row>
        <row r="16">
          <cell r="D16">
            <v>0</v>
          </cell>
        </row>
        <row r="17">
          <cell r="D17">
            <v>1533</v>
          </cell>
        </row>
        <row r="18">
          <cell r="D18">
            <v>4795</v>
          </cell>
        </row>
        <row r="19">
          <cell r="D19">
            <v>4035</v>
          </cell>
        </row>
        <row r="20">
          <cell r="D20">
            <v>40</v>
          </cell>
        </row>
        <row r="21">
          <cell r="D21">
            <v>720</v>
          </cell>
        </row>
        <row r="22">
          <cell r="D22">
            <v>0</v>
          </cell>
        </row>
        <row r="23">
          <cell r="D23">
            <v>47</v>
          </cell>
        </row>
        <row r="24">
          <cell r="D24">
            <v>2610</v>
          </cell>
        </row>
        <row r="25">
          <cell r="D25">
            <v>4700</v>
          </cell>
        </row>
        <row r="26">
          <cell r="D26">
            <v>2722</v>
          </cell>
        </row>
        <row r="27">
          <cell r="D27">
            <v>3</v>
          </cell>
        </row>
        <row r="28">
          <cell r="D28">
            <v>1250</v>
          </cell>
        </row>
        <row r="30">
          <cell r="D30">
            <v>455</v>
          </cell>
        </row>
        <row r="31">
          <cell r="D31">
            <v>95</v>
          </cell>
        </row>
        <row r="32">
          <cell r="D32">
            <v>175</v>
          </cell>
        </row>
        <row r="33">
          <cell r="D33">
            <v>0</v>
          </cell>
        </row>
        <row r="34">
          <cell r="D34">
            <v>0</v>
          </cell>
        </row>
        <row r="49">
          <cell r="D49">
            <v>0</v>
          </cell>
        </row>
        <row r="68">
          <cell r="E68">
            <v>2</v>
          </cell>
          <cell r="F68">
            <v>0</v>
          </cell>
          <cell r="G68">
            <v>0</v>
          </cell>
        </row>
        <row r="69">
          <cell r="E69">
            <v>76</v>
          </cell>
          <cell r="F69">
            <v>0</v>
          </cell>
          <cell r="G69">
            <v>1</v>
          </cell>
        </row>
        <row r="70">
          <cell r="E70">
            <v>18</v>
          </cell>
          <cell r="F70">
            <v>0</v>
          </cell>
          <cell r="G70">
            <v>2</v>
          </cell>
        </row>
        <row r="71">
          <cell r="E71">
            <v>2</v>
          </cell>
          <cell r="F71">
            <v>0</v>
          </cell>
          <cell r="G71">
            <v>0</v>
          </cell>
        </row>
        <row r="72">
          <cell r="E72">
            <v>61</v>
          </cell>
          <cell r="F72">
            <v>0</v>
          </cell>
          <cell r="G72">
            <v>1</v>
          </cell>
        </row>
        <row r="73">
          <cell r="E73">
            <v>63</v>
          </cell>
          <cell r="F73">
            <v>0</v>
          </cell>
          <cell r="G73">
            <v>0</v>
          </cell>
        </row>
        <row r="74">
          <cell r="E74">
            <v>3</v>
          </cell>
          <cell r="F74">
            <v>0</v>
          </cell>
          <cell r="G74">
            <v>0</v>
          </cell>
        </row>
        <row r="75">
          <cell r="E75">
            <v>3</v>
          </cell>
          <cell r="F75">
            <v>0</v>
          </cell>
          <cell r="G75">
            <v>0</v>
          </cell>
        </row>
        <row r="76">
          <cell r="E76">
            <v>189</v>
          </cell>
          <cell r="F76">
            <v>0</v>
          </cell>
          <cell r="G76">
            <v>24</v>
          </cell>
        </row>
        <row r="77">
          <cell r="E77">
            <v>10</v>
          </cell>
          <cell r="F77">
            <v>0</v>
          </cell>
          <cell r="G77">
            <v>0</v>
          </cell>
        </row>
        <row r="78">
          <cell r="E78">
            <v>41</v>
          </cell>
          <cell r="F78">
            <v>0</v>
          </cell>
          <cell r="G78">
            <v>4</v>
          </cell>
        </row>
        <row r="79">
          <cell r="E79">
            <v>10</v>
          </cell>
          <cell r="F79">
            <v>0</v>
          </cell>
          <cell r="G79">
            <v>1</v>
          </cell>
        </row>
        <row r="80">
          <cell r="E80">
            <v>37</v>
          </cell>
          <cell r="F80">
            <v>2</v>
          </cell>
          <cell r="G80">
            <v>4</v>
          </cell>
        </row>
        <row r="81">
          <cell r="E81">
            <v>138</v>
          </cell>
          <cell r="F81">
            <v>0</v>
          </cell>
          <cell r="G81">
            <v>0</v>
          </cell>
        </row>
        <row r="82">
          <cell r="E82">
            <v>66</v>
          </cell>
          <cell r="F82">
            <v>0</v>
          </cell>
          <cell r="G82">
            <v>2</v>
          </cell>
        </row>
        <row r="130">
          <cell r="E130">
            <v>1153</v>
          </cell>
        </row>
      </sheetData>
      <sheetData sheetId="3">
        <row r="13">
          <cell r="U13">
            <v>4460</v>
          </cell>
          <cell r="V13">
            <v>0</v>
          </cell>
        </row>
        <row r="14">
          <cell r="U14">
            <v>5610</v>
          </cell>
          <cell r="V14">
            <v>0</v>
          </cell>
        </row>
        <row r="15">
          <cell r="D15">
            <v>4664</v>
          </cell>
          <cell r="U15">
            <v>12030</v>
          </cell>
          <cell r="V15">
            <v>56107920</v>
          </cell>
        </row>
        <row r="16">
          <cell r="U16">
            <v>7180</v>
          </cell>
          <cell r="V16">
            <v>0</v>
          </cell>
        </row>
        <row r="17">
          <cell r="U17">
            <v>7880</v>
          </cell>
          <cell r="V17">
            <v>0</v>
          </cell>
        </row>
        <row r="18">
          <cell r="U18">
            <v>15080</v>
          </cell>
          <cell r="V18">
            <v>0</v>
          </cell>
        </row>
        <row r="19">
          <cell r="D19">
            <v>164</v>
          </cell>
          <cell r="U19">
            <v>15080</v>
          </cell>
          <cell r="V19">
            <v>2473120</v>
          </cell>
        </row>
        <row r="20">
          <cell r="U20">
            <v>6080</v>
          </cell>
          <cell r="V20">
            <v>0</v>
          </cell>
        </row>
        <row r="21">
          <cell r="U21">
            <v>7290</v>
          </cell>
          <cell r="V21">
            <v>0</v>
          </cell>
        </row>
        <row r="22">
          <cell r="U22">
            <v>9040</v>
          </cell>
          <cell r="V22">
            <v>0</v>
          </cell>
        </row>
        <row r="23">
          <cell r="D23">
            <v>2101</v>
          </cell>
          <cell r="U23">
            <v>6080</v>
          </cell>
          <cell r="V23">
            <v>12774080</v>
          </cell>
        </row>
        <row r="24">
          <cell r="D24">
            <v>1157</v>
          </cell>
          <cell r="U24">
            <v>7290</v>
          </cell>
          <cell r="V24">
            <v>8434530</v>
          </cell>
        </row>
        <row r="25">
          <cell r="D25">
            <v>2124</v>
          </cell>
          <cell r="U25">
            <v>9040</v>
          </cell>
          <cell r="V25">
            <v>19200960</v>
          </cell>
        </row>
        <row r="27">
          <cell r="D27">
            <v>1768</v>
          </cell>
          <cell r="U27">
            <v>1180</v>
          </cell>
          <cell r="V27">
            <v>2086240</v>
          </cell>
        </row>
        <row r="28">
          <cell r="U28">
            <v>2030</v>
          </cell>
          <cell r="V28">
            <v>0</v>
          </cell>
        </row>
        <row r="29">
          <cell r="U29">
            <v>650</v>
          </cell>
          <cell r="V29">
            <v>0</v>
          </cell>
        </row>
        <row r="30">
          <cell r="D30">
            <v>105</v>
          </cell>
          <cell r="U30">
            <v>1610</v>
          </cell>
          <cell r="V30">
            <v>169050</v>
          </cell>
        </row>
        <row r="31">
          <cell r="D31">
            <v>1217</v>
          </cell>
          <cell r="U31">
            <v>1300</v>
          </cell>
          <cell r="V31">
            <v>1582100</v>
          </cell>
        </row>
        <row r="32">
          <cell r="U32">
            <v>1180</v>
          </cell>
          <cell r="V32">
            <v>0</v>
          </cell>
        </row>
        <row r="34">
          <cell r="D34">
            <v>10</v>
          </cell>
          <cell r="U34">
            <v>3890</v>
          </cell>
          <cell r="V34">
            <v>38900</v>
          </cell>
        </row>
        <row r="35">
          <cell r="D35">
            <v>478</v>
          </cell>
          <cell r="U35">
            <v>2140</v>
          </cell>
          <cell r="V35">
            <v>1022920</v>
          </cell>
        </row>
        <row r="36">
          <cell r="D36">
            <v>24</v>
          </cell>
          <cell r="U36">
            <v>2140</v>
          </cell>
          <cell r="V36">
            <v>51360</v>
          </cell>
        </row>
        <row r="37">
          <cell r="D37">
            <v>399</v>
          </cell>
          <cell r="U37">
            <v>650</v>
          </cell>
          <cell r="V37">
            <v>259350</v>
          </cell>
        </row>
        <row r="39">
          <cell r="D39">
            <v>282</v>
          </cell>
          <cell r="U39">
            <v>1850</v>
          </cell>
          <cell r="V39">
            <v>521700</v>
          </cell>
        </row>
        <row r="40">
          <cell r="D40">
            <v>35</v>
          </cell>
          <cell r="U40">
            <v>1850</v>
          </cell>
          <cell r="V40">
            <v>64750</v>
          </cell>
        </row>
        <row r="41">
          <cell r="D41">
            <v>257</v>
          </cell>
          <cell r="U41">
            <v>1070</v>
          </cell>
          <cell r="V41">
            <v>274990</v>
          </cell>
        </row>
        <row r="43">
          <cell r="D43">
            <v>233</v>
          </cell>
          <cell r="U43">
            <v>810</v>
          </cell>
          <cell r="V43">
            <v>188730</v>
          </cell>
        </row>
        <row r="44">
          <cell r="U44">
            <v>100</v>
          </cell>
          <cell r="V44">
            <v>0</v>
          </cell>
        </row>
        <row r="45">
          <cell r="V45">
            <v>0</v>
          </cell>
        </row>
        <row r="47">
          <cell r="U47">
            <v>1440</v>
          </cell>
          <cell r="V47">
            <v>0</v>
          </cell>
        </row>
        <row r="48">
          <cell r="D48">
            <v>506</v>
          </cell>
          <cell r="U48">
            <v>710</v>
          </cell>
          <cell r="V48">
            <v>359260</v>
          </cell>
        </row>
        <row r="49">
          <cell r="D49">
            <v>5403</v>
          </cell>
          <cell r="U49">
            <v>2140</v>
          </cell>
          <cell r="V49">
            <v>11562420</v>
          </cell>
        </row>
        <row r="50">
          <cell r="D50">
            <v>80</v>
          </cell>
          <cell r="U50">
            <v>16070</v>
          </cell>
          <cell r="V50">
            <v>1285600</v>
          </cell>
        </row>
        <row r="51">
          <cell r="D51">
            <v>164</v>
          </cell>
          <cell r="U51">
            <v>36900</v>
          </cell>
          <cell r="V51">
            <v>6051600</v>
          </cell>
        </row>
        <row r="52">
          <cell r="D52">
            <v>3</v>
          </cell>
          <cell r="V52">
            <v>27630</v>
          </cell>
        </row>
        <row r="59">
          <cell r="D59">
            <v>5307</v>
          </cell>
          <cell r="U59">
            <v>35300</v>
          </cell>
          <cell r="V59">
            <v>187337100</v>
          </cell>
        </row>
        <row r="60">
          <cell r="U60">
            <v>32500</v>
          </cell>
          <cell r="V60">
            <v>0</v>
          </cell>
        </row>
        <row r="61">
          <cell r="U61">
            <v>27090</v>
          </cell>
          <cell r="V61">
            <v>0</v>
          </cell>
        </row>
        <row r="62">
          <cell r="D62">
            <v>273</v>
          </cell>
          <cell r="U62">
            <v>146780</v>
          </cell>
          <cell r="V62">
            <v>40070940</v>
          </cell>
        </row>
        <row r="63">
          <cell r="V63">
            <v>0</v>
          </cell>
        </row>
        <row r="64">
          <cell r="V64">
            <v>0</v>
          </cell>
        </row>
        <row r="65">
          <cell r="D65">
            <v>200</v>
          </cell>
          <cell r="U65">
            <v>70890</v>
          </cell>
          <cell r="V65">
            <v>14178000</v>
          </cell>
        </row>
        <row r="66">
          <cell r="D66">
            <v>72</v>
          </cell>
          <cell r="V66">
            <v>5104080</v>
          </cell>
        </row>
        <row r="67">
          <cell r="V67">
            <v>0</v>
          </cell>
        </row>
        <row r="68">
          <cell r="D68">
            <v>169</v>
          </cell>
          <cell r="U68">
            <v>63600</v>
          </cell>
          <cell r="V68">
            <v>10748400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D75">
            <v>36</v>
          </cell>
          <cell r="U75">
            <v>5230</v>
          </cell>
          <cell r="V75">
            <v>188280</v>
          </cell>
        </row>
        <row r="76">
          <cell r="U76">
            <v>35300</v>
          </cell>
          <cell r="V76">
            <v>0</v>
          </cell>
        </row>
        <row r="77">
          <cell r="U77">
            <v>95440</v>
          </cell>
          <cell r="V77">
            <v>0</v>
          </cell>
        </row>
        <row r="78">
          <cell r="U78">
            <v>11270</v>
          </cell>
          <cell r="V78">
            <v>0</v>
          </cell>
        </row>
        <row r="79">
          <cell r="D79">
            <v>51</v>
          </cell>
          <cell r="U79">
            <v>6850</v>
          </cell>
          <cell r="V79">
            <v>349350</v>
          </cell>
        </row>
        <row r="80">
          <cell r="U80">
            <v>49480</v>
          </cell>
          <cell r="V80">
            <v>0</v>
          </cell>
        </row>
        <row r="81">
          <cell r="U81">
            <v>8680</v>
          </cell>
          <cell r="V81">
            <v>0</v>
          </cell>
        </row>
        <row r="83">
          <cell r="V83">
            <v>26443920</v>
          </cell>
        </row>
        <row r="174">
          <cell r="V174">
            <v>36540070</v>
          </cell>
        </row>
        <row r="243">
          <cell r="V243">
            <v>5077240</v>
          </cell>
        </row>
        <row r="289">
          <cell r="V289">
            <v>0</v>
          </cell>
        </row>
        <row r="295">
          <cell r="V295">
            <v>7973090</v>
          </cell>
        </row>
        <row r="362">
          <cell r="V362">
            <v>9764840</v>
          </cell>
        </row>
        <row r="405">
          <cell r="V405">
            <v>116630</v>
          </cell>
        </row>
        <row r="428">
          <cell r="V428">
            <v>3158570</v>
          </cell>
        </row>
        <row r="446">
          <cell r="V446">
            <v>0</v>
          </cell>
        </row>
        <row r="456">
          <cell r="V456">
            <v>79220</v>
          </cell>
        </row>
        <row r="500">
          <cell r="V500">
            <v>3538900</v>
          </cell>
        </row>
        <row r="535">
          <cell r="V535">
            <v>22449360</v>
          </cell>
        </row>
        <row r="590">
          <cell r="V590">
            <v>53910</v>
          </cell>
        </row>
        <row r="615">
          <cell r="V615">
            <v>66567740</v>
          </cell>
        </row>
        <row r="633">
          <cell r="V633">
            <v>11059460</v>
          </cell>
        </row>
        <row r="634">
          <cell r="V634">
            <v>516800</v>
          </cell>
        </row>
        <row r="654">
          <cell r="V654">
            <v>0</v>
          </cell>
        </row>
        <row r="673">
          <cell r="V673">
            <v>0</v>
          </cell>
        </row>
        <row r="719">
          <cell r="V719">
            <v>0</v>
          </cell>
        </row>
        <row r="768">
          <cell r="D768">
            <v>679</v>
          </cell>
          <cell r="V768">
            <v>5406100</v>
          </cell>
        </row>
        <row r="783">
          <cell r="V783">
            <v>0</v>
          </cell>
        </row>
        <row r="795">
          <cell r="D795">
            <v>309</v>
          </cell>
          <cell r="U795">
            <v>7380</v>
          </cell>
          <cell r="V795">
            <v>2280420</v>
          </cell>
        </row>
        <row r="796">
          <cell r="D796">
            <v>314</v>
          </cell>
          <cell r="U796">
            <v>2890</v>
          </cell>
          <cell r="V796">
            <v>907460</v>
          </cell>
        </row>
        <row r="797">
          <cell r="D797">
            <v>740</v>
          </cell>
          <cell r="U797">
            <v>2890</v>
          </cell>
          <cell r="V797">
            <v>2138600</v>
          </cell>
        </row>
        <row r="798">
          <cell r="D798">
            <v>1</v>
          </cell>
          <cell r="U798">
            <v>11500</v>
          </cell>
          <cell r="V798">
            <v>11500</v>
          </cell>
        </row>
        <row r="799">
          <cell r="D799">
            <v>57</v>
          </cell>
          <cell r="U799">
            <v>13470</v>
          </cell>
          <cell r="V799">
            <v>767790</v>
          </cell>
        </row>
        <row r="800">
          <cell r="D800">
            <v>23</v>
          </cell>
          <cell r="U800">
            <v>30560</v>
          </cell>
          <cell r="V800">
            <v>702880</v>
          </cell>
        </row>
        <row r="801">
          <cell r="U801">
            <v>3796</v>
          </cell>
          <cell r="V801">
            <v>0</v>
          </cell>
        </row>
        <row r="802">
          <cell r="U802">
            <v>9814</v>
          </cell>
          <cell r="V802">
            <v>0</v>
          </cell>
        </row>
        <row r="805">
          <cell r="D805">
            <v>19</v>
          </cell>
          <cell r="U805">
            <v>15250</v>
          </cell>
          <cell r="V805">
            <v>289750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373140</v>
          </cell>
        </row>
        <row r="882">
          <cell r="V882">
            <v>27546217.5</v>
          </cell>
        </row>
        <row r="961">
          <cell r="V961">
            <v>1807565</v>
          </cell>
        </row>
        <row r="1036">
          <cell r="D1036">
            <v>7</v>
          </cell>
          <cell r="U1036">
            <v>9750</v>
          </cell>
          <cell r="V1036">
            <v>68250</v>
          </cell>
        </row>
        <row r="1037">
          <cell r="V1037">
            <v>40760</v>
          </cell>
        </row>
        <row r="1098">
          <cell r="V1098">
            <v>3390622.5</v>
          </cell>
        </row>
        <row r="1166">
          <cell r="V1166">
            <v>1528610</v>
          </cell>
        </row>
        <row r="1197">
          <cell r="D1197">
            <v>662</v>
          </cell>
          <cell r="U1197">
            <v>5220</v>
          </cell>
          <cell r="V1197">
            <v>3455640</v>
          </cell>
        </row>
        <row r="1198">
          <cell r="D1198">
            <v>21</v>
          </cell>
          <cell r="U1198">
            <v>14720</v>
          </cell>
          <cell r="V1198">
            <v>309120</v>
          </cell>
        </row>
        <row r="1199">
          <cell r="D1199">
            <v>43</v>
          </cell>
          <cell r="U1199">
            <v>24960</v>
          </cell>
          <cell r="V1199">
            <v>1073280</v>
          </cell>
        </row>
        <row r="1200">
          <cell r="U1200">
            <v>47660</v>
          </cell>
          <cell r="V1200">
            <v>0</v>
          </cell>
        </row>
        <row r="1201">
          <cell r="D1201">
            <v>117</v>
          </cell>
          <cell r="U1201">
            <v>53120</v>
          </cell>
          <cell r="V1201">
            <v>6215040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532430</v>
          </cell>
        </row>
        <row r="1287">
          <cell r="V1287">
            <v>168750</v>
          </cell>
        </row>
        <row r="1354">
          <cell r="D1354">
            <v>179</v>
          </cell>
          <cell r="U1354">
            <v>36050</v>
          </cell>
          <cell r="V1354">
            <v>6452950</v>
          </cell>
        </row>
        <row r="1355">
          <cell r="U1355">
            <v>43480</v>
          </cell>
          <cell r="V1355">
            <v>0</v>
          </cell>
        </row>
        <row r="1356">
          <cell r="D1356">
            <v>6</v>
          </cell>
          <cell r="U1356">
            <v>46320</v>
          </cell>
          <cell r="V1356">
            <v>277920</v>
          </cell>
        </row>
        <row r="1357">
          <cell r="V1357">
            <v>51123062.5</v>
          </cell>
        </row>
        <row r="1441">
          <cell r="V1441">
            <v>1113570</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11092147.5</v>
          </cell>
        </row>
        <row r="1574">
          <cell r="V1574">
            <v>10154320</v>
          </cell>
        </row>
        <row r="1592">
          <cell r="V1592">
            <v>2345877.5</v>
          </cell>
        </row>
        <row r="1597">
          <cell r="V1597">
            <v>8433337.5</v>
          </cell>
        </row>
        <row r="1631">
          <cell r="V1631">
            <v>18318990</v>
          </cell>
        </row>
        <row r="1632">
          <cell r="V1632">
            <v>0</v>
          </cell>
        </row>
        <row r="1633">
          <cell r="D1633">
            <v>21</v>
          </cell>
          <cell r="V1633">
            <v>2188200</v>
          </cell>
        </row>
        <row r="1634">
          <cell r="D1634">
            <v>117</v>
          </cell>
          <cell r="V1634">
            <v>16130790</v>
          </cell>
        </row>
        <row r="1635">
          <cell r="V1635">
            <v>0</v>
          </cell>
        </row>
        <row r="1636">
          <cell r="D1636">
            <v>92</v>
          </cell>
          <cell r="U1636">
            <v>137860</v>
          </cell>
          <cell r="V1636">
            <v>12683120</v>
          </cell>
        </row>
        <row r="1637">
          <cell r="D1637">
            <v>2</v>
          </cell>
          <cell r="U1637">
            <v>145050</v>
          </cell>
          <cell r="V1637">
            <v>290100</v>
          </cell>
        </row>
        <row r="1639">
          <cell r="V1639">
            <v>14706395</v>
          </cell>
        </row>
        <row r="1845">
          <cell r="D1845">
            <v>10</v>
          </cell>
          <cell r="F1845">
            <v>0</v>
          </cell>
          <cell r="G1845">
            <v>0</v>
          </cell>
          <cell r="V1845">
            <v>576600</v>
          </cell>
        </row>
        <row r="1849">
          <cell r="D1849">
            <v>28</v>
          </cell>
          <cell r="V1849">
            <v>1804630</v>
          </cell>
        </row>
        <row r="1861">
          <cell r="D1861">
            <v>37</v>
          </cell>
          <cell r="U1861">
            <v>29900</v>
          </cell>
          <cell r="V1861">
            <v>1106300</v>
          </cell>
        </row>
        <row r="1863">
          <cell r="D1863">
            <v>193</v>
          </cell>
          <cell r="U1863">
            <v>19700</v>
          </cell>
          <cell r="V1863">
            <v>3802100</v>
          </cell>
        </row>
        <row r="1864">
          <cell r="D1864">
            <v>180</v>
          </cell>
          <cell r="U1864">
            <v>61980</v>
          </cell>
          <cell r="V1864">
            <v>11156400</v>
          </cell>
        </row>
        <row r="1865">
          <cell r="U1865">
            <v>76830</v>
          </cell>
          <cell r="V1865">
            <v>0</v>
          </cell>
        </row>
        <row r="1866">
          <cell r="D1866">
            <v>160</v>
          </cell>
          <cell r="U1866">
            <v>2700</v>
          </cell>
          <cell r="V1866">
            <v>432000</v>
          </cell>
        </row>
        <row r="1867">
          <cell r="U1867">
            <v>70</v>
          </cell>
          <cell r="V1867">
            <v>0</v>
          </cell>
        </row>
        <row r="1868">
          <cell r="U1868">
            <v>163110</v>
          </cell>
          <cell r="V1868">
            <v>0</v>
          </cell>
        </row>
        <row r="1869">
          <cell r="U1869">
            <v>11090</v>
          </cell>
          <cell r="V1869">
            <v>0</v>
          </cell>
        </row>
        <row r="1871">
          <cell r="V1871">
            <v>5591580</v>
          </cell>
        </row>
        <row r="1889">
          <cell r="V1889">
            <v>3476520</v>
          </cell>
        </row>
        <row r="1914">
          <cell r="V1914">
            <v>1896920</v>
          </cell>
        </row>
        <row r="1941">
          <cell r="D1941">
            <v>322</v>
          </cell>
          <cell r="U1941">
            <v>20650</v>
          </cell>
          <cell r="V1941">
            <v>6649300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115</v>
          </cell>
          <cell r="U1981">
            <v>37440</v>
          </cell>
          <cell r="V1981">
            <v>4305600</v>
          </cell>
        </row>
        <row r="1983">
          <cell r="D1983">
            <v>2</v>
          </cell>
          <cell r="U1983">
            <v>7370</v>
          </cell>
          <cell r="V1983">
            <v>14740</v>
          </cell>
        </row>
        <row r="1984">
          <cell r="U1984">
            <v>3920</v>
          </cell>
          <cell r="V1984">
            <v>0</v>
          </cell>
        </row>
        <row r="1985">
          <cell r="D1985">
            <v>1</v>
          </cell>
          <cell r="U1985">
            <v>14780</v>
          </cell>
          <cell r="V1985">
            <v>14780</v>
          </cell>
        </row>
        <row r="1986">
          <cell r="U1986">
            <v>151590</v>
          </cell>
          <cell r="V1986">
            <v>0</v>
          </cell>
        </row>
        <row r="1987">
          <cell r="U1987">
            <v>832610</v>
          </cell>
          <cell r="V1987">
            <v>0</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60825</v>
          </cell>
        </row>
        <row r="13">
          <cell r="D13">
            <v>24145</v>
          </cell>
        </row>
        <row r="14">
          <cell r="D14">
            <v>27090</v>
          </cell>
        </row>
        <row r="15">
          <cell r="D15">
            <v>1210</v>
          </cell>
        </row>
        <row r="16">
          <cell r="D16">
            <v>0</v>
          </cell>
        </row>
        <row r="17">
          <cell r="D17">
            <v>1472</v>
          </cell>
        </row>
        <row r="18">
          <cell r="D18">
            <v>4154</v>
          </cell>
        </row>
        <row r="19">
          <cell r="D19">
            <v>3615</v>
          </cell>
        </row>
        <row r="20">
          <cell r="D20">
            <v>44</v>
          </cell>
        </row>
        <row r="21">
          <cell r="D21">
            <v>495</v>
          </cell>
        </row>
        <row r="22">
          <cell r="D22">
            <v>0</v>
          </cell>
        </row>
        <row r="23">
          <cell r="D23">
            <v>63</v>
          </cell>
        </row>
        <row r="24">
          <cell r="D24">
            <v>2691</v>
          </cell>
        </row>
        <row r="25">
          <cell r="D25">
            <v>4314</v>
          </cell>
        </row>
        <row r="26">
          <cell r="D26">
            <v>2627</v>
          </cell>
        </row>
        <row r="27">
          <cell r="D27">
            <v>0</v>
          </cell>
        </row>
        <row r="28">
          <cell r="D28">
            <v>1028</v>
          </cell>
        </row>
        <row r="30">
          <cell r="D30">
            <v>296</v>
          </cell>
        </row>
        <row r="31">
          <cell r="D31">
            <v>149</v>
          </cell>
        </row>
        <row r="32">
          <cell r="D32">
            <v>214</v>
          </cell>
        </row>
        <row r="33">
          <cell r="D33">
            <v>0</v>
          </cell>
        </row>
        <row r="34">
          <cell r="D34">
            <v>0</v>
          </cell>
        </row>
        <row r="49">
          <cell r="D49">
            <v>0</v>
          </cell>
        </row>
        <row r="68">
          <cell r="E68">
            <v>0</v>
          </cell>
          <cell r="F68">
            <v>0</v>
          </cell>
          <cell r="G68">
            <v>0</v>
          </cell>
        </row>
        <row r="69">
          <cell r="E69">
            <v>114</v>
          </cell>
          <cell r="F69">
            <v>0</v>
          </cell>
          <cell r="G69">
            <v>0</v>
          </cell>
        </row>
        <row r="70">
          <cell r="E70">
            <v>23</v>
          </cell>
          <cell r="F70">
            <v>0</v>
          </cell>
          <cell r="G70">
            <v>2</v>
          </cell>
        </row>
        <row r="71">
          <cell r="E71">
            <v>6</v>
          </cell>
          <cell r="F71">
            <v>0</v>
          </cell>
          <cell r="G71">
            <v>0</v>
          </cell>
        </row>
        <row r="72">
          <cell r="E72">
            <v>51</v>
          </cell>
          <cell r="F72">
            <v>5</v>
          </cell>
          <cell r="G72">
            <v>1</v>
          </cell>
        </row>
        <row r="73">
          <cell r="E73">
            <v>125</v>
          </cell>
          <cell r="F73">
            <v>0</v>
          </cell>
          <cell r="G73">
            <v>2</v>
          </cell>
        </row>
        <row r="74">
          <cell r="E74">
            <v>0</v>
          </cell>
          <cell r="F74">
            <v>0</v>
          </cell>
          <cell r="G74">
            <v>0</v>
          </cell>
        </row>
        <row r="75">
          <cell r="E75">
            <v>1</v>
          </cell>
          <cell r="F75">
            <v>0</v>
          </cell>
          <cell r="G75">
            <v>2</v>
          </cell>
        </row>
        <row r="76">
          <cell r="E76">
            <v>199</v>
          </cell>
          <cell r="F76">
            <v>3</v>
          </cell>
          <cell r="G76">
            <v>23</v>
          </cell>
        </row>
        <row r="77">
          <cell r="E77">
            <v>14</v>
          </cell>
          <cell r="F77">
            <v>0</v>
          </cell>
          <cell r="G77">
            <v>1</v>
          </cell>
        </row>
        <row r="78">
          <cell r="E78">
            <v>57</v>
          </cell>
          <cell r="F78">
            <v>1</v>
          </cell>
          <cell r="G78">
            <v>2</v>
          </cell>
        </row>
        <row r="79">
          <cell r="E79">
            <v>3</v>
          </cell>
          <cell r="F79">
            <v>0</v>
          </cell>
          <cell r="G79">
            <v>0</v>
          </cell>
        </row>
        <row r="80">
          <cell r="E80">
            <v>34</v>
          </cell>
          <cell r="F80">
            <v>0</v>
          </cell>
          <cell r="G80">
            <v>8</v>
          </cell>
        </row>
        <row r="81">
          <cell r="E81">
            <v>103</v>
          </cell>
          <cell r="F81">
            <v>0</v>
          </cell>
          <cell r="G81">
            <v>1</v>
          </cell>
        </row>
        <row r="82">
          <cell r="E82">
            <v>66</v>
          </cell>
          <cell r="F82">
            <v>10</v>
          </cell>
          <cell r="G82">
            <v>12</v>
          </cell>
        </row>
        <row r="130">
          <cell r="E130">
            <v>1421</v>
          </cell>
        </row>
      </sheetData>
      <sheetData sheetId="3">
        <row r="13">
          <cell r="R13">
            <v>4300</v>
          </cell>
          <cell r="S13">
            <v>0</v>
          </cell>
        </row>
        <row r="14">
          <cell r="R14">
            <v>5400</v>
          </cell>
          <cell r="S14">
            <v>0</v>
          </cell>
        </row>
        <row r="15">
          <cell r="D15">
            <v>5125</v>
          </cell>
          <cell r="R15">
            <v>11590</v>
          </cell>
          <cell r="S15">
            <v>59398750</v>
          </cell>
        </row>
        <row r="16">
          <cell r="R16">
            <v>6920</v>
          </cell>
          <cell r="S16">
            <v>0</v>
          </cell>
        </row>
        <row r="17">
          <cell r="R17">
            <v>7590</v>
          </cell>
          <cell r="S17">
            <v>0</v>
          </cell>
        </row>
        <row r="18">
          <cell r="R18">
            <v>14530</v>
          </cell>
          <cell r="S18">
            <v>0</v>
          </cell>
        </row>
        <row r="19">
          <cell r="D19">
            <v>42</v>
          </cell>
          <cell r="R19">
            <v>14530</v>
          </cell>
          <cell r="S19">
            <v>610260</v>
          </cell>
        </row>
        <row r="20">
          <cell r="R20">
            <v>5860</v>
          </cell>
          <cell r="S20">
            <v>0</v>
          </cell>
        </row>
        <row r="21">
          <cell r="R21">
            <v>7020</v>
          </cell>
          <cell r="S21">
            <v>0</v>
          </cell>
        </row>
        <row r="22">
          <cell r="R22">
            <v>8710</v>
          </cell>
          <cell r="S22">
            <v>0</v>
          </cell>
        </row>
        <row r="23">
          <cell r="D23">
            <v>2082</v>
          </cell>
          <cell r="R23">
            <v>5860</v>
          </cell>
          <cell r="S23">
            <v>12200520</v>
          </cell>
        </row>
        <row r="24">
          <cell r="D24">
            <v>1150</v>
          </cell>
          <cell r="R24">
            <v>7020</v>
          </cell>
          <cell r="S24">
            <v>8073000</v>
          </cell>
        </row>
        <row r="25">
          <cell r="D25">
            <v>1853</v>
          </cell>
          <cell r="R25">
            <v>8710</v>
          </cell>
          <cell r="S25">
            <v>16139630</v>
          </cell>
        </row>
        <row r="27">
          <cell r="D27">
            <v>1933</v>
          </cell>
          <cell r="R27">
            <v>1140</v>
          </cell>
          <cell r="S27">
            <v>2203620</v>
          </cell>
        </row>
        <row r="28">
          <cell r="R28">
            <v>1960</v>
          </cell>
          <cell r="S28">
            <v>0</v>
          </cell>
        </row>
        <row r="29">
          <cell r="R29">
            <v>630</v>
          </cell>
          <cell r="S29">
            <v>0</v>
          </cell>
        </row>
        <row r="30">
          <cell r="D30">
            <v>59</v>
          </cell>
          <cell r="R30">
            <v>1550</v>
          </cell>
          <cell r="S30">
            <v>91450</v>
          </cell>
        </row>
        <row r="31">
          <cell r="D31">
            <v>1422</v>
          </cell>
          <cell r="R31">
            <v>1250</v>
          </cell>
          <cell r="S31">
            <v>1777500</v>
          </cell>
        </row>
        <row r="32">
          <cell r="R32">
            <v>1140</v>
          </cell>
          <cell r="S32">
            <v>0</v>
          </cell>
        </row>
        <row r="34">
          <cell r="D34">
            <v>46</v>
          </cell>
          <cell r="R34">
            <v>3750</v>
          </cell>
          <cell r="S34">
            <v>172500</v>
          </cell>
        </row>
        <row r="35">
          <cell r="D35">
            <v>364</v>
          </cell>
          <cell r="R35">
            <v>2060</v>
          </cell>
          <cell r="S35">
            <v>749840</v>
          </cell>
        </row>
        <row r="36">
          <cell r="D36">
            <v>55</v>
          </cell>
          <cell r="R36">
            <v>2060</v>
          </cell>
          <cell r="S36">
            <v>113300</v>
          </cell>
        </row>
        <row r="37">
          <cell r="D37">
            <v>295</v>
          </cell>
          <cell r="R37">
            <v>630</v>
          </cell>
          <cell r="S37">
            <v>185850</v>
          </cell>
        </row>
        <row r="39">
          <cell r="D39">
            <v>221</v>
          </cell>
          <cell r="R39">
            <v>1780</v>
          </cell>
          <cell r="S39">
            <v>393380</v>
          </cell>
        </row>
        <row r="40">
          <cell r="D40">
            <v>24</v>
          </cell>
          <cell r="R40">
            <v>1780</v>
          </cell>
          <cell r="S40">
            <v>42720</v>
          </cell>
        </row>
        <row r="41">
          <cell r="D41">
            <v>304</v>
          </cell>
          <cell r="R41">
            <v>1030</v>
          </cell>
          <cell r="S41">
            <v>313120</v>
          </cell>
        </row>
        <row r="43">
          <cell r="D43">
            <v>229</v>
          </cell>
          <cell r="R43">
            <v>780</v>
          </cell>
          <cell r="S43">
            <v>178620</v>
          </cell>
        </row>
        <row r="44">
          <cell r="R44">
            <v>100</v>
          </cell>
          <cell r="S44">
            <v>0</v>
          </cell>
        </row>
        <row r="45">
          <cell r="S45">
            <v>0</v>
          </cell>
        </row>
        <row r="47">
          <cell r="R47">
            <v>1390</v>
          </cell>
          <cell r="S47">
            <v>0</v>
          </cell>
        </row>
        <row r="48">
          <cell r="D48">
            <v>383</v>
          </cell>
          <cell r="R48">
            <v>680</v>
          </cell>
          <cell r="S48">
            <v>260440</v>
          </cell>
        </row>
        <row r="49">
          <cell r="D49">
            <v>4607</v>
          </cell>
          <cell r="R49">
            <v>2060</v>
          </cell>
          <cell r="S49">
            <v>9490420</v>
          </cell>
        </row>
        <row r="50">
          <cell r="D50">
            <v>76</v>
          </cell>
          <cell r="R50">
            <v>15480</v>
          </cell>
          <cell r="S50">
            <v>1176480</v>
          </cell>
        </row>
        <row r="51">
          <cell r="D51">
            <v>131</v>
          </cell>
          <cell r="R51">
            <v>35550</v>
          </cell>
          <cell r="S51">
            <v>4657050</v>
          </cell>
        </row>
        <row r="52">
          <cell r="D52">
            <v>10</v>
          </cell>
          <cell r="S52">
            <v>88700</v>
          </cell>
        </row>
        <row r="59">
          <cell r="D59">
            <v>5615</v>
          </cell>
          <cell r="R59">
            <v>34010</v>
          </cell>
          <cell r="S59">
            <v>190966150</v>
          </cell>
        </row>
        <row r="60">
          <cell r="R60">
            <v>31310</v>
          </cell>
          <cell r="S60">
            <v>0</v>
          </cell>
        </row>
        <row r="61">
          <cell r="R61">
            <v>26100</v>
          </cell>
          <cell r="S61">
            <v>0</v>
          </cell>
        </row>
        <row r="62">
          <cell r="D62">
            <v>93</v>
          </cell>
          <cell r="R62">
            <v>141410</v>
          </cell>
          <cell r="S62">
            <v>13151130</v>
          </cell>
        </row>
        <row r="63">
          <cell r="S63">
            <v>0</v>
          </cell>
        </row>
        <row r="64">
          <cell r="S64">
            <v>0</v>
          </cell>
        </row>
        <row r="65">
          <cell r="D65">
            <v>156</v>
          </cell>
          <cell r="R65">
            <v>68290</v>
          </cell>
          <cell r="S65">
            <v>10653240</v>
          </cell>
        </row>
        <row r="66">
          <cell r="D66">
            <v>97</v>
          </cell>
          <cell r="S66">
            <v>6624130</v>
          </cell>
        </row>
        <row r="67">
          <cell r="S67">
            <v>0</v>
          </cell>
        </row>
        <row r="68">
          <cell r="D68">
            <v>137</v>
          </cell>
          <cell r="R68">
            <v>61270</v>
          </cell>
          <cell r="S68">
            <v>8393990</v>
          </cell>
        </row>
        <row r="69">
          <cell r="R69">
            <v>17390</v>
          </cell>
          <cell r="S69">
            <v>0</v>
          </cell>
        </row>
        <row r="70">
          <cell r="R70">
            <v>27240</v>
          </cell>
          <cell r="S70">
            <v>0</v>
          </cell>
        </row>
        <row r="71">
          <cell r="R71">
            <v>28360</v>
          </cell>
          <cell r="S71">
            <v>0</v>
          </cell>
        </row>
        <row r="72">
          <cell r="R72">
            <v>11430</v>
          </cell>
          <cell r="S72">
            <v>0</v>
          </cell>
        </row>
        <row r="73">
          <cell r="R73">
            <v>27470</v>
          </cell>
          <cell r="S73">
            <v>0</v>
          </cell>
        </row>
        <row r="74">
          <cell r="R74">
            <v>11430</v>
          </cell>
          <cell r="S74">
            <v>0</v>
          </cell>
        </row>
        <row r="75">
          <cell r="R75">
            <v>5040</v>
          </cell>
          <cell r="S75">
            <v>0</v>
          </cell>
        </row>
        <row r="76">
          <cell r="R76">
            <v>34010</v>
          </cell>
          <cell r="S76">
            <v>0</v>
          </cell>
        </row>
        <row r="77">
          <cell r="R77">
            <v>91950</v>
          </cell>
          <cell r="S77">
            <v>0</v>
          </cell>
        </row>
        <row r="78">
          <cell r="R78">
            <v>10860</v>
          </cell>
          <cell r="S78">
            <v>0</v>
          </cell>
        </row>
        <row r="79">
          <cell r="D79">
            <v>26</v>
          </cell>
          <cell r="R79">
            <v>6600</v>
          </cell>
          <cell r="S79">
            <v>171600</v>
          </cell>
        </row>
        <row r="80">
          <cell r="R80">
            <v>47670</v>
          </cell>
          <cell r="S80">
            <v>0</v>
          </cell>
        </row>
        <row r="81">
          <cell r="R81">
            <v>8360</v>
          </cell>
          <cell r="S81">
            <v>0</v>
          </cell>
        </row>
        <row r="83">
          <cell r="S83">
            <v>25654840</v>
          </cell>
        </row>
        <row r="174">
          <cell r="S174">
            <v>32844830</v>
          </cell>
        </row>
        <row r="243">
          <cell r="S243">
            <v>4303900</v>
          </cell>
        </row>
        <row r="289">
          <cell r="S289">
            <v>0</v>
          </cell>
        </row>
        <row r="295">
          <cell r="S295">
            <v>7181300</v>
          </cell>
        </row>
        <row r="362">
          <cell r="S362">
            <v>8443860</v>
          </cell>
        </row>
        <row r="405">
          <cell r="S405">
            <v>125940</v>
          </cell>
        </row>
        <row r="428">
          <cell r="S428">
            <v>2120680</v>
          </cell>
        </row>
        <row r="446">
          <cell r="S446">
            <v>0</v>
          </cell>
        </row>
        <row r="456">
          <cell r="S456">
            <v>108600</v>
          </cell>
        </row>
        <row r="500">
          <cell r="S500">
            <v>3478360</v>
          </cell>
        </row>
        <row r="535">
          <cell r="S535">
            <v>20539580</v>
          </cell>
        </row>
        <row r="590">
          <cell r="S590">
            <v>0</v>
          </cell>
        </row>
        <row r="615">
          <cell r="S615">
            <v>52602140</v>
          </cell>
        </row>
        <row r="633">
          <cell r="S633">
            <v>9966610</v>
          </cell>
        </row>
        <row r="634">
          <cell r="S634">
            <v>780760</v>
          </cell>
        </row>
        <row r="654">
          <cell r="S654">
            <v>0</v>
          </cell>
        </row>
        <row r="673">
          <cell r="S673">
            <v>0</v>
          </cell>
        </row>
        <row r="719">
          <cell r="S719">
            <v>0</v>
          </cell>
        </row>
        <row r="768">
          <cell r="D768">
            <v>1167</v>
          </cell>
          <cell r="S768">
            <v>8792200</v>
          </cell>
        </row>
        <row r="783">
          <cell r="S783">
            <v>0</v>
          </cell>
        </row>
        <row r="795">
          <cell r="D795">
            <v>227</v>
          </cell>
          <cell r="R795">
            <v>7110</v>
          </cell>
          <cell r="S795">
            <v>1613970</v>
          </cell>
        </row>
        <row r="796">
          <cell r="D796">
            <v>174</v>
          </cell>
          <cell r="R796">
            <v>2780</v>
          </cell>
          <cell r="S796">
            <v>483720</v>
          </cell>
        </row>
        <row r="797">
          <cell r="D797">
            <v>667</v>
          </cell>
          <cell r="R797">
            <v>2780</v>
          </cell>
          <cell r="S797">
            <v>1854260</v>
          </cell>
        </row>
        <row r="798">
          <cell r="D798">
            <v>3</v>
          </cell>
          <cell r="R798">
            <v>11080</v>
          </cell>
          <cell r="S798">
            <v>33240</v>
          </cell>
        </row>
        <row r="799">
          <cell r="D799">
            <v>22</v>
          </cell>
          <cell r="R799">
            <v>12980</v>
          </cell>
          <cell r="S799">
            <v>285560</v>
          </cell>
        </row>
        <row r="800">
          <cell r="R800">
            <v>29440</v>
          </cell>
          <cell r="S800">
            <v>0</v>
          </cell>
        </row>
        <row r="801">
          <cell r="R801">
            <v>3657</v>
          </cell>
          <cell r="S801">
            <v>0</v>
          </cell>
        </row>
        <row r="802">
          <cell r="R802">
            <v>9455</v>
          </cell>
          <cell r="S802">
            <v>0</v>
          </cell>
        </row>
        <row r="805">
          <cell r="D805">
            <v>17</v>
          </cell>
          <cell r="R805">
            <v>14690</v>
          </cell>
          <cell r="S805">
            <v>249730</v>
          </cell>
        </row>
        <row r="806">
          <cell r="R806">
            <v>11740</v>
          </cell>
          <cell r="S806">
            <v>0</v>
          </cell>
        </row>
        <row r="807">
          <cell r="R807">
            <v>398560</v>
          </cell>
          <cell r="S807">
            <v>0</v>
          </cell>
        </row>
        <row r="808">
          <cell r="R808">
            <v>8946190</v>
          </cell>
          <cell r="S808">
            <v>0</v>
          </cell>
        </row>
        <row r="809">
          <cell r="R809">
            <v>229650</v>
          </cell>
          <cell r="S809">
            <v>0</v>
          </cell>
        </row>
        <row r="810">
          <cell r="R810">
            <v>1047210</v>
          </cell>
          <cell r="S810">
            <v>0</v>
          </cell>
        </row>
        <row r="811">
          <cell r="S811">
            <v>0</v>
          </cell>
        </row>
        <row r="882">
          <cell r="S882">
            <v>22309570</v>
          </cell>
        </row>
        <row r="961">
          <cell r="S961">
            <v>2195265</v>
          </cell>
        </row>
        <row r="1036">
          <cell r="D1036">
            <v>2</v>
          </cell>
          <cell r="R1036">
            <v>9390</v>
          </cell>
          <cell r="S1036">
            <v>18780</v>
          </cell>
        </row>
        <row r="1037">
          <cell r="S1037">
            <v>1197150</v>
          </cell>
        </row>
        <row r="1098">
          <cell r="S1098">
            <v>2922042.5</v>
          </cell>
        </row>
        <row r="1166">
          <cell r="S1166">
            <v>2501130</v>
          </cell>
        </row>
        <row r="1197">
          <cell r="D1197">
            <v>525</v>
          </cell>
          <cell r="R1197">
            <v>5030</v>
          </cell>
          <cell r="S1197">
            <v>2640750</v>
          </cell>
        </row>
        <row r="1198">
          <cell r="D1198">
            <v>6</v>
          </cell>
          <cell r="R1198">
            <v>14180</v>
          </cell>
          <cell r="S1198">
            <v>85080</v>
          </cell>
        </row>
        <row r="1199">
          <cell r="D1199">
            <v>29</v>
          </cell>
          <cell r="R1199">
            <v>24050</v>
          </cell>
          <cell r="S1199">
            <v>697450</v>
          </cell>
        </row>
        <row r="1200">
          <cell r="R1200">
            <v>45920</v>
          </cell>
          <cell r="S1200">
            <v>0</v>
          </cell>
        </row>
        <row r="1201">
          <cell r="D1201">
            <v>56</v>
          </cell>
          <cell r="R1201">
            <v>51180</v>
          </cell>
          <cell r="S1201">
            <v>2866080</v>
          </cell>
        </row>
        <row r="1202">
          <cell r="R1202">
            <v>28710</v>
          </cell>
          <cell r="S1202">
            <v>0</v>
          </cell>
        </row>
        <row r="1203">
          <cell r="R1203">
            <v>222100</v>
          </cell>
          <cell r="S1203">
            <v>0</v>
          </cell>
        </row>
        <row r="1204">
          <cell r="R1204">
            <v>252490</v>
          </cell>
          <cell r="S1204">
            <v>0</v>
          </cell>
        </row>
        <row r="1205">
          <cell r="R1205">
            <v>205900</v>
          </cell>
          <cell r="S1205">
            <v>0</v>
          </cell>
        </row>
        <row r="1206">
          <cell r="R1206">
            <v>264470</v>
          </cell>
          <cell r="S1206">
            <v>0</v>
          </cell>
        </row>
        <row r="1207">
          <cell r="R1207">
            <v>270610</v>
          </cell>
          <cell r="S1207">
            <v>0</v>
          </cell>
        </row>
        <row r="1208">
          <cell r="R1208">
            <v>228850</v>
          </cell>
          <cell r="S1208">
            <v>0</v>
          </cell>
        </row>
        <row r="1209">
          <cell r="R1209">
            <v>244270</v>
          </cell>
          <cell r="S1209">
            <v>0</v>
          </cell>
        </row>
        <row r="1210">
          <cell r="R1210">
            <v>292090</v>
          </cell>
          <cell r="S1210">
            <v>0</v>
          </cell>
        </row>
        <row r="1211">
          <cell r="R1211">
            <v>259010</v>
          </cell>
          <cell r="S1211">
            <v>0</v>
          </cell>
        </row>
        <row r="1212">
          <cell r="R1212">
            <v>1895520</v>
          </cell>
          <cell r="S1212">
            <v>0</v>
          </cell>
        </row>
        <row r="1213">
          <cell r="R1213">
            <v>1183940</v>
          </cell>
          <cell r="S1213">
            <v>0</v>
          </cell>
        </row>
        <row r="1214">
          <cell r="R1214">
            <v>1145920</v>
          </cell>
          <cell r="S1214">
            <v>0</v>
          </cell>
        </row>
        <row r="1215">
          <cell r="R1215">
            <v>1200500</v>
          </cell>
          <cell r="S1215">
            <v>0</v>
          </cell>
        </row>
        <row r="1216">
          <cell r="R1216">
            <v>169880</v>
          </cell>
          <cell r="S1216">
            <v>0</v>
          </cell>
        </row>
        <row r="1217">
          <cell r="R1217">
            <v>387660</v>
          </cell>
          <cell r="S1217">
            <v>0</v>
          </cell>
        </row>
        <row r="1218">
          <cell r="R1218">
            <v>143720</v>
          </cell>
          <cell r="S1218">
            <v>0</v>
          </cell>
        </row>
        <row r="1219">
          <cell r="R1219">
            <v>1164440</v>
          </cell>
          <cell r="S1219">
            <v>0</v>
          </cell>
        </row>
        <row r="1220">
          <cell r="R1220">
            <v>1164440</v>
          </cell>
          <cell r="S1220">
            <v>0</v>
          </cell>
        </row>
        <row r="1221">
          <cell r="S1221">
            <v>0</v>
          </cell>
        </row>
        <row r="1287">
          <cell r="S1287">
            <v>332762.5</v>
          </cell>
        </row>
        <row r="1354">
          <cell r="D1354">
            <v>57</v>
          </cell>
          <cell r="R1354">
            <v>34730</v>
          </cell>
          <cell r="S1354">
            <v>1979610</v>
          </cell>
        </row>
        <row r="1355">
          <cell r="R1355">
            <v>41890</v>
          </cell>
          <cell r="S1355">
            <v>0</v>
          </cell>
        </row>
        <row r="1356">
          <cell r="D1356">
            <v>15</v>
          </cell>
          <cell r="R1356">
            <v>44620</v>
          </cell>
          <cell r="S1356">
            <v>669300</v>
          </cell>
        </row>
        <row r="1357">
          <cell r="S1357">
            <v>50301670</v>
          </cell>
        </row>
        <row r="1441">
          <cell r="S1441">
            <v>1988772.5</v>
          </cell>
        </row>
        <row r="1481">
          <cell r="R1481">
            <v>42830</v>
          </cell>
          <cell r="S1481">
            <v>0</v>
          </cell>
        </row>
        <row r="1482">
          <cell r="R1482">
            <v>26930</v>
          </cell>
          <cell r="S1482">
            <v>0</v>
          </cell>
        </row>
        <row r="1483">
          <cell r="R1483">
            <v>27740</v>
          </cell>
          <cell r="S1483">
            <v>0</v>
          </cell>
        </row>
        <row r="1484">
          <cell r="R1484">
            <v>832280</v>
          </cell>
          <cell r="S1484">
            <v>0</v>
          </cell>
        </row>
        <row r="1485">
          <cell r="R1485">
            <v>378030</v>
          </cell>
          <cell r="S1485">
            <v>0</v>
          </cell>
        </row>
        <row r="1486">
          <cell r="R1486">
            <v>578050</v>
          </cell>
          <cell r="S1486">
            <v>0</v>
          </cell>
        </row>
        <row r="1487">
          <cell r="R1487">
            <v>52120</v>
          </cell>
          <cell r="S1487">
            <v>0</v>
          </cell>
        </row>
        <row r="1488">
          <cell r="R1488">
            <v>677560</v>
          </cell>
          <cell r="S1488">
            <v>0</v>
          </cell>
        </row>
        <row r="1489">
          <cell r="S1489">
            <v>11669350</v>
          </cell>
        </row>
        <row r="1574">
          <cell r="S1574">
            <v>15109770</v>
          </cell>
        </row>
        <row r="1592">
          <cell r="S1592">
            <v>492110</v>
          </cell>
        </row>
        <row r="1597">
          <cell r="S1597">
            <v>8027705</v>
          </cell>
        </row>
        <row r="1631">
          <cell r="S1631">
            <v>13172225</v>
          </cell>
        </row>
        <row r="1632">
          <cell r="D1632">
            <v>2</v>
          </cell>
          <cell r="S1632">
            <v>209100</v>
          </cell>
        </row>
        <row r="1633">
          <cell r="D1633">
            <v>17</v>
          </cell>
          <cell r="S1633">
            <v>1706630</v>
          </cell>
        </row>
        <row r="1634">
          <cell r="D1634">
            <v>84</v>
          </cell>
          <cell r="G1634">
            <v>1</v>
          </cell>
          <cell r="S1634">
            <v>11256495</v>
          </cell>
        </row>
        <row r="1635">
          <cell r="S1635">
            <v>0</v>
          </cell>
        </row>
        <row r="1636">
          <cell r="D1636">
            <v>98</v>
          </cell>
          <cell r="R1636">
            <v>132810</v>
          </cell>
          <cell r="S1636">
            <v>13015380</v>
          </cell>
        </row>
        <row r="1637">
          <cell r="D1637">
            <v>3</v>
          </cell>
          <cell r="R1637">
            <v>139740</v>
          </cell>
          <cell r="S1637">
            <v>419220</v>
          </cell>
        </row>
        <row r="1639">
          <cell r="S1639">
            <v>13946240</v>
          </cell>
        </row>
        <row r="1845">
          <cell r="D1845">
            <v>10</v>
          </cell>
          <cell r="F1845">
            <v>0</v>
          </cell>
          <cell r="G1845">
            <v>0</v>
          </cell>
          <cell r="S1845">
            <v>555500</v>
          </cell>
        </row>
        <row r="1849">
          <cell r="D1849">
            <v>21</v>
          </cell>
          <cell r="S1849">
            <v>1405420</v>
          </cell>
        </row>
        <row r="1861">
          <cell r="D1861">
            <v>35</v>
          </cell>
          <cell r="R1861">
            <v>28810</v>
          </cell>
          <cell r="S1861">
            <v>1008350</v>
          </cell>
        </row>
        <row r="1863">
          <cell r="D1863">
            <v>182</v>
          </cell>
          <cell r="R1863">
            <v>18980</v>
          </cell>
          <cell r="S1863">
            <v>3454360</v>
          </cell>
        </row>
        <row r="1864">
          <cell r="D1864">
            <v>169</v>
          </cell>
          <cell r="R1864">
            <v>59710</v>
          </cell>
          <cell r="S1864">
            <v>10090990</v>
          </cell>
        </row>
        <row r="1865">
          <cell r="R1865">
            <v>74020</v>
          </cell>
          <cell r="S1865">
            <v>0</v>
          </cell>
        </row>
        <row r="1866">
          <cell r="D1866">
            <v>154</v>
          </cell>
          <cell r="R1866">
            <v>2600</v>
          </cell>
          <cell r="S1866">
            <v>400400</v>
          </cell>
        </row>
        <row r="1867">
          <cell r="R1867">
            <v>70</v>
          </cell>
          <cell r="S1867">
            <v>0</v>
          </cell>
        </row>
        <row r="1868">
          <cell r="R1868">
            <v>157140</v>
          </cell>
          <cell r="S1868">
            <v>0</v>
          </cell>
        </row>
        <row r="1869">
          <cell r="R1869">
            <v>10680</v>
          </cell>
          <cell r="S1869">
            <v>0</v>
          </cell>
        </row>
        <row r="1871">
          <cell r="S1871">
            <v>3824730</v>
          </cell>
        </row>
        <row r="1889">
          <cell r="S1889">
            <v>4769680</v>
          </cell>
        </row>
        <row r="1914">
          <cell r="S1914">
            <v>1012000</v>
          </cell>
        </row>
        <row r="1941">
          <cell r="D1941">
            <v>173</v>
          </cell>
          <cell r="R1941">
            <v>19890</v>
          </cell>
          <cell r="S1941">
            <v>3440970</v>
          </cell>
        </row>
        <row r="1942">
          <cell r="R1942">
            <v>249320</v>
          </cell>
          <cell r="S1942">
            <v>0</v>
          </cell>
        </row>
        <row r="1944">
          <cell r="R1944">
            <v>254650</v>
          </cell>
          <cell r="S1944">
            <v>0</v>
          </cell>
        </row>
        <row r="1945">
          <cell r="R1945">
            <v>36180</v>
          </cell>
          <cell r="S1945">
            <v>0</v>
          </cell>
        </row>
        <row r="1946">
          <cell r="R1946">
            <v>136500</v>
          </cell>
          <cell r="S1946">
            <v>0</v>
          </cell>
        </row>
        <row r="1947">
          <cell r="R1947">
            <v>136500</v>
          </cell>
          <cell r="S1947">
            <v>0</v>
          </cell>
        </row>
        <row r="1948">
          <cell r="R1948">
            <v>248500</v>
          </cell>
          <cell r="S1948">
            <v>0</v>
          </cell>
        </row>
        <row r="1949">
          <cell r="R1949">
            <v>381350</v>
          </cell>
          <cell r="S1949">
            <v>0</v>
          </cell>
        </row>
        <row r="1950">
          <cell r="R1950">
            <v>650560</v>
          </cell>
          <cell r="S1950">
            <v>0</v>
          </cell>
        </row>
        <row r="1951">
          <cell r="R1951">
            <v>135500</v>
          </cell>
          <cell r="S1951">
            <v>0</v>
          </cell>
        </row>
        <row r="1952">
          <cell r="R1952">
            <v>365200</v>
          </cell>
          <cell r="S1952">
            <v>0</v>
          </cell>
        </row>
        <row r="1953">
          <cell r="R1953">
            <v>153770</v>
          </cell>
          <cell r="S1953">
            <v>0</v>
          </cell>
        </row>
        <row r="1954">
          <cell r="R1954">
            <v>133620</v>
          </cell>
          <cell r="S1954">
            <v>0</v>
          </cell>
        </row>
        <row r="1955">
          <cell r="R1955">
            <v>203150</v>
          </cell>
          <cell r="S1955">
            <v>0</v>
          </cell>
        </row>
        <row r="1956">
          <cell r="R1956">
            <v>53460</v>
          </cell>
          <cell r="S1956">
            <v>0</v>
          </cell>
        </row>
        <row r="1957">
          <cell r="R1957">
            <v>39950</v>
          </cell>
          <cell r="S1957">
            <v>0</v>
          </cell>
        </row>
        <row r="1958">
          <cell r="R1958">
            <v>219080</v>
          </cell>
          <cell r="S1958">
            <v>0</v>
          </cell>
        </row>
        <row r="1959">
          <cell r="R1959">
            <v>1303250</v>
          </cell>
          <cell r="S1959">
            <v>0</v>
          </cell>
        </row>
        <row r="1960">
          <cell r="R1960">
            <v>196630</v>
          </cell>
          <cell r="S1960">
            <v>0</v>
          </cell>
        </row>
        <row r="1961">
          <cell r="R1961">
            <v>173880</v>
          </cell>
          <cell r="S1961">
            <v>0</v>
          </cell>
        </row>
        <row r="1962">
          <cell r="R1962">
            <v>352980</v>
          </cell>
          <cell r="S1962">
            <v>0</v>
          </cell>
        </row>
        <row r="1963">
          <cell r="R1963">
            <v>1173780</v>
          </cell>
          <cell r="S1963">
            <v>0</v>
          </cell>
        </row>
        <row r="1964">
          <cell r="R1964">
            <v>1206250</v>
          </cell>
          <cell r="S1964">
            <v>0</v>
          </cell>
        </row>
        <row r="1965">
          <cell r="R1965">
            <v>955090</v>
          </cell>
          <cell r="S1965">
            <v>0</v>
          </cell>
        </row>
        <row r="1966">
          <cell r="R1966">
            <v>1006570</v>
          </cell>
          <cell r="S1966">
            <v>0</v>
          </cell>
        </row>
        <row r="1967">
          <cell r="R1967">
            <v>397090</v>
          </cell>
          <cell r="S1967">
            <v>0</v>
          </cell>
        </row>
        <row r="1968">
          <cell r="R1968">
            <v>95100</v>
          </cell>
          <cell r="S1968">
            <v>0</v>
          </cell>
        </row>
        <row r="1969">
          <cell r="R1969">
            <v>283710</v>
          </cell>
          <cell r="S1969">
            <v>0</v>
          </cell>
        </row>
        <row r="1970">
          <cell r="R1970">
            <v>80220</v>
          </cell>
          <cell r="S1970">
            <v>0</v>
          </cell>
        </row>
        <row r="1971">
          <cell r="R1971">
            <v>1378400</v>
          </cell>
          <cell r="S1971">
            <v>0</v>
          </cell>
        </row>
        <row r="1972">
          <cell r="R1972">
            <v>322300</v>
          </cell>
          <cell r="S1972">
            <v>0</v>
          </cell>
        </row>
        <row r="1973">
          <cell r="R1973">
            <v>1079720</v>
          </cell>
          <cell r="S1973">
            <v>0</v>
          </cell>
        </row>
        <row r="1974">
          <cell r="R1974">
            <v>661000</v>
          </cell>
          <cell r="S1974">
            <v>0</v>
          </cell>
        </row>
        <row r="1975">
          <cell r="R1975">
            <v>539420</v>
          </cell>
          <cell r="S1975">
            <v>0</v>
          </cell>
        </row>
        <row r="1976">
          <cell r="R1976">
            <v>290780</v>
          </cell>
          <cell r="S1976">
            <v>0</v>
          </cell>
        </row>
        <row r="1977">
          <cell r="R1977">
            <v>169530</v>
          </cell>
          <cell r="S1977">
            <v>0</v>
          </cell>
        </row>
        <row r="1978">
          <cell r="R1978">
            <v>409630</v>
          </cell>
          <cell r="S1978">
            <v>0</v>
          </cell>
        </row>
        <row r="1979">
          <cell r="R1979">
            <v>424500</v>
          </cell>
          <cell r="S1979">
            <v>0</v>
          </cell>
        </row>
        <row r="1980">
          <cell r="R1980">
            <v>265260</v>
          </cell>
          <cell r="S1980">
            <v>0</v>
          </cell>
        </row>
        <row r="1981">
          <cell r="D1981">
            <v>79</v>
          </cell>
          <cell r="R1981">
            <v>36070</v>
          </cell>
          <cell r="S1981">
            <v>2849530</v>
          </cell>
        </row>
        <row r="1983">
          <cell r="D1983">
            <v>3</v>
          </cell>
          <cell r="R1983">
            <v>7100</v>
          </cell>
          <cell r="S1983">
            <v>21300</v>
          </cell>
        </row>
        <row r="1984">
          <cell r="R1984">
            <v>3780</v>
          </cell>
          <cell r="S1984">
            <v>0</v>
          </cell>
        </row>
        <row r="1985">
          <cell r="R1985">
            <v>14240</v>
          </cell>
          <cell r="S1985">
            <v>0</v>
          </cell>
        </row>
        <row r="1986">
          <cell r="R1986">
            <v>146040</v>
          </cell>
          <cell r="S1986">
            <v>0</v>
          </cell>
        </row>
        <row r="1987">
          <cell r="R1987">
            <v>802130</v>
          </cell>
          <cell r="S1987">
            <v>0</v>
          </cell>
        </row>
      </sheetData>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70966</v>
          </cell>
        </row>
        <row r="13">
          <cell r="D13">
            <v>26948</v>
          </cell>
        </row>
        <row r="14">
          <cell r="D14">
            <v>31553</v>
          </cell>
        </row>
        <row r="15">
          <cell r="D15">
            <v>1419</v>
          </cell>
        </row>
        <row r="16">
          <cell r="D16">
            <v>0</v>
          </cell>
        </row>
        <row r="17">
          <cell r="D17">
            <v>1609</v>
          </cell>
        </row>
        <row r="18">
          <cell r="D18">
            <v>5651</v>
          </cell>
        </row>
        <row r="19">
          <cell r="D19">
            <v>4819</v>
          </cell>
        </row>
        <row r="20">
          <cell r="D20">
            <v>65</v>
          </cell>
        </row>
        <row r="21">
          <cell r="D21">
            <v>767</v>
          </cell>
        </row>
        <row r="22">
          <cell r="D22">
            <v>0</v>
          </cell>
        </row>
        <row r="23">
          <cell r="D23">
            <v>93</v>
          </cell>
        </row>
        <row r="24">
          <cell r="D24">
            <v>3693</v>
          </cell>
        </row>
        <row r="25">
          <cell r="D25">
            <v>4924</v>
          </cell>
        </row>
        <row r="26">
          <cell r="D26">
            <v>3230</v>
          </cell>
        </row>
        <row r="27">
          <cell r="D27">
            <v>4</v>
          </cell>
        </row>
        <row r="28">
          <cell r="D28">
            <v>1057</v>
          </cell>
        </row>
        <row r="30">
          <cell r="D30">
            <v>350</v>
          </cell>
        </row>
        <row r="31">
          <cell r="D31">
            <v>63</v>
          </cell>
        </row>
        <row r="32">
          <cell r="D32">
            <v>220</v>
          </cell>
        </row>
        <row r="33">
          <cell r="D33">
            <v>0</v>
          </cell>
        </row>
        <row r="34">
          <cell r="D34">
            <v>0</v>
          </cell>
        </row>
        <row r="49">
          <cell r="D49">
            <v>0</v>
          </cell>
        </row>
        <row r="68">
          <cell r="E68">
            <v>0</v>
          </cell>
          <cell r="F68">
            <v>0</v>
          </cell>
          <cell r="G68">
            <v>0</v>
          </cell>
        </row>
        <row r="69">
          <cell r="E69">
            <v>109</v>
          </cell>
          <cell r="F69">
            <v>0</v>
          </cell>
          <cell r="G69">
            <v>0</v>
          </cell>
        </row>
        <row r="70">
          <cell r="E70">
            <v>29</v>
          </cell>
          <cell r="F70">
            <v>0</v>
          </cell>
          <cell r="G70">
            <v>4</v>
          </cell>
        </row>
        <row r="71">
          <cell r="E71">
            <v>7</v>
          </cell>
          <cell r="F71">
            <v>0</v>
          </cell>
          <cell r="G71">
            <v>0</v>
          </cell>
        </row>
        <row r="72">
          <cell r="E72">
            <v>33</v>
          </cell>
          <cell r="F72">
            <v>1</v>
          </cell>
          <cell r="G72">
            <v>1</v>
          </cell>
        </row>
        <row r="73">
          <cell r="E73">
            <v>94</v>
          </cell>
          <cell r="F73">
            <v>0</v>
          </cell>
          <cell r="G73">
            <v>3</v>
          </cell>
        </row>
        <row r="74">
          <cell r="E74">
            <v>1</v>
          </cell>
          <cell r="F74">
            <v>0</v>
          </cell>
          <cell r="G74">
            <v>1</v>
          </cell>
        </row>
        <row r="75">
          <cell r="E75">
            <v>2</v>
          </cell>
          <cell r="F75">
            <v>0</v>
          </cell>
          <cell r="G75">
            <v>0</v>
          </cell>
        </row>
        <row r="76">
          <cell r="E76">
            <v>183</v>
          </cell>
          <cell r="F76">
            <v>4</v>
          </cell>
          <cell r="G76">
            <v>20</v>
          </cell>
        </row>
        <row r="77">
          <cell r="E77">
            <v>11</v>
          </cell>
          <cell r="F77">
            <v>0</v>
          </cell>
          <cell r="G77">
            <v>0</v>
          </cell>
        </row>
        <row r="78">
          <cell r="E78">
            <v>66</v>
          </cell>
          <cell r="F78">
            <v>1</v>
          </cell>
          <cell r="G78">
            <v>3</v>
          </cell>
        </row>
        <row r="79">
          <cell r="E79">
            <v>12</v>
          </cell>
          <cell r="F79">
            <v>0</v>
          </cell>
          <cell r="G79">
            <v>0</v>
          </cell>
        </row>
        <row r="80">
          <cell r="E80">
            <v>56</v>
          </cell>
          <cell r="F80">
            <v>0</v>
          </cell>
          <cell r="G80">
            <v>4</v>
          </cell>
        </row>
        <row r="81">
          <cell r="E81">
            <v>161</v>
          </cell>
          <cell r="F81">
            <v>0</v>
          </cell>
          <cell r="G81">
            <v>0</v>
          </cell>
        </row>
        <row r="82">
          <cell r="E82">
            <v>74</v>
          </cell>
          <cell r="F82">
            <v>1</v>
          </cell>
          <cell r="G82">
            <v>5</v>
          </cell>
        </row>
        <row r="130">
          <cell r="E130">
            <v>1614</v>
          </cell>
        </row>
      </sheetData>
      <sheetData sheetId="3">
        <row r="13">
          <cell r="U13">
            <v>4460</v>
          </cell>
          <cell r="V13">
            <v>0</v>
          </cell>
        </row>
        <row r="14">
          <cell r="U14">
            <v>5610</v>
          </cell>
          <cell r="V14">
            <v>0</v>
          </cell>
        </row>
        <row r="15">
          <cell r="D15">
            <v>5687</v>
          </cell>
          <cell r="U15">
            <v>12030</v>
          </cell>
          <cell r="V15">
            <v>68414610</v>
          </cell>
        </row>
        <row r="16">
          <cell r="U16">
            <v>7180</v>
          </cell>
          <cell r="V16">
            <v>0</v>
          </cell>
        </row>
        <row r="17">
          <cell r="U17">
            <v>7880</v>
          </cell>
          <cell r="V17">
            <v>0</v>
          </cell>
        </row>
        <row r="18">
          <cell r="U18">
            <v>15080</v>
          </cell>
          <cell r="V18">
            <v>0</v>
          </cell>
        </row>
        <row r="19">
          <cell r="D19">
            <v>125</v>
          </cell>
          <cell r="U19">
            <v>15080</v>
          </cell>
          <cell r="V19">
            <v>1885000</v>
          </cell>
        </row>
        <row r="20">
          <cell r="U20">
            <v>6080</v>
          </cell>
          <cell r="V20">
            <v>0</v>
          </cell>
        </row>
        <row r="21">
          <cell r="U21">
            <v>7290</v>
          </cell>
          <cell r="V21">
            <v>0</v>
          </cell>
        </row>
        <row r="22">
          <cell r="U22">
            <v>9040</v>
          </cell>
          <cell r="V22">
            <v>0</v>
          </cell>
        </row>
        <row r="23">
          <cell r="D23">
            <v>2850</v>
          </cell>
          <cell r="U23">
            <v>6080</v>
          </cell>
          <cell r="V23">
            <v>17328000</v>
          </cell>
        </row>
        <row r="24">
          <cell r="D24">
            <v>1235</v>
          </cell>
          <cell r="U24">
            <v>7290</v>
          </cell>
          <cell r="V24">
            <v>9003150</v>
          </cell>
        </row>
        <row r="25">
          <cell r="D25">
            <v>2108</v>
          </cell>
          <cell r="U25">
            <v>9040</v>
          </cell>
          <cell r="V25">
            <v>19056320</v>
          </cell>
        </row>
        <row r="27">
          <cell r="D27">
            <v>2501</v>
          </cell>
          <cell r="U27">
            <v>1180</v>
          </cell>
          <cell r="V27">
            <v>2951180</v>
          </cell>
        </row>
        <row r="28">
          <cell r="U28">
            <v>2030</v>
          </cell>
          <cell r="V28">
            <v>0</v>
          </cell>
        </row>
        <row r="29">
          <cell r="U29">
            <v>650</v>
          </cell>
          <cell r="V29">
            <v>0</v>
          </cell>
        </row>
        <row r="30">
          <cell r="D30">
            <v>146</v>
          </cell>
          <cell r="U30">
            <v>1610</v>
          </cell>
          <cell r="V30">
            <v>235060</v>
          </cell>
        </row>
        <row r="31">
          <cell r="D31">
            <v>1701</v>
          </cell>
          <cell r="U31">
            <v>1300</v>
          </cell>
          <cell r="V31">
            <v>2211300</v>
          </cell>
        </row>
        <row r="32">
          <cell r="U32">
            <v>1180</v>
          </cell>
          <cell r="V32">
            <v>0</v>
          </cell>
        </row>
        <row r="34">
          <cell r="D34">
            <v>72</v>
          </cell>
          <cell r="U34">
            <v>3890</v>
          </cell>
          <cell r="V34">
            <v>280080</v>
          </cell>
        </row>
        <row r="35">
          <cell r="D35">
            <v>295</v>
          </cell>
          <cell r="U35">
            <v>2140</v>
          </cell>
          <cell r="V35">
            <v>631300</v>
          </cell>
        </row>
        <row r="36">
          <cell r="D36">
            <v>47</v>
          </cell>
          <cell r="U36">
            <v>2140</v>
          </cell>
          <cell r="V36">
            <v>100580</v>
          </cell>
        </row>
        <row r="37">
          <cell r="D37">
            <v>357</v>
          </cell>
          <cell r="U37">
            <v>650</v>
          </cell>
          <cell r="V37">
            <v>232050</v>
          </cell>
        </row>
        <row r="39">
          <cell r="D39">
            <v>248</v>
          </cell>
          <cell r="U39">
            <v>1850</v>
          </cell>
          <cell r="V39">
            <v>458800</v>
          </cell>
        </row>
        <row r="40">
          <cell r="D40">
            <v>18</v>
          </cell>
          <cell r="U40">
            <v>1850</v>
          </cell>
          <cell r="V40">
            <v>33300</v>
          </cell>
        </row>
        <row r="41">
          <cell r="D41">
            <v>360</v>
          </cell>
          <cell r="U41">
            <v>1070</v>
          </cell>
          <cell r="V41">
            <v>385200</v>
          </cell>
        </row>
        <row r="43">
          <cell r="D43">
            <v>301</v>
          </cell>
          <cell r="U43">
            <v>810</v>
          </cell>
          <cell r="V43">
            <v>243810</v>
          </cell>
        </row>
        <row r="44">
          <cell r="U44">
            <v>100</v>
          </cell>
          <cell r="V44">
            <v>0</v>
          </cell>
        </row>
        <row r="45">
          <cell r="V45">
            <v>0</v>
          </cell>
        </row>
        <row r="47">
          <cell r="U47">
            <v>1440</v>
          </cell>
          <cell r="V47">
            <v>0</v>
          </cell>
        </row>
        <row r="48">
          <cell r="D48">
            <v>397</v>
          </cell>
          <cell r="U48">
            <v>710</v>
          </cell>
          <cell r="V48">
            <v>281870</v>
          </cell>
        </row>
        <row r="49">
          <cell r="D49">
            <v>4631</v>
          </cell>
          <cell r="U49">
            <v>2140</v>
          </cell>
          <cell r="V49">
            <v>9910340</v>
          </cell>
        </row>
        <row r="50">
          <cell r="D50">
            <v>77</v>
          </cell>
          <cell r="U50">
            <v>16070</v>
          </cell>
          <cell r="V50">
            <v>1237390</v>
          </cell>
        </row>
        <row r="51">
          <cell r="D51">
            <v>138</v>
          </cell>
          <cell r="U51">
            <v>36900</v>
          </cell>
          <cell r="V51">
            <v>5092200</v>
          </cell>
        </row>
        <row r="52">
          <cell r="D52">
            <v>0</v>
          </cell>
          <cell r="V52">
            <v>0</v>
          </cell>
        </row>
        <row r="59">
          <cell r="D59">
            <v>5744</v>
          </cell>
          <cell r="U59">
            <v>35300</v>
          </cell>
          <cell r="V59">
            <v>202763200</v>
          </cell>
        </row>
        <row r="60">
          <cell r="U60">
            <v>32500</v>
          </cell>
          <cell r="V60">
            <v>0</v>
          </cell>
        </row>
        <row r="61">
          <cell r="U61">
            <v>27090</v>
          </cell>
          <cell r="V61">
            <v>0</v>
          </cell>
        </row>
        <row r="62">
          <cell r="D62">
            <v>176</v>
          </cell>
          <cell r="U62">
            <v>146780</v>
          </cell>
          <cell r="V62">
            <v>25833280</v>
          </cell>
        </row>
        <row r="63">
          <cell r="V63">
            <v>0</v>
          </cell>
        </row>
        <row r="64">
          <cell r="V64">
            <v>0</v>
          </cell>
        </row>
        <row r="65">
          <cell r="D65">
            <v>142</v>
          </cell>
          <cell r="U65">
            <v>70890</v>
          </cell>
          <cell r="V65">
            <v>10066380</v>
          </cell>
        </row>
        <row r="66">
          <cell r="D66">
            <v>119</v>
          </cell>
          <cell r="V66">
            <v>8435910</v>
          </cell>
        </row>
        <row r="67">
          <cell r="V67">
            <v>0</v>
          </cell>
        </row>
        <row r="68">
          <cell r="D68">
            <v>148</v>
          </cell>
          <cell r="U68">
            <v>63600</v>
          </cell>
          <cell r="V68">
            <v>9412800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U75">
            <v>5230</v>
          </cell>
          <cell r="V75">
            <v>0</v>
          </cell>
        </row>
        <row r="76">
          <cell r="U76">
            <v>35300</v>
          </cell>
          <cell r="V76">
            <v>0</v>
          </cell>
        </row>
        <row r="77">
          <cell r="U77">
            <v>95440</v>
          </cell>
          <cell r="V77">
            <v>0</v>
          </cell>
        </row>
        <row r="78">
          <cell r="U78">
            <v>11270</v>
          </cell>
          <cell r="V78">
            <v>0</v>
          </cell>
        </row>
        <row r="79">
          <cell r="D79">
            <v>47</v>
          </cell>
          <cell r="U79">
            <v>6850</v>
          </cell>
          <cell r="V79">
            <v>321950</v>
          </cell>
        </row>
        <row r="80">
          <cell r="U80">
            <v>49480</v>
          </cell>
          <cell r="V80">
            <v>0</v>
          </cell>
        </row>
        <row r="81">
          <cell r="U81">
            <v>8680</v>
          </cell>
          <cell r="V81">
            <v>0</v>
          </cell>
        </row>
        <row r="83">
          <cell r="V83">
            <v>29919260</v>
          </cell>
        </row>
        <row r="174">
          <cell r="V174">
            <v>40160050</v>
          </cell>
        </row>
        <row r="243">
          <cell r="V243">
            <v>5268340</v>
          </cell>
        </row>
        <row r="289">
          <cell r="V289">
            <v>0</v>
          </cell>
        </row>
        <row r="295">
          <cell r="V295">
            <v>8095050</v>
          </cell>
        </row>
        <row r="362">
          <cell r="V362">
            <v>11627910</v>
          </cell>
        </row>
        <row r="405">
          <cell r="V405">
            <v>196130</v>
          </cell>
        </row>
        <row r="428">
          <cell r="V428">
            <v>3363110</v>
          </cell>
        </row>
        <row r="446">
          <cell r="V446">
            <v>0</v>
          </cell>
        </row>
        <row r="456">
          <cell r="V456">
            <v>141460</v>
          </cell>
        </row>
        <row r="500">
          <cell r="V500">
            <v>5254840</v>
          </cell>
        </row>
        <row r="535">
          <cell r="V535">
            <v>27566260</v>
          </cell>
        </row>
        <row r="590">
          <cell r="V590">
            <v>92040</v>
          </cell>
        </row>
        <row r="615">
          <cell r="V615">
            <v>56747480</v>
          </cell>
        </row>
        <row r="633">
          <cell r="V633">
            <v>10130020</v>
          </cell>
        </row>
        <row r="634">
          <cell r="V634">
            <v>342720</v>
          </cell>
        </row>
        <row r="654">
          <cell r="V654">
            <v>0</v>
          </cell>
        </row>
        <row r="673">
          <cell r="V673">
            <v>0</v>
          </cell>
        </row>
        <row r="719">
          <cell r="V719">
            <v>0</v>
          </cell>
        </row>
        <row r="768">
          <cell r="D768">
            <v>1019</v>
          </cell>
          <cell r="V768">
            <v>7627090</v>
          </cell>
        </row>
        <row r="783">
          <cell r="V783">
            <v>0</v>
          </cell>
        </row>
        <row r="795">
          <cell r="D795">
            <v>302</v>
          </cell>
          <cell r="U795">
            <v>7380</v>
          </cell>
          <cell r="V795">
            <v>2228760</v>
          </cell>
        </row>
        <row r="796">
          <cell r="D796">
            <v>278</v>
          </cell>
          <cell r="U796">
            <v>2890</v>
          </cell>
          <cell r="V796">
            <v>803420</v>
          </cell>
        </row>
        <row r="797">
          <cell r="D797">
            <v>543</v>
          </cell>
          <cell r="U797">
            <v>2890</v>
          </cell>
          <cell r="V797">
            <v>1569270</v>
          </cell>
        </row>
        <row r="798">
          <cell r="D798">
            <v>3</v>
          </cell>
          <cell r="U798">
            <v>11500</v>
          </cell>
          <cell r="V798">
            <v>34500</v>
          </cell>
        </row>
        <row r="799">
          <cell r="D799">
            <v>74</v>
          </cell>
          <cell r="U799">
            <v>13470</v>
          </cell>
          <cell r="V799">
            <v>996780</v>
          </cell>
        </row>
        <row r="800">
          <cell r="U800">
            <v>30560</v>
          </cell>
          <cell r="V800">
            <v>0</v>
          </cell>
        </row>
        <row r="801">
          <cell r="U801">
            <v>3796</v>
          </cell>
          <cell r="V801">
            <v>0</v>
          </cell>
        </row>
        <row r="802">
          <cell r="U802">
            <v>9814</v>
          </cell>
          <cell r="V802">
            <v>0</v>
          </cell>
        </row>
        <row r="805">
          <cell r="D805">
            <v>21</v>
          </cell>
          <cell r="U805">
            <v>15250</v>
          </cell>
          <cell r="V805">
            <v>320250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0</v>
          </cell>
        </row>
        <row r="882">
          <cell r="V882">
            <v>26678160</v>
          </cell>
        </row>
        <row r="961">
          <cell r="V961">
            <v>2910670</v>
          </cell>
        </row>
        <row r="1036">
          <cell r="D1036">
            <v>1</v>
          </cell>
          <cell r="U1036">
            <v>9750</v>
          </cell>
          <cell r="V1036">
            <v>9750</v>
          </cell>
        </row>
        <row r="1037">
          <cell r="V1037">
            <v>957380</v>
          </cell>
        </row>
        <row r="1098">
          <cell r="V1098">
            <v>2063170</v>
          </cell>
        </row>
        <row r="1166">
          <cell r="V1166">
            <v>2121520</v>
          </cell>
        </row>
        <row r="1197">
          <cell r="D1197">
            <v>631</v>
          </cell>
          <cell r="U1197">
            <v>5220</v>
          </cell>
          <cell r="V1197">
            <v>3293820</v>
          </cell>
        </row>
        <row r="1198">
          <cell r="D1198">
            <v>10</v>
          </cell>
          <cell r="U1198">
            <v>14720</v>
          </cell>
          <cell r="V1198">
            <v>147200</v>
          </cell>
        </row>
        <row r="1199">
          <cell r="D1199">
            <v>46</v>
          </cell>
          <cell r="U1199">
            <v>24960</v>
          </cell>
          <cell r="V1199">
            <v>1148160</v>
          </cell>
        </row>
        <row r="1200">
          <cell r="U1200">
            <v>47660</v>
          </cell>
          <cell r="V1200">
            <v>0</v>
          </cell>
        </row>
        <row r="1201">
          <cell r="D1201">
            <v>72</v>
          </cell>
          <cell r="U1201">
            <v>53120</v>
          </cell>
          <cell r="V1201">
            <v>3824640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145757.5</v>
          </cell>
        </row>
        <row r="1287">
          <cell r="V1287">
            <v>112500</v>
          </cell>
        </row>
        <row r="1354">
          <cell r="D1354">
            <v>53</v>
          </cell>
          <cell r="U1354">
            <v>36050</v>
          </cell>
          <cell r="V1354">
            <v>1910650</v>
          </cell>
        </row>
        <row r="1355">
          <cell r="U1355">
            <v>43480</v>
          </cell>
          <cell r="V1355">
            <v>0</v>
          </cell>
        </row>
        <row r="1356">
          <cell r="D1356">
            <v>15</v>
          </cell>
          <cell r="U1356">
            <v>46320</v>
          </cell>
          <cell r="V1356">
            <v>694800</v>
          </cell>
        </row>
        <row r="1357">
          <cell r="V1357">
            <v>48658852.5</v>
          </cell>
        </row>
        <row r="1441">
          <cell r="V1441">
            <v>1393620</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14036377.5</v>
          </cell>
        </row>
        <row r="1574">
          <cell r="V1574">
            <v>14494730</v>
          </cell>
        </row>
        <row r="1592">
          <cell r="V1592">
            <v>2432770</v>
          </cell>
        </row>
        <row r="1597">
          <cell r="V1597">
            <v>12539847.5</v>
          </cell>
        </row>
        <row r="1631">
          <cell r="V1631">
            <v>21321650</v>
          </cell>
        </row>
        <row r="1632">
          <cell r="V1632">
            <v>0</v>
          </cell>
        </row>
        <row r="1633">
          <cell r="D1633">
            <v>26</v>
          </cell>
          <cell r="V1633">
            <v>2709200</v>
          </cell>
        </row>
        <row r="1634">
          <cell r="D1634">
            <v>135</v>
          </cell>
          <cell r="V1634">
            <v>18612450</v>
          </cell>
        </row>
        <row r="1635">
          <cell r="V1635">
            <v>0</v>
          </cell>
        </row>
        <row r="1636">
          <cell r="D1636">
            <v>96</v>
          </cell>
          <cell r="U1636">
            <v>137860</v>
          </cell>
          <cell r="V1636">
            <v>13234560</v>
          </cell>
        </row>
        <row r="1637">
          <cell r="D1637">
            <v>5</v>
          </cell>
          <cell r="U1637">
            <v>145050</v>
          </cell>
          <cell r="V1637">
            <v>725250</v>
          </cell>
        </row>
        <row r="1639">
          <cell r="V1639">
            <v>14329000</v>
          </cell>
        </row>
        <row r="1845">
          <cell r="D1845">
            <v>8</v>
          </cell>
          <cell r="F1845">
            <v>0</v>
          </cell>
          <cell r="G1845">
            <v>0</v>
          </cell>
          <cell r="V1845">
            <v>518740</v>
          </cell>
        </row>
        <row r="1849">
          <cell r="D1849">
            <v>20</v>
          </cell>
          <cell r="V1849">
            <v>1537810</v>
          </cell>
        </row>
        <row r="1861">
          <cell r="D1861">
            <v>50</v>
          </cell>
          <cell r="U1861">
            <v>29900</v>
          </cell>
          <cell r="V1861">
            <v>1495000</v>
          </cell>
        </row>
        <row r="1863">
          <cell r="D1863">
            <v>214</v>
          </cell>
          <cell r="U1863">
            <v>19700</v>
          </cell>
          <cell r="V1863">
            <v>4215800</v>
          </cell>
        </row>
        <row r="1864">
          <cell r="D1864">
            <v>161</v>
          </cell>
          <cell r="U1864">
            <v>61980</v>
          </cell>
          <cell r="V1864">
            <v>9978780</v>
          </cell>
        </row>
        <row r="1865">
          <cell r="U1865">
            <v>76830</v>
          </cell>
          <cell r="V1865">
            <v>0</v>
          </cell>
        </row>
        <row r="1866">
          <cell r="D1866">
            <v>229</v>
          </cell>
          <cell r="U1866">
            <v>2700</v>
          </cell>
          <cell r="V1866">
            <v>618300</v>
          </cell>
        </row>
        <row r="1867">
          <cell r="U1867">
            <v>70</v>
          </cell>
          <cell r="V1867">
            <v>0</v>
          </cell>
        </row>
        <row r="1868">
          <cell r="U1868">
            <v>163110</v>
          </cell>
          <cell r="V1868">
            <v>0</v>
          </cell>
        </row>
        <row r="1869">
          <cell r="U1869">
            <v>11090</v>
          </cell>
          <cell r="V1869">
            <v>0</v>
          </cell>
        </row>
        <row r="1871">
          <cell r="V1871">
            <v>6578190</v>
          </cell>
        </row>
        <row r="1889">
          <cell r="V1889">
            <v>5038260</v>
          </cell>
        </row>
        <row r="1914">
          <cell r="V1914">
            <v>1967060</v>
          </cell>
        </row>
        <row r="1941">
          <cell r="D1941">
            <v>235</v>
          </cell>
          <cell r="U1941">
            <v>20650</v>
          </cell>
          <cell r="V1941">
            <v>4852750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101</v>
          </cell>
          <cell r="U1981">
            <v>37440</v>
          </cell>
          <cell r="V1981">
            <v>3781440</v>
          </cell>
        </row>
        <row r="1983">
          <cell r="D1983">
            <v>3</v>
          </cell>
          <cell r="U1983">
            <v>7370</v>
          </cell>
          <cell r="V1983">
            <v>22110</v>
          </cell>
        </row>
        <row r="1984">
          <cell r="U1984">
            <v>3920</v>
          </cell>
          <cell r="V1984">
            <v>0</v>
          </cell>
        </row>
        <row r="1985">
          <cell r="U1985">
            <v>14780</v>
          </cell>
          <cell r="V1985">
            <v>0</v>
          </cell>
        </row>
        <row r="1986">
          <cell r="U1986">
            <v>151590</v>
          </cell>
          <cell r="V1986">
            <v>0</v>
          </cell>
        </row>
        <row r="1987">
          <cell r="U1987">
            <v>832610</v>
          </cell>
          <cell r="V1987">
            <v>0</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2016</v>
          </cell>
        </row>
        <row r="11">
          <cell r="B11" t="str">
            <v>SR. NOLASCO PEREZ PEREZ</v>
          </cell>
        </row>
        <row r="12">
          <cell r="A12" t="str">
            <v>Jefe de Estadisticas</v>
          </cell>
          <cell r="B12" t="str">
            <v xml:space="preserve">SRA. MARIA INES NUÑEZ GONZALEZ </v>
          </cell>
        </row>
      </sheetData>
      <sheetData sheetId="1"/>
      <sheetData sheetId="2">
        <row r="12">
          <cell r="D12">
            <v>65762</v>
          </cell>
        </row>
        <row r="13">
          <cell r="D13">
            <v>24458</v>
          </cell>
        </row>
        <row r="14">
          <cell r="D14">
            <v>29379</v>
          </cell>
        </row>
        <row r="15">
          <cell r="D15">
            <v>1277</v>
          </cell>
        </row>
        <row r="16">
          <cell r="D16">
            <v>0</v>
          </cell>
        </row>
        <row r="17">
          <cell r="D17">
            <v>1609</v>
          </cell>
        </row>
        <row r="18">
          <cell r="D18">
            <v>5429</v>
          </cell>
        </row>
        <row r="19">
          <cell r="D19">
            <v>4595</v>
          </cell>
        </row>
        <row r="20">
          <cell r="D20">
            <v>68</v>
          </cell>
        </row>
        <row r="21">
          <cell r="D21">
            <v>766</v>
          </cell>
        </row>
        <row r="22">
          <cell r="D22">
            <v>0</v>
          </cell>
        </row>
        <row r="23">
          <cell r="D23">
            <v>68</v>
          </cell>
        </row>
        <row r="24">
          <cell r="D24">
            <v>3542</v>
          </cell>
        </row>
        <row r="25">
          <cell r="D25">
            <v>4500</v>
          </cell>
        </row>
        <row r="26">
          <cell r="D26">
            <v>2786</v>
          </cell>
        </row>
        <row r="27">
          <cell r="D27">
            <v>8</v>
          </cell>
        </row>
        <row r="28">
          <cell r="D28">
            <v>1053</v>
          </cell>
        </row>
        <row r="30">
          <cell r="D30">
            <v>423</v>
          </cell>
        </row>
        <row r="31">
          <cell r="D31">
            <v>52</v>
          </cell>
        </row>
        <row r="32">
          <cell r="D32">
            <v>178</v>
          </cell>
        </row>
        <row r="33">
          <cell r="D33">
            <v>0</v>
          </cell>
        </row>
        <row r="34">
          <cell r="D34">
            <v>0</v>
          </cell>
        </row>
        <row r="49">
          <cell r="D49">
            <v>0</v>
          </cell>
        </row>
        <row r="68">
          <cell r="E68">
            <v>0</v>
          </cell>
          <cell r="F68">
            <v>0</v>
          </cell>
          <cell r="G68">
            <v>0</v>
          </cell>
        </row>
        <row r="69">
          <cell r="E69">
            <v>115</v>
          </cell>
          <cell r="F69">
            <v>0</v>
          </cell>
          <cell r="G69">
            <v>0</v>
          </cell>
        </row>
        <row r="70">
          <cell r="E70">
            <v>19</v>
          </cell>
          <cell r="F70">
            <v>0</v>
          </cell>
          <cell r="G70">
            <v>0</v>
          </cell>
        </row>
        <row r="71">
          <cell r="E71">
            <v>3</v>
          </cell>
          <cell r="F71">
            <v>0</v>
          </cell>
          <cell r="G71">
            <v>0</v>
          </cell>
        </row>
        <row r="72">
          <cell r="E72">
            <v>41</v>
          </cell>
          <cell r="F72">
            <v>0</v>
          </cell>
          <cell r="G72">
            <v>1</v>
          </cell>
        </row>
        <row r="73">
          <cell r="E73">
            <v>79</v>
          </cell>
          <cell r="F73">
            <v>0</v>
          </cell>
          <cell r="G73">
            <v>2</v>
          </cell>
        </row>
        <row r="74">
          <cell r="E74">
            <v>1</v>
          </cell>
          <cell r="F74">
            <v>0</v>
          </cell>
          <cell r="G74">
            <v>2</v>
          </cell>
        </row>
        <row r="75">
          <cell r="E75">
            <v>4</v>
          </cell>
          <cell r="F75">
            <v>0</v>
          </cell>
          <cell r="G75">
            <v>1</v>
          </cell>
        </row>
        <row r="76">
          <cell r="E76">
            <v>188</v>
          </cell>
          <cell r="F76">
            <v>6</v>
          </cell>
          <cell r="G76">
            <v>24</v>
          </cell>
        </row>
        <row r="77">
          <cell r="E77">
            <v>14</v>
          </cell>
          <cell r="F77">
            <v>0</v>
          </cell>
          <cell r="G77">
            <v>0</v>
          </cell>
        </row>
        <row r="78">
          <cell r="E78">
            <v>50</v>
          </cell>
          <cell r="F78">
            <v>0</v>
          </cell>
          <cell r="G78">
            <v>3</v>
          </cell>
        </row>
        <row r="79">
          <cell r="E79">
            <v>9</v>
          </cell>
          <cell r="F79">
            <v>0</v>
          </cell>
          <cell r="G79">
            <v>0</v>
          </cell>
        </row>
        <row r="80">
          <cell r="E80">
            <v>54</v>
          </cell>
          <cell r="F80">
            <v>0</v>
          </cell>
          <cell r="G80">
            <v>5</v>
          </cell>
        </row>
        <row r="81">
          <cell r="E81">
            <v>117</v>
          </cell>
          <cell r="F81">
            <v>0</v>
          </cell>
          <cell r="G81">
            <v>1</v>
          </cell>
        </row>
        <row r="82">
          <cell r="E82">
            <v>56</v>
          </cell>
          <cell r="F82">
            <v>1</v>
          </cell>
          <cell r="G82">
            <v>2</v>
          </cell>
        </row>
        <row r="130">
          <cell r="E130">
            <v>1096</v>
          </cell>
        </row>
      </sheetData>
      <sheetData sheetId="3">
        <row r="13">
          <cell r="U13">
            <v>4460</v>
          </cell>
          <cell r="V13">
            <v>0</v>
          </cell>
        </row>
        <row r="14">
          <cell r="U14">
            <v>5610</v>
          </cell>
          <cell r="V14">
            <v>0</v>
          </cell>
        </row>
        <row r="15">
          <cell r="D15">
            <v>5364</v>
          </cell>
          <cell r="U15">
            <v>12030</v>
          </cell>
          <cell r="V15">
            <v>64528920</v>
          </cell>
        </row>
        <row r="16">
          <cell r="U16">
            <v>7180</v>
          </cell>
          <cell r="V16">
            <v>0</v>
          </cell>
        </row>
        <row r="17">
          <cell r="U17">
            <v>7880</v>
          </cell>
          <cell r="V17">
            <v>0</v>
          </cell>
        </row>
        <row r="18">
          <cell r="U18">
            <v>15080</v>
          </cell>
          <cell r="V18">
            <v>0</v>
          </cell>
        </row>
        <row r="19">
          <cell r="D19">
            <v>48</v>
          </cell>
          <cell r="U19">
            <v>15080</v>
          </cell>
          <cell r="V19">
            <v>723840</v>
          </cell>
        </row>
        <row r="20">
          <cell r="U20">
            <v>6080</v>
          </cell>
          <cell r="V20">
            <v>0</v>
          </cell>
        </row>
        <row r="21">
          <cell r="U21">
            <v>7290</v>
          </cell>
          <cell r="V21">
            <v>0</v>
          </cell>
        </row>
        <row r="22">
          <cell r="U22">
            <v>9040</v>
          </cell>
          <cell r="V22">
            <v>0</v>
          </cell>
        </row>
        <row r="23">
          <cell r="D23">
            <v>2411</v>
          </cell>
          <cell r="U23">
            <v>6080</v>
          </cell>
          <cell r="V23">
            <v>14658880</v>
          </cell>
        </row>
        <row r="24">
          <cell r="D24">
            <v>1157</v>
          </cell>
          <cell r="U24">
            <v>7290</v>
          </cell>
          <cell r="V24">
            <v>8434530</v>
          </cell>
        </row>
        <row r="25">
          <cell r="D25">
            <v>2233</v>
          </cell>
          <cell r="U25">
            <v>9040</v>
          </cell>
          <cell r="V25">
            <v>20186320</v>
          </cell>
        </row>
        <row r="27">
          <cell r="D27">
            <v>2200</v>
          </cell>
          <cell r="U27">
            <v>1180</v>
          </cell>
          <cell r="V27">
            <v>2596000</v>
          </cell>
        </row>
        <row r="28">
          <cell r="U28">
            <v>2030</v>
          </cell>
          <cell r="V28">
            <v>0</v>
          </cell>
        </row>
        <row r="29">
          <cell r="U29">
            <v>650</v>
          </cell>
          <cell r="V29">
            <v>0</v>
          </cell>
        </row>
        <row r="30">
          <cell r="D30">
            <v>192</v>
          </cell>
          <cell r="U30">
            <v>1610</v>
          </cell>
          <cell r="V30">
            <v>309120</v>
          </cell>
        </row>
        <row r="31">
          <cell r="D31">
            <v>587</v>
          </cell>
          <cell r="U31">
            <v>1300</v>
          </cell>
          <cell r="V31">
            <v>763100</v>
          </cell>
        </row>
        <row r="32">
          <cell r="U32">
            <v>1180</v>
          </cell>
          <cell r="V32">
            <v>0</v>
          </cell>
        </row>
        <row r="34">
          <cell r="D34">
            <v>74</v>
          </cell>
          <cell r="U34">
            <v>3890</v>
          </cell>
          <cell r="V34">
            <v>287860</v>
          </cell>
        </row>
        <row r="35">
          <cell r="D35">
            <v>463</v>
          </cell>
          <cell r="U35">
            <v>2140</v>
          </cell>
          <cell r="V35">
            <v>990820</v>
          </cell>
        </row>
        <row r="36">
          <cell r="D36">
            <v>53</v>
          </cell>
          <cell r="U36">
            <v>2140</v>
          </cell>
          <cell r="V36">
            <v>113420</v>
          </cell>
        </row>
        <row r="37">
          <cell r="D37">
            <v>372</v>
          </cell>
          <cell r="U37">
            <v>650</v>
          </cell>
          <cell r="V37">
            <v>241800</v>
          </cell>
        </row>
        <row r="39">
          <cell r="D39">
            <v>268</v>
          </cell>
          <cell r="U39">
            <v>1850</v>
          </cell>
          <cell r="V39">
            <v>495800</v>
          </cell>
        </row>
        <row r="40">
          <cell r="D40">
            <v>20</v>
          </cell>
          <cell r="U40">
            <v>1850</v>
          </cell>
          <cell r="V40">
            <v>37000</v>
          </cell>
        </row>
        <row r="41">
          <cell r="D41">
            <v>376</v>
          </cell>
          <cell r="U41">
            <v>1070</v>
          </cell>
          <cell r="V41">
            <v>402320</v>
          </cell>
        </row>
        <row r="43">
          <cell r="D43">
            <v>235</v>
          </cell>
          <cell r="U43">
            <v>810</v>
          </cell>
          <cell r="V43">
            <v>190350</v>
          </cell>
        </row>
        <row r="44">
          <cell r="U44">
            <v>100</v>
          </cell>
          <cell r="V44">
            <v>0</v>
          </cell>
        </row>
        <row r="45">
          <cell r="V45">
            <v>0</v>
          </cell>
        </row>
        <row r="47">
          <cell r="U47">
            <v>1440</v>
          </cell>
          <cell r="V47">
            <v>0</v>
          </cell>
        </row>
        <row r="48">
          <cell r="D48">
            <v>480</v>
          </cell>
          <cell r="U48">
            <v>710</v>
          </cell>
          <cell r="V48">
            <v>340800</v>
          </cell>
        </row>
        <row r="49">
          <cell r="D49">
            <v>4608</v>
          </cell>
          <cell r="U49">
            <v>2140</v>
          </cell>
          <cell r="V49">
            <v>9861120</v>
          </cell>
        </row>
        <row r="50">
          <cell r="D50">
            <v>77</v>
          </cell>
          <cell r="U50">
            <v>16070</v>
          </cell>
          <cell r="V50">
            <v>1237390</v>
          </cell>
        </row>
        <row r="51">
          <cell r="D51">
            <v>139</v>
          </cell>
          <cell r="U51">
            <v>36900</v>
          </cell>
          <cell r="V51">
            <v>5129100</v>
          </cell>
        </row>
        <row r="52">
          <cell r="D52">
            <v>15</v>
          </cell>
          <cell r="V52">
            <v>138150</v>
          </cell>
        </row>
        <row r="59">
          <cell r="D59">
            <v>5094</v>
          </cell>
          <cell r="U59">
            <v>35300</v>
          </cell>
          <cell r="V59">
            <v>179818200</v>
          </cell>
        </row>
        <row r="60">
          <cell r="U60">
            <v>32500</v>
          </cell>
          <cell r="V60">
            <v>0</v>
          </cell>
        </row>
        <row r="61">
          <cell r="U61">
            <v>27090</v>
          </cell>
          <cell r="V61">
            <v>0</v>
          </cell>
        </row>
        <row r="62">
          <cell r="D62">
            <v>283</v>
          </cell>
          <cell r="U62">
            <v>146780</v>
          </cell>
          <cell r="V62">
            <v>41538740</v>
          </cell>
        </row>
        <row r="63">
          <cell r="V63">
            <v>0</v>
          </cell>
        </row>
        <row r="64">
          <cell r="V64">
            <v>0</v>
          </cell>
        </row>
        <row r="65">
          <cell r="D65">
            <v>215</v>
          </cell>
          <cell r="U65">
            <v>70890</v>
          </cell>
          <cell r="V65">
            <v>15241350</v>
          </cell>
        </row>
        <row r="66">
          <cell r="D66">
            <v>109</v>
          </cell>
          <cell r="V66">
            <v>7727010</v>
          </cell>
        </row>
        <row r="67">
          <cell r="V67">
            <v>0</v>
          </cell>
        </row>
        <row r="68">
          <cell r="D68">
            <v>124</v>
          </cell>
          <cell r="U68">
            <v>63600</v>
          </cell>
          <cell r="V68">
            <v>7886400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U75">
            <v>5230</v>
          </cell>
          <cell r="V75">
            <v>0</v>
          </cell>
        </row>
        <row r="76">
          <cell r="U76">
            <v>35300</v>
          </cell>
          <cell r="V76">
            <v>0</v>
          </cell>
        </row>
        <row r="77">
          <cell r="U77">
            <v>95440</v>
          </cell>
          <cell r="V77">
            <v>0</v>
          </cell>
        </row>
        <row r="78">
          <cell r="U78">
            <v>11270</v>
          </cell>
          <cell r="V78">
            <v>0</v>
          </cell>
        </row>
        <row r="79">
          <cell r="D79">
            <v>32</v>
          </cell>
          <cell r="U79">
            <v>6850</v>
          </cell>
          <cell r="V79">
            <v>219200</v>
          </cell>
        </row>
        <row r="80">
          <cell r="U80">
            <v>49480</v>
          </cell>
          <cell r="V80">
            <v>0</v>
          </cell>
        </row>
        <row r="81">
          <cell r="U81">
            <v>8680</v>
          </cell>
          <cell r="V81">
            <v>0</v>
          </cell>
        </row>
        <row r="83">
          <cell r="V83">
            <v>27624780</v>
          </cell>
        </row>
        <row r="174">
          <cell r="V174">
            <v>37780300</v>
          </cell>
        </row>
        <row r="243">
          <cell r="V243">
            <v>4732980</v>
          </cell>
        </row>
        <row r="289">
          <cell r="V289">
            <v>0</v>
          </cell>
        </row>
        <row r="295">
          <cell r="V295">
            <v>8239170</v>
          </cell>
        </row>
        <row r="362">
          <cell r="V362">
            <v>11198020</v>
          </cell>
        </row>
        <row r="405">
          <cell r="V405">
            <v>190570</v>
          </cell>
        </row>
        <row r="428">
          <cell r="V428">
            <v>3331540</v>
          </cell>
        </row>
        <row r="446">
          <cell r="V446">
            <v>0</v>
          </cell>
        </row>
        <row r="456">
          <cell r="V456">
            <v>90080</v>
          </cell>
        </row>
        <row r="500">
          <cell r="V500">
            <v>5124920</v>
          </cell>
        </row>
        <row r="535">
          <cell r="V535">
            <v>23498470</v>
          </cell>
        </row>
        <row r="590">
          <cell r="V590">
            <v>176520</v>
          </cell>
        </row>
        <row r="615">
          <cell r="V615">
            <v>55169750</v>
          </cell>
        </row>
        <row r="633">
          <cell r="V633">
            <v>9611190</v>
          </cell>
        </row>
        <row r="634">
          <cell r="V634">
            <v>282880</v>
          </cell>
        </row>
        <row r="654">
          <cell r="V654">
            <v>0</v>
          </cell>
        </row>
        <row r="673">
          <cell r="V673">
            <v>0</v>
          </cell>
        </row>
        <row r="719">
          <cell r="V719">
            <v>0</v>
          </cell>
        </row>
        <row r="768">
          <cell r="D768">
            <v>841</v>
          </cell>
          <cell r="V768">
            <v>6318930</v>
          </cell>
        </row>
        <row r="783">
          <cell r="V783">
            <v>0</v>
          </cell>
        </row>
        <row r="795">
          <cell r="D795">
            <v>346</v>
          </cell>
          <cell r="U795">
            <v>7380</v>
          </cell>
          <cell r="V795">
            <v>2553480</v>
          </cell>
        </row>
        <row r="796">
          <cell r="D796">
            <v>330</v>
          </cell>
          <cell r="U796">
            <v>2890</v>
          </cell>
          <cell r="V796">
            <v>953700</v>
          </cell>
        </row>
        <row r="797">
          <cell r="D797">
            <v>496</v>
          </cell>
          <cell r="U797">
            <v>2890</v>
          </cell>
          <cell r="V797">
            <v>1433440</v>
          </cell>
        </row>
        <row r="798">
          <cell r="D798">
            <v>2</v>
          </cell>
          <cell r="U798">
            <v>11500</v>
          </cell>
          <cell r="V798">
            <v>23000</v>
          </cell>
        </row>
        <row r="799">
          <cell r="D799">
            <v>73</v>
          </cell>
          <cell r="U799">
            <v>13470</v>
          </cell>
          <cell r="V799">
            <v>983310</v>
          </cell>
        </row>
        <row r="800">
          <cell r="U800">
            <v>30560</v>
          </cell>
          <cell r="V800">
            <v>0</v>
          </cell>
        </row>
        <row r="801">
          <cell r="U801">
            <v>3796</v>
          </cell>
          <cell r="V801">
            <v>0</v>
          </cell>
        </row>
        <row r="802">
          <cell r="U802">
            <v>9814</v>
          </cell>
          <cell r="V802">
            <v>0</v>
          </cell>
        </row>
        <row r="805">
          <cell r="D805">
            <v>29</v>
          </cell>
          <cell r="U805">
            <v>15250</v>
          </cell>
          <cell r="V805">
            <v>442250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0</v>
          </cell>
        </row>
        <row r="882">
          <cell r="V882">
            <v>29071140</v>
          </cell>
        </row>
        <row r="961">
          <cell r="V961">
            <v>1559530</v>
          </cell>
        </row>
        <row r="1036">
          <cell r="D1036">
            <v>1</v>
          </cell>
          <cell r="U1036">
            <v>9750</v>
          </cell>
          <cell r="V1036">
            <v>9750</v>
          </cell>
        </row>
        <row r="1037">
          <cell r="V1037">
            <v>204170</v>
          </cell>
        </row>
        <row r="1098">
          <cell r="V1098">
            <v>2108840</v>
          </cell>
        </row>
        <row r="1166">
          <cell r="V1166">
            <v>2085022.5</v>
          </cell>
        </row>
        <row r="1197">
          <cell r="D1197">
            <v>678</v>
          </cell>
          <cell r="U1197">
            <v>5220</v>
          </cell>
          <cell r="V1197">
            <v>3539160</v>
          </cell>
        </row>
        <row r="1198">
          <cell r="D1198">
            <v>16</v>
          </cell>
          <cell r="U1198">
            <v>14720</v>
          </cell>
          <cell r="V1198">
            <v>235520</v>
          </cell>
        </row>
        <row r="1199">
          <cell r="D1199">
            <v>24</v>
          </cell>
          <cell r="U1199">
            <v>24960</v>
          </cell>
          <cell r="V1199">
            <v>599040</v>
          </cell>
        </row>
        <row r="1200">
          <cell r="U1200">
            <v>47660</v>
          </cell>
          <cell r="V1200">
            <v>0</v>
          </cell>
        </row>
        <row r="1201">
          <cell r="D1201">
            <v>80</v>
          </cell>
          <cell r="U1201">
            <v>53120</v>
          </cell>
          <cell r="V1201">
            <v>4249600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633792.5</v>
          </cell>
        </row>
        <row r="1287">
          <cell r="V1287">
            <v>774767.5</v>
          </cell>
        </row>
        <row r="1354">
          <cell r="D1354">
            <v>65</v>
          </cell>
          <cell r="U1354">
            <v>36050</v>
          </cell>
          <cell r="V1354">
            <v>2343250</v>
          </cell>
        </row>
        <row r="1355">
          <cell r="U1355">
            <v>43480</v>
          </cell>
          <cell r="V1355">
            <v>0</v>
          </cell>
        </row>
        <row r="1356">
          <cell r="D1356">
            <v>17</v>
          </cell>
          <cell r="U1356">
            <v>46320</v>
          </cell>
          <cell r="V1356">
            <v>787440</v>
          </cell>
        </row>
        <row r="1357">
          <cell r="V1357">
            <v>53572730</v>
          </cell>
        </row>
        <row r="1441">
          <cell r="V1441">
            <v>2001410</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12786877.5</v>
          </cell>
        </row>
        <row r="1574">
          <cell r="V1574">
            <v>10520890</v>
          </cell>
        </row>
        <row r="1592">
          <cell r="V1592">
            <v>2273290</v>
          </cell>
        </row>
        <row r="1597">
          <cell r="V1597">
            <v>13268847.5</v>
          </cell>
        </row>
        <row r="1631">
          <cell r="V1631">
            <v>15602880</v>
          </cell>
        </row>
        <row r="1632">
          <cell r="V1632">
            <v>0</v>
          </cell>
        </row>
        <row r="1633">
          <cell r="D1633">
            <v>18</v>
          </cell>
          <cell r="G1633">
            <v>1</v>
          </cell>
          <cell r="V1633">
            <v>1953750</v>
          </cell>
        </row>
        <row r="1634">
          <cell r="D1634">
            <v>99</v>
          </cell>
          <cell r="V1634">
            <v>13649130</v>
          </cell>
        </row>
        <row r="1635">
          <cell r="V1635">
            <v>0</v>
          </cell>
        </row>
        <row r="1636">
          <cell r="D1636">
            <v>94</v>
          </cell>
          <cell r="U1636">
            <v>137860</v>
          </cell>
          <cell r="V1636">
            <v>12958840</v>
          </cell>
        </row>
        <row r="1637">
          <cell r="D1637">
            <v>4</v>
          </cell>
          <cell r="U1637">
            <v>145050</v>
          </cell>
          <cell r="V1637">
            <v>580200</v>
          </cell>
        </row>
        <row r="1639">
          <cell r="V1639">
            <v>11516840</v>
          </cell>
        </row>
        <row r="1845">
          <cell r="D1845">
            <v>13</v>
          </cell>
          <cell r="F1845">
            <v>0</v>
          </cell>
          <cell r="G1845">
            <v>0</v>
          </cell>
          <cell r="V1845">
            <v>807040</v>
          </cell>
        </row>
        <row r="1849">
          <cell r="D1849">
            <v>18</v>
          </cell>
          <cell r="V1849">
            <v>1310190</v>
          </cell>
        </row>
        <row r="1861">
          <cell r="D1861">
            <v>40</v>
          </cell>
          <cell r="U1861">
            <v>29900</v>
          </cell>
          <cell r="V1861">
            <v>1196000</v>
          </cell>
        </row>
        <row r="1863">
          <cell r="D1863">
            <v>183</v>
          </cell>
          <cell r="U1863">
            <v>19700</v>
          </cell>
          <cell r="V1863">
            <v>3605100</v>
          </cell>
        </row>
        <row r="1864">
          <cell r="D1864">
            <v>152</v>
          </cell>
          <cell r="U1864">
            <v>61980</v>
          </cell>
          <cell r="V1864">
            <v>9420960</v>
          </cell>
        </row>
        <row r="1865">
          <cell r="U1865">
            <v>76830</v>
          </cell>
          <cell r="V1865">
            <v>0</v>
          </cell>
        </row>
        <row r="1866">
          <cell r="D1866">
            <v>196</v>
          </cell>
          <cell r="U1866">
            <v>2700</v>
          </cell>
          <cell r="V1866">
            <v>529200</v>
          </cell>
        </row>
        <row r="1867">
          <cell r="U1867">
            <v>70</v>
          </cell>
          <cell r="V1867">
            <v>0</v>
          </cell>
        </row>
        <row r="1868">
          <cell r="U1868">
            <v>163110</v>
          </cell>
          <cell r="V1868">
            <v>0</v>
          </cell>
        </row>
        <row r="1869">
          <cell r="U1869">
            <v>11090</v>
          </cell>
          <cell r="V1869">
            <v>0</v>
          </cell>
        </row>
        <row r="1871">
          <cell r="V1871">
            <v>6706750</v>
          </cell>
        </row>
        <row r="1889">
          <cell r="V1889">
            <v>7020080</v>
          </cell>
        </row>
        <row r="1914">
          <cell r="V1914">
            <v>2160860</v>
          </cell>
        </row>
        <row r="1941">
          <cell r="D1941">
            <v>192</v>
          </cell>
          <cell r="U1941">
            <v>20650</v>
          </cell>
          <cell r="V1941">
            <v>3964800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103</v>
          </cell>
          <cell r="U1981">
            <v>37440</v>
          </cell>
          <cell r="V1981">
            <v>3856320</v>
          </cell>
        </row>
        <row r="1983">
          <cell r="D1983">
            <v>1</v>
          </cell>
          <cell r="U1983">
            <v>7370</v>
          </cell>
          <cell r="V1983">
            <v>7370</v>
          </cell>
        </row>
        <row r="1984">
          <cell r="U1984">
            <v>3920</v>
          </cell>
          <cell r="V1984">
            <v>0</v>
          </cell>
        </row>
        <row r="1985">
          <cell r="U1985">
            <v>14780</v>
          </cell>
          <cell r="V1985">
            <v>0</v>
          </cell>
        </row>
        <row r="1986">
          <cell r="U1986">
            <v>151590</v>
          </cell>
          <cell r="V1986">
            <v>0</v>
          </cell>
        </row>
        <row r="1987">
          <cell r="U1987">
            <v>832610</v>
          </cell>
          <cell r="V1987">
            <v>0</v>
          </cell>
        </row>
      </sheetData>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67945</v>
          </cell>
        </row>
        <row r="13">
          <cell r="D13">
            <v>24292</v>
          </cell>
        </row>
        <row r="14">
          <cell r="D14">
            <v>30689</v>
          </cell>
        </row>
        <row r="15">
          <cell r="D15">
            <v>1497</v>
          </cell>
        </row>
        <row r="16">
          <cell r="D16">
            <v>0</v>
          </cell>
        </row>
        <row r="17">
          <cell r="D17">
            <v>1802</v>
          </cell>
        </row>
        <row r="18">
          <cell r="D18">
            <v>5758</v>
          </cell>
        </row>
        <row r="19">
          <cell r="D19">
            <v>4665</v>
          </cell>
        </row>
        <row r="20">
          <cell r="D20">
            <v>63</v>
          </cell>
        </row>
        <row r="21">
          <cell r="D21">
            <v>1030</v>
          </cell>
        </row>
        <row r="22">
          <cell r="D22">
            <v>0</v>
          </cell>
        </row>
        <row r="23">
          <cell r="D23">
            <v>87</v>
          </cell>
        </row>
        <row r="24">
          <cell r="D24">
            <v>3820</v>
          </cell>
        </row>
        <row r="25">
          <cell r="D25">
            <v>5068</v>
          </cell>
        </row>
        <row r="26">
          <cell r="D26">
            <v>3225</v>
          </cell>
        </row>
        <row r="27">
          <cell r="D27">
            <v>5</v>
          </cell>
        </row>
        <row r="28">
          <cell r="D28">
            <v>1131</v>
          </cell>
        </row>
        <row r="30">
          <cell r="D30">
            <v>334</v>
          </cell>
        </row>
        <row r="31">
          <cell r="D31">
            <v>183</v>
          </cell>
        </row>
        <row r="32">
          <cell r="D32">
            <v>190</v>
          </cell>
        </row>
        <row r="33">
          <cell r="D33">
            <v>0</v>
          </cell>
        </row>
        <row r="34">
          <cell r="D34">
            <v>0</v>
          </cell>
        </row>
        <row r="49">
          <cell r="D49">
            <v>0</v>
          </cell>
        </row>
        <row r="68">
          <cell r="E68">
            <v>0</v>
          </cell>
          <cell r="F68">
            <v>0</v>
          </cell>
          <cell r="G68">
            <v>0</v>
          </cell>
        </row>
        <row r="69">
          <cell r="E69">
            <v>160</v>
          </cell>
          <cell r="F69">
            <v>0</v>
          </cell>
          <cell r="G69">
            <v>0</v>
          </cell>
        </row>
        <row r="70">
          <cell r="E70">
            <v>19</v>
          </cell>
          <cell r="F70">
            <v>0</v>
          </cell>
          <cell r="G70">
            <v>6</v>
          </cell>
        </row>
        <row r="71">
          <cell r="E71">
            <v>11</v>
          </cell>
          <cell r="F71">
            <v>0</v>
          </cell>
          <cell r="G71">
            <v>1</v>
          </cell>
        </row>
        <row r="72">
          <cell r="E72">
            <v>46</v>
          </cell>
          <cell r="F72">
            <v>0</v>
          </cell>
          <cell r="G72">
            <v>1</v>
          </cell>
        </row>
        <row r="73">
          <cell r="E73">
            <v>83</v>
          </cell>
          <cell r="F73">
            <v>0</v>
          </cell>
          <cell r="G73">
            <v>1</v>
          </cell>
        </row>
        <row r="74">
          <cell r="E74">
            <v>1</v>
          </cell>
          <cell r="F74">
            <v>0</v>
          </cell>
          <cell r="G74">
            <v>0</v>
          </cell>
        </row>
        <row r="75">
          <cell r="E75">
            <v>3</v>
          </cell>
          <cell r="F75">
            <v>0</v>
          </cell>
          <cell r="G75">
            <v>0</v>
          </cell>
        </row>
        <row r="76">
          <cell r="E76">
            <v>186</v>
          </cell>
          <cell r="F76">
            <v>1</v>
          </cell>
          <cell r="G76">
            <v>27</v>
          </cell>
        </row>
        <row r="77">
          <cell r="E77">
            <v>8</v>
          </cell>
          <cell r="F77">
            <v>0</v>
          </cell>
          <cell r="G77">
            <v>1</v>
          </cell>
        </row>
        <row r="78">
          <cell r="E78">
            <v>51</v>
          </cell>
          <cell r="F78">
            <v>0</v>
          </cell>
          <cell r="G78">
            <v>2</v>
          </cell>
        </row>
        <row r="79">
          <cell r="E79">
            <v>10</v>
          </cell>
          <cell r="F79">
            <v>0</v>
          </cell>
          <cell r="G79">
            <v>0</v>
          </cell>
        </row>
        <row r="80">
          <cell r="E80">
            <v>55</v>
          </cell>
          <cell r="F80">
            <v>1</v>
          </cell>
          <cell r="G80">
            <v>7</v>
          </cell>
        </row>
        <row r="81">
          <cell r="E81">
            <v>134</v>
          </cell>
          <cell r="F81">
            <v>0</v>
          </cell>
          <cell r="G81">
            <v>1</v>
          </cell>
        </row>
        <row r="82">
          <cell r="E82">
            <v>62</v>
          </cell>
          <cell r="F82">
            <v>1</v>
          </cell>
          <cell r="G82">
            <v>8</v>
          </cell>
        </row>
        <row r="130">
          <cell r="E130">
            <v>432</v>
          </cell>
        </row>
      </sheetData>
      <sheetData sheetId="3">
        <row r="13">
          <cell r="U13">
            <v>4460</v>
          </cell>
          <cell r="V13">
            <v>0</v>
          </cell>
        </row>
        <row r="14">
          <cell r="U14">
            <v>5610</v>
          </cell>
          <cell r="V14">
            <v>0</v>
          </cell>
        </row>
        <row r="15">
          <cell r="D15">
            <v>5670</v>
          </cell>
          <cell r="U15">
            <v>12030</v>
          </cell>
          <cell r="V15">
            <v>68210100</v>
          </cell>
        </row>
        <row r="16">
          <cell r="U16">
            <v>7180</v>
          </cell>
          <cell r="V16">
            <v>0</v>
          </cell>
        </row>
        <row r="17">
          <cell r="U17">
            <v>7880</v>
          </cell>
          <cell r="V17">
            <v>0</v>
          </cell>
        </row>
        <row r="18">
          <cell r="U18">
            <v>15080</v>
          </cell>
          <cell r="V18">
            <v>0</v>
          </cell>
        </row>
        <row r="19">
          <cell r="D19">
            <v>59</v>
          </cell>
          <cell r="U19">
            <v>15080</v>
          </cell>
          <cell r="V19">
            <v>889720</v>
          </cell>
        </row>
        <row r="20">
          <cell r="U20">
            <v>6080</v>
          </cell>
          <cell r="V20">
            <v>0</v>
          </cell>
        </row>
        <row r="21">
          <cell r="U21">
            <v>7290</v>
          </cell>
          <cell r="V21">
            <v>0</v>
          </cell>
        </row>
        <row r="22">
          <cell r="U22">
            <v>9040</v>
          </cell>
          <cell r="V22">
            <v>0</v>
          </cell>
        </row>
        <row r="23">
          <cell r="D23">
            <v>2840</v>
          </cell>
          <cell r="U23">
            <v>6080</v>
          </cell>
          <cell r="V23">
            <v>17267200</v>
          </cell>
        </row>
        <row r="24">
          <cell r="D24">
            <v>1543</v>
          </cell>
          <cell r="U24">
            <v>7290</v>
          </cell>
          <cell r="V24">
            <v>11248470</v>
          </cell>
        </row>
        <row r="25">
          <cell r="D25">
            <v>2266</v>
          </cell>
          <cell r="U25">
            <v>9040</v>
          </cell>
          <cell r="V25">
            <v>20484640</v>
          </cell>
        </row>
        <row r="27">
          <cell r="D27">
            <v>2178</v>
          </cell>
          <cell r="U27">
            <v>1180</v>
          </cell>
          <cell r="V27">
            <v>2570040</v>
          </cell>
        </row>
        <row r="28">
          <cell r="U28">
            <v>2030</v>
          </cell>
          <cell r="V28">
            <v>0</v>
          </cell>
        </row>
        <row r="29">
          <cell r="U29">
            <v>650</v>
          </cell>
          <cell r="V29">
            <v>0</v>
          </cell>
        </row>
        <row r="30">
          <cell r="D30">
            <v>193</v>
          </cell>
          <cell r="U30">
            <v>1610</v>
          </cell>
          <cell r="V30">
            <v>310730</v>
          </cell>
        </row>
        <row r="31">
          <cell r="D31">
            <v>1371</v>
          </cell>
          <cell r="U31">
            <v>1300</v>
          </cell>
          <cell r="V31">
            <v>1782300</v>
          </cell>
        </row>
        <row r="32">
          <cell r="U32">
            <v>1180</v>
          </cell>
          <cell r="V32">
            <v>0</v>
          </cell>
        </row>
        <row r="34">
          <cell r="D34">
            <v>47</v>
          </cell>
          <cell r="U34">
            <v>3890</v>
          </cell>
          <cell r="V34">
            <v>182830</v>
          </cell>
        </row>
        <row r="35">
          <cell r="D35">
            <v>616</v>
          </cell>
          <cell r="U35">
            <v>2140</v>
          </cell>
          <cell r="V35">
            <v>1318240</v>
          </cell>
        </row>
        <row r="36">
          <cell r="D36">
            <v>75</v>
          </cell>
          <cell r="U36">
            <v>2140</v>
          </cell>
          <cell r="V36">
            <v>160500</v>
          </cell>
        </row>
        <row r="37">
          <cell r="D37">
            <v>456</v>
          </cell>
          <cell r="U37">
            <v>650</v>
          </cell>
          <cell r="V37">
            <v>296400</v>
          </cell>
        </row>
        <row r="39">
          <cell r="D39">
            <v>346</v>
          </cell>
          <cell r="U39">
            <v>1850</v>
          </cell>
          <cell r="V39">
            <v>640100</v>
          </cell>
        </row>
        <row r="40">
          <cell r="U40">
            <v>1850</v>
          </cell>
          <cell r="V40">
            <v>0</v>
          </cell>
        </row>
        <row r="41">
          <cell r="D41">
            <v>321</v>
          </cell>
          <cell r="U41">
            <v>1070</v>
          </cell>
          <cell r="V41">
            <v>343470</v>
          </cell>
        </row>
        <row r="43">
          <cell r="D43">
            <v>243</v>
          </cell>
          <cell r="U43">
            <v>810</v>
          </cell>
          <cell r="V43">
            <v>196830</v>
          </cell>
        </row>
        <row r="44">
          <cell r="U44">
            <v>100</v>
          </cell>
          <cell r="V44">
            <v>0</v>
          </cell>
        </row>
        <row r="45">
          <cell r="V45">
            <v>0</v>
          </cell>
        </row>
        <row r="47">
          <cell r="U47">
            <v>1440</v>
          </cell>
          <cell r="V47">
            <v>0</v>
          </cell>
        </row>
        <row r="48">
          <cell r="D48">
            <v>386</v>
          </cell>
          <cell r="U48">
            <v>710</v>
          </cell>
          <cell r="V48">
            <v>274060</v>
          </cell>
        </row>
        <row r="49">
          <cell r="D49">
            <v>4962</v>
          </cell>
          <cell r="U49">
            <v>2140</v>
          </cell>
          <cell r="V49">
            <v>10618680</v>
          </cell>
        </row>
        <row r="50">
          <cell r="D50">
            <v>77</v>
          </cell>
          <cell r="U50">
            <v>16070</v>
          </cell>
          <cell r="V50">
            <v>1237390</v>
          </cell>
        </row>
        <row r="51">
          <cell r="D51">
            <v>141</v>
          </cell>
          <cell r="U51">
            <v>36900</v>
          </cell>
          <cell r="V51">
            <v>5202900</v>
          </cell>
        </row>
        <row r="52">
          <cell r="D52">
            <v>42</v>
          </cell>
          <cell r="V52">
            <v>386820</v>
          </cell>
        </row>
        <row r="59">
          <cell r="D59">
            <v>5712</v>
          </cell>
          <cell r="U59">
            <v>35300</v>
          </cell>
          <cell r="V59">
            <v>201633600</v>
          </cell>
        </row>
        <row r="60">
          <cell r="U60">
            <v>32500</v>
          </cell>
          <cell r="V60">
            <v>0</v>
          </cell>
        </row>
        <row r="61">
          <cell r="U61">
            <v>27090</v>
          </cell>
          <cell r="V61">
            <v>0</v>
          </cell>
        </row>
        <row r="62">
          <cell r="D62">
            <v>192</v>
          </cell>
          <cell r="U62">
            <v>146780</v>
          </cell>
          <cell r="V62">
            <v>28181760</v>
          </cell>
        </row>
        <row r="63">
          <cell r="V63">
            <v>0</v>
          </cell>
        </row>
        <row r="64">
          <cell r="V64">
            <v>0</v>
          </cell>
        </row>
        <row r="65">
          <cell r="D65">
            <v>144</v>
          </cell>
          <cell r="U65">
            <v>70890</v>
          </cell>
          <cell r="V65">
            <v>10208160</v>
          </cell>
        </row>
        <row r="66">
          <cell r="D66">
            <v>96</v>
          </cell>
          <cell r="V66">
            <v>6805440</v>
          </cell>
        </row>
        <row r="67">
          <cell r="V67">
            <v>0</v>
          </cell>
        </row>
        <row r="68">
          <cell r="D68">
            <v>190</v>
          </cell>
          <cell r="U68">
            <v>63600</v>
          </cell>
          <cell r="V68">
            <v>12084000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U75">
            <v>5230</v>
          </cell>
          <cell r="V75">
            <v>0</v>
          </cell>
        </row>
        <row r="76">
          <cell r="U76">
            <v>35300</v>
          </cell>
          <cell r="V76">
            <v>0</v>
          </cell>
        </row>
        <row r="77">
          <cell r="U77">
            <v>95440</v>
          </cell>
          <cell r="V77">
            <v>0</v>
          </cell>
        </row>
        <row r="78">
          <cell r="U78">
            <v>11270</v>
          </cell>
          <cell r="V78">
            <v>0</v>
          </cell>
        </row>
        <row r="79">
          <cell r="D79">
            <v>38</v>
          </cell>
          <cell r="U79">
            <v>6850</v>
          </cell>
          <cell r="V79">
            <v>260300</v>
          </cell>
        </row>
        <row r="80">
          <cell r="U80">
            <v>49480</v>
          </cell>
          <cell r="V80">
            <v>0</v>
          </cell>
        </row>
        <row r="81">
          <cell r="U81">
            <v>8680</v>
          </cell>
          <cell r="V81">
            <v>0</v>
          </cell>
        </row>
        <row r="83">
          <cell r="V83">
            <v>27578650</v>
          </cell>
        </row>
        <row r="174">
          <cell r="V174">
            <v>39615760</v>
          </cell>
        </row>
        <row r="243">
          <cell r="V243">
            <v>5519500</v>
          </cell>
        </row>
        <row r="289">
          <cell r="V289">
            <v>0</v>
          </cell>
        </row>
        <row r="295">
          <cell r="V295">
            <v>9123040</v>
          </cell>
        </row>
        <row r="362">
          <cell r="V362">
            <v>11337690</v>
          </cell>
        </row>
        <row r="405">
          <cell r="V405">
            <v>186750</v>
          </cell>
        </row>
        <row r="428">
          <cell r="V428">
            <v>4477220</v>
          </cell>
        </row>
        <row r="446">
          <cell r="V446">
            <v>0</v>
          </cell>
        </row>
        <row r="456">
          <cell r="V456">
            <v>141190</v>
          </cell>
        </row>
        <row r="500">
          <cell r="V500">
            <v>5556560</v>
          </cell>
        </row>
        <row r="535">
          <cell r="V535">
            <v>27242890</v>
          </cell>
        </row>
        <row r="590">
          <cell r="V590">
            <v>94260</v>
          </cell>
        </row>
        <row r="615">
          <cell r="V615">
            <v>58366290</v>
          </cell>
        </row>
        <row r="633">
          <cell r="V633">
            <v>10824720</v>
          </cell>
        </row>
        <row r="634">
          <cell r="V634">
            <v>995520</v>
          </cell>
        </row>
        <row r="654">
          <cell r="V654">
            <v>0</v>
          </cell>
        </row>
        <row r="673">
          <cell r="V673">
            <v>0</v>
          </cell>
        </row>
        <row r="719">
          <cell r="V719">
            <v>0</v>
          </cell>
        </row>
        <row r="768">
          <cell r="D768">
            <v>1073</v>
          </cell>
          <cell r="V768">
            <v>8363960</v>
          </cell>
        </row>
        <row r="783">
          <cell r="V783">
            <v>0</v>
          </cell>
        </row>
        <row r="795">
          <cell r="D795">
            <v>323</v>
          </cell>
          <cell r="U795">
            <v>7380</v>
          </cell>
          <cell r="V795">
            <v>2383740</v>
          </cell>
        </row>
        <row r="796">
          <cell r="D796">
            <v>330</v>
          </cell>
          <cell r="U796">
            <v>2890</v>
          </cell>
          <cell r="V796">
            <v>953700</v>
          </cell>
        </row>
        <row r="797">
          <cell r="D797">
            <v>595</v>
          </cell>
          <cell r="U797">
            <v>2890</v>
          </cell>
          <cell r="V797">
            <v>1719550</v>
          </cell>
        </row>
        <row r="798">
          <cell r="D798">
            <v>11</v>
          </cell>
          <cell r="U798">
            <v>11500</v>
          </cell>
          <cell r="V798">
            <v>126500</v>
          </cell>
        </row>
        <row r="799">
          <cell r="D799">
            <v>64</v>
          </cell>
          <cell r="U799">
            <v>13470</v>
          </cell>
          <cell r="V799">
            <v>862080</v>
          </cell>
        </row>
        <row r="800">
          <cell r="D800">
            <v>1</v>
          </cell>
          <cell r="U800">
            <v>30560</v>
          </cell>
          <cell r="V800">
            <v>30560</v>
          </cell>
        </row>
        <row r="801">
          <cell r="U801">
            <v>3796</v>
          </cell>
          <cell r="V801">
            <v>0</v>
          </cell>
        </row>
        <row r="802">
          <cell r="U802">
            <v>9814</v>
          </cell>
          <cell r="V802">
            <v>0</v>
          </cell>
        </row>
        <row r="805">
          <cell r="D805">
            <v>24</v>
          </cell>
          <cell r="U805">
            <v>15250</v>
          </cell>
          <cell r="V805">
            <v>366000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0</v>
          </cell>
        </row>
        <row r="882">
          <cell r="V882">
            <v>52182870</v>
          </cell>
        </row>
        <row r="961">
          <cell r="V961">
            <v>2160570</v>
          </cell>
        </row>
        <row r="1036">
          <cell r="U1036">
            <v>9750</v>
          </cell>
          <cell r="V1036">
            <v>0</v>
          </cell>
        </row>
        <row r="1037">
          <cell r="V1037">
            <v>1217160</v>
          </cell>
        </row>
        <row r="1098">
          <cell r="V1098">
            <v>2823192.5</v>
          </cell>
        </row>
        <row r="1166">
          <cell r="V1166">
            <v>1664805</v>
          </cell>
        </row>
        <row r="1197">
          <cell r="D1197">
            <v>648</v>
          </cell>
          <cell r="U1197">
            <v>5220</v>
          </cell>
          <cell r="V1197">
            <v>3382560</v>
          </cell>
        </row>
        <row r="1198">
          <cell r="D1198">
            <v>45</v>
          </cell>
          <cell r="U1198">
            <v>14720</v>
          </cell>
          <cell r="V1198">
            <v>662400</v>
          </cell>
        </row>
        <row r="1199">
          <cell r="D1199">
            <v>33</v>
          </cell>
          <cell r="U1199">
            <v>24960</v>
          </cell>
          <cell r="V1199">
            <v>823680</v>
          </cell>
        </row>
        <row r="1200">
          <cell r="U1200">
            <v>47660</v>
          </cell>
          <cell r="V1200">
            <v>0</v>
          </cell>
        </row>
        <row r="1201">
          <cell r="D1201">
            <v>102</v>
          </cell>
          <cell r="U1201">
            <v>53120</v>
          </cell>
          <cell r="V1201">
            <v>5418240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83290</v>
          </cell>
        </row>
        <row r="1287">
          <cell r="V1287">
            <v>548960</v>
          </cell>
        </row>
        <row r="1354">
          <cell r="D1354">
            <v>74</v>
          </cell>
          <cell r="U1354">
            <v>36050</v>
          </cell>
          <cell r="V1354">
            <v>2667700</v>
          </cell>
        </row>
        <row r="1355">
          <cell r="U1355">
            <v>43480</v>
          </cell>
          <cell r="V1355">
            <v>0</v>
          </cell>
        </row>
        <row r="1356">
          <cell r="D1356">
            <v>15</v>
          </cell>
          <cell r="U1356">
            <v>46320</v>
          </cell>
          <cell r="V1356">
            <v>694800</v>
          </cell>
        </row>
        <row r="1357">
          <cell r="V1357">
            <v>58118270</v>
          </cell>
        </row>
        <row r="1441">
          <cell r="V1441">
            <v>1117027.5</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12376640</v>
          </cell>
        </row>
        <row r="1574">
          <cell r="V1574">
            <v>4039890</v>
          </cell>
        </row>
        <row r="1592">
          <cell r="V1592">
            <v>2042250</v>
          </cell>
        </row>
        <row r="1597">
          <cell r="V1597">
            <v>14717487.5</v>
          </cell>
        </row>
        <row r="1631">
          <cell r="V1631">
            <v>17810350</v>
          </cell>
        </row>
        <row r="1632">
          <cell r="V1632">
            <v>0</v>
          </cell>
        </row>
        <row r="1633">
          <cell r="D1633">
            <v>26</v>
          </cell>
          <cell r="G1633">
            <v>1</v>
          </cell>
          <cell r="V1633">
            <v>2787350</v>
          </cell>
        </row>
        <row r="1634">
          <cell r="D1634">
            <v>107</v>
          </cell>
          <cell r="V1634">
            <v>14752090</v>
          </cell>
        </row>
        <row r="1635">
          <cell r="D1635">
            <v>1</v>
          </cell>
          <cell r="V1635">
            <v>270910</v>
          </cell>
        </row>
        <row r="1636">
          <cell r="D1636">
            <v>81</v>
          </cell>
          <cell r="U1636">
            <v>137860</v>
          </cell>
          <cell r="V1636">
            <v>11166660</v>
          </cell>
        </row>
        <row r="1637">
          <cell r="D1637">
            <v>1</v>
          </cell>
          <cell r="U1637">
            <v>145050</v>
          </cell>
          <cell r="V1637">
            <v>145050</v>
          </cell>
        </row>
        <row r="1639">
          <cell r="V1639">
            <v>13798302.5</v>
          </cell>
        </row>
        <row r="1845">
          <cell r="D1845">
            <v>20</v>
          </cell>
          <cell r="F1845">
            <v>0</v>
          </cell>
          <cell r="G1845">
            <v>0</v>
          </cell>
          <cell r="V1845">
            <v>1210660</v>
          </cell>
        </row>
        <row r="1849">
          <cell r="D1849">
            <v>32</v>
          </cell>
          <cell r="V1849">
            <v>2305370</v>
          </cell>
        </row>
        <row r="1861">
          <cell r="D1861">
            <v>38</v>
          </cell>
          <cell r="U1861">
            <v>29900</v>
          </cell>
          <cell r="V1861">
            <v>1136200</v>
          </cell>
        </row>
        <row r="1863">
          <cell r="D1863">
            <v>207</v>
          </cell>
          <cell r="U1863">
            <v>19700</v>
          </cell>
          <cell r="V1863">
            <v>4077900</v>
          </cell>
        </row>
        <row r="1864">
          <cell r="D1864">
            <v>157</v>
          </cell>
          <cell r="U1864">
            <v>61980</v>
          </cell>
          <cell r="V1864">
            <v>9730860</v>
          </cell>
        </row>
        <row r="1865">
          <cell r="U1865">
            <v>76830</v>
          </cell>
          <cell r="V1865">
            <v>0</v>
          </cell>
        </row>
        <row r="1866">
          <cell r="D1866">
            <v>205</v>
          </cell>
          <cell r="U1866">
            <v>2700</v>
          </cell>
          <cell r="V1866">
            <v>553500</v>
          </cell>
        </row>
        <row r="1867">
          <cell r="U1867">
            <v>70</v>
          </cell>
          <cell r="V1867">
            <v>0</v>
          </cell>
        </row>
        <row r="1868">
          <cell r="U1868">
            <v>163110</v>
          </cell>
          <cell r="V1868">
            <v>0</v>
          </cell>
        </row>
        <row r="1869">
          <cell r="U1869">
            <v>11090</v>
          </cell>
          <cell r="V1869">
            <v>0</v>
          </cell>
        </row>
        <row r="1871">
          <cell r="V1871">
            <v>5467810</v>
          </cell>
        </row>
        <row r="1889">
          <cell r="V1889">
            <v>7249630</v>
          </cell>
        </row>
        <row r="1914">
          <cell r="V1914">
            <v>2956000</v>
          </cell>
        </row>
        <row r="1941">
          <cell r="D1941">
            <v>308</v>
          </cell>
          <cell r="U1941">
            <v>20650</v>
          </cell>
          <cell r="V1941">
            <v>6360200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99</v>
          </cell>
          <cell r="U1981">
            <v>37440</v>
          </cell>
          <cell r="V1981">
            <v>3706560</v>
          </cell>
        </row>
        <row r="1983">
          <cell r="D1983">
            <v>1</v>
          </cell>
          <cell r="U1983">
            <v>7370</v>
          </cell>
          <cell r="V1983">
            <v>7370</v>
          </cell>
        </row>
        <row r="1984">
          <cell r="U1984">
            <v>3920</v>
          </cell>
          <cell r="V1984">
            <v>0</v>
          </cell>
        </row>
        <row r="1985">
          <cell r="U1985">
            <v>14780</v>
          </cell>
          <cell r="V1985">
            <v>0</v>
          </cell>
        </row>
        <row r="1986">
          <cell r="U1986">
            <v>151590</v>
          </cell>
          <cell r="V1986">
            <v>0</v>
          </cell>
        </row>
        <row r="1987">
          <cell r="U1987">
            <v>832610</v>
          </cell>
          <cell r="V1987">
            <v>0</v>
          </cell>
        </row>
      </sheetData>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68108</v>
          </cell>
        </row>
        <row r="13">
          <cell r="D13">
            <v>25433</v>
          </cell>
        </row>
        <row r="14">
          <cell r="D14">
            <v>30012</v>
          </cell>
        </row>
        <row r="15">
          <cell r="D15">
            <v>1215</v>
          </cell>
        </row>
        <row r="16">
          <cell r="D16">
            <v>0</v>
          </cell>
        </row>
        <row r="17">
          <cell r="D17">
            <v>1769</v>
          </cell>
        </row>
        <row r="18">
          <cell r="D18">
            <v>5827</v>
          </cell>
        </row>
        <row r="19">
          <cell r="D19">
            <v>4584</v>
          </cell>
        </row>
        <row r="20">
          <cell r="D20">
            <v>45</v>
          </cell>
        </row>
        <row r="21">
          <cell r="D21">
            <v>1198</v>
          </cell>
        </row>
        <row r="22">
          <cell r="D22">
            <v>13</v>
          </cell>
        </row>
        <row r="23">
          <cell r="D23">
            <v>92</v>
          </cell>
        </row>
        <row r="24">
          <cell r="D24">
            <v>3747</v>
          </cell>
        </row>
        <row r="25">
          <cell r="D25">
            <v>5079</v>
          </cell>
        </row>
        <row r="26">
          <cell r="D26">
            <v>3123</v>
          </cell>
        </row>
        <row r="27">
          <cell r="D27">
            <v>10</v>
          </cell>
        </row>
        <row r="28">
          <cell r="D28">
            <v>983</v>
          </cell>
        </row>
        <row r="30">
          <cell r="D30">
            <v>496</v>
          </cell>
        </row>
        <row r="31">
          <cell r="D31">
            <v>169</v>
          </cell>
        </row>
        <row r="32">
          <cell r="D32">
            <v>298</v>
          </cell>
        </row>
        <row r="33">
          <cell r="D33">
            <v>0</v>
          </cell>
        </row>
        <row r="34">
          <cell r="D34">
            <v>0</v>
          </cell>
        </row>
        <row r="49">
          <cell r="D49">
            <v>0</v>
          </cell>
        </row>
        <row r="68">
          <cell r="E68">
            <v>7</v>
          </cell>
          <cell r="F68">
            <v>0</v>
          </cell>
          <cell r="G68">
            <v>0</v>
          </cell>
        </row>
        <row r="69">
          <cell r="E69">
            <v>109</v>
          </cell>
          <cell r="F69">
            <v>0</v>
          </cell>
          <cell r="G69">
            <v>0</v>
          </cell>
        </row>
        <row r="70">
          <cell r="E70">
            <v>29</v>
          </cell>
          <cell r="F70">
            <v>0</v>
          </cell>
          <cell r="G70">
            <v>5</v>
          </cell>
        </row>
        <row r="71">
          <cell r="E71">
            <v>6</v>
          </cell>
          <cell r="F71">
            <v>0</v>
          </cell>
          <cell r="G71">
            <v>1</v>
          </cell>
        </row>
        <row r="72">
          <cell r="E72">
            <v>53</v>
          </cell>
          <cell r="F72">
            <v>3</v>
          </cell>
          <cell r="G72">
            <v>3</v>
          </cell>
        </row>
        <row r="73">
          <cell r="E73">
            <v>73</v>
          </cell>
          <cell r="F73">
            <v>0</v>
          </cell>
          <cell r="G73">
            <v>2</v>
          </cell>
        </row>
        <row r="74">
          <cell r="E74">
            <v>3</v>
          </cell>
          <cell r="F74">
            <v>0</v>
          </cell>
          <cell r="G74">
            <v>4</v>
          </cell>
        </row>
        <row r="75">
          <cell r="E75">
            <v>2</v>
          </cell>
          <cell r="F75">
            <v>0</v>
          </cell>
          <cell r="G75">
            <v>0</v>
          </cell>
        </row>
        <row r="76">
          <cell r="E76">
            <v>185</v>
          </cell>
          <cell r="F76">
            <v>13</v>
          </cell>
          <cell r="G76">
            <v>38</v>
          </cell>
        </row>
        <row r="77">
          <cell r="E77">
            <v>12</v>
          </cell>
          <cell r="F77">
            <v>0</v>
          </cell>
          <cell r="G77">
            <v>0</v>
          </cell>
        </row>
        <row r="78">
          <cell r="E78">
            <v>49</v>
          </cell>
          <cell r="F78">
            <v>1</v>
          </cell>
          <cell r="G78">
            <v>1</v>
          </cell>
        </row>
        <row r="79">
          <cell r="E79">
            <v>6</v>
          </cell>
          <cell r="F79">
            <v>0</v>
          </cell>
          <cell r="G79">
            <v>1</v>
          </cell>
        </row>
        <row r="80">
          <cell r="E80">
            <v>54</v>
          </cell>
          <cell r="F80">
            <v>2</v>
          </cell>
          <cell r="G80">
            <v>10</v>
          </cell>
        </row>
        <row r="81">
          <cell r="E81">
            <v>129</v>
          </cell>
          <cell r="F81">
            <v>0</v>
          </cell>
          <cell r="G81">
            <v>0</v>
          </cell>
        </row>
        <row r="82">
          <cell r="E82">
            <v>65</v>
          </cell>
          <cell r="F82">
            <v>0</v>
          </cell>
          <cell r="G82">
            <v>1</v>
          </cell>
        </row>
        <row r="130">
          <cell r="E130">
            <v>453</v>
          </cell>
        </row>
      </sheetData>
      <sheetData sheetId="3">
        <row r="13">
          <cell r="U13">
            <v>4460</v>
          </cell>
          <cell r="V13">
            <v>0</v>
          </cell>
        </row>
        <row r="14">
          <cell r="U14">
            <v>5610</v>
          </cell>
          <cell r="V14">
            <v>0</v>
          </cell>
        </row>
        <row r="15">
          <cell r="D15">
            <v>5202</v>
          </cell>
          <cell r="U15">
            <v>12030</v>
          </cell>
          <cell r="V15">
            <v>62580060</v>
          </cell>
        </row>
        <row r="16">
          <cell r="U16">
            <v>7180</v>
          </cell>
          <cell r="V16">
            <v>0</v>
          </cell>
        </row>
        <row r="17">
          <cell r="U17">
            <v>7880</v>
          </cell>
          <cell r="V17">
            <v>0</v>
          </cell>
        </row>
        <row r="18">
          <cell r="U18">
            <v>15080</v>
          </cell>
          <cell r="V18">
            <v>0</v>
          </cell>
        </row>
        <row r="19">
          <cell r="D19">
            <v>44</v>
          </cell>
          <cell r="U19">
            <v>15080</v>
          </cell>
          <cell r="V19">
            <v>663520</v>
          </cell>
        </row>
        <row r="20">
          <cell r="U20">
            <v>6080</v>
          </cell>
          <cell r="V20">
            <v>0</v>
          </cell>
        </row>
        <row r="21">
          <cell r="U21">
            <v>7290</v>
          </cell>
          <cell r="V21">
            <v>0</v>
          </cell>
        </row>
        <row r="22">
          <cell r="U22">
            <v>9040</v>
          </cell>
          <cell r="V22">
            <v>0</v>
          </cell>
        </row>
        <row r="23">
          <cell r="D23">
            <v>2888</v>
          </cell>
          <cell r="U23">
            <v>6080</v>
          </cell>
          <cell r="V23">
            <v>17559040</v>
          </cell>
        </row>
        <row r="24">
          <cell r="D24">
            <v>1523</v>
          </cell>
          <cell r="U24">
            <v>7290</v>
          </cell>
          <cell r="V24">
            <v>11102670</v>
          </cell>
        </row>
        <row r="25">
          <cell r="D25">
            <v>2440</v>
          </cell>
          <cell r="U25">
            <v>9040</v>
          </cell>
          <cell r="V25">
            <v>22057600</v>
          </cell>
        </row>
        <row r="27">
          <cell r="D27">
            <v>2286</v>
          </cell>
          <cell r="U27">
            <v>1180</v>
          </cell>
          <cell r="V27">
            <v>2697480</v>
          </cell>
        </row>
        <row r="28">
          <cell r="U28">
            <v>2030</v>
          </cell>
          <cell r="V28">
            <v>0</v>
          </cell>
        </row>
        <row r="29">
          <cell r="U29">
            <v>650</v>
          </cell>
          <cell r="V29">
            <v>0</v>
          </cell>
        </row>
        <row r="30">
          <cell r="D30">
            <v>178</v>
          </cell>
          <cell r="U30">
            <v>1610</v>
          </cell>
          <cell r="V30">
            <v>286580</v>
          </cell>
        </row>
        <row r="31">
          <cell r="D31">
            <v>1590</v>
          </cell>
          <cell r="U31">
            <v>1300</v>
          </cell>
          <cell r="V31">
            <v>2067000</v>
          </cell>
        </row>
        <row r="32">
          <cell r="U32">
            <v>1180</v>
          </cell>
          <cell r="V32">
            <v>0</v>
          </cell>
        </row>
        <row r="34">
          <cell r="D34">
            <v>50</v>
          </cell>
          <cell r="U34">
            <v>3890</v>
          </cell>
          <cell r="V34">
            <v>194500</v>
          </cell>
        </row>
        <row r="35">
          <cell r="D35">
            <v>620</v>
          </cell>
          <cell r="U35">
            <v>2140</v>
          </cell>
          <cell r="V35">
            <v>1326800</v>
          </cell>
        </row>
        <row r="36">
          <cell r="D36">
            <v>48</v>
          </cell>
          <cell r="U36">
            <v>2140</v>
          </cell>
          <cell r="V36">
            <v>102720</v>
          </cell>
        </row>
        <row r="37">
          <cell r="D37">
            <v>481</v>
          </cell>
          <cell r="U37">
            <v>650</v>
          </cell>
          <cell r="V37">
            <v>312650</v>
          </cell>
        </row>
        <row r="39">
          <cell r="D39">
            <v>255</v>
          </cell>
          <cell r="U39">
            <v>1850</v>
          </cell>
          <cell r="V39">
            <v>471750</v>
          </cell>
        </row>
        <row r="40">
          <cell r="D40">
            <v>22</v>
          </cell>
          <cell r="U40">
            <v>1850</v>
          </cell>
          <cell r="V40">
            <v>40700</v>
          </cell>
        </row>
        <row r="41">
          <cell r="D41">
            <v>291</v>
          </cell>
          <cell r="U41">
            <v>1070</v>
          </cell>
          <cell r="V41">
            <v>311370</v>
          </cell>
        </row>
        <row r="43">
          <cell r="D43">
            <v>194</v>
          </cell>
          <cell r="U43">
            <v>810</v>
          </cell>
          <cell r="V43">
            <v>157140</v>
          </cell>
        </row>
        <row r="44">
          <cell r="U44">
            <v>100</v>
          </cell>
          <cell r="V44">
            <v>0</v>
          </cell>
        </row>
        <row r="45">
          <cell r="V45">
            <v>0</v>
          </cell>
        </row>
        <row r="47">
          <cell r="U47">
            <v>1440</v>
          </cell>
          <cell r="V47">
            <v>0</v>
          </cell>
        </row>
        <row r="48">
          <cell r="D48">
            <v>304</v>
          </cell>
          <cell r="U48">
            <v>710</v>
          </cell>
          <cell r="V48">
            <v>215840</v>
          </cell>
        </row>
        <row r="49">
          <cell r="D49">
            <v>4920</v>
          </cell>
          <cell r="U49">
            <v>2140</v>
          </cell>
          <cell r="V49">
            <v>10528800</v>
          </cell>
        </row>
        <row r="50">
          <cell r="D50">
            <v>77</v>
          </cell>
          <cell r="U50">
            <v>16070</v>
          </cell>
          <cell r="V50">
            <v>1237390</v>
          </cell>
        </row>
        <row r="51">
          <cell r="D51">
            <v>148</v>
          </cell>
          <cell r="U51">
            <v>36900</v>
          </cell>
          <cell r="V51">
            <v>5461200</v>
          </cell>
        </row>
        <row r="52">
          <cell r="D52">
            <v>50</v>
          </cell>
          <cell r="V52">
            <v>460500</v>
          </cell>
        </row>
        <row r="59">
          <cell r="D59">
            <v>5431</v>
          </cell>
          <cell r="U59">
            <v>35300</v>
          </cell>
          <cell r="V59">
            <v>191714300</v>
          </cell>
        </row>
        <row r="60">
          <cell r="U60">
            <v>32500</v>
          </cell>
          <cell r="V60">
            <v>0</v>
          </cell>
        </row>
        <row r="61">
          <cell r="U61">
            <v>27090</v>
          </cell>
          <cell r="V61">
            <v>0</v>
          </cell>
        </row>
        <row r="62">
          <cell r="D62">
            <v>227</v>
          </cell>
          <cell r="U62">
            <v>146780</v>
          </cell>
          <cell r="V62">
            <v>33319060</v>
          </cell>
        </row>
        <row r="63">
          <cell r="V63">
            <v>0</v>
          </cell>
        </row>
        <row r="64">
          <cell r="V64">
            <v>0</v>
          </cell>
        </row>
        <row r="65">
          <cell r="D65">
            <v>171</v>
          </cell>
          <cell r="U65">
            <v>70890</v>
          </cell>
          <cell r="V65">
            <v>12122190</v>
          </cell>
        </row>
        <row r="66">
          <cell r="D66">
            <v>117</v>
          </cell>
          <cell r="V66">
            <v>8294130</v>
          </cell>
        </row>
        <row r="67">
          <cell r="V67">
            <v>0</v>
          </cell>
        </row>
        <row r="68">
          <cell r="D68">
            <v>97</v>
          </cell>
          <cell r="U68">
            <v>63600</v>
          </cell>
          <cell r="V68">
            <v>6169200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U75">
            <v>5230</v>
          </cell>
          <cell r="V75">
            <v>0</v>
          </cell>
        </row>
        <row r="76">
          <cell r="U76">
            <v>35300</v>
          </cell>
          <cell r="V76">
            <v>0</v>
          </cell>
        </row>
        <row r="77">
          <cell r="U77">
            <v>95440</v>
          </cell>
          <cell r="V77">
            <v>0</v>
          </cell>
        </row>
        <row r="78">
          <cell r="U78">
            <v>11270</v>
          </cell>
          <cell r="V78">
            <v>0</v>
          </cell>
        </row>
        <row r="79">
          <cell r="D79">
            <v>29</v>
          </cell>
          <cell r="U79">
            <v>6850</v>
          </cell>
          <cell r="V79">
            <v>198650</v>
          </cell>
        </row>
        <row r="80">
          <cell r="U80">
            <v>49480</v>
          </cell>
          <cell r="V80">
            <v>0</v>
          </cell>
        </row>
        <row r="81">
          <cell r="U81">
            <v>8680</v>
          </cell>
          <cell r="V81">
            <v>0</v>
          </cell>
        </row>
        <row r="83">
          <cell r="V83">
            <v>28874260</v>
          </cell>
        </row>
        <row r="174">
          <cell r="V174">
            <v>38678630</v>
          </cell>
        </row>
        <row r="243">
          <cell r="V243">
            <v>4493980</v>
          </cell>
        </row>
        <row r="289">
          <cell r="V289">
            <v>0</v>
          </cell>
        </row>
        <row r="295">
          <cell r="V295">
            <v>8783110</v>
          </cell>
        </row>
        <row r="362">
          <cell r="V362">
            <v>11298860</v>
          </cell>
        </row>
        <row r="405">
          <cell r="V405">
            <v>135550</v>
          </cell>
        </row>
        <row r="428">
          <cell r="V428">
            <v>5142140</v>
          </cell>
        </row>
        <row r="446">
          <cell r="V446">
            <v>142480</v>
          </cell>
        </row>
        <row r="456">
          <cell r="V456">
            <v>141700</v>
          </cell>
        </row>
        <row r="500">
          <cell r="V500">
            <v>5394290</v>
          </cell>
        </row>
        <row r="535">
          <cell r="V535">
            <v>26658440</v>
          </cell>
        </row>
        <row r="590">
          <cell r="V590">
            <v>203640</v>
          </cell>
        </row>
        <row r="615">
          <cell r="V615">
            <v>53073600</v>
          </cell>
        </row>
        <row r="633">
          <cell r="V633">
            <v>14900360</v>
          </cell>
        </row>
        <row r="634">
          <cell r="V634">
            <v>919360</v>
          </cell>
        </row>
        <row r="654">
          <cell r="V654">
            <v>0</v>
          </cell>
        </row>
        <row r="673">
          <cell r="V673">
            <v>0</v>
          </cell>
        </row>
        <row r="719">
          <cell r="V719">
            <v>0</v>
          </cell>
        </row>
        <row r="768">
          <cell r="D768">
            <v>779</v>
          </cell>
          <cell r="V768">
            <v>5905750</v>
          </cell>
        </row>
        <row r="783">
          <cell r="V783">
            <v>0</v>
          </cell>
        </row>
        <row r="795">
          <cell r="D795">
            <v>346</v>
          </cell>
          <cell r="U795">
            <v>7380</v>
          </cell>
          <cell r="V795">
            <v>2553480</v>
          </cell>
        </row>
        <row r="796">
          <cell r="D796">
            <v>325</v>
          </cell>
          <cell r="U796">
            <v>2890</v>
          </cell>
          <cell r="V796">
            <v>939250</v>
          </cell>
        </row>
        <row r="797">
          <cell r="D797">
            <v>542</v>
          </cell>
          <cell r="U797">
            <v>2890</v>
          </cell>
          <cell r="V797">
            <v>1566380</v>
          </cell>
        </row>
        <row r="798">
          <cell r="D798">
            <v>17</v>
          </cell>
          <cell r="U798">
            <v>11500</v>
          </cell>
          <cell r="V798">
            <v>195500</v>
          </cell>
        </row>
        <row r="799">
          <cell r="D799">
            <v>87</v>
          </cell>
          <cell r="U799">
            <v>13470</v>
          </cell>
          <cell r="V799">
            <v>1171890</v>
          </cell>
        </row>
        <row r="800">
          <cell r="U800">
            <v>30560</v>
          </cell>
          <cell r="V800">
            <v>0</v>
          </cell>
        </row>
        <row r="801">
          <cell r="U801">
            <v>3796</v>
          </cell>
          <cell r="V801">
            <v>0</v>
          </cell>
        </row>
        <row r="802">
          <cell r="U802">
            <v>9814</v>
          </cell>
          <cell r="V802">
            <v>0</v>
          </cell>
        </row>
        <row r="805">
          <cell r="D805">
            <v>17</v>
          </cell>
          <cell r="U805">
            <v>15250</v>
          </cell>
          <cell r="V805">
            <v>259250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1118250</v>
          </cell>
        </row>
        <row r="882">
          <cell r="V882">
            <v>23893070</v>
          </cell>
        </row>
        <row r="961">
          <cell r="V961">
            <v>3379632.5</v>
          </cell>
        </row>
        <row r="1036">
          <cell r="D1036">
            <v>2</v>
          </cell>
          <cell r="U1036">
            <v>9750</v>
          </cell>
          <cell r="V1036">
            <v>19500</v>
          </cell>
        </row>
        <row r="1037">
          <cell r="V1037">
            <v>484370</v>
          </cell>
        </row>
        <row r="1098">
          <cell r="V1098">
            <v>2981982.5</v>
          </cell>
        </row>
        <row r="1166">
          <cell r="V1166">
            <v>1660310</v>
          </cell>
        </row>
        <row r="1197">
          <cell r="D1197">
            <v>451</v>
          </cell>
          <cell r="U1197">
            <v>5220</v>
          </cell>
          <cell r="V1197">
            <v>2354220</v>
          </cell>
        </row>
        <row r="1198">
          <cell r="D1198">
            <v>17</v>
          </cell>
          <cell r="U1198">
            <v>14720</v>
          </cell>
          <cell r="V1198">
            <v>250240</v>
          </cell>
        </row>
        <row r="1199">
          <cell r="D1199">
            <v>32</v>
          </cell>
          <cell r="U1199">
            <v>24960</v>
          </cell>
          <cell r="V1199">
            <v>798720</v>
          </cell>
        </row>
        <row r="1200">
          <cell r="U1200">
            <v>47660</v>
          </cell>
          <cell r="V1200">
            <v>0</v>
          </cell>
        </row>
        <row r="1201">
          <cell r="D1201">
            <v>95</v>
          </cell>
          <cell r="U1201">
            <v>53120</v>
          </cell>
          <cell r="V1201">
            <v>5046400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763945</v>
          </cell>
        </row>
        <row r="1287">
          <cell r="V1287">
            <v>112500</v>
          </cell>
        </row>
        <row r="1354">
          <cell r="D1354">
            <v>73</v>
          </cell>
          <cell r="U1354">
            <v>36050</v>
          </cell>
          <cell r="V1354">
            <v>2631650</v>
          </cell>
        </row>
        <row r="1355">
          <cell r="U1355">
            <v>43480</v>
          </cell>
          <cell r="V1355">
            <v>0</v>
          </cell>
        </row>
        <row r="1356">
          <cell r="D1356">
            <v>16</v>
          </cell>
          <cell r="U1356">
            <v>46320</v>
          </cell>
          <cell r="V1356">
            <v>741120</v>
          </cell>
        </row>
        <row r="1357">
          <cell r="V1357">
            <v>58960545</v>
          </cell>
        </row>
        <row r="1441">
          <cell r="V1441">
            <v>1741400</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10871152.5</v>
          </cell>
        </row>
        <row r="1574">
          <cell r="V1574">
            <v>4149630</v>
          </cell>
        </row>
        <row r="1592">
          <cell r="V1592">
            <v>971867.5</v>
          </cell>
        </row>
        <row r="1597">
          <cell r="V1597">
            <v>13581265</v>
          </cell>
        </row>
        <row r="1631">
          <cell r="V1631">
            <v>17010820</v>
          </cell>
        </row>
        <row r="1632">
          <cell r="V1632">
            <v>0</v>
          </cell>
        </row>
        <row r="1633">
          <cell r="D1633">
            <v>23</v>
          </cell>
          <cell r="V1633">
            <v>2396600</v>
          </cell>
        </row>
        <row r="1634">
          <cell r="D1634">
            <v>106</v>
          </cell>
          <cell r="V1634">
            <v>14614220</v>
          </cell>
        </row>
        <row r="1635">
          <cell r="V1635">
            <v>0</v>
          </cell>
        </row>
        <row r="1636">
          <cell r="D1636">
            <v>85</v>
          </cell>
          <cell r="U1636">
            <v>137860</v>
          </cell>
          <cell r="V1636">
            <v>11718100</v>
          </cell>
        </row>
        <row r="1637">
          <cell r="D1637">
            <v>2</v>
          </cell>
          <cell r="U1637">
            <v>145050</v>
          </cell>
          <cell r="V1637">
            <v>290100</v>
          </cell>
        </row>
        <row r="1639">
          <cell r="V1639">
            <v>12822130</v>
          </cell>
        </row>
        <row r="1845">
          <cell r="D1845">
            <v>10</v>
          </cell>
          <cell r="F1845">
            <v>0</v>
          </cell>
          <cell r="G1845">
            <v>0</v>
          </cell>
          <cell r="V1845">
            <v>576600</v>
          </cell>
        </row>
        <row r="1849">
          <cell r="D1849">
            <v>28</v>
          </cell>
          <cell r="V1849">
            <v>1873720</v>
          </cell>
        </row>
        <row r="1861">
          <cell r="D1861">
            <v>43</v>
          </cell>
          <cell r="U1861">
            <v>29900</v>
          </cell>
          <cell r="V1861">
            <v>1285700</v>
          </cell>
        </row>
        <row r="1863">
          <cell r="D1863">
            <v>191</v>
          </cell>
          <cell r="U1863">
            <v>19700</v>
          </cell>
          <cell r="V1863">
            <v>3762700</v>
          </cell>
        </row>
        <row r="1864">
          <cell r="D1864">
            <v>161</v>
          </cell>
          <cell r="U1864">
            <v>61980</v>
          </cell>
          <cell r="V1864">
            <v>9978780</v>
          </cell>
        </row>
        <row r="1865">
          <cell r="U1865">
            <v>76830</v>
          </cell>
          <cell r="V1865">
            <v>0</v>
          </cell>
        </row>
        <row r="1866">
          <cell r="D1866">
            <v>156</v>
          </cell>
          <cell r="U1866">
            <v>2700</v>
          </cell>
          <cell r="V1866">
            <v>421200</v>
          </cell>
        </row>
        <row r="1867">
          <cell r="U1867">
            <v>70</v>
          </cell>
          <cell r="V1867">
            <v>0</v>
          </cell>
        </row>
        <row r="1868">
          <cell r="U1868">
            <v>163110</v>
          </cell>
          <cell r="V1868">
            <v>0</v>
          </cell>
        </row>
        <row r="1869">
          <cell r="U1869">
            <v>11090</v>
          </cell>
          <cell r="V1869">
            <v>0</v>
          </cell>
        </row>
        <row r="1871">
          <cell r="V1871">
            <v>5620440</v>
          </cell>
        </row>
        <row r="1889">
          <cell r="V1889">
            <v>5690390</v>
          </cell>
        </row>
        <row r="1914">
          <cell r="V1914">
            <v>2524300</v>
          </cell>
        </row>
        <row r="1941">
          <cell r="D1941">
            <v>223</v>
          </cell>
          <cell r="U1941">
            <v>20650</v>
          </cell>
          <cell r="V1941">
            <v>4604950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113</v>
          </cell>
          <cell r="U1981">
            <v>37440</v>
          </cell>
          <cell r="V1981">
            <v>4230720</v>
          </cell>
        </row>
        <row r="1983">
          <cell r="U1983">
            <v>7370</v>
          </cell>
          <cell r="V1983">
            <v>0</v>
          </cell>
        </row>
        <row r="1984">
          <cell r="U1984">
            <v>3920</v>
          </cell>
          <cell r="V1984">
            <v>0</v>
          </cell>
        </row>
        <row r="1985">
          <cell r="U1985">
            <v>14780</v>
          </cell>
          <cell r="V1985">
            <v>0</v>
          </cell>
        </row>
        <row r="1986">
          <cell r="U1986">
            <v>151590</v>
          </cell>
          <cell r="V1986">
            <v>0</v>
          </cell>
        </row>
        <row r="1987">
          <cell r="D1987">
            <v>1</v>
          </cell>
          <cell r="U1987">
            <v>832610</v>
          </cell>
          <cell r="V1987">
            <v>832610</v>
          </cell>
        </row>
      </sheetData>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JULIO</v>
          </cell>
          <cell r="C6">
            <v>0</v>
          </cell>
          <cell r="D6">
            <v>7</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69652</v>
          </cell>
        </row>
        <row r="13">
          <cell r="D13">
            <v>26391</v>
          </cell>
        </row>
        <row r="14">
          <cell r="D14">
            <v>30432</v>
          </cell>
        </row>
        <row r="15">
          <cell r="D15">
            <v>1373</v>
          </cell>
        </row>
        <row r="16">
          <cell r="D16">
            <v>0</v>
          </cell>
        </row>
        <row r="17">
          <cell r="D17">
            <v>1874</v>
          </cell>
        </row>
        <row r="18">
          <cell r="D18">
            <v>6111</v>
          </cell>
        </row>
        <row r="19">
          <cell r="D19">
            <v>4612</v>
          </cell>
        </row>
        <row r="20">
          <cell r="D20">
            <v>36</v>
          </cell>
        </row>
        <row r="21">
          <cell r="D21">
            <v>1463</v>
          </cell>
        </row>
        <row r="22">
          <cell r="D22">
            <v>0</v>
          </cell>
        </row>
        <row r="23">
          <cell r="D23">
            <v>49</v>
          </cell>
        </row>
        <row r="24">
          <cell r="D24">
            <v>3422</v>
          </cell>
        </row>
        <row r="25">
          <cell r="D25">
            <v>5031</v>
          </cell>
        </row>
        <row r="26">
          <cell r="D26">
            <v>2896</v>
          </cell>
        </row>
        <row r="27">
          <cell r="D27">
            <v>8</v>
          </cell>
        </row>
        <row r="28">
          <cell r="D28">
            <v>838</v>
          </cell>
        </row>
        <row r="30">
          <cell r="D30">
            <v>882</v>
          </cell>
        </row>
        <row r="31">
          <cell r="D31">
            <v>165</v>
          </cell>
        </row>
        <row r="32">
          <cell r="D32">
            <v>242</v>
          </cell>
        </row>
        <row r="33">
          <cell r="D33">
            <v>0</v>
          </cell>
        </row>
        <row r="34">
          <cell r="D34">
            <v>0</v>
          </cell>
        </row>
        <row r="49">
          <cell r="D49">
            <v>0</v>
          </cell>
        </row>
        <row r="68">
          <cell r="E68">
            <v>12</v>
          </cell>
          <cell r="F68">
            <v>0</v>
          </cell>
          <cell r="G68">
            <v>0</v>
          </cell>
        </row>
        <row r="69">
          <cell r="E69">
            <v>118</v>
          </cell>
          <cell r="F69">
            <v>0</v>
          </cell>
          <cell r="G69">
            <v>0</v>
          </cell>
        </row>
        <row r="70">
          <cell r="E70">
            <v>17</v>
          </cell>
          <cell r="F70">
            <v>0</v>
          </cell>
          <cell r="G70">
            <v>2</v>
          </cell>
        </row>
        <row r="71">
          <cell r="E71">
            <v>3</v>
          </cell>
          <cell r="F71">
            <v>0</v>
          </cell>
          <cell r="G71">
            <v>0</v>
          </cell>
        </row>
        <row r="72">
          <cell r="E72">
            <v>53</v>
          </cell>
          <cell r="F72">
            <v>0</v>
          </cell>
          <cell r="G72">
            <v>4</v>
          </cell>
        </row>
        <row r="73">
          <cell r="E73">
            <v>90</v>
          </cell>
          <cell r="F73">
            <v>1</v>
          </cell>
          <cell r="G73">
            <v>0</v>
          </cell>
        </row>
        <row r="74">
          <cell r="E74">
            <v>4</v>
          </cell>
          <cell r="F74">
            <v>0</v>
          </cell>
          <cell r="G74">
            <v>6</v>
          </cell>
        </row>
        <row r="75">
          <cell r="E75">
            <v>2</v>
          </cell>
          <cell r="F75">
            <v>0</v>
          </cell>
          <cell r="G75">
            <v>1</v>
          </cell>
        </row>
        <row r="76">
          <cell r="E76">
            <v>214</v>
          </cell>
          <cell r="F76">
            <v>10</v>
          </cell>
          <cell r="G76">
            <v>49</v>
          </cell>
        </row>
        <row r="77">
          <cell r="E77">
            <v>6</v>
          </cell>
          <cell r="F77">
            <v>0</v>
          </cell>
          <cell r="G77">
            <v>0</v>
          </cell>
        </row>
        <row r="78">
          <cell r="E78">
            <v>47</v>
          </cell>
          <cell r="F78">
            <v>1</v>
          </cell>
          <cell r="G78">
            <v>3</v>
          </cell>
        </row>
        <row r="79">
          <cell r="E79">
            <v>8</v>
          </cell>
          <cell r="F79">
            <v>0</v>
          </cell>
          <cell r="G79">
            <v>0</v>
          </cell>
        </row>
        <row r="80">
          <cell r="E80">
            <v>46</v>
          </cell>
          <cell r="F80">
            <v>1</v>
          </cell>
          <cell r="G80">
            <v>5</v>
          </cell>
        </row>
        <row r="81">
          <cell r="E81">
            <v>130</v>
          </cell>
          <cell r="F81">
            <v>0</v>
          </cell>
          <cell r="G81">
            <v>2</v>
          </cell>
        </row>
        <row r="82">
          <cell r="E82">
            <v>69</v>
          </cell>
          <cell r="F82">
            <v>9</v>
          </cell>
          <cell r="G82">
            <v>7</v>
          </cell>
        </row>
        <row r="130">
          <cell r="E130">
            <v>1326</v>
          </cell>
        </row>
      </sheetData>
      <sheetData sheetId="3">
        <row r="13">
          <cell r="U13">
            <v>4460</v>
          </cell>
          <cell r="V13">
            <v>0</v>
          </cell>
        </row>
        <row r="14">
          <cell r="U14">
            <v>5610</v>
          </cell>
          <cell r="V14">
            <v>0</v>
          </cell>
        </row>
        <row r="15">
          <cell r="D15">
            <v>4894</v>
          </cell>
          <cell r="U15">
            <v>12030</v>
          </cell>
          <cell r="V15">
            <v>58874820</v>
          </cell>
        </row>
        <row r="16">
          <cell r="U16">
            <v>7180</v>
          </cell>
          <cell r="V16">
            <v>0</v>
          </cell>
        </row>
        <row r="17">
          <cell r="U17">
            <v>7880</v>
          </cell>
          <cell r="V17">
            <v>0</v>
          </cell>
        </row>
        <row r="18">
          <cell r="U18">
            <v>15080</v>
          </cell>
          <cell r="V18">
            <v>0</v>
          </cell>
        </row>
        <row r="19">
          <cell r="D19">
            <v>61</v>
          </cell>
          <cell r="U19">
            <v>15080</v>
          </cell>
          <cell r="V19">
            <v>919880</v>
          </cell>
        </row>
        <row r="20">
          <cell r="U20">
            <v>6080</v>
          </cell>
          <cell r="V20">
            <v>0</v>
          </cell>
        </row>
        <row r="21">
          <cell r="U21">
            <v>7290</v>
          </cell>
          <cell r="V21">
            <v>0</v>
          </cell>
        </row>
        <row r="22">
          <cell r="U22">
            <v>9040</v>
          </cell>
          <cell r="V22">
            <v>0</v>
          </cell>
        </row>
        <row r="23">
          <cell r="D23">
            <v>2501</v>
          </cell>
          <cell r="U23">
            <v>6080</v>
          </cell>
          <cell r="V23">
            <v>15206080</v>
          </cell>
        </row>
        <row r="24">
          <cell r="D24">
            <v>1214</v>
          </cell>
          <cell r="U24">
            <v>7290</v>
          </cell>
          <cell r="V24">
            <v>8850060</v>
          </cell>
        </row>
        <row r="25">
          <cell r="D25">
            <v>2328</v>
          </cell>
          <cell r="U25">
            <v>9040</v>
          </cell>
          <cell r="V25">
            <v>21045120</v>
          </cell>
        </row>
        <row r="27">
          <cell r="D27">
            <v>2001</v>
          </cell>
          <cell r="U27">
            <v>1180</v>
          </cell>
          <cell r="V27">
            <v>2361180</v>
          </cell>
        </row>
        <row r="28">
          <cell r="U28">
            <v>2030</v>
          </cell>
          <cell r="V28">
            <v>0</v>
          </cell>
        </row>
        <row r="29">
          <cell r="U29">
            <v>650</v>
          </cell>
          <cell r="V29">
            <v>0</v>
          </cell>
        </row>
        <row r="30">
          <cell r="D30">
            <v>138</v>
          </cell>
          <cell r="U30">
            <v>1610</v>
          </cell>
          <cell r="V30">
            <v>222180</v>
          </cell>
        </row>
        <row r="31">
          <cell r="D31">
            <v>1604</v>
          </cell>
          <cell r="U31">
            <v>1300</v>
          </cell>
          <cell r="V31">
            <v>2085200</v>
          </cell>
        </row>
        <row r="32">
          <cell r="U32">
            <v>1180</v>
          </cell>
          <cell r="V32">
            <v>0</v>
          </cell>
        </row>
        <row r="34">
          <cell r="D34">
            <v>54</v>
          </cell>
          <cell r="U34">
            <v>3890</v>
          </cell>
          <cell r="V34">
            <v>210060</v>
          </cell>
        </row>
        <row r="35">
          <cell r="D35">
            <v>576</v>
          </cell>
          <cell r="U35">
            <v>2140</v>
          </cell>
          <cell r="V35">
            <v>1232640</v>
          </cell>
        </row>
        <row r="36">
          <cell r="D36">
            <v>49</v>
          </cell>
          <cell r="U36">
            <v>2140</v>
          </cell>
          <cell r="V36">
            <v>104860</v>
          </cell>
        </row>
        <row r="37">
          <cell r="D37">
            <v>306</v>
          </cell>
          <cell r="U37">
            <v>650</v>
          </cell>
          <cell r="V37">
            <v>198900</v>
          </cell>
        </row>
        <row r="39">
          <cell r="D39">
            <v>313</v>
          </cell>
          <cell r="U39">
            <v>1850</v>
          </cell>
          <cell r="V39">
            <v>579050</v>
          </cell>
        </row>
        <row r="40">
          <cell r="D40">
            <v>34</v>
          </cell>
          <cell r="U40">
            <v>1850</v>
          </cell>
          <cell r="V40">
            <v>62900</v>
          </cell>
        </row>
        <row r="41">
          <cell r="D41">
            <v>257</v>
          </cell>
          <cell r="U41">
            <v>1070</v>
          </cell>
          <cell r="V41">
            <v>274990</v>
          </cell>
        </row>
        <row r="43">
          <cell r="D43">
            <v>215</v>
          </cell>
          <cell r="U43">
            <v>810</v>
          </cell>
          <cell r="V43">
            <v>174150</v>
          </cell>
        </row>
        <row r="44">
          <cell r="U44">
            <v>100</v>
          </cell>
          <cell r="V44">
            <v>0</v>
          </cell>
        </row>
        <row r="45">
          <cell r="V45">
            <v>0</v>
          </cell>
        </row>
        <row r="47">
          <cell r="U47">
            <v>1440</v>
          </cell>
          <cell r="V47">
            <v>0</v>
          </cell>
        </row>
        <row r="48">
          <cell r="D48">
            <v>391</v>
          </cell>
          <cell r="U48">
            <v>710</v>
          </cell>
          <cell r="V48">
            <v>277610</v>
          </cell>
        </row>
        <row r="49">
          <cell r="D49">
            <v>4858</v>
          </cell>
          <cell r="U49">
            <v>2140</v>
          </cell>
          <cell r="V49">
            <v>10396120</v>
          </cell>
        </row>
        <row r="50">
          <cell r="D50">
            <v>79</v>
          </cell>
          <cell r="U50">
            <v>16070</v>
          </cell>
          <cell r="V50">
            <v>1269530</v>
          </cell>
        </row>
        <row r="51">
          <cell r="D51">
            <v>156</v>
          </cell>
          <cell r="U51">
            <v>36900</v>
          </cell>
          <cell r="V51">
            <v>5756400</v>
          </cell>
        </row>
        <row r="52">
          <cell r="D52">
            <v>45</v>
          </cell>
          <cell r="V52">
            <v>414450</v>
          </cell>
        </row>
        <row r="59">
          <cell r="D59">
            <v>5751</v>
          </cell>
          <cell r="U59">
            <v>35300</v>
          </cell>
          <cell r="V59">
            <v>203010300</v>
          </cell>
        </row>
        <row r="60">
          <cell r="U60">
            <v>32500</v>
          </cell>
          <cell r="V60">
            <v>0</v>
          </cell>
        </row>
        <row r="61">
          <cell r="U61">
            <v>27090</v>
          </cell>
          <cell r="V61">
            <v>0</v>
          </cell>
        </row>
        <row r="62">
          <cell r="D62">
            <v>327</v>
          </cell>
          <cell r="U62">
            <v>146780</v>
          </cell>
          <cell r="V62">
            <v>47997060</v>
          </cell>
        </row>
        <row r="63">
          <cell r="V63">
            <v>0</v>
          </cell>
        </row>
        <row r="64">
          <cell r="V64">
            <v>0</v>
          </cell>
        </row>
        <row r="65">
          <cell r="D65">
            <v>152</v>
          </cell>
          <cell r="U65">
            <v>70890</v>
          </cell>
          <cell r="V65">
            <v>10775280</v>
          </cell>
        </row>
        <row r="66">
          <cell r="D66">
            <v>149</v>
          </cell>
          <cell r="V66">
            <v>10562610</v>
          </cell>
        </row>
        <row r="67">
          <cell r="V67">
            <v>0</v>
          </cell>
        </row>
        <row r="68">
          <cell r="D68">
            <v>102</v>
          </cell>
          <cell r="U68">
            <v>63600</v>
          </cell>
          <cell r="V68">
            <v>6487200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U75">
            <v>5230</v>
          </cell>
          <cell r="V75">
            <v>0</v>
          </cell>
        </row>
        <row r="76">
          <cell r="U76">
            <v>35300</v>
          </cell>
          <cell r="V76">
            <v>0</v>
          </cell>
        </row>
        <row r="77">
          <cell r="U77">
            <v>95440</v>
          </cell>
          <cell r="V77">
            <v>0</v>
          </cell>
        </row>
        <row r="78">
          <cell r="U78">
            <v>11270</v>
          </cell>
          <cell r="V78">
            <v>0</v>
          </cell>
        </row>
        <row r="79">
          <cell r="D79">
            <v>39</v>
          </cell>
          <cell r="U79">
            <v>6850</v>
          </cell>
          <cell r="V79">
            <v>267150</v>
          </cell>
        </row>
        <row r="80">
          <cell r="U80">
            <v>49480</v>
          </cell>
          <cell r="V80">
            <v>0</v>
          </cell>
        </row>
        <row r="81">
          <cell r="U81">
            <v>8680</v>
          </cell>
          <cell r="V81">
            <v>0</v>
          </cell>
        </row>
        <row r="83">
          <cell r="V83">
            <v>28840250</v>
          </cell>
        </row>
        <row r="174">
          <cell r="V174">
            <v>39480380</v>
          </cell>
        </row>
        <row r="243">
          <cell r="V243">
            <v>5085180</v>
          </cell>
        </row>
        <row r="289">
          <cell r="V289">
            <v>0</v>
          </cell>
        </row>
        <row r="295">
          <cell r="V295">
            <v>9521170</v>
          </cell>
        </row>
        <row r="362">
          <cell r="V362">
            <v>10933070</v>
          </cell>
        </row>
        <row r="405">
          <cell r="V405">
            <v>105420</v>
          </cell>
        </row>
        <row r="428">
          <cell r="V428">
            <v>6252160</v>
          </cell>
        </row>
        <row r="446">
          <cell r="V446">
            <v>0</v>
          </cell>
        </row>
        <row r="456">
          <cell r="V456">
            <v>81390</v>
          </cell>
        </row>
        <row r="500">
          <cell r="V500">
            <v>4891220</v>
          </cell>
        </row>
        <row r="535">
          <cell r="V535">
            <v>24429600</v>
          </cell>
        </row>
        <row r="590">
          <cell r="V590">
            <v>176520</v>
          </cell>
        </row>
        <row r="615">
          <cell r="V615">
            <v>45192170</v>
          </cell>
        </row>
        <row r="633">
          <cell r="V633">
            <v>17370620</v>
          </cell>
        </row>
        <row r="634">
          <cell r="V634">
            <v>897600</v>
          </cell>
        </row>
        <row r="654">
          <cell r="V654">
            <v>0</v>
          </cell>
        </row>
        <row r="673">
          <cell r="V673">
            <v>0</v>
          </cell>
        </row>
        <row r="719">
          <cell r="V719">
            <v>0</v>
          </cell>
        </row>
        <row r="768">
          <cell r="D768">
            <v>956</v>
          </cell>
          <cell r="V768">
            <v>7319550</v>
          </cell>
        </row>
        <row r="783">
          <cell r="V783">
            <v>0</v>
          </cell>
        </row>
        <row r="795">
          <cell r="D795">
            <v>370</v>
          </cell>
          <cell r="U795">
            <v>7380</v>
          </cell>
          <cell r="V795">
            <v>2730600</v>
          </cell>
        </row>
        <row r="796">
          <cell r="D796">
            <v>303</v>
          </cell>
          <cell r="U796">
            <v>2890</v>
          </cell>
          <cell r="V796">
            <v>875670</v>
          </cell>
        </row>
        <row r="797">
          <cell r="D797">
            <v>527</v>
          </cell>
          <cell r="U797">
            <v>2890</v>
          </cell>
          <cell r="V797">
            <v>1523030</v>
          </cell>
        </row>
        <row r="798">
          <cell r="D798">
            <v>3</v>
          </cell>
          <cell r="U798">
            <v>11500</v>
          </cell>
          <cell r="V798">
            <v>34500</v>
          </cell>
        </row>
        <row r="799">
          <cell r="D799">
            <v>57</v>
          </cell>
          <cell r="U799">
            <v>13470</v>
          </cell>
          <cell r="V799">
            <v>767790</v>
          </cell>
        </row>
        <row r="800">
          <cell r="D800">
            <v>4</v>
          </cell>
          <cell r="U800">
            <v>30560</v>
          </cell>
          <cell r="V800">
            <v>122240</v>
          </cell>
        </row>
        <row r="801">
          <cell r="U801">
            <v>3796</v>
          </cell>
          <cell r="V801">
            <v>0</v>
          </cell>
        </row>
        <row r="802">
          <cell r="U802">
            <v>9814</v>
          </cell>
          <cell r="V802">
            <v>0</v>
          </cell>
        </row>
        <row r="805">
          <cell r="D805">
            <v>15</v>
          </cell>
          <cell r="U805">
            <v>15250</v>
          </cell>
          <cell r="V805">
            <v>228750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1917000</v>
          </cell>
        </row>
        <row r="882">
          <cell r="V882">
            <v>32398160</v>
          </cell>
        </row>
        <row r="961">
          <cell r="V961">
            <v>1535595</v>
          </cell>
        </row>
        <row r="1036">
          <cell r="U1036">
            <v>9750</v>
          </cell>
          <cell r="V1036">
            <v>0</v>
          </cell>
        </row>
        <row r="1037">
          <cell r="V1037">
            <v>1108910</v>
          </cell>
        </row>
        <row r="1098">
          <cell r="V1098">
            <v>3147622.5</v>
          </cell>
        </row>
        <row r="1166">
          <cell r="V1166">
            <v>2477560</v>
          </cell>
        </row>
        <row r="1197">
          <cell r="D1197">
            <v>679</v>
          </cell>
          <cell r="U1197">
            <v>5220</v>
          </cell>
          <cell r="V1197">
            <v>3544380</v>
          </cell>
        </row>
        <row r="1198">
          <cell r="D1198">
            <v>26</v>
          </cell>
          <cell r="U1198">
            <v>14720</v>
          </cell>
          <cell r="V1198">
            <v>382720</v>
          </cell>
        </row>
        <row r="1199">
          <cell r="D1199">
            <v>29</v>
          </cell>
          <cell r="U1199">
            <v>24960</v>
          </cell>
          <cell r="V1199">
            <v>723840</v>
          </cell>
        </row>
        <row r="1200">
          <cell r="U1200">
            <v>47660</v>
          </cell>
          <cell r="V1200">
            <v>0</v>
          </cell>
        </row>
        <row r="1201">
          <cell r="D1201">
            <v>69</v>
          </cell>
          <cell r="U1201">
            <v>53120</v>
          </cell>
          <cell r="V1201">
            <v>3665280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1188060</v>
          </cell>
        </row>
        <row r="1287">
          <cell r="V1287">
            <v>218777.5</v>
          </cell>
        </row>
        <row r="1354">
          <cell r="D1354">
            <v>60</v>
          </cell>
          <cell r="U1354">
            <v>36050</v>
          </cell>
          <cell r="V1354">
            <v>2163000</v>
          </cell>
        </row>
        <row r="1355">
          <cell r="U1355">
            <v>43480</v>
          </cell>
          <cell r="V1355">
            <v>0</v>
          </cell>
        </row>
        <row r="1356">
          <cell r="D1356">
            <v>11</v>
          </cell>
          <cell r="U1356">
            <v>46320</v>
          </cell>
          <cell r="V1356">
            <v>509520</v>
          </cell>
        </row>
        <row r="1357">
          <cell r="V1357">
            <v>67158505</v>
          </cell>
        </row>
        <row r="1441">
          <cell r="V1441">
            <v>917230</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11616167.5</v>
          </cell>
        </row>
        <row r="1574">
          <cell r="V1574">
            <v>11355660</v>
          </cell>
        </row>
        <row r="1592">
          <cell r="V1592">
            <v>2447340</v>
          </cell>
        </row>
        <row r="1597">
          <cell r="V1597">
            <v>13210882.5</v>
          </cell>
        </row>
        <row r="1631">
          <cell r="V1631">
            <v>17473340</v>
          </cell>
        </row>
        <row r="1632">
          <cell r="V1632">
            <v>0</v>
          </cell>
        </row>
        <row r="1633">
          <cell r="D1633">
            <v>18</v>
          </cell>
          <cell r="G1633">
            <v>2</v>
          </cell>
          <cell r="V1633">
            <v>2031900</v>
          </cell>
        </row>
        <row r="1634">
          <cell r="D1634">
            <v>112</v>
          </cell>
          <cell r="V1634">
            <v>15441440</v>
          </cell>
        </row>
        <row r="1635">
          <cell r="V1635">
            <v>0</v>
          </cell>
        </row>
        <row r="1636">
          <cell r="D1636">
            <v>68</v>
          </cell>
          <cell r="U1636">
            <v>137860</v>
          </cell>
          <cell r="V1636">
            <v>9374480</v>
          </cell>
        </row>
        <row r="1637">
          <cell r="D1637">
            <v>3</v>
          </cell>
          <cell r="U1637">
            <v>145050</v>
          </cell>
          <cell r="V1637">
            <v>435150</v>
          </cell>
        </row>
        <row r="1639">
          <cell r="V1639">
            <v>14252975</v>
          </cell>
        </row>
        <row r="1845">
          <cell r="D1845">
            <v>17</v>
          </cell>
          <cell r="F1845">
            <v>0</v>
          </cell>
          <cell r="G1845">
            <v>0</v>
          </cell>
          <cell r="V1845">
            <v>1152600</v>
          </cell>
        </row>
        <row r="1849">
          <cell r="D1849">
            <v>24</v>
          </cell>
          <cell r="V1849">
            <v>1580310</v>
          </cell>
        </row>
        <row r="1861">
          <cell r="D1861">
            <v>32</v>
          </cell>
          <cell r="U1861">
            <v>29900</v>
          </cell>
          <cell r="V1861">
            <v>956800</v>
          </cell>
        </row>
        <row r="1863">
          <cell r="D1863">
            <v>185</v>
          </cell>
          <cell r="U1863">
            <v>19700</v>
          </cell>
          <cell r="V1863">
            <v>3644500</v>
          </cell>
        </row>
        <row r="1864">
          <cell r="D1864">
            <v>96</v>
          </cell>
          <cell r="U1864">
            <v>61980</v>
          </cell>
          <cell r="V1864">
            <v>5950080</v>
          </cell>
        </row>
        <row r="1865">
          <cell r="U1865">
            <v>76830</v>
          </cell>
          <cell r="V1865">
            <v>0</v>
          </cell>
        </row>
        <row r="1866">
          <cell r="D1866">
            <v>169</v>
          </cell>
          <cell r="U1866">
            <v>2700</v>
          </cell>
          <cell r="V1866">
            <v>456300</v>
          </cell>
        </row>
        <row r="1867">
          <cell r="U1867">
            <v>70</v>
          </cell>
          <cell r="V1867">
            <v>0</v>
          </cell>
        </row>
        <row r="1868">
          <cell r="U1868">
            <v>163110</v>
          </cell>
          <cell r="V1868">
            <v>0</v>
          </cell>
        </row>
        <row r="1869">
          <cell r="U1869">
            <v>11090</v>
          </cell>
          <cell r="V1869">
            <v>0</v>
          </cell>
        </row>
        <row r="1871">
          <cell r="V1871">
            <v>4666870</v>
          </cell>
        </row>
        <row r="1889">
          <cell r="V1889">
            <v>6316000</v>
          </cell>
        </row>
        <row r="1914">
          <cell r="V1914">
            <v>1229940</v>
          </cell>
        </row>
        <row r="1941">
          <cell r="D1941">
            <v>303</v>
          </cell>
          <cell r="U1941">
            <v>20650</v>
          </cell>
          <cell r="V1941">
            <v>6256950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122</v>
          </cell>
          <cell r="U1981">
            <v>37440</v>
          </cell>
          <cell r="V1981">
            <v>4567680</v>
          </cell>
        </row>
        <row r="1983">
          <cell r="U1983">
            <v>7370</v>
          </cell>
          <cell r="V1983">
            <v>0</v>
          </cell>
        </row>
        <row r="1984">
          <cell r="U1984">
            <v>3920</v>
          </cell>
          <cell r="V1984">
            <v>0</v>
          </cell>
        </row>
        <row r="1985">
          <cell r="U1985">
            <v>14780</v>
          </cell>
          <cell r="V1985">
            <v>0</v>
          </cell>
        </row>
        <row r="1986">
          <cell r="U1986">
            <v>151590</v>
          </cell>
          <cell r="V1986">
            <v>0</v>
          </cell>
        </row>
        <row r="1987">
          <cell r="U1987">
            <v>832610</v>
          </cell>
          <cell r="V1987">
            <v>0</v>
          </cell>
        </row>
      </sheetData>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76277</v>
          </cell>
        </row>
        <row r="13">
          <cell r="D13">
            <v>28604</v>
          </cell>
        </row>
        <row r="14">
          <cell r="D14">
            <v>32362</v>
          </cell>
        </row>
        <row r="15">
          <cell r="D15">
            <v>1494</v>
          </cell>
        </row>
        <row r="16">
          <cell r="D16">
            <v>0</v>
          </cell>
        </row>
        <row r="17">
          <cell r="D17">
            <v>2053</v>
          </cell>
        </row>
        <row r="18">
          <cell r="D18">
            <v>7987</v>
          </cell>
        </row>
        <row r="19">
          <cell r="D19">
            <v>5835</v>
          </cell>
        </row>
        <row r="20">
          <cell r="D20">
            <v>70</v>
          </cell>
        </row>
        <row r="21">
          <cell r="D21">
            <v>2082</v>
          </cell>
        </row>
        <row r="22">
          <cell r="D22">
            <v>22</v>
          </cell>
        </row>
        <row r="23">
          <cell r="D23">
            <v>68</v>
          </cell>
        </row>
        <row r="24">
          <cell r="D24">
            <v>3687</v>
          </cell>
        </row>
        <row r="25">
          <cell r="D25">
            <v>5268</v>
          </cell>
        </row>
        <row r="26">
          <cell r="D26">
            <v>3157</v>
          </cell>
        </row>
        <row r="27">
          <cell r="D27">
            <v>7</v>
          </cell>
        </row>
        <row r="28">
          <cell r="D28">
            <v>1123</v>
          </cell>
        </row>
        <row r="30">
          <cell r="D30">
            <v>648</v>
          </cell>
        </row>
        <row r="31">
          <cell r="D31">
            <v>131</v>
          </cell>
        </row>
        <row r="32">
          <cell r="D32">
            <v>202</v>
          </cell>
        </row>
        <row r="33">
          <cell r="D33">
            <v>0</v>
          </cell>
        </row>
        <row r="34">
          <cell r="D34">
            <v>0</v>
          </cell>
        </row>
        <row r="49">
          <cell r="D49">
            <v>0</v>
          </cell>
        </row>
        <row r="68">
          <cell r="E68">
            <v>3</v>
          </cell>
          <cell r="F68">
            <v>0</v>
          </cell>
          <cell r="G68">
            <v>0</v>
          </cell>
        </row>
        <row r="69">
          <cell r="E69">
            <v>88</v>
          </cell>
          <cell r="F69">
            <v>0</v>
          </cell>
          <cell r="G69">
            <v>1</v>
          </cell>
        </row>
        <row r="70">
          <cell r="E70">
            <v>34</v>
          </cell>
          <cell r="F70">
            <v>0</v>
          </cell>
          <cell r="G70">
            <v>1</v>
          </cell>
        </row>
        <row r="71">
          <cell r="E71">
            <v>1</v>
          </cell>
          <cell r="F71">
            <v>0</v>
          </cell>
          <cell r="G71">
            <v>0</v>
          </cell>
        </row>
        <row r="72">
          <cell r="E72">
            <v>45</v>
          </cell>
          <cell r="F72">
            <v>0</v>
          </cell>
          <cell r="G72">
            <v>1</v>
          </cell>
        </row>
        <row r="73">
          <cell r="E73">
            <v>55</v>
          </cell>
          <cell r="F73">
            <v>0</v>
          </cell>
          <cell r="G73">
            <v>3</v>
          </cell>
        </row>
        <row r="74">
          <cell r="E74">
            <v>4</v>
          </cell>
          <cell r="F74">
            <v>0</v>
          </cell>
          <cell r="G74">
            <v>2</v>
          </cell>
        </row>
        <row r="75">
          <cell r="E75">
            <v>3</v>
          </cell>
          <cell r="F75">
            <v>0</v>
          </cell>
          <cell r="G75">
            <v>0</v>
          </cell>
        </row>
        <row r="76">
          <cell r="E76">
            <v>209</v>
          </cell>
          <cell r="F76">
            <v>2</v>
          </cell>
          <cell r="G76">
            <v>25</v>
          </cell>
        </row>
        <row r="77">
          <cell r="E77">
            <v>7</v>
          </cell>
          <cell r="F77">
            <v>0</v>
          </cell>
          <cell r="G77">
            <v>0</v>
          </cell>
        </row>
        <row r="78">
          <cell r="E78">
            <v>67</v>
          </cell>
          <cell r="F78">
            <v>1</v>
          </cell>
          <cell r="G78">
            <v>2</v>
          </cell>
        </row>
        <row r="79">
          <cell r="E79">
            <v>7</v>
          </cell>
          <cell r="F79">
            <v>0</v>
          </cell>
          <cell r="G79">
            <v>0</v>
          </cell>
        </row>
        <row r="80">
          <cell r="E80">
            <v>58</v>
          </cell>
          <cell r="F80">
            <v>1</v>
          </cell>
          <cell r="G80">
            <v>8</v>
          </cell>
        </row>
        <row r="81">
          <cell r="E81">
            <v>117</v>
          </cell>
          <cell r="F81">
            <v>0</v>
          </cell>
          <cell r="G81">
            <v>0</v>
          </cell>
        </row>
        <row r="82">
          <cell r="E82">
            <v>72</v>
          </cell>
          <cell r="F82">
            <v>0</v>
          </cell>
          <cell r="G82">
            <v>1</v>
          </cell>
        </row>
        <row r="130">
          <cell r="E130">
            <v>1037</v>
          </cell>
        </row>
      </sheetData>
      <sheetData sheetId="3">
        <row r="13">
          <cell r="U13">
            <v>4460</v>
          </cell>
          <cell r="V13">
            <v>0</v>
          </cell>
        </row>
        <row r="14">
          <cell r="U14">
            <v>5610</v>
          </cell>
          <cell r="V14">
            <v>0</v>
          </cell>
        </row>
        <row r="15">
          <cell r="D15">
            <v>5528</v>
          </cell>
          <cell r="U15">
            <v>12030</v>
          </cell>
          <cell r="V15">
            <v>66501840</v>
          </cell>
        </row>
        <row r="16">
          <cell r="U16">
            <v>7180</v>
          </cell>
          <cell r="V16">
            <v>0</v>
          </cell>
        </row>
        <row r="17">
          <cell r="U17">
            <v>7880</v>
          </cell>
          <cell r="V17">
            <v>0</v>
          </cell>
        </row>
        <row r="18">
          <cell r="U18">
            <v>15080</v>
          </cell>
          <cell r="V18">
            <v>0</v>
          </cell>
        </row>
        <row r="19">
          <cell r="D19">
            <v>46</v>
          </cell>
          <cell r="U19">
            <v>15080</v>
          </cell>
          <cell r="V19">
            <v>693680</v>
          </cell>
        </row>
        <row r="20">
          <cell r="U20">
            <v>6080</v>
          </cell>
          <cell r="V20">
            <v>0</v>
          </cell>
        </row>
        <row r="21">
          <cell r="U21">
            <v>7290</v>
          </cell>
          <cell r="V21">
            <v>0</v>
          </cell>
        </row>
        <row r="22">
          <cell r="U22">
            <v>9040</v>
          </cell>
          <cell r="V22">
            <v>0</v>
          </cell>
        </row>
        <row r="23">
          <cell r="D23">
            <v>3002</v>
          </cell>
          <cell r="U23">
            <v>6080</v>
          </cell>
          <cell r="V23">
            <v>18252160</v>
          </cell>
        </row>
        <row r="24">
          <cell r="D24">
            <v>1647</v>
          </cell>
          <cell r="U24">
            <v>7290</v>
          </cell>
          <cell r="V24">
            <v>12006630</v>
          </cell>
        </row>
        <row r="25">
          <cell r="D25">
            <v>2353</v>
          </cell>
          <cell r="U25">
            <v>9040</v>
          </cell>
          <cell r="V25">
            <v>21271120</v>
          </cell>
        </row>
        <row r="27">
          <cell r="D27">
            <v>2286</v>
          </cell>
          <cell r="U27">
            <v>1180</v>
          </cell>
          <cell r="V27">
            <v>2697480</v>
          </cell>
        </row>
        <row r="28">
          <cell r="U28">
            <v>2030</v>
          </cell>
          <cell r="V28">
            <v>0</v>
          </cell>
        </row>
        <row r="29">
          <cell r="U29">
            <v>650</v>
          </cell>
          <cell r="V29">
            <v>0</v>
          </cell>
        </row>
        <row r="30">
          <cell r="D30">
            <v>165</v>
          </cell>
          <cell r="U30">
            <v>1610</v>
          </cell>
          <cell r="V30">
            <v>265650</v>
          </cell>
        </row>
        <row r="31">
          <cell r="D31">
            <v>2069</v>
          </cell>
          <cell r="U31">
            <v>1300</v>
          </cell>
          <cell r="V31">
            <v>2689700</v>
          </cell>
        </row>
        <row r="32">
          <cell r="U32">
            <v>1180</v>
          </cell>
          <cell r="V32">
            <v>0</v>
          </cell>
        </row>
        <row r="34">
          <cell r="D34">
            <v>63</v>
          </cell>
          <cell r="U34">
            <v>3890</v>
          </cell>
          <cell r="V34">
            <v>245070</v>
          </cell>
        </row>
        <row r="35">
          <cell r="D35">
            <v>542</v>
          </cell>
          <cell r="U35">
            <v>2140</v>
          </cell>
          <cell r="V35">
            <v>1159880</v>
          </cell>
        </row>
        <row r="36">
          <cell r="D36">
            <v>84</v>
          </cell>
          <cell r="U36">
            <v>2140</v>
          </cell>
          <cell r="V36">
            <v>179760</v>
          </cell>
        </row>
        <row r="37">
          <cell r="D37">
            <v>363</v>
          </cell>
          <cell r="U37">
            <v>650</v>
          </cell>
          <cell r="V37">
            <v>235950</v>
          </cell>
        </row>
        <row r="39">
          <cell r="D39">
            <v>362</v>
          </cell>
          <cell r="U39">
            <v>1850</v>
          </cell>
          <cell r="V39">
            <v>669700</v>
          </cell>
        </row>
        <row r="40">
          <cell r="D40">
            <v>31</v>
          </cell>
          <cell r="U40">
            <v>1850</v>
          </cell>
          <cell r="V40">
            <v>57350</v>
          </cell>
        </row>
        <row r="41">
          <cell r="D41">
            <v>326</v>
          </cell>
          <cell r="U41">
            <v>1070</v>
          </cell>
          <cell r="V41">
            <v>348820</v>
          </cell>
        </row>
        <row r="43">
          <cell r="D43">
            <v>221</v>
          </cell>
          <cell r="U43">
            <v>810</v>
          </cell>
          <cell r="V43">
            <v>179010</v>
          </cell>
        </row>
        <row r="44">
          <cell r="U44">
            <v>100</v>
          </cell>
          <cell r="V44">
            <v>0</v>
          </cell>
        </row>
        <row r="45">
          <cell r="V45">
            <v>0</v>
          </cell>
        </row>
        <row r="47">
          <cell r="U47">
            <v>1440</v>
          </cell>
          <cell r="V47">
            <v>0</v>
          </cell>
        </row>
        <row r="48">
          <cell r="D48">
            <v>527</v>
          </cell>
          <cell r="U48">
            <v>710</v>
          </cell>
          <cell r="V48">
            <v>374170</v>
          </cell>
        </row>
        <row r="49">
          <cell r="D49">
            <v>5533</v>
          </cell>
          <cell r="U49">
            <v>2140</v>
          </cell>
          <cell r="V49">
            <v>11840620</v>
          </cell>
        </row>
        <row r="50">
          <cell r="D50">
            <v>79</v>
          </cell>
          <cell r="U50">
            <v>16070</v>
          </cell>
          <cell r="V50">
            <v>1269530</v>
          </cell>
        </row>
        <row r="51">
          <cell r="D51">
            <v>157</v>
          </cell>
          <cell r="U51">
            <v>36900</v>
          </cell>
          <cell r="V51">
            <v>5793300</v>
          </cell>
        </row>
        <row r="52">
          <cell r="D52">
            <v>52</v>
          </cell>
          <cell r="V52">
            <v>478920</v>
          </cell>
        </row>
        <row r="59">
          <cell r="D59">
            <v>5901</v>
          </cell>
          <cell r="U59">
            <v>35300</v>
          </cell>
          <cell r="V59">
            <v>208305300</v>
          </cell>
        </row>
        <row r="60">
          <cell r="U60">
            <v>32500</v>
          </cell>
          <cell r="V60">
            <v>0</v>
          </cell>
        </row>
        <row r="61">
          <cell r="U61">
            <v>27090</v>
          </cell>
          <cell r="V61">
            <v>0</v>
          </cell>
        </row>
        <row r="62">
          <cell r="D62">
            <v>263</v>
          </cell>
          <cell r="U62">
            <v>146780</v>
          </cell>
          <cell r="V62">
            <v>38603140</v>
          </cell>
        </row>
        <row r="63">
          <cell r="V63">
            <v>0</v>
          </cell>
        </row>
        <row r="64">
          <cell r="V64">
            <v>0</v>
          </cell>
        </row>
        <row r="65">
          <cell r="D65">
            <v>147</v>
          </cell>
          <cell r="U65">
            <v>70890</v>
          </cell>
          <cell r="V65">
            <v>10420830</v>
          </cell>
        </row>
        <row r="66">
          <cell r="D66">
            <v>172</v>
          </cell>
          <cell r="V66">
            <v>12193080</v>
          </cell>
        </row>
        <row r="67">
          <cell r="V67">
            <v>0</v>
          </cell>
        </row>
        <row r="68">
          <cell r="D68">
            <v>139</v>
          </cell>
          <cell r="U68">
            <v>63600</v>
          </cell>
          <cell r="V68">
            <v>8840400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D75">
            <v>2</v>
          </cell>
          <cell r="U75">
            <v>5230</v>
          </cell>
          <cell r="V75">
            <v>10460</v>
          </cell>
        </row>
        <row r="76">
          <cell r="U76">
            <v>35300</v>
          </cell>
          <cell r="V76">
            <v>0</v>
          </cell>
        </row>
        <row r="77">
          <cell r="U77">
            <v>95440</v>
          </cell>
          <cell r="V77">
            <v>0</v>
          </cell>
        </row>
        <row r="78">
          <cell r="U78">
            <v>11270</v>
          </cell>
          <cell r="V78">
            <v>0</v>
          </cell>
        </row>
        <row r="79">
          <cell r="D79">
            <v>30</v>
          </cell>
          <cell r="U79">
            <v>6850</v>
          </cell>
          <cell r="V79">
            <v>205500</v>
          </cell>
        </row>
        <row r="80">
          <cell r="U80">
            <v>49480</v>
          </cell>
          <cell r="V80">
            <v>0</v>
          </cell>
        </row>
        <row r="81">
          <cell r="U81">
            <v>8680</v>
          </cell>
          <cell r="V81">
            <v>0</v>
          </cell>
        </row>
        <row r="83">
          <cell r="V83">
            <v>32163840</v>
          </cell>
        </row>
        <row r="174">
          <cell r="V174">
            <v>41568850</v>
          </cell>
        </row>
        <row r="243">
          <cell r="V243">
            <v>5505000</v>
          </cell>
        </row>
        <row r="289">
          <cell r="V289">
            <v>0</v>
          </cell>
        </row>
        <row r="295">
          <cell r="V295">
            <v>10400410</v>
          </cell>
        </row>
        <row r="362">
          <cell r="V362">
            <v>13725270</v>
          </cell>
        </row>
        <row r="405">
          <cell r="V405">
            <v>204480</v>
          </cell>
        </row>
        <row r="428">
          <cell r="V428">
            <v>8848800</v>
          </cell>
        </row>
        <row r="446">
          <cell r="V446">
            <v>241120</v>
          </cell>
        </row>
        <row r="456">
          <cell r="V456">
            <v>139050</v>
          </cell>
        </row>
        <row r="500">
          <cell r="V500">
            <v>5292440</v>
          </cell>
        </row>
        <row r="535">
          <cell r="V535">
            <v>26575670</v>
          </cell>
        </row>
        <row r="590">
          <cell r="V590">
            <v>145950</v>
          </cell>
        </row>
        <row r="615">
          <cell r="V615">
            <v>62503000</v>
          </cell>
        </row>
        <row r="633">
          <cell r="V633">
            <v>14025230</v>
          </cell>
        </row>
        <row r="634">
          <cell r="V634">
            <v>712640</v>
          </cell>
        </row>
        <row r="654">
          <cell r="V654">
            <v>0</v>
          </cell>
        </row>
        <row r="673">
          <cell r="V673">
            <v>0</v>
          </cell>
        </row>
        <row r="719">
          <cell r="V719">
            <v>0</v>
          </cell>
        </row>
        <row r="768">
          <cell r="D768">
            <v>840</v>
          </cell>
          <cell r="V768">
            <v>6453310</v>
          </cell>
        </row>
        <row r="783">
          <cell r="V783">
            <v>0</v>
          </cell>
        </row>
        <row r="795">
          <cell r="D795">
            <v>456</v>
          </cell>
          <cell r="U795">
            <v>7380</v>
          </cell>
          <cell r="V795">
            <v>3365280</v>
          </cell>
        </row>
        <row r="796">
          <cell r="D796">
            <v>392</v>
          </cell>
          <cell r="U796">
            <v>2890</v>
          </cell>
          <cell r="V796">
            <v>1132880</v>
          </cell>
        </row>
        <row r="797">
          <cell r="D797">
            <v>519</v>
          </cell>
          <cell r="U797">
            <v>2890</v>
          </cell>
          <cell r="V797">
            <v>1499910</v>
          </cell>
        </row>
        <row r="798">
          <cell r="D798">
            <v>16</v>
          </cell>
          <cell r="U798">
            <v>11500</v>
          </cell>
          <cell r="V798">
            <v>184000</v>
          </cell>
        </row>
        <row r="799">
          <cell r="D799">
            <v>74</v>
          </cell>
          <cell r="U799">
            <v>13470</v>
          </cell>
          <cell r="V799">
            <v>996780</v>
          </cell>
        </row>
        <row r="800">
          <cell r="D800">
            <v>6</v>
          </cell>
          <cell r="U800">
            <v>30560</v>
          </cell>
          <cell r="V800">
            <v>183360</v>
          </cell>
        </row>
        <row r="801">
          <cell r="U801">
            <v>3796</v>
          </cell>
          <cell r="V801">
            <v>0</v>
          </cell>
        </row>
        <row r="802">
          <cell r="U802">
            <v>9814</v>
          </cell>
          <cell r="V802">
            <v>0</v>
          </cell>
        </row>
        <row r="805">
          <cell r="D805">
            <v>22</v>
          </cell>
          <cell r="U805">
            <v>15250</v>
          </cell>
          <cell r="V805">
            <v>335500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479250</v>
          </cell>
        </row>
        <row r="882">
          <cell r="V882">
            <v>22848435</v>
          </cell>
        </row>
        <row r="961">
          <cell r="V961">
            <v>2804212.5</v>
          </cell>
        </row>
        <row r="1036">
          <cell r="U1036">
            <v>9750</v>
          </cell>
          <cell r="V1036">
            <v>0</v>
          </cell>
        </row>
        <row r="1037">
          <cell r="V1037">
            <v>142270</v>
          </cell>
        </row>
        <row r="1098">
          <cell r="V1098">
            <v>3760382.5</v>
          </cell>
        </row>
        <row r="1166">
          <cell r="V1166">
            <v>1399160</v>
          </cell>
        </row>
        <row r="1197">
          <cell r="D1197">
            <v>357</v>
          </cell>
          <cell r="U1197">
            <v>5220</v>
          </cell>
          <cell r="V1197">
            <v>1863540</v>
          </cell>
        </row>
        <row r="1198">
          <cell r="D1198">
            <v>28</v>
          </cell>
          <cell r="U1198">
            <v>14720</v>
          </cell>
          <cell r="V1198">
            <v>412160</v>
          </cell>
        </row>
        <row r="1199">
          <cell r="D1199">
            <v>43</v>
          </cell>
          <cell r="U1199">
            <v>24960</v>
          </cell>
          <cell r="V1199">
            <v>1073280</v>
          </cell>
        </row>
        <row r="1200">
          <cell r="U1200">
            <v>47660</v>
          </cell>
          <cell r="V1200">
            <v>0</v>
          </cell>
        </row>
        <row r="1201">
          <cell r="D1201">
            <v>49</v>
          </cell>
          <cell r="U1201">
            <v>53120</v>
          </cell>
          <cell r="V1201">
            <v>2602880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782485</v>
          </cell>
        </row>
        <row r="1287">
          <cell r="V1287">
            <v>168750</v>
          </cell>
        </row>
        <row r="1354">
          <cell r="D1354">
            <v>68</v>
          </cell>
          <cell r="U1354">
            <v>36050</v>
          </cell>
          <cell r="V1354">
            <v>2451400</v>
          </cell>
        </row>
        <row r="1355">
          <cell r="U1355">
            <v>43480</v>
          </cell>
          <cell r="V1355">
            <v>0</v>
          </cell>
        </row>
        <row r="1356">
          <cell r="D1356">
            <v>13</v>
          </cell>
          <cell r="U1356">
            <v>46320</v>
          </cell>
          <cell r="V1356">
            <v>602160</v>
          </cell>
        </row>
        <row r="1357">
          <cell r="V1357">
            <v>62386817.5</v>
          </cell>
        </row>
        <row r="1441">
          <cell r="V1441">
            <v>959320</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14637390</v>
          </cell>
        </row>
        <row r="1574">
          <cell r="V1574">
            <v>9239130</v>
          </cell>
        </row>
        <row r="1592">
          <cell r="V1592">
            <v>1681370</v>
          </cell>
        </row>
        <row r="1597">
          <cell r="V1597">
            <v>14247520</v>
          </cell>
        </row>
        <row r="1631">
          <cell r="V1631">
            <v>15668050</v>
          </cell>
        </row>
        <row r="1632">
          <cell r="D1632">
            <v>2</v>
          </cell>
          <cell r="V1632">
            <v>217040</v>
          </cell>
        </row>
        <row r="1633">
          <cell r="D1633">
            <v>12</v>
          </cell>
          <cell r="V1633">
            <v>1250400</v>
          </cell>
        </row>
        <row r="1634">
          <cell r="D1634">
            <v>103</v>
          </cell>
          <cell r="V1634">
            <v>14200610</v>
          </cell>
        </row>
        <row r="1635">
          <cell r="V1635">
            <v>0</v>
          </cell>
        </row>
        <row r="1636">
          <cell r="D1636">
            <v>84</v>
          </cell>
          <cell r="U1636">
            <v>137860</v>
          </cell>
          <cell r="V1636">
            <v>11580240</v>
          </cell>
        </row>
        <row r="1637">
          <cell r="D1637">
            <v>3</v>
          </cell>
          <cell r="U1637">
            <v>145050</v>
          </cell>
          <cell r="V1637">
            <v>435150</v>
          </cell>
        </row>
        <row r="1639">
          <cell r="V1639">
            <v>14391652.5</v>
          </cell>
        </row>
        <row r="1845">
          <cell r="D1845">
            <v>8</v>
          </cell>
          <cell r="F1845">
            <v>0</v>
          </cell>
          <cell r="G1845">
            <v>0</v>
          </cell>
          <cell r="V1845">
            <v>518740</v>
          </cell>
        </row>
        <row r="1849">
          <cell r="D1849">
            <v>51</v>
          </cell>
          <cell r="V1849">
            <v>3248810</v>
          </cell>
        </row>
        <row r="1861">
          <cell r="D1861">
            <v>42</v>
          </cell>
          <cell r="U1861">
            <v>29900</v>
          </cell>
          <cell r="V1861">
            <v>1255800</v>
          </cell>
        </row>
        <row r="1863">
          <cell r="D1863">
            <v>212</v>
          </cell>
          <cell r="U1863">
            <v>19700</v>
          </cell>
          <cell r="V1863">
            <v>4176400</v>
          </cell>
        </row>
        <row r="1864">
          <cell r="D1864">
            <v>178</v>
          </cell>
          <cell r="U1864">
            <v>61980</v>
          </cell>
          <cell r="V1864">
            <v>11032440</v>
          </cell>
        </row>
        <row r="1865">
          <cell r="U1865">
            <v>76830</v>
          </cell>
          <cell r="V1865">
            <v>0</v>
          </cell>
        </row>
        <row r="1866">
          <cell r="D1866">
            <v>205</v>
          </cell>
          <cell r="U1866">
            <v>2700</v>
          </cell>
          <cell r="V1866">
            <v>553500</v>
          </cell>
        </row>
        <row r="1867">
          <cell r="U1867">
            <v>70</v>
          </cell>
          <cell r="V1867">
            <v>0</v>
          </cell>
        </row>
        <row r="1868">
          <cell r="U1868">
            <v>163110</v>
          </cell>
          <cell r="V1868">
            <v>0</v>
          </cell>
        </row>
        <row r="1869">
          <cell r="U1869">
            <v>11090</v>
          </cell>
          <cell r="V1869">
            <v>0</v>
          </cell>
        </row>
        <row r="1871">
          <cell r="V1871">
            <v>6048630</v>
          </cell>
        </row>
        <row r="1889">
          <cell r="V1889">
            <v>7966360</v>
          </cell>
        </row>
        <row r="1914">
          <cell r="V1914">
            <v>2089800</v>
          </cell>
        </row>
        <row r="1941">
          <cell r="D1941">
            <v>335</v>
          </cell>
          <cell r="U1941">
            <v>20650</v>
          </cell>
          <cell r="V1941">
            <v>6917750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127</v>
          </cell>
          <cell r="U1981">
            <v>37440</v>
          </cell>
          <cell r="V1981">
            <v>4754880</v>
          </cell>
        </row>
        <row r="1983">
          <cell r="D1983">
            <v>1</v>
          </cell>
          <cell r="U1983">
            <v>7370</v>
          </cell>
          <cell r="V1983">
            <v>7370</v>
          </cell>
        </row>
        <row r="1984">
          <cell r="U1984">
            <v>3920</v>
          </cell>
          <cell r="V1984">
            <v>0</v>
          </cell>
        </row>
        <row r="1985">
          <cell r="D1985">
            <v>1</v>
          </cell>
          <cell r="U1985">
            <v>14780</v>
          </cell>
          <cell r="V1985">
            <v>14780</v>
          </cell>
        </row>
        <row r="1986">
          <cell r="U1986">
            <v>151590</v>
          </cell>
          <cell r="V1986">
            <v>0</v>
          </cell>
        </row>
        <row r="1987">
          <cell r="U1987">
            <v>832610</v>
          </cell>
          <cell r="V1987">
            <v>0</v>
          </cell>
        </row>
      </sheetData>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S0"/>
      <sheetName val="BS17"/>
      <sheetName val="BS17A"/>
      <sheetName val="BS17C"/>
      <sheetName val="BS17D"/>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2016</v>
          </cell>
        </row>
        <row r="11">
          <cell r="B11" t="str">
            <v>Sr. Nolasco Pérez Pérez</v>
          </cell>
        </row>
        <row r="12">
          <cell r="A12" t="str">
            <v>Jefe de Estadisticas</v>
          </cell>
          <cell r="B12" t="str">
            <v>Sra. María Inés Núñez González</v>
          </cell>
        </row>
      </sheetData>
      <sheetData sheetId="1"/>
      <sheetData sheetId="2">
        <row r="12">
          <cell r="D12">
            <v>68770</v>
          </cell>
        </row>
        <row r="13">
          <cell r="D13">
            <v>26377</v>
          </cell>
        </row>
        <row r="14">
          <cell r="D14">
            <v>29724</v>
          </cell>
        </row>
        <row r="15">
          <cell r="D15">
            <v>1369</v>
          </cell>
        </row>
        <row r="16">
          <cell r="D16">
            <v>0</v>
          </cell>
        </row>
        <row r="17">
          <cell r="D17">
            <v>1655</v>
          </cell>
        </row>
        <row r="18">
          <cell r="D18">
            <v>6327</v>
          </cell>
        </row>
        <row r="19">
          <cell r="D19">
            <v>5109</v>
          </cell>
        </row>
        <row r="20">
          <cell r="D20">
            <v>76</v>
          </cell>
        </row>
        <row r="21">
          <cell r="D21">
            <v>1142</v>
          </cell>
        </row>
        <row r="22">
          <cell r="D22">
            <v>23</v>
          </cell>
        </row>
        <row r="23">
          <cell r="D23">
            <v>55</v>
          </cell>
        </row>
        <row r="24">
          <cell r="D24">
            <v>3240</v>
          </cell>
        </row>
        <row r="25">
          <cell r="D25">
            <v>5008</v>
          </cell>
        </row>
        <row r="26">
          <cell r="D26">
            <v>3067</v>
          </cell>
        </row>
        <row r="27">
          <cell r="D27">
            <v>4</v>
          </cell>
        </row>
        <row r="28">
          <cell r="D28">
            <v>1040</v>
          </cell>
        </row>
        <row r="30">
          <cell r="D30">
            <v>512</v>
          </cell>
        </row>
        <row r="31">
          <cell r="D31">
            <v>210</v>
          </cell>
        </row>
        <row r="32">
          <cell r="D32">
            <v>175</v>
          </cell>
        </row>
        <row r="33">
          <cell r="D33">
            <v>0</v>
          </cell>
        </row>
        <row r="34">
          <cell r="D34">
            <v>0</v>
          </cell>
        </row>
        <row r="49">
          <cell r="D49">
            <v>0</v>
          </cell>
        </row>
        <row r="68">
          <cell r="E68">
            <v>1</v>
          </cell>
          <cell r="F68">
            <v>0</v>
          </cell>
          <cell r="G68">
            <v>0</v>
          </cell>
        </row>
        <row r="69">
          <cell r="E69">
            <v>81</v>
          </cell>
          <cell r="F69">
            <v>0</v>
          </cell>
          <cell r="G69">
            <v>1</v>
          </cell>
        </row>
        <row r="70">
          <cell r="E70">
            <v>21</v>
          </cell>
          <cell r="F70">
            <v>0</v>
          </cell>
          <cell r="G70">
            <v>2</v>
          </cell>
        </row>
        <row r="71">
          <cell r="E71">
            <v>5</v>
          </cell>
          <cell r="F71">
            <v>0</v>
          </cell>
          <cell r="G71">
            <v>0</v>
          </cell>
        </row>
        <row r="72">
          <cell r="E72">
            <v>54</v>
          </cell>
          <cell r="F72">
            <v>0</v>
          </cell>
          <cell r="G72">
            <v>3</v>
          </cell>
        </row>
        <row r="73">
          <cell r="E73">
            <v>93</v>
          </cell>
          <cell r="F73">
            <v>0</v>
          </cell>
          <cell r="G73">
            <v>2</v>
          </cell>
        </row>
        <row r="74">
          <cell r="E74">
            <v>4</v>
          </cell>
          <cell r="F74">
            <v>0</v>
          </cell>
          <cell r="G74">
            <v>0</v>
          </cell>
        </row>
        <row r="75">
          <cell r="E75">
            <v>3</v>
          </cell>
          <cell r="F75">
            <v>0</v>
          </cell>
          <cell r="G75">
            <v>0</v>
          </cell>
        </row>
        <row r="76">
          <cell r="E76">
            <v>160</v>
          </cell>
          <cell r="F76">
            <v>2</v>
          </cell>
          <cell r="G76">
            <v>20</v>
          </cell>
        </row>
        <row r="77">
          <cell r="E77">
            <v>8</v>
          </cell>
          <cell r="F77">
            <v>0</v>
          </cell>
          <cell r="G77">
            <v>1</v>
          </cell>
        </row>
        <row r="78">
          <cell r="E78">
            <v>37</v>
          </cell>
          <cell r="F78">
            <v>0</v>
          </cell>
          <cell r="G78">
            <v>0</v>
          </cell>
        </row>
        <row r="79">
          <cell r="E79">
            <v>6</v>
          </cell>
          <cell r="F79">
            <v>0</v>
          </cell>
          <cell r="G79">
            <v>0</v>
          </cell>
        </row>
        <row r="80">
          <cell r="E80">
            <v>52</v>
          </cell>
          <cell r="F80">
            <v>1</v>
          </cell>
          <cell r="G80">
            <v>3</v>
          </cell>
        </row>
        <row r="81">
          <cell r="E81">
            <v>160</v>
          </cell>
          <cell r="F81">
            <v>0</v>
          </cell>
          <cell r="G81">
            <v>0</v>
          </cell>
        </row>
        <row r="82">
          <cell r="E82">
            <v>82</v>
          </cell>
          <cell r="F82">
            <v>1</v>
          </cell>
          <cell r="G82">
            <v>6</v>
          </cell>
        </row>
        <row r="130">
          <cell r="E130">
            <v>964</v>
          </cell>
        </row>
      </sheetData>
      <sheetData sheetId="3">
        <row r="13">
          <cell r="U13">
            <v>4460</v>
          </cell>
          <cell r="V13">
            <v>0</v>
          </cell>
        </row>
        <row r="14">
          <cell r="U14">
            <v>5610</v>
          </cell>
          <cell r="V14">
            <v>0</v>
          </cell>
        </row>
        <row r="15">
          <cell r="D15">
            <v>5396</v>
          </cell>
          <cell r="U15">
            <v>12030</v>
          </cell>
          <cell r="V15">
            <v>64913880</v>
          </cell>
        </row>
        <row r="16">
          <cell r="U16">
            <v>7180</v>
          </cell>
          <cell r="V16">
            <v>0</v>
          </cell>
        </row>
        <row r="17">
          <cell r="U17">
            <v>7880</v>
          </cell>
          <cell r="V17">
            <v>0</v>
          </cell>
        </row>
        <row r="18">
          <cell r="U18">
            <v>15080</v>
          </cell>
          <cell r="V18">
            <v>0</v>
          </cell>
        </row>
        <row r="19">
          <cell r="D19">
            <v>183</v>
          </cell>
          <cell r="U19">
            <v>15080</v>
          </cell>
          <cell r="V19">
            <v>2759640</v>
          </cell>
        </row>
        <row r="20">
          <cell r="U20">
            <v>6080</v>
          </cell>
          <cell r="V20">
            <v>0</v>
          </cell>
        </row>
        <row r="21">
          <cell r="U21">
            <v>7290</v>
          </cell>
          <cell r="V21">
            <v>0</v>
          </cell>
        </row>
        <row r="22">
          <cell r="U22">
            <v>9040</v>
          </cell>
          <cell r="V22">
            <v>0</v>
          </cell>
        </row>
        <row r="23">
          <cell r="D23">
            <v>2634</v>
          </cell>
          <cell r="U23">
            <v>6080</v>
          </cell>
          <cell r="V23">
            <v>16014720</v>
          </cell>
        </row>
        <row r="24">
          <cell r="D24">
            <v>1499</v>
          </cell>
          <cell r="U24">
            <v>7290</v>
          </cell>
          <cell r="V24">
            <v>10927710</v>
          </cell>
        </row>
        <row r="25">
          <cell r="D25">
            <v>2010</v>
          </cell>
          <cell r="U25">
            <v>9040</v>
          </cell>
          <cell r="V25">
            <v>18170400</v>
          </cell>
        </row>
        <row r="27">
          <cell r="D27">
            <v>2154</v>
          </cell>
          <cell r="U27">
            <v>1180</v>
          </cell>
          <cell r="V27">
            <v>2541720</v>
          </cell>
        </row>
        <row r="28">
          <cell r="U28">
            <v>2030</v>
          </cell>
          <cell r="V28">
            <v>0</v>
          </cell>
        </row>
        <row r="29">
          <cell r="U29">
            <v>650</v>
          </cell>
          <cell r="V29">
            <v>0</v>
          </cell>
        </row>
        <row r="30">
          <cell r="D30">
            <v>144</v>
          </cell>
          <cell r="U30">
            <v>1610</v>
          </cell>
          <cell r="V30">
            <v>231840</v>
          </cell>
        </row>
        <row r="31">
          <cell r="D31">
            <v>1297</v>
          </cell>
          <cell r="U31">
            <v>1300</v>
          </cell>
          <cell r="V31">
            <v>1686100</v>
          </cell>
        </row>
        <row r="32">
          <cell r="U32">
            <v>1180</v>
          </cell>
          <cell r="V32">
            <v>0</v>
          </cell>
        </row>
        <row r="34">
          <cell r="D34">
            <v>58</v>
          </cell>
          <cell r="U34">
            <v>3890</v>
          </cell>
          <cell r="V34">
            <v>225620</v>
          </cell>
        </row>
        <row r="35">
          <cell r="D35">
            <v>556</v>
          </cell>
          <cell r="U35">
            <v>2140</v>
          </cell>
          <cell r="V35">
            <v>1189840</v>
          </cell>
        </row>
        <row r="36">
          <cell r="D36">
            <v>66</v>
          </cell>
          <cell r="U36">
            <v>2140</v>
          </cell>
          <cell r="V36">
            <v>141240</v>
          </cell>
        </row>
        <row r="37">
          <cell r="D37">
            <v>430</v>
          </cell>
          <cell r="U37">
            <v>650</v>
          </cell>
          <cell r="V37">
            <v>279500</v>
          </cell>
        </row>
        <row r="39">
          <cell r="D39">
            <v>253</v>
          </cell>
          <cell r="U39">
            <v>1850</v>
          </cell>
          <cell r="V39">
            <v>468050</v>
          </cell>
        </row>
        <row r="40">
          <cell r="D40">
            <v>30</v>
          </cell>
          <cell r="U40">
            <v>1850</v>
          </cell>
          <cell r="V40">
            <v>55500</v>
          </cell>
        </row>
        <row r="41">
          <cell r="D41">
            <v>254</v>
          </cell>
          <cell r="U41">
            <v>1070</v>
          </cell>
          <cell r="V41">
            <v>271780</v>
          </cell>
        </row>
        <row r="43">
          <cell r="D43">
            <v>237</v>
          </cell>
          <cell r="U43">
            <v>810</v>
          </cell>
          <cell r="V43">
            <v>191970</v>
          </cell>
        </row>
        <row r="44">
          <cell r="U44">
            <v>100</v>
          </cell>
          <cell r="V44">
            <v>0</v>
          </cell>
        </row>
        <row r="45">
          <cell r="V45">
            <v>0</v>
          </cell>
        </row>
        <row r="47">
          <cell r="U47">
            <v>1440</v>
          </cell>
          <cell r="V47">
            <v>0</v>
          </cell>
        </row>
        <row r="48">
          <cell r="D48">
            <v>478</v>
          </cell>
          <cell r="U48">
            <v>710</v>
          </cell>
          <cell r="V48">
            <v>339380</v>
          </cell>
        </row>
        <row r="49">
          <cell r="D49">
            <v>4646</v>
          </cell>
          <cell r="U49">
            <v>2140</v>
          </cell>
          <cell r="V49">
            <v>9942440</v>
          </cell>
        </row>
        <row r="50">
          <cell r="D50">
            <v>79</v>
          </cell>
          <cell r="U50">
            <v>16070</v>
          </cell>
          <cell r="V50">
            <v>1269530</v>
          </cell>
        </row>
        <row r="51">
          <cell r="D51">
            <v>152</v>
          </cell>
          <cell r="U51">
            <v>36900</v>
          </cell>
          <cell r="V51">
            <v>5608800</v>
          </cell>
        </row>
        <row r="52">
          <cell r="D52">
            <v>45</v>
          </cell>
          <cell r="V52">
            <v>414450</v>
          </cell>
        </row>
        <row r="59">
          <cell r="D59">
            <v>5749</v>
          </cell>
          <cell r="U59">
            <v>35300</v>
          </cell>
          <cell r="V59">
            <v>202939700</v>
          </cell>
        </row>
        <row r="60">
          <cell r="U60">
            <v>32500</v>
          </cell>
          <cell r="V60">
            <v>0</v>
          </cell>
        </row>
        <row r="61">
          <cell r="U61">
            <v>27090</v>
          </cell>
          <cell r="V61">
            <v>0</v>
          </cell>
        </row>
        <row r="62">
          <cell r="D62">
            <v>305</v>
          </cell>
          <cell r="U62">
            <v>146780</v>
          </cell>
          <cell r="V62">
            <v>44767900</v>
          </cell>
        </row>
        <row r="63">
          <cell r="V63">
            <v>0</v>
          </cell>
        </row>
        <row r="64">
          <cell r="V64">
            <v>0</v>
          </cell>
        </row>
        <row r="65">
          <cell r="D65">
            <v>236</v>
          </cell>
          <cell r="U65">
            <v>70890</v>
          </cell>
          <cell r="V65">
            <v>16730040</v>
          </cell>
        </row>
        <row r="66">
          <cell r="D66">
            <v>120</v>
          </cell>
          <cell r="V66">
            <v>8506800</v>
          </cell>
        </row>
        <row r="67">
          <cell r="V67">
            <v>0</v>
          </cell>
        </row>
        <row r="68">
          <cell r="D68">
            <v>152</v>
          </cell>
          <cell r="U68">
            <v>63600</v>
          </cell>
          <cell r="V68">
            <v>9667200</v>
          </cell>
        </row>
        <row r="69">
          <cell r="U69">
            <v>18050</v>
          </cell>
          <cell r="V69">
            <v>0</v>
          </cell>
        </row>
        <row r="70">
          <cell r="U70">
            <v>28280</v>
          </cell>
          <cell r="V70">
            <v>0</v>
          </cell>
        </row>
        <row r="71">
          <cell r="U71">
            <v>29440</v>
          </cell>
          <cell r="V71">
            <v>0</v>
          </cell>
        </row>
        <row r="72">
          <cell r="U72">
            <v>11860</v>
          </cell>
          <cell r="V72">
            <v>0</v>
          </cell>
        </row>
        <row r="73">
          <cell r="U73">
            <v>28510</v>
          </cell>
          <cell r="V73">
            <v>0</v>
          </cell>
        </row>
        <row r="74">
          <cell r="U74">
            <v>11860</v>
          </cell>
          <cell r="V74">
            <v>0</v>
          </cell>
        </row>
        <row r="75">
          <cell r="D75">
            <v>25</v>
          </cell>
          <cell r="U75">
            <v>5230</v>
          </cell>
          <cell r="V75">
            <v>130750</v>
          </cell>
        </row>
        <row r="76">
          <cell r="U76">
            <v>35300</v>
          </cell>
          <cell r="V76">
            <v>0</v>
          </cell>
        </row>
        <row r="77">
          <cell r="U77">
            <v>95440</v>
          </cell>
          <cell r="V77">
            <v>0</v>
          </cell>
        </row>
        <row r="78">
          <cell r="U78">
            <v>11270</v>
          </cell>
          <cell r="V78">
            <v>0</v>
          </cell>
        </row>
        <row r="79">
          <cell r="D79">
            <v>37</v>
          </cell>
          <cell r="U79">
            <v>6850</v>
          </cell>
          <cell r="V79">
            <v>253450</v>
          </cell>
        </row>
        <row r="80">
          <cell r="U80">
            <v>49480</v>
          </cell>
          <cell r="V80">
            <v>0</v>
          </cell>
        </row>
        <row r="81">
          <cell r="U81">
            <v>8680</v>
          </cell>
          <cell r="V81">
            <v>0</v>
          </cell>
        </row>
        <row r="83">
          <cell r="V83">
            <v>28630240</v>
          </cell>
        </row>
        <row r="174">
          <cell r="V174">
            <v>38125500</v>
          </cell>
        </row>
        <row r="243">
          <cell r="V243">
            <v>5079540</v>
          </cell>
        </row>
        <row r="289">
          <cell r="V289">
            <v>0</v>
          </cell>
        </row>
        <row r="295">
          <cell r="V295">
            <v>8316550</v>
          </cell>
        </row>
        <row r="362">
          <cell r="V362">
            <v>11946660</v>
          </cell>
        </row>
        <row r="405">
          <cell r="V405">
            <v>228090</v>
          </cell>
        </row>
        <row r="428">
          <cell r="V428">
            <v>4941030</v>
          </cell>
        </row>
        <row r="446">
          <cell r="V446">
            <v>252080</v>
          </cell>
        </row>
        <row r="456">
          <cell r="V456">
            <v>73180</v>
          </cell>
        </row>
        <row r="500">
          <cell r="V500">
            <v>4608460</v>
          </cell>
        </row>
        <row r="535">
          <cell r="V535">
            <v>25809440</v>
          </cell>
        </row>
        <row r="590">
          <cell r="V590">
            <v>76920</v>
          </cell>
        </row>
        <row r="615">
          <cell r="V615">
            <v>56606140</v>
          </cell>
        </row>
        <row r="633">
          <cell r="V633">
            <v>12279250</v>
          </cell>
        </row>
        <row r="634">
          <cell r="V634">
            <v>1142400</v>
          </cell>
        </row>
        <row r="654">
          <cell r="V654">
            <v>0</v>
          </cell>
        </row>
        <row r="673">
          <cell r="V673">
            <v>0</v>
          </cell>
        </row>
        <row r="719">
          <cell r="V719">
            <v>0</v>
          </cell>
        </row>
        <row r="768">
          <cell r="D768">
            <v>758</v>
          </cell>
          <cell r="V768">
            <v>5465340</v>
          </cell>
        </row>
        <row r="783">
          <cell r="V783">
            <v>0</v>
          </cell>
        </row>
        <row r="795">
          <cell r="D795">
            <v>453</v>
          </cell>
          <cell r="U795">
            <v>7380</v>
          </cell>
          <cell r="V795">
            <v>3343140</v>
          </cell>
        </row>
        <row r="796">
          <cell r="D796">
            <v>386</v>
          </cell>
          <cell r="U796">
            <v>2890</v>
          </cell>
          <cell r="V796">
            <v>1115540</v>
          </cell>
        </row>
        <row r="797">
          <cell r="D797">
            <v>668</v>
          </cell>
          <cell r="U797">
            <v>2890</v>
          </cell>
          <cell r="V797">
            <v>1930520</v>
          </cell>
        </row>
        <row r="798">
          <cell r="D798">
            <v>3</v>
          </cell>
          <cell r="U798">
            <v>11500</v>
          </cell>
          <cell r="V798">
            <v>34500</v>
          </cell>
        </row>
        <row r="799">
          <cell r="D799">
            <v>54</v>
          </cell>
          <cell r="U799">
            <v>13470</v>
          </cell>
          <cell r="V799">
            <v>727380</v>
          </cell>
        </row>
        <row r="800">
          <cell r="D800">
            <v>21</v>
          </cell>
          <cell r="U800">
            <v>30560</v>
          </cell>
          <cell r="V800">
            <v>641760</v>
          </cell>
        </row>
        <row r="801">
          <cell r="U801">
            <v>3796</v>
          </cell>
          <cell r="V801">
            <v>0</v>
          </cell>
        </row>
        <row r="802">
          <cell r="U802">
            <v>9814</v>
          </cell>
          <cell r="V802">
            <v>0</v>
          </cell>
        </row>
        <row r="805">
          <cell r="D805">
            <v>24</v>
          </cell>
          <cell r="U805">
            <v>15250</v>
          </cell>
          <cell r="V805">
            <v>366000</v>
          </cell>
        </row>
        <row r="806">
          <cell r="U806">
            <v>12190</v>
          </cell>
          <cell r="V806">
            <v>0</v>
          </cell>
        </row>
        <row r="807">
          <cell r="U807">
            <v>413710</v>
          </cell>
          <cell r="V807">
            <v>0</v>
          </cell>
        </row>
        <row r="808">
          <cell r="U808">
            <v>9286150</v>
          </cell>
          <cell r="V808">
            <v>0</v>
          </cell>
        </row>
        <row r="809">
          <cell r="U809">
            <v>238380</v>
          </cell>
          <cell r="V809">
            <v>0</v>
          </cell>
        </row>
        <row r="810">
          <cell r="U810">
            <v>1087000</v>
          </cell>
          <cell r="V810">
            <v>0</v>
          </cell>
        </row>
        <row r="811">
          <cell r="V811">
            <v>159750</v>
          </cell>
        </row>
        <row r="882">
          <cell r="V882">
            <v>20440682.5</v>
          </cell>
        </row>
        <row r="961">
          <cell r="V961">
            <v>1961165</v>
          </cell>
        </row>
        <row r="1036">
          <cell r="D1036">
            <v>1</v>
          </cell>
          <cell r="U1036">
            <v>9750</v>
          </cell>
          <cell r="V1036">
            <v>9750</v>
          </cell>
        </row>
        <row r="1037">
          <cell r="V1037">
            <v>417310</v>
          </cell>
        </row>
        <row r="1098">
          <cell r="V1098">
            <v>3034717.5</v>
          </cell>
        </row>
        <row r="1166">
          <cell r="V1166">
            <v>2073180</v>
          </cell>
        </row>
        <row r="1197">
          <cell r="D1197">
            <v>719</v>
          </cell>
          <cell r="U1197">
            <v>5220</v>
          </cell>
          <cell r="V1197">
            <v>3753180</v>
          </cell>
        </row>
        <row r="1198">
          <cell r="D1198">
            <v>28</v>
          </cell>
          <cell r="U1198">
            <v>14720</v>
          </cell>
          <cell r="V1198">
            <v>412160</v>
          </cell>
        </row>
        <row r="1199">
          <cell r="D1199">
            <v>34</v>
          </cell>
          <cell r="U1199">
            <v>24960</v>
          </cell>
          <cell r="V1199">
            <v>848640</v>
          </cell>
        </row>
        <row r="1200">
          <cell r="U1200">
            <v>47660</v>
          </cell>
          <cell r="V1200">
            <v>0</v>
          </cell>
        </row>
        <row r="1201">
          <cell r="D1201">
            <v>66</v>
          </cell>
          <cell r="U1201">
            <v>53120</v>
          </cell>
          <cell r="V1201">
            <v>3505920</v>
          </cell>
        </row>
        <row r="1202">
          <cell r="U1202">
            <v>29800</v>
          </cell>
          <cell r="V1202">
            <v>0</v>
          </cell>
        </row>
        <row r="1203">
          <cell r="U1203">
            <v>230540</v>
          </cell>
          <cell r="V1203">
            <v>0</v>
          </cell>
        </row>
        <row r="1204">
          <cell r="U1204">
            <v>262080</v>
          </cell>
          <cell r="V1204">
            <v>0</v>
          </cell>
        </row>
        <row r="1205">
          <cell r="U1205">
            <v>213720</v>
          </cell>
          <cell r="V1205">
            <v>0</v>
          </cell>
        </row>
        <row r="1206">
          <cell r="U1206">
            <v>274520</v>
          </cell>
          <cell r="V1206">
            <v>0</v>
          </cell>
        </row>
        <row r="1207">
          <cell r="U1207">
            <v>280890</v>
          </cell>
          <cell r="V1207">
            <v>0</v>
          </cell>
        </row>
        <row r="1208">
          <cell r="U1208">
            <v>237550</v>
          </cell>
          <cell r="V1208">
            <v>0</v>
          </cell>
        </row>
        <row r="1209">
          <cell r="U1209">
            <v>253550</v>
          </cell>
          <cell r="V1209">
            <v>0</v>
          </cell>
        </row>
        <row r="1210">
          <cell r="U1210">
            <v>303190</v>
          </cell>
          <cell r="V1210">
            <v>0</v>
          </cell>
        </row>
        <row r="1211">
          <cell r="U1211">
            <v>268850</v>
          </cell>
          <cell r="V1211">
            <v>0</v>
          </cell>
        </row>
        <row r="1212">
          <cell r="U1212">
            <v>1967550</v>
          </cell>
          <cell r="V1212">
            <v>0</v>
          </cell>
        </row>
        <row r="1213">
          <cell r="U1213">
            <v>1228930</v>
          </cell>
          <cell r="V1213">
            <v>0</v>
          </cell>
        </row>
        <row r="1214">
          <cell r="U1214">
            <v>1189460</v>
          </cell>
          <cell r="V1214">
            <v>0</v>
          </cell>
        </row>
        <row r="1215">
          <cell r="U1215">
            <v>1246120</v>
          </cell>
          <cell r="V1215">
            <v>0</v>
          </cell>
        </row>
        <row r="1216">
          <cell r="U1216">
            <v>176340</v>
          </cell>
          <cell r="V1216">
            <v>0</v>
          </cell>
        </row>
        <row r="1217">
          <cell r="U1217">
            <v>402390</v>
          </cell>
          <cell r="V1217">
            <v>0</v>
          </cell>
        </row>
        <row r="1218">
          <cell r="U1218">
            <v>149180</v>
          </cell>
          <cell r="V1218">
            <v>0</v>
          </cell>
        </row>
        <row r="1219">
          <cell r="U1219">
            <v>1208690</v>
          </cell>
          <cell r="V1219">
            <v>0</v>
          </cell>
        </row>
        <row r="1220">
          <cell r="U1220">
            <v>1208690</v>
          </cell>
          <cell r="V1220">
            <v>0</v>
          </cell>
        </row>
        <row r="1221">
          <cell r="V1221">
            <v>603440</v>
          </cell>
        </row>
        <row r="1287">
          <cell r="V1287">
            <v>168750</v>
          </cell>
        </row>
        <row r="1354">
          <cell r="D1354">
            <v>74</v>
          </cell>
          <cell r="U1354">
            <v>36050</v>
          </cell>
          <cell r="V1354">
            <v>2667700</v>
          </cell>
        </row>
        <row r="1355">
          <cell r="U1355">
            <v>43480</v>
          </cell>
          <cell r="V1355">
            <v>0</v>
          </cell>
        </row>
        <row r="1356">
          <cell r="D1356">
            <v>15</v>
          </cell>
          <cell r="U1356">
            <v>46320</v>
          </cell>
          <cell r="V1356">
            <v>694800</v>
          </cell>
        </row>
        <row r="1357">
          <cell r="V1357">
            <v>49745622.5</v>
          </cell>
        </row>
        <row r="1441">
          <cell r="V1441">
            <v>1066072.5</v>
          </cell>
        </row>
        <row r="1481">
          <cell r="U1481">
            <v>44460</v>
          </cell>
          <cell r="V1481">
            <v>0</v>
          </cell>
        </row>
        <row r="1482">
          <cell r="U1482">
            <v>27950</v>
          </cell>
          <cell r="V1482">
            <v>0</v>
          </cell>
        </row>
        <row r="1483">
          <cell r="U1483">
            <v>28790</v>
          </cell>
          <cell r="V1483">
            <v>0</v>
          </cell>
        </row>
        <row r="1484">
          <cell r="U1484">
            <v>863910</v>
          </cell>
          <cell r="V1484">
            <v>0</v>
          </cell>
        </row>
        <row r="1485">
          <cell r="U1485">
            <v>392400</v>
          </cell>
          <cell r="V1485">
            <v>0</v>
          </cell>
        </row>
        <row r="1486">
          <cell r="U1486">
            <v>600020</v>
          </cell>
          <cell r="V1486">
            <v>0</v>
          </cell>
        </row>
        <row r="1487">
          <cell r="U1487">
            <v>54100</v>
          </cell>
          <cell r="V1487">
            <v>0</v>
          </cell>
        </row>
        <row r="1488">
          <cell r="U1488">
            <v>703310</v>
          </cell>
          <cell r="V1488">
            <v>0</v>
          </cell>
        </row>
        <row r="1489">
          <cell r="V1489">
            <v>7443310</v>
          </cell>
        </row>
        <row r="1574">
          <cell r="V1574">
            <v>9153390</v>
          </cell>
        </row>
        <row r="1592">
          <cell r="V1592">
            <v>1450980</v>
          </cell>
        </row>
        <row r="1597">
          <cell r="V1597">
            <v>11852087.5</v>
          </cell>
        </row>
        <row r="1631">
          <cell r="V1631">
            <v>21419470</v>
          </cell>
        </row>
        <row r="1632">
          <cell r="V1632">
            <v>0</v>
          </cell>
        </row>
        <row r="1633">
          <cell r="D1633">
            <v>19</v>
          </cell>
          <cell r="V1633">
            <v>1979800</v>
          </cell>
        </row>
        <row r="1634">
          <cell r="D1634">
            <v>141</v>
          </cell>
          <cell r="V1634">
            <v>19439670</v>
          </cell>
        </row>
        <row r="1635">
          <cell r="V1635">
            <v>0</v>
          </cell>
        </row>
        <row r="1636">
          <cell r="D1636">
            <v>89</v>
          </cell>
          <cell r="U1636">
            <v>137860</v>
          </cell>
          <cell r="V1636">
            <v>12269540</v>
          </cell>
        </row>
        <row r="1637">
          <cell r="D1637">
            <v>4</v>
          </cell>
          <cell r="U1637">
            <v>145050</v>
          </cell>
          <cell r="V1637">
            <v>580200</v>
          </cell>
        </row>
        <row r="1639">
          <cell r="V1639">
            <v>16860390</v>
          </cell>
        </row>
        <row r="1845">
          <cell r="D1845">
            <v>8</v>
          </cell>
          <cell r="F1845">
            <v>0</v>
          </cell>
          <cell r="G1845">
            <v>0</v>
          </cell>
          <cell r="V1845">
            <v>518740</v>
          </cell>
        </row>
        <row r="1849">
          <cell r="D1849">
            <v>39</v>
          </cell>
          <cell r="V1849">
            <v>2801120</v>
          </cell>
        </row>
        <row r="1861">
          <cell r="D1861">
            <v>43</v>
          </cell>
          <cell r="U1861">
            <v>29900</v>
          </cell>
          <cell r="V1861">
            <v>1285700</v>
          </cell>
        </row>
        <row r="1863">
          <cell r="U1863">
            <v>19700</v>
          </cell>
          <cell r="V1863">
            <v>0</v>
          </cell>
        </row>
        <row r="1864">
          <cell r="U1864">
            <v>61980</v>
          </cell>
          <cell r="V1864">
            <v>0</v>
          </cell>
        </row>
        <row r="1865">
          <cell r="U1865">
            <v>76830</v>
          </cell>
          <cell r="V1865">
            <v>0</v>
          </cell>
        </row>
        <row r="1866">
          <cell r="D1866">
            <v>179</v>
          </cell>
          <cell r="U1866">
            <v>2700</v>
          </cell>
          <cell r="V1866">
            <v>483300</v>
          </cell>
        </row>
        <row r="1867">
          <cell r="U1867">
            <v>70</v>
          </cell>
          <cell r="V1867">
            <v>0</v>
          </cell>
        </row>
        <row r="1868">
          <cell r="U1868">
            <v>163110</v>
          </cell>
          <cell r="V1868">
            <v>0</v>
          </cell>
        </row>
        <row r="1869">
          <cell r="U1869">
            <v>11090</v>
          </cell>
          <cell r="V1869">
            <v>0</v>
          </cell>
        </row>
        <row r="1871">
          <cell r="V1871">
            <v>5819600</v>
          </cell>
        </row>
        <row r="1889">
          <cell r="V1889">
            <v>4881040</v>
          </cell>
        </row>
        <row r="1914">
          <cell r="V1914">
            <v>1564270</v>
          </cell>
        </row>
        <row r="1941">
          <cell r="D1941">
            <v>289</v>
          </cell>
          <cell r="U1941">
            <v>20650</v>
          </cell>
          <cell r="V1941">
            <v>5967850</v>
          </cell>
        </row>
        <row r="1942">
          <cell r="U1942">
            <v>258790</v>
          </cell>
          <cell r="V1942">
            <v>0</v>
          </cell>
        </row>
        <row r="1944">
          <cell r="U1944">
            <v>264330</v>
          </cell>
          <cell r="V1944">
            <v>0</v>
          </cell>
        </row>
        <row r="1945">
          <cell r="U1945">
            <v>37550</v>
          </cell>
          <cell r="V1945">
            <v>0</v>
          </cell>
        </row>
        <row r="1946">
          <cell r="U1946">
            <v>141690</v>
          </cell>
          <cell r="V1946">
            <v>0</v>
          </cell>
        </row>
        <row r="1947">
          <cell r="U1947">
            <v>141690</v>
          </cell>
          <cell r="V1947">
            <v>0</v>
          </cell>
        </row>
        <row r="1948">
          <cell r="U1948">
            <v>257940</v>
          </cell>
          <cell r="V1948">
            <v>0</v>
          </cell>
        </row>
        <row r="1949">
          <cell r="U1949">
            <v>395840</v>
          </cell>
          <cell r="V1949">
            <v>0</v>
          </cell>
        </row>
        <row r="1950">
          <cell r="U1950">
            <v>675280</v>
          </cell>
          <cell r="V1950">
            <v>0</v>
          </cell>
        </row>
        <row r="1951">
          <cell r="U1951">
            <v>140650</v>
          </cell>
          <cell r="V1951">
            <v>0</v>
          </cell>
        </row>
        <row r="1952">
          <cell r="U1952">
            <v>379080</v>
          </cell>
          <cell r="V1952">
            <v>0</v>
          </cell>
        </row>
        <row r="1953">
          <cell r="U1953">
            <v>159610</v>
          </cell>
          <cell r="V1953">
            <v>0</v>
          </cell>
        </row>
        <row r="1954">
          <cell r="U1954">
            <v>138700</v>
          </cell>
          <cell r="V1954">
            <v>0</v>
          </cell>
        </row>
        <row r="1955">
          <cell r="U1955">
            <v>210870</v>
          </cell>
          <cell r="V1955">
            <v>0</v>
          </cell>
        </row>
        <row r="1956">
          <cell r="U1956">
            <v>55490</v>
          </cell>
          <cell r="V1956">
            <v>0</v>
          </cell>
        </row>
        <row r="1957">
          <cell r="U1957">
            <v>41470</v>
          </cell>
          <cell r="V1957">
            <v>0</v>
          </cell>
        </row>
        <row r="1958">
          <cell r="U1958">
            <v>227410</v>
          </cell>
          <cell r="V1958">
            <v>0</v>
          </cell>
        </row>
        <row r="1959">
          <cell r="U1959">
            <v>1352770</v>
          </cell>
          <cell r="V1959">
            <v>0</v>
          </cell>
        </row>
        <row r="1960">
          <cell r="U1960">
            <v>204100</v>
          </cell>
          <cell r="V1960">
            <v>0</v>
          </cell>
        </row>
        <row r="1961">
          <cell r="U1961">
            <v>180490</v>
          </cell>
          <cell r="V1961">
            <v>0</v>
          </cell>
        </row>
        <row r="1962">
          <cell r="U1962">
            <v>366390</v>
          </cell>
          <cell r="V1962">
            <v>0</v>
          </cell>
        </row>
        <row r="1963">
          <cell r="U1963">
            <v>1218380</v>
          </cell>
          <cell r="V1963">
            <v>0</v>
          </cell>
        </row>
        <row r="1964">
          <cell r="U1964">
            <v>1252090</v>
          </cell>
          <cell r="V1964">
            <v>0</v>
          </cell>
        </row>
        <row r="1965">
          <cell r="U1965">
            <v>991380</v>
          </cell>
          <cell r="V1965">
            <v>0</v>
          </cell>
        </row>
        <row r="1966">
          <cell r="U1966">
            <v>1044820</v>
          </cell>
          <cell r="V1966">
            <v>0</v>
          </cell>
        </row>
        <row r="1967">
          <cell r="U1967">
            <v>412180</v>
          </cell>
          <cell r="V1967">
            <v>0</v>
          </cell>
        </row>
        <row r="1968">
          <cell r="U1968">
            <v>98710</v>
          </cell>
          <cell r="V1968">
            <v>0</v>
          </cell>
        </row>
        <row r="1969">
          <cell r="U1969">
            <v>294490</v>
          </cell>
          <cell r="V1969">
            <v>0</v>
          </cell>
        </row>
        <row r="1970">
          <cell r="U1970">
            <v>83270</v>
          </cell>
          <cell r="V1970">
            <v>0</v>
          </cell>
        </row>
        <row r="1971">
          <cell r="U1971">
            <v>1430780</v>
          </cell>
          <cell r="V1971">
            <v>0</v>
          </cell>
        </row>
        <row r="1972">
          <cell r="U1972">
            <v>334550</v>
          </cell>
          <cell r="V1972">
            <v>0</v>
          </cell>
        </row>
        <row r="1973">
          <cell r="U1973">
            <v>1120750</v>
          </cell>
          <cell r="V1973">
            <v>0</v>
          </cell>
        </row>
        <row r="1974">
          <cell r="U1974">
            <v>686120</v>
          </cell>
          <cell r="V1974">
            <v>0</v>
          </cell>
        </row>
        <row r="1975">
          <cell r="U1975">
            <v>559920</v>
          </cell>
          <cell r="V1975">
            <v>0</v>
          </cell>
        </row>
        <row r="1976">
          <cell r="U1976">
            <v>301830</v>
          </cell>
          <cell r="V1976">
            <v>0</v>
          </cell>
        </row>
        <row r="1977">
          <cell r="U1977">
            <v>175970</v>
          </cell>
          <cell r="V1977">
            <v>0</v>
          </cell>
        </row>
        <row r="1978">
          <cell r="U1978">
            <v>425200</v>
          </cell>
          <cell r="V1978">
            <v>0</v>
          </cell>
        </row>
        <row r="1979">
          <cell r="U1979">
            <v>440630</v>
          </cell>
          <cell r="V1979">
            <v>0</v>
          </cell>
        </row>
        <row r="1980">
          <cell r="U1980">
            <v>275340</v>
          </cell>
          <cell r="V1980">
            <v>0</v>
          </cell>
        </row>
        <row r="1981">
          <cell r="D1981">
            <v>106</v>
          </cell>
          <cell r="U1981">
            <v>37440</v>
          </cell>
          <cell r="V1981">
            <v>3968640</v>
          </cell>
        </row>
        <row r="1983">
          <cell r="D1983">
            <v>2</v>
          </cell>
          <cell r="U1983">
            <v>7370</v>
          </cell>
          <cell r="V1983">
            <v>14740</v>
          </cell>
        </row>
        <row r="1984">
          <cell r="U1984">
            <v>3920</v>
          </cell>
          <cell r="V1984">
            <v>0</v>
          </cell>
        </row>
        <row r="1985">
          <cell r="D1985">
            <v>1</v>
          </cell>
          <cell r="U1985">
            <v>14780</v>
          </cell>
          <cell r="V1985">
            <v>14780</v>
          </cell>
        </row>
        <row r="1986">
          <cell r="U1986">
            <v>151590</v>
          </cell>
          <cell r="V1986">
            <v>0</v>
          </cell>
        </row>
        <row r="1987">
          <cell r="U1987">
            <v>832610</v>
          </cell>
          <cell r="V1987">
            <v>0</v>
          </cell>
        </row>
      </sheetData>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tabSelected="1" topLeftCell="A307" workbookViewId="0">
      <selection activeCell="E324" sqref="E324"/>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1.425781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1.425781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1.425781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1.425781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1.425781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1.425781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1.425781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1.425781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1.425781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1.425781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1.425781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1.425781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1.425781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1.425781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1.425781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1.425781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1.425781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1.425781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1.425781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1.425781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1.425781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1.425781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1.425781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1.425781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1.425781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1.425781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1.425781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1.425781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1.425781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1.425781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1.425781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1.425781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1.425781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1.425781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1.425781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1.425781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1.425781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1.425781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1.425781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1.425781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1.425781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1.425781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1.425781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1.425781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1.425781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1.425781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1.425781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1.425781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1.425781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1.425781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1.425781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1.425781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1.425781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1.425781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1.425781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1.425781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1.425781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1.425781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1.425781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1.425781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1.425781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1.425781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1.425781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1.42578125" style="1" customWidth="1"/>
    <col min="16136" max="16137" width="5.140625" style="1" customWidth="1"/>
    <col min="16138" max="16384" width="11.42578125" style="1"/>
  </cols>
  <sheetData>
    <row r="1" spans="1:7" ht="12.75" x14ac:dyDescent="0.2">
      <c r="A1" s="3" t="s">
        <v>0</v>
      </c>
      <c r="B1" s="4"/>
      <c r="C1" s="529" t="s">
        <v>1</v>
      </c>
      <c r="D1" s="530"/>
      <c r="E1" s="531"/>
      <c r="F1" s="5"/>
    </row>
    <row r="2" spans="1:7" ht="12.75" x14ac:dyDescent="0.2">
      <c r="A2" s="3" t="e">
        <f>CONCATENATE("COMUNA: ",#REF!," - ","( ",#REF!,#REF!,#REF!,#REF!,#REF!," )")</f>
        <v>#REF!</v>
      </c>
      <c r="B2" s="4"/>
      <c r="C2" s="526"/>
      <c r="D2" s="527"/>
      <c r="E2" s="528"/>
      <c r="F2" s="6"/>
      <c r="G2" s="7"/>
    </row>
    <row r="3" spans="1:7" ht="12.75" x14ac:dyDescent="0.2">
      <c r="A3" s="3" t="e">
        <f>CONCATENATE("ESTABLECIMIENTO/ESTRATEGIA: ",#REF!," - ","( ",#REF!,#REF!,#REF!,#REF!,#REF!,#REF!," )")</f>
        <v>#REF!</v>
      </c>
      <c r="B3" s="4"/>
      <c r="C3" s="529" t="s">
        <v>2</v>
      </c>
      <c r="D3" s="530"/>
      <c r="E3" s="531"/>
      <c r="F3" s="6"/>
      <c r="G3" s="8"/>
    </row>
    <row r="4" spans="1:7" ht="12.75" x14ac:dyDescent="0.2">
      <c r="A4" s="3"/>
      <c r="B4" s="4"/>
      <c r="C4" s="526"/>
      <c r="D4" s="527"/>
      <c r="E4" s="528"/>
      <c r="F4" s="6"/>
      <c r="G4" s="8"/>
    </row>
    <row r="5" spans="1:7" ht="12.75" x14ac:dyDescent="0.2">
      <c r="A5" s="3" t="e">
        <f>CONCATENATE("AÑO: ",#REF!)</f>
        <v>#REF!</v>
      </c>
      <c r="B5" s="4"/>
      <c r="C5" s="529" t="s">
        <v>3</v>
      </c>
      <c r="D5" s="530"/>
      <c r="E5" s="531"/>
      <c r="F5" s="6"/>
      <c r="G5" s="8"/>
    </row>
    <row r="6" spans="1:7" ht="12.75" x14ac:dyDescent="0.2">
      <c r="A6" s="9"/>
      <c r="B6" s="9"/>
      <c r="C6" s="526" t="e">
        <f>#REF!</f>
        <v>#REF!</v>
      </c>
      <c r="D6" s="527"/>
      <c r="E6" s="528"/>
      <c r="F6" s="6"/>
      <c r="G6" s="8"/>
    </row>
    <row r="7" spans="1:7" ht="15" x14ac:dyDescent="0.2">
      <c r="A7" s="521" t="s">
        <v>4</v>
      </c>
      <c r="B7" s="522"/>
      <c r="C7" s="523" t="s">
        <v>5</v>
      </c>
      <c r="D7" s="524"/>
      <c r="E7" s="525"/>
      <c r="F7" s="6"/>
      <c r="G7" s="8"/>
    </row>
    <row r="8" spans="1:7" ht="15" x14ac:dyDescent="0.2">
      <c r="A8" s="9"/>
      <c r="B8" s="217" t="s">
        <v>6</v>
      </c>
      <c r="C8" s="526" t="e">
        <f>CONCATENATE(#REF!," ","( ",#REF!,#REF!,#REF!,#REF!,#REF!," )")</f>
        <v>#REF!</v>
      </c>
      <c r="D8" s="527"/>
      <c r="E8" s="528"/>
      <c r="F8" s="6"/>
      <c r="G8" s="8"/>
    </row>
    <row r="9" spans="1:7" ht="12.75" x14ac:dyDescent="0.2">
      <c r="A9" s="9"/>
      <c r="B9" s="9"/>
      <c r="C9" s="9"/>
      <c r="D9" s="9"/>
      <c r="E9" s="9"/>
      <c r="F9" s="6"/>
      <c r="G9" s="8"/>
    </row>
    <row r="10" spans="1:7" ht="12.75" x14ac:dyDescent="0.2">
      <c r="A10" s="9"/>
      <c r="B10" s="9"/>
      <c r="C10" s="9"/>
      <c r="D10" s="9"/>
      <c r="E10" s="9"/>
      <c r="F10" s="6"/>
      <c r="G10" s="10"/>
    </row>
    <row r="11" spans="1:7" ht="12.75" x14ac:dyDescent="0.2">
      <c r="A11" s="511" t="s">
        <v>476</v>
      </c>
      <c r="B11" s="505"/>
      <c r="C11" s="505"/>
      <c r="D11" s="505"/>
      <c r="E11" s="506"/>
      <c r="F11" s="6"/>
    </row>
    <row r="12" spans="1:7" ht="43.5" customHeight="1" x14ac:dyDescent="0.2">
      <c r="A12" s="11" t="s">
        <v>7</v>
      </c>
      <c r="B12" s="11" t="s">
        <v>8</v>
      </c>
      <c r="C12" s="218" t="s">
        <v>9</v>
      </c>
      <c r="D12" s="55" t="s">
        <v>10</v>
      </c>
      <c r="E12" s="220" t="s">
        <v>11</v>
      </c>
      <c r="F12" s="9"/>
    </row>
    <row r="13" spans="1:7" ht="12.75" customHeight="1" x14ac:dyDescent="0.2">
      <c r="A13" s="497" t="s">
        <v>12</v>
      </c>
      <c r="B13" s="498"/>
      <c r="C13" s="498"/>
      <c r="D13" s="498"/>
      <c r="E13" s="499"/>
      <c r="F13" s="9"/>
    </row>
    <row r="14" spans="1:7" ht="15" customHeight="1" x14ac:dyDescent="0.2">
      <c r="A14" s="161" t="s">
        <v>13</v>
      </c>
      <c r="B14" s="170" t="s">
        <v>14</v>
      </c>
      <c r="C14" s="291">
        <f>+Enero!C14+Febrero!C14+'Marzo '!C14+'Abril '!C14+'Mayo '!C14+Junio!C14+Julio!C14+Agosto!C14+Septiembre!C14+'Octubre '!C14+Noviembre!C14+'Diciembre '!C14</f>
        <v>0</v>
      </c>
      <c r="D14" s="12"/>
      <c r="E14" s="13">
        <f>+Enero!E14+Febrero!E14+'Marzo '!E14+'Abril '!E14+'Mayo '!E14+Junio!E14+Julio!E14+Agosto!E14+Septiembre!E14+'Octubre '!E14+Noviembre!E14+'Diciembre '!E14</f>
        <v>0</v>
      </c>
      <c r="F14" s="9"/>
    </row>
    <row r="15" spans="1:7" ht="15" customHeight="1" x14ac:dyDescent="0.2">
      <c r="A15" s="162" t="s">
        <v>15</v>
      </c>
      <c r="B15" s="159" t="s">
        <v>16</v>
      </c>
      <c r="C15" s="291">
        <f>+Enero!C15+Febrero!C15+'Marzo '!C15+'Abril '!C15+'Mayo '!C15+Junio!C15+Julio!C15+Agosto!C15+Septiembre!C15+'Octubre '!C15+Noviembre!C15+'Diciembre '!C15</f>
        <v>0</v>
      </c>
      <c r="D15" s="15"/>
      <c r="E15" s="13">
        <f>+Enero!E15+Febrero!E15+'Marzo '!E15+'Abril '!E15+'Mayo '!E15+Junio!E15+Julio!E15+Agosto!E15+Septiembre!E15+'Octubre '!E15+Noviembre!E15+'Diciembre '!E15</f>
        <v>0</v>
      </c>
      <c r="F15" s="9"/>
    </row>
    <row r="16" spans="1:7" ht="15" customHeight="1" x14ac:dyDescent="0.2">
      <c r="A16" s="162" t="s">
        <v>17</v>
      </c>
      <c r="B16" s="159" t="s">
        <v>18</v>
      </c>
      <c r="C16" s="291">
        <f>+Enero!C16+Febrero!C16+'Marzo '!C16+'Abril '!C16+'Mayo '!C16+Junio!C16+Julio!C16+Agosto!C16+Septiembre!C16+'Octubre '!C16+Noviembre!C16+'Diciembre '!C16</f>
        <v>63717</v>
      </c>
      <c r="D16" s="15"/>
      <c r="E16" s="13">
        <f>+Enero!E16+Febrero!E16+'Marzo '!E16+'Abril '!E16+'Mayo '!E16+Junio!E16+Julio!E16+Agosto!E16+Septiembre!E16+'Octubre '!E16+Noviembre!E16+'Diciembre '!E16</f>
        <v>761682550</v>
      </c>
      <c r="F16" s="9"/>
    </row>
    <row r="17" spans="1:6" ht="15" customHeight="1" x14ac:dyDescent="0.2">
      <c r="A17" s="162" t="s">
        <v>19</v>
      </c>
      <c r="B17" s="159" t="s">
        <v>20</v>
      </c>
      <c r="C17" s="291">
        <f>+Enero!C17+Febrero!C17+'Marzo '!C17+'Abril '!C17+'Mayo '!C17+Junio!C17+Julio!C17+Agosto!C17+Septiembre!C17+'Octubre '!C17+Noviembre!C17+'Diciembre '!C17</f>
        <v>0</v>
      </c>
      <c r="D17" s="15"/>
      <c r="E17" s="13">
        <f>+Enero!E17+Febrero!E17+'Marzo '!E17+'Abril '!E17+'Mayo '!E17+Junio!E17+Julio!E17+Agosto!E17+Septiembre!E17+'Octubre '!E17+Noviembre!E17+'Diciembre '!E17</f>
        <v>0</v>
      </c>
      <c r="F17" s="9"/>
    </row>
    <row r="18" spans="1:6" ht="15" customHeight="1" x14ac:dyDescent="0.2">
      <c r="A18" s="162" t="s">
        <v>21</v>
      </c>
      <c r="B18" s="159" t="s">
        <v>22</v>
      </c>
      <c r="C18" s="291">
        <f>+Enero!C18+Febrero!C18+'Marzo '!C18+'Abril '!C18+'Mayo '!C18+Junio!C18+Julio!C18+Agosto!C18+Septiembre!C18+'Octubre '!C18+Noviembre!C18+'Diciembre '!C18</f>
        <v>0</v>
      </c>
      <c r="D18" s="15"/>
      <c r="E18" s="13">
        <f>+Enero!E18+Febrero!E18+'Marzo '!E18+'Abril '!E18+'Mayo '!E18+Junio!E18+Julio!E18+Agosto!E18+Septiembre!E18+'Octubre '!E18+Noviembre!E18+'Diciembre '!E18</f>
        <v>0</v>
      </c>
      <c r="F18" s="9"/>
    </row>
    <row r="19" spans="1:6" ht="33" customHeight="1" x14ac:dyDescent="0.2">
      <c r="A19" s="162" t="s">
        <v>23</v>
      </c>
      <c r="B19" s="210" t="s">
        <v>24</v>
      </c>
      <c r="C19" s="291">
        <f>+Enero!C19+Febrero!C19+'Marzo '!C19+'Abril '!C19+'Mayo '!C19+Junio!C19+Julio!C19+Agosto!C19+Septiembre!C19+'Octubre '!C19+Noviembre!C19+'Diciembre '!C19</f>
        <v>0</v>
      </c>
      <c r="D19" s="15"/>
      <c r="E19" s="13">
        <f>+Enero!E19+Febrero!E19+'Marzo '!E19+'Abril '!E19+'Mayo '!E19+Junio!E19+Julio!E19+Agosto!E19+Septiembre!E19+'Octubre '!E19+Noviembre!E19+'Diciembre '!E19</f>
        <v>0</v>
      </c>
      <c r="F19" s="9"/>
    </row>
    <row r="20" spans="1:6" ht="42.75" customHeight="1" x14ac:dyDescent="0.2">
      <c r="A20" s="162" t="s">
        <v>25</v>
      </c>
      <c r="B20" s="210" t="s">
        <v>26</v>
      </c>
      <c r="C20" s="291">
        <f>+Enero!C20+Febrero!C20+'Marzo '!C20+'Abril '!C20+'Mayo '!C20+Junio!C20+Julio!C20+Agosto!C20+Septiembre!C20+'Octubre '!C20+Noviembre!C20+'Diciembre '!C20</f>
        <v>0</v>
      </c>
      <c r="D20" s="15"/>
      <c r="E20" s="13">
        <f>+Enero!E20+Febrero!E20+'Marzo '!E20+'Abril '!E20+'Mayo '!E20+Junio!E20+Julio!E20+Agosto!E20+Septiembre!E20+'Octubre '!E20+Noviembre!E20+'Diciembre '!E20</f>
        <v>0</v>
      </c>
      <c r="F20" s="9"/>
    </row>
    <row r="21" spans="1:6" ht="42.75" customHeight="1" x14ac:dyDescent="0.2">
      <c r="A21" s="162" t="s">
        <v>27</v>
      </c>
      <c r="B21" s="210" t="s">
        <v>28</v>
      </c>
      <c r="C21" s="291">
        <f>+Enero!C21+Febrero!C21+'Marzo '!C21+'Abril '!C21+'Mayo '!C21+Junio!C21+Julio!C21+Agosto!C21+Septiembre!C21+'Octubre '!C21+Noviembre!C21+'Diciembre '!C21</f>
        <v>0</v>
      </c>
      <c r="D21" s="15"/>
      <c r="E21" s="13">
        <f>+Enero!E21+Febrero!E21+'Marzo '!E21+'Abril '!E21+'Mayo '!E21+Junio!E21+Julio!E21+Agosto!E21+Septiembre!E21+'Octubre '!E21+Noviembre!E21+'Diciembre '!E21</f>
        <v>0</v>
      </c>
      <c r="F21" s="9"/>
    </row>
    <row r="22" spans="1:6" ht="32.25" customHeight="1" x14ac:dyDescent="0.2">
      <c r="A22" s="162" t="s">
        <v>29</v>
      </c>
      <c r="B22" s="210" t="s">
        <v>30</v>
      </c>
      <c r="C22" s="291">
        <f>+Enero!C22+Febrero!C22+'Marzo '!C22+'Abril '!C22+'Mayo '!C22+Junio!C22+Julio!C22+Agosto!C22+Septiembre!C22+'Octubre '!C22+Noviembre!C22+'Diciembre '!C22</f>
        <v>29507</v>
      </c>
      <c r="D22" s="15"/>
      <c r="E22" s="13">
        <f>+Enero!E22+Febrero!E22+'Marzo '!E22+'Abril '!E22+'Mayo '!E22+Junio!E22+Julio!E22+Agosto!E22+Septiembre!E22+'Octubre '!E22+Noviembre!E22+'Diciembre '!E22</f>
        <v>178525640</v>
      </c>
      <c r="F22" s="9"/>
    </row>
    <row r="23" spans="1:6" ht="40.5" customHeight="1" x14ac:dyDescent="0.2">
      <c r="A23" s="162" t="s">
        <v>31</v>
      </c>
      <c r="B23" s="210" t="s">
        <v>32</v>
      </c>
      <c r="C23" s="291">
        <f>+Enero!C23+Febrero!C23+'Marzo '!C23+'Abril '!C23+'Mayo '!C23+Junio!C23+Julio!C23+Agosto!C23+Septiembre!C23+'Octubre '!C23+Noviembre!C23+'Diciembre '!C23</f>
        <v>15751</v>
      </c>
      <c r="D23" s="15"/>
      <c r="E23" s="13">
        <f>+Enero!E23+Febrero!E23+'Marzo '!E23+'Abril '!E23+'Mayo '!E23+Junio!E23+Julio!E23+Agosto!E23+Septiembre!E23+'Octubre '!E23+Noviembre!E23+'Diciembre '!E23</f>
        <v>114233760</v>
      </c>
      <c r="F23" s="9"/>
    </row>
    <row r="24" spans="1:6" ht="27" customHeight="1" x14ac:dyDescent="0.2">
      <c r="A24" s="162" t="s">
        <v>33</v>
      </c>
      <c r="B24" s="210" t="s">
        <v>34</v>
      </c>
      <c r="C24" s="291">
        <f>+Enero!C24+Febrero!C24+'Marzo '!C24+'Abril '!C24+'Mayo '!C24+Junio!C24+Julio!C24+Agosto!C24+Septiembre!C24+'Octubre '!C24+Noviembre!C24+'Diciembre '!C24</f>
        <v>25425</v>
      </c>
      <c r="D24" s="15"/>
      <c r="E24" s="13">
        <f>+Enero!E24+Febrero!E24+'Marzo '!E24+'Abril '!E24+'Mayo '!E24+Junio!E24+Julio!E24+Agosto!E24+Septiembre!E24+'Octubre '!E24+Noviembre!E24+'Diciembre '!E24</f>
        <v>228554340</v>
      </c>
      <c r="F24" s="9"/>
    </row>
    <row r="25" spans="1:6" ht="15" customHeight="1" x14ac:dyDescent="0.2">
      <c r="A25" s="162" t="s">
        <v>35</v>
      </c>
      <c r="B25" s="158" t="s">
        <v>36</v>
      </c>
      <c r="C25" s="291">
        <f>+Enero!C25+Febrero!C25+'Marzo '!C25+'Abril '!C25+'Mayo '!C25+Junio!C25+Julio!C25+Agosto!C25+Septiembre!C25+'Octubre '!C25+Noviembre!C25+'Diciembre '!C25</f>
        <v>4008</v>
      </c>
      <c r="D25" s="15"/>
      <c r="E25" s="13">
        <f>+Enero!E25+Febrero!E25+'Marzo '!E25+'Abril '!E25+'Mayo '!E25+Junio!E25+Julio!E25+Agosto!E25+Septiembre!E25+'Octubre '!E25+Noviembre!E25+'Diciembre '!E25</f>
        <v>29456460</v>
      </c>
      <c r="F25" s="9"/>
    </row>
    <row r="26" spans="1:6" ht="15" customHeight="1" x14ac:dyDescent="0.2">
      <c r="A26" s="163" t="s">
        <v>37</v>
      </c>
      <c r="B26" s="177" t="s">
        <v>38</v>
      </c>
      <c r="C26" s="291">
        <f>+Enero!C26+Febrero!C26+'Marzo '!C26+'Abril '!C26+'Mayo '!C26+Junio!C26+Julio!C26+Agosto!C26+Septiembre!C26+'Octubre '!C26+Noviembre!C26+'Diciembre '!C26</f>
        <v>92</v>
      </c>
      <c r="D26" s="17"/>
      <c r="E26" s="13">
        <f>+Enero!E26+Febrero!E26+'Marzo '!E26+'Abril '!E26+'Mayo '!E26+Junio!E26+Julio!E26+Agosto!E26+Septiembre!E26+'Octubre '!E26+Noviembre!E26+'Diciembre '!E26</f>
        <v>2811520</v>
      </c>
      <c r="F26" s="9"/>
    </row>
    <row r="27" spans="1:6" ht="18" customHeight="1" x14ac:dyDescent="0.2">
      <c r="A27" s="497" t="s">
        <v>39</v>
      </c>
      <c r="B27" s="498"/>
      <c r="C27" s="498"/>
      <c r="D27" s="498"/>
      <c r="E27" s="499"/>
      <c r="F27" s="9"/>
    </row>
    <row r="28" spans="1:6" ht="15" customHeight="1" x14ac:dyDescent="0.2">
      <c r="A28" s="161" t="s">
        <v>40</v>
      </c>
      <c r="B28" s="170" t="s">
        <v>41</v>
      </c>
      <c r="C28" s="118">
        <f>+Enero!C28+Febrero!C28+'Marzo '!C28+'Abril '!C28+'Mayo '!C28+Junio!C28+Julio!C28+Agosto!C28+Septiembre!C28+'Octubre '!C28+Noviembre!C28+'Diciembre '!C28</f>
        <v>24358</v>
      </c>
      <c r="D28" s="12"/>
      <c r="E28" s="13">
        <f>+Enero!E28+Febrero!E28+'Marzo '!E28+'Abril '!E28+'Mayo '!E28+Junio!E28+Julio!E28+Agosto!E28+Septiembre!E28+'Octubre '!E28+Noviembre!E28+'Diciembre '!E28</f>
        <v>28594000</v>
      </c>
      <c r="F28" s="9"/>
    </row>
    <row r="29" spans="1:6" ht="15" customHeight="1" x14ac:dyDescent="0.2">
      <c r="A29" s="162" t="s">
        <v>42</v>
      </c>
      <c r="B29" s="176" t="s">
        <v>43</v>
      </c>
      <c r="C29" s="115">
        <f>+Enero!C29+Febrero!C29+'Marzo '!C29+'Abril '!C29+'Mayo '!C29+Junio!C29+Julio!C29+Agosto!C29+Septiembre!C29+'Octubre '!C29+Noviembre!C29+'Diciembre '!C29</f>
        <v>0</v>
      </c>
      <c r="D29" s="15"/>
      <c r="E29" s="16">
        <f>+Enero!E29+Febrero!E29+'Marzo '!E29+'Abril '!E29+'Mayo '!E29+Junio!E29+Julio!E29+Agosto!E29+Septiembre!E29+'Octubre '!E29+Noviembre!E29+'Diciembre '!E29</f>
        <v>0</v>
      </c>
      <c r="F29" s="9"/>
    </row>
    <row r="30" spans="1:6" ht="15" customHeight="1" x14ac:dyDescent="0.2">
      <c r="A30" s="162" t="s">
        <v>44</v>
      </c>
      <c r="B30" s="159" t="s">
        <v>45</v>
      </c>
      <c r="C30" s="115">
        <f>+Enero!C30+Febrero!C30+'Marzo '!C30+'Abril '!C30+'Mayo '!C30+Junio!C30+Julio!C30+Agosto!C30+Septiembre!C30+'Octubre '!C30+Noviembre!C30+'Diciembre '!C30</f>
        <v>0</v>
      </c>
      <c r="D30" s="15"/>
      <c r="E30" s="16">
        <f>+Enero!E30+Febrero!E30+'Marzo '!E30+'Abril '!E30+'Mayo '!E30+Junio!E30+Julio!E30+Agosto!E30+Septiembre!E30+'Octubre '!E30+Noviembre!E30+'Diciembre '!E30</f>
        <v>0</v>
      </c>
      <c r="F30" s="9"/>
    </row>
    <row r="31" spans="1:6" ht="15" customHeight="1" x14ac:dyDescent="0.2">
      <c r="A31" s="162" t="s">
        <v>46</v>
      </c>
      <c r="B31" s="159" t="s">
        <v>47</v>
      </c>
      <c r="C31" s="115">
        <f>+Enero!C31+Febrero!C31+'Marzo '!C31+'Abril '!C31+'Mayo '!C31+Junio!C31+Julio!C31+Agosto!C31+Septiembre!C31+'Octubre '!C31+Noviembre!C31+'Diciembre '!C31</f>
        <v>1647</v>
      </c>
      <c r="D31" s="15"/>
      <c r="E31" s="16">
        <f>+Enero!E31+Febrero!E31+'Marzo '!E31+'Abril '!E31+'Mayo '!E31+Junio!E31+Julio!E31+Agosto!E31+Septiembre!E31+'Octubre '!E31+Noviembre!E31+'Diciembre '!E31</f>
        <v>2642670</v>
      </c>
      <c r="F31" s="9"/>
    </row>
    <row r="32" spans="1:6" ht="15" customHeight="1" x14ac:dyDescent="0.2">
      <c r="A32" s="162" t="s">
        <v>48</v>
      </c>
      <c r="B32" s="159" t="s">
        <v>49</v>
      </c>
      <c r="C32" s="115">
        <f>+Enero!C32+Febrero!C32+'Marzo '!C32+'Abril '!C32+'Mayo '!C32+Junio!C32+Julio!C32+Agosto!C32+Septiembre!C32+'Octubre '!C32+Noviembre!C32+'Diciembre '!C32</f>
        <v>16669</v>
      </c>
      <c r="D32" s="15"/>
      <c r="E32" s="16">
        <f>+Enero!E32+Febrero!E32+'Marzo '!E32+'Abril '!E32+'Mayo '!E32+Junio!E32+Julio!E32+Agosto!E32+Septiembre!E32+'Octubre '!E32+Noviembre!E32+'Diciembre '!E32</f>
        <v>21537900</v>
      </c>
      <c r="F32" s="9"/>
    </row>
    <row r="33" spans="1:6" ht="15" customHeight="1" x14ac:dyDescent="0.2">
      <c r="A33" s="162" t="s">
        <v>50</v>
      </c>
      <c r="B33" s="176" t="s">
        <v>51</v>
      </c>
      <c r="C33" s="115">
        <f>+Enero!C33+Febrero!C33+'Marzo '!C33+'Abril '!C33+'Mayo '!C33+Junio!C33+Julio!C33+Agosto!C33+Septiembre!C33+'Octubre '!C33+Noviembre!C33+'Diciembre '!C33</f>
        <v>0</v>
      </c>
      <c r="D33" s="15"/>
      <c r="E33" s="16">
        <f>+Enero!E33+Febrero!E33+'Marzo '!E33+'Abril '!E33+'Mayo '!E33+Junio!E33+Julio!E33+Agosto!E33+Septiembre!E33+'Octubre '!E33+Noviembre!E33+'Diciembre '!E33</f>
        <v>0</v>
      </c>
      <c r="F33" s="9"/>
    </row>
    <row r="34" spans="1:6" ht="15" customHeight="1" x14ac:dyDescent="0.2">
      <c r="A34" s="162" t="s">
        <v>52</v>
      </c>
      <c r="B34" s="159" t="s">
        <v>53</v>
      </c>
      <c r="C34" s="115">
        <f>+Enero!C34+Febrero!C34+'Marzo '!C34+'Abril '!C34+'Mayo '!C34+Junio!C34+Julio!C34+Agosto!C34+Septiembre!C34+'Octubre '!C34+Noviembre!C34+'Diciembre '!C34</f>
        <v>3623</v>
      </c>
      <c r="D34" s="15"/>
      <c r="E34" s="16">
        <f>+Enero!E34+Febrero!E34+'Marzo '!E34+'Abril '!E34+'Mayo '!E34+Junio!E34+Julio!E34+Agosto!E34+Septiembre!E34+'Octubre '!E34+Noviembre!E34+'Diciembre '!E34</f>
        <v>10421630</v>
      </c>
      <c r="F34" s="9"/>
    </row>
    <row r="35" spans="1:6" ht="15" customHeight="1" x14ac:dyDescent="0.2">
      <c r="A35" s="162" t="s">
        <v>54</v>
      </c>
      <c r="B35" s="176" t="s">
        <v>55</v>
      </c>
      <c r="C35" s="115">
        <f>+Enero!C35+Febrero!C35+'Marzo '!C35+'Abril '!C35+'Mayo '!C35+Junio!C35+Julio!C35+Agosto!C35+Septiembre!C35+'Octubre '!C35+Noviembre!C35+'Diciembre '!C35</f>
        <v>6988</v>
      </c>
      <c r="D35" s="15"/>
      <c r="E35" s="16">
        <f>+Enero!E35+Febrero!E35+'Marzo '!E35+'Abril '!E35+'Mayo '!E35+Junio!E35+Julio!E35+Agosto!E35+Septiembre!E35+'Octubre '!E35+Noviembre!E35+'Diciembre '!E35</f>
        <v>20053750</v>
      </c>
      <c r="F35" s="9"/>
    </row>
    <row r="36" spans="1:6" ht="15" customHeight="1" x14ac:dyDescent="0.2">
      <c r="A36" s="162" t="s">
        <v>56</v>
      </c>
      <c r="B36" s="176" t="s">
        <v>57</v>
      </c>
      <c r="C36" s="115">
        <f>+Enero!C36+Febrero!C36+'Marzo '!C36+'Abril '!C36+'Mayo '!C36+Junio!C36+Julio!C36+Agosto!C36+Septiembre!C36+'Octubre '!C36+Noviembre!C36+'Diciembre '!C36</f>
        <v>68</v>
      </c>
      <c r="D36" s="15"/>
      <c r="E36" s="16">
        <f>+Enero!E36+Febrero!E36+'Marzo '!E36+'Abril '!E36+'Mayo '!E36+Junio!E36+Julio!E36+Agosto!E36+Septiembre!E36+'Octubre '!E36+Noviembre!E36+'Diciembre '!E36</f>
        <v>778220</v>
      </c>
      <c r="F36" s="9"/>
    </row>
    <row r="37" spans="1:6" ht="15" customHeight="1" x14ac:dyDescent="0.2">
      <c r="A37" s="163" t="s">
        <v>58</v>
      </c>
      <c r="B37" s="209" t="s">
        <v>59</v>
      </c>
      <c r="C37" s="127">
        <f>+Enero!C37+Febrero!C37+'Marzo '!C37+'Abril '!C37+'Mayo '!C37+Junio!C37+Julio!C37+Agosto!C37+Septiembre!C37+'Octubre '!C37+Noviembre!C37+'Diciembre '!C37</f>
        <v>706</v>
      </c>
      <c r="D37" s="17"/>
      <c r="E37" s="18">
        <f>+Enero!E37+Febrero!E37+'Marzo '!E37+'Abril '!E37+'Mayo '!E37+Junio!E37+Julio!E37+Agosto!E37+Septiembre!E37+'Octubre '!E37+Noviembre!E37+'Diciembre '!E37</f>
        <v>9472580</v>
      </c>
      <c r="F37" s="9"/>
    </row>
    <row r="38" spans="1:6" ht="18" customHeight="1" x14ac:dyDescent="0.2">
      <c r="A38" s="504" t="s">
        <v>60</v>
      </c>
      <c r="B38" s="507"/>
      <c r="C38" s="507"/>
      <c r="D38" s="507"/>
      <c r="E38" s="508"/>
      <c r="F38" s="9"/>
    </row>
    <row r="39" spans="1:6" ht="15" customHeight="1" x14ac:dyDescent="0.2">
      <c r="A39" s="161" t="s">
        <v>61</v>
      </c>
      <c r="B39" s="157" t="s">
        <v>62</v>
      </c>
      <c r="C39" s="118">
        <f>+Enero!C39+Febrero!C39+'Marzo '!C39+'Abril '!C39+'Mayo '!C39+Junio!C39+Julio!C39+Agosto!C39+Septiembre!C39+'Octubre '!C39+Noviembre!C39+'Diciembre '!C39</f>
        <v>0</v>
      </c>
      <c r="D39" s="20"/>
      <c r="E39" s="21">
        <f>+Enero!E39+Febrero!E39+'Marzo '!E39+'Abril '!E39+'Mayo '!E39+Junio!E39+Julio!E39+Agosto!E39+Septiembre!E39+'Octubre '!E39+Noviembre!E39+'Diciembre '!E39</f>
        <v>0</v>
      </c>
      <c r="F39" s="9"/>
    </row>
    <row r="40" spans="1:6" ht="15" customHeight="1" x14ac:dyDescent="0.2">
      <c r="A40" s="163" t="s">
        <v>63</v>
      </c>
      <c r="B40" s="171" t="s">
        <v>64</v>
      </c>
      <c r="C40" s="127">
        <f>+Enero!C40+Febrero!C40+'Marzo '!C40+'Abril '!C40+'Mayo '!C40+Junio!C40+Julio!C40+Agosto!C40+Septiembre!C40+'Octubre '!C40+Noviembre!C40+'Diciembre '!C40</f>
        <v>0</v>
      </c>
      <c r="D40" s="22"/>
      <c r="E40" s="23">
        <f>+Enero!E40+Febrero!E40+'Marzo '!E40+'Abril '!E40+'Mayo '!E40+Junio!E40+Julio!E40+Agosto!E40+Septiembre!E40+'Octubre '!E40+Noviembre!E40+'Diciembre '!E40</f>
        <v>0</v>
      </c>
      <c r="F40" s="9"/>
    </row>
    <row r="41" spans="1:6" ht="18" customHeight="1" x14ac:dyDescent="0.2">
      <c r="A41" s="504" t="s">
        <v>65</v>
      </c>
      <c r="B41" s="507"/>
      <c r="C41" s="507"/>
      <c r="D41" s="507"/>
      <c r="E41" s="508"/>
      <c r="F41" s="9"/>
    </row>
    <row r="42" spans="1:6" ht="15" customHeight="1" x14ac:dyDescent="0.2">
      <c r="A42" s="161" t="s">
        <v>66</v>
      </c>
      <c r="B42" s="178" t="s">
        <v>67</v>
      </c>
      <c r="C42" s="118">
        <f>+Enero!C42+Febrero!C42+'Marzo '!C42+'Abril '!C42+'Mayo '!C42+Junio!C42+Julio!C42+Agosto!C42+Septiembre!C42+'Octubre '!C42+Noviembre!C42+'Diciembre '!C42</f>
        <v>555</v>
      </c>
      <c r="D42" s="20"/>
      <c r="E42" s="21">
        <f>+Enero!E42+Febrero!E42+'Marzo '!E42+'Abril '!E42+'Mayo '!E42+Junio!E42+Julio!E42+Agosto!E42+Septiembre!E42+'Octubre '!E42+Noviembre!E42+'Diciembre '!E42</f>
        <v>2145790</v>
      </c>
      <c r="F42" s="9"/>
    </row>
    <row r="43" spans="1:6" ht="15" customHeight="1" x14ac:dyDescent="0.2">
      <c r="A43" s="162" t="s">
        <v>68</v>
      </c>
      <c r="B43" s="159" t="s">
        <v>69</v>
      </c>
      <c r="C43" s="115">
        <f>+Enero!C43+Febrero!C43+'Marzo '!C43+'Abril '!C43+'Mayo '!C43+Junio!C43+Julio!C43+Agosto!C43+Septiembre!C43+'Octubre '!C43+Noviembre!C43+'Diciembre '!C43</f>
        <v>6020</v>
      </c>
      <c r="D43" s="15"/>
      <c r="E43" s="16">
        <f>+Enero!E43+Febrero!E43+'Marzo '!E43+'Abril '!E43+'Mayo '!E43+Junio!E43+Julio!E43+Agosto!E43+Septiembre!E43+'Octubre '!E43+Noviembre!E43+'Diciembre '!E43</f>
        <v>12800480</v>
      </c>
      <c r="F43" s="9"/>
    </row>
    <row r="44" spans="1:6" ht="15" customHeight="1" x14ac:dyDescent="0.2">
      <c r="A44" s="162" t="s">
        <v>70</v>
      </c>
      <c r="B44" s="159" t="s">
        <v>71</v>
      </c>
      <c r="C44" s="115">
        <f>+Enero!C44+Febrero!C44+'Marzo '!C44+'Abril '!C44+'Mayo '!C44+Junio!C44+Julio!C44+Agosto!C44+Septiembre!C44+'Octubre '!C44+Noviembre!C44+'Diciembre '!C44</f>
        <v>615</v>
      </c>
      <c r="D44" s="15"/>
      <c r="E44" s="16">
        <f>+Enero!E44+Febrero!E44+'Marzo '!E44+'Abril '!E44+'Mayo '!E44+Junio!E44+Julio!E44+Agosto!E44+Septiembre!E44+'Octubre '!E44+Noviembre!E44+'Diciembre '!E44</f>
        <v>1310900</v>
      </c>
      <c r="F44" s="9"/>
    </row>
    <row r="45" spans="1:6" ht="15" customHeight="1" x14ac:dyDescent="0.2">
      <c r="A45" s="163" t="s">
        <v>72</v>
      </c>
      <c r="B45" s="160" t="s">
        <v>73</v>
      </c>
      <c r="C45" s="127">
        <f>+Enero!C45+Febrero!C45+'Marzo '!C45+'Abril '!C45+'Mayo '!C45+Junio!C45+Julio!C45+Agosto!C45+Septiembre!C45+'Octubre '!C45+Noviembre!C45+'Diciembre '!C45</f>
        <v>4771</v>
      </c>
      <c r="D45" s="22"/>
      <c r="E45" s="23">
        <f>+Enero!E45+Febrero!E45+'Marzo '!E45+'Abril '!E45+'Mayo '!E45+Junio!E45+Julio!E45+Agosto!E45+Septiembre!E45+'Octubre '!E45+Noviembre!E45+'Diciembre '!E45</f>
        <v>3086090</v>
      </c>
      <c r="F45" s="9"/>
    </row>
    <row r="46" spans="1:6" ht="18" customHeight="1" x14ac:dyDescent="0.2">
      <c r="A46" s="504" t="s">
        <v>74</v>
      </c>
      <c r="B46" s="507"/>
      <c r="C46" s="507"/>
      <c r="D46" s="507"/>
      <c r="E46" s="508"/>
      <c r="F46" s="9"/>
    </row>
    <row r="47" spans="1:6" ht="15" customHeight="1" x14ac:dyDescent="0.2">
      <c r="A47" s="161" t="s">
        <v>75</v>
      </c>
      <c r="B47" s="178" t="s">
        <v>76</v>
      </c>
      <c r="C47" s="118">
        <f>+Enero!C47+Febrero!C47+'Marzo '!C47+'Abril '!C47+'Mayo '!C47+Junio!C47+Julio!C47+Agosto!C47+Septiembre!C47+'Octubre '!C47+Noviembre!C47+'Diciembre '!C47</f>
        <v>3488</v>
      </c>
      <c r="D47" s="20"/>
      <c r="E47" s="21">
        <f>+Enero!E47+Febrero!E47+'Marzo '!E47+'Abril '!E47+'Mayo '!E47+Junio!E47+Julio!E47+Agosto!E47+Septiembre!E47+'Octubre '!E47+Noviembre!E47+'Diciembre '!E47</f>
        <v>6417030</v>
      </c>
      <c r="F47" s="9"/>
    </row>
    <row r="48" spans="1:6" ht="15" customHeight="1" x14ac:dyDescent="0.2">
      <c r="A48" s="162" t="s">
        <v>77</v>
      </c>
      <c r="B48" s="159" t="s">
        <v>78</v>
      </c>
      <c r="C48" s="115">
        <f>+Enero!C48+Febrero!C48+'Marzo '!C48+'Abril '!C48+'Mayo '!C48+Junio!C48+Julio!C48+Agosto!C48+Septiembre!C48+'Octubre '!C48+Noviembre!C48+'Diciembre '!C48</f>
        <v>309</v>
      </c>
      <c r="D48" s="15"/>
      <c r="E48" s="16">
        <f>+Enero!E48+Febrero!E48+'Marzo '!E48+'Abril '!E48+'Mayo '!E48+Junio!E48+Julio!E48+Agosto!E48+Septiembre!E48+'Octubre '!E48+Noviembre!E48+'Diciembre '!E48</f>
        <v>567310</v>
      </c>
      <c r="F48" s="9"/>
    </row>
    <row r="49" spans="1:7" ht="15" customHeight="1" x14ac:dyDescent="0.2">
      <c r="A49" s="163" t="s">
        <v>79</v>
      </c>
      <c r="B49" s="160" t="s">
        <v>80</v>
      </c>
      <c r="C49" s="127">
        <f>+Enero!C49+Febrero!C49+'Marzo '!C49+'Abril '!C49+'Mayo '!C49+Junio!C49+Julio!C49+Agosto!C49+Septiembre!C49+'Octubre '!C49+Noviembre!C49+'Diciembre '!C49</f>
        <v>3789</v>
      </c>
      <c r="D49" s="22"/>
      <c r="E49" s="23">
        <f>+Enero!E49+Febrero!E49+'Marzo '!E49+'Abril '!E49+'Mayo '!E49+Junio!E49+Julio!E49+Agosto!E49+Septiembre!E49+'Octubre '!E49+Noviembre!E49+'Diciembre '!E49</f>
        <v>4026270</v>
      </c>
      <c r="F49" s="9"/>
    </row>
    <row r="50" spans="1:7" ht="18" customHeight="1" x14ac:dyDescent="0.2">
      <c r="A50" s="24"/>
      <c r="B50" s="143" t="s">
        <v>81</v>
      </c>
      <c r="C50" s="24">
        <f>SUM(C14:C49)</f>
        <v>212106</v>
      </c>
      <c r="D50" s="25"/>
      <c r="E50" s="26">
        <f>SUM(E14:E49)</f>
        <v>1439118890</v>
      </c>
      <c r="F50" s="9"/>
    </row>
    <row r="51" spans="1:7" ht="18" customHeight="1" x14ac:dyDescent="0.2">
      <c r="A51" s="27"/>
      <c r="B51" s="27"/>
      <c r="C51" s="27"/>
      <c r="D51" s="28"/>
      <c r="E51" s="29"/>
      <c r="F51" s="9"/>
    </row>
    <row r="52" spans="1:7" ht="12.75" x14ac:dyDescent="0.2">
      <c r="A52" s="9"/>
      <c r="B52" s="9"/>
      <c r="C52" s="9"/>
      <c r="D52" s="9"/>
      <c r="E52" s="9"/>
      <c r="F52" s="30"/>
      <c r="G52" s="31"/>
    </row>
    <row r="53" spans="1:7" ht="12.75" x14ac:dyDescent="0.2">
      <c r="A53" s="504" t="s">
        <v>82</v>
      </c>
      <c r="B53" s="507"/>
      <c r="C53" s="507"/>
      <c r="D53" s="507"/>
      <c r="E53" s="508"/>
      <c r="F53" s="30"/>
      <c r="G53" s="31"/>
    </row>
    <row r="54" spans="1:7" ht="42.75" customHeight="1" x14ac:dyDescent="0.2">
      <c r="A54" s="11" t="s">
        <v>7</v>
      </c>
      <c r="B54" s="11" t="s">
        <v>83</v>
      </c>
      <c r="C54" s="218" t="s">
        <v>9</v>
      </c>
      <c r="D54" s="56"/>
      <c r="E54" s="220" t="s">
        <v>11</v>
      </c>
      <c r="F54" s="9"/>
    </row>
    <row r="55" spans="1:7" ht="18" customHeight="1" x14ac:dyDescent="0.2">
      <c r="A55" s="221" t="s">
        <v>84</v>
      </c>
      <c r="B55" s="199" t="s">
        <v>85</v>
      </c>
      <c r="C55" s="61"/>
      <c r="D55" s="33"/>
      <c r="E55" s="34">
        <f>+E56+E57+E58+E59+E60+E61+E65+E66+E67</f>
        <v>1177300070</v>
      </c>
      <c r="F55" s="9"/>
    </row>
    <row r="56" spans="1:7" ht="15" customHeight="1" x14ac:dyDescent="0.2">
      <c r="A56" s="197" t="s">
        <v>86</v>
      </c>
      <c r="B56" s="170" t="s">
        <v>87</v>
      </c>
      <c r="C56" s="154">
        <f>+Enero!C56+Febrero!C56+'Marzo '!C56+'Abril '!C56+'Mayo '!C56+Junio!C56+Julio!C56+Agosto!C56+Septiembre!C56+'Octubre '!C56+Noviembre!C56+'Diciembre '!C56</f>
        <v>305129</v>
      </c>
      <c r="D56" s="35"/>
      <c r="E56" s="36">
        <f>+Enero!E56+Febrero!E56+'Marzo '!E56+'Abril '!E56+'Mayo '!E56+Junio!E56+Julio!E56+Agosto!E56+Septiembre!E56+'Octubre '!E56+Noviembre!E56+'Diciembre '!E56</f>
        <v>334573260</v>
      </c>
      <c r="F56" s="9"/>
    </row>
    <row r="57" spans="1:7" ht="15" customHeight="1" x14ac:dyDescent="0.2">
      <c r="A57" s="162" t="s">
        <v>88</v>
      </c>
      <c r="B57" s="158" t="s">
        <v>89</v>
      </c>
      <c r="C57" s="115">
        <f>+Enero!C57+Febrero!C57+'Marzo '!C57+'Abril '!C57+'Mayo '!C57+Junio!C57+Julio!C57+Agosto!C57+Septiembre!C57+'Octubre '!C57+Noviembre!C57+'Diciembre '!C57</f>
        <v>355065</v>
      </c>
      <c r="D57" s="38"/>
      <c r="E57" s="39">
        <f>+Enero!E57+Febrero!E57+'Marzo '!E57+'Abril '!E57+'Mayo '!E57+Junio!E57+Julio!E57+Agosto!E57+Septiembre!E57+'Octubre '!E57+Noviembre!E57+'Diciembre '!E57</f>
        <v>453738780</v>
      </c>
      <c r="F57" s="9"/>
    </row>
    <row r="58" spans="1:7" ht="15" customHeight="1" x14ac:dyDescent="0.2">
      <c r="A58" s="162" t="s">
        <v>90</v>
      </c>
      <c r="B58" s="158" t="s">
        <v>91</v>
      </c>
      <c r="C58" s="115">
        <f>+Enero!C58+Febrero!C58+'Marzo '!C58+'Abril '!C58+'Mayo '!C58+Junio!C58+Julio!C58+Agosto!C58+Septiembre!C58+'Octubre '!C58+Noviembre!C58+'Diciembre '!C58</f>
        <v>15218</v>
      </c>
      <c r="D58" s="38"/>
      <c r="E58" s="39">
        <f>+Enero!E58+Febrero!E58+'Marzo '!E58+'Abril '!E58+'Mayo '!E58+Junio!E58+Julio!E58+Agosto!E58+Septiembre!E58+'Octubre '!E58+Noviembre!E58+'Diciembre '!E58</f>
        <v>55963710</v>
      </c>
      <c r="F58" s="9"/>
    </row>
    <row r="59" spans="1:7" ht="15" customHeight="1" x14ac:dyDescent="0.2">
      <c r="A59" s="162" t="s">
        <v>92</v>
      </c>
      <c r="B59" s="158" t="s">
        <v>93</v>
      </c>
      <c r="C59" s="115">
        <f>+Enero!C59+Febrero!C59+'Marzo '!C59+'Abril '!C59+'Mayo '!C59+Junio!C59+Julio!C59+Agosto!C59+Septiembre!C59+'Octubre '!C59+Noviembre!C59+'Diciembre '!C59</f>
        <v>0</v>
      </c>
      <c r="D59" s="38"/>
      <c r="E59" s="39">
        <f>+Enero!E59+Febrero!E59+'Marzo '!E59+'Abril '!E59+'Mayo '!E59+Junio!E59+Julio!E59+Agosto!E59+Septiembre!E59+'Octubre '!E59+Noviembre!E59+'Diciembre '!E59</f>
        <v>0</v>
      </c>
      <c r="F59" s="9"/>
    </row>
    <row r="60" spans="1:7" ht="15" customHeight="1" x14ac:dyDescent="0.2">
      <c r="A60" s="192" t="s">
        <v>94</v>
      </c>
      <c r="B60" s="177" t="s">
        <v>95</v>
      </c>
      <c r="C60" s="142">
        <f>+Enero!C60+Febrero!C60+'Marzo '!C60+'Abril '!C60+'Mayo '!C60+Junio!C60+Julio!C60+Agosto!C60+Septiembre!C60+'Octubre '!C60+Noviembre!C60+'Diciembre '!C60</f>
        <v>19674</v>
      </c>
      <c r="D60" s="40"/>
      <c r="E60" s="41">
        <f>+Enero!E60+Febrero!E60+'Marzo '!E60+'Abril '!E60+'Mayo '!E60+Junio!E60+Julio!E60+Agosto!E60+Septiembre!E60+'Octubre '!E60+Noviembre!E60+'Diciembre '!E60</f>
        <v>99106600</v>
      </c>
      <c r="F60" s="9"/>
    </row>
    <row r="61" spans="1:7" ht="15" customHeight="1" x14ac:dyDescent="0.2">
      <c r="A61" s="161" t="s">
        <v>96</v>
      </c>
      <c r="B61" s="200" t="s">
        <v>97</v>
      </c>
      <c r="C61" s="144">
        <f>+Enero!C61+Febrero!C61+'Marzo '!C61+'Abril '!C61+'Mayo '!C61+Junio!C61+Julio!C61+Agosto!C61+Septiembre!C61+'Octubre '!C61+Noviembre!C61+'Diciembre '!C61</f>
        <v>64667</v>
      </c>
      <c r="D61" s="42"/>
      <c r="E61" s="43">
        <f>+Enero!E61+Febrero!E61+'Marzo '!E61+'Abril '!E61+'Mayo '!E61+Junio!E61+Julio!E61+Agosto!E61+Septiembre!E61+'Octubre '!E61+Noviembre!E61+'Diciembre '!E61</f>
        <v>177982570</v>
      </c>
      <c r="F61" s="9"/>
    </row>
    <row r="62" spans="1:7" ht="15" customHeight="1" x14ac:dyDescent="0.2">
      <c r="A62" s="203"/>
      <c r="B62" s="178" t="s">
        <v>98</v>
      </c>
      <c r="C62" s="118">
        <f>+Enero!C62+Febrero!C62+'Marzo '!C62+'Abril '!C62+'Mayo '!C62+Junio!C62+Julio!C62+Agosto!C62+Septiembre!C62+'Octubre '!C62+Noviembre!C62+'Diciembre '!C62</f>
        <v>52200</v>
      </c>
      <c r="D62" s="44"/>
      <c r="E62" s="45">
        <f>+Enero!E62+Febrero!E62+'Marzo '!E62+'Abril '!E62+'Mayo '!E62+Junio!E62+Julio!E62+Agosto!E62+Septiembre!E62+'Octubre '!E62+Noviembre!E62+'Diciembre '!E62</f>
        <v>125216050</v>
      </c>
      <c r="F62" s="9"/>
    </row>
    <row r="63" spans="1:7" ht="15" customHeight="1" x14ac:dyDescent="0.2">
      <c r="A63" s="203"/>
      <c r="B63" s="158" t="s">
        <v>99</v>
      </c>
      <c r="C63" s="115">
        <f>+Enero!C63+Febrero!C63+'Marzo '!C63+'Abril '!C63+'Mayo '!C63+Junio!C63+Julio!C63+Agosto!C63+Septiembre!C63+'Octubre '!C63+Noviembre!C63+'Diciembre '!C63</f>
        <v>643</v>
      </c>
      <c r="D63" s="38"/>
      <c r="E63" s="39">
        <f>+Enero!E63+Febrero!E63+'Marzo '!E63+'Abril '!E63+'Mayo '!E63+Junio!E63+Julio!E63+Agosto!E63+Septiembre!E63+'Octubre '!E63+Noviembre!E63+'Diciembre '!E63</f>
        <v>1881490</v>
      </c>
      <c r="F63" s="9"/>
    </row>
    <row r="64" spans="1:7" ht="15" customHeight="1" x14ac:dyDescent="0.2">
      <c r="A64" s="204"/>
      <c r="B64" s="160" t="s">
        <v>100</v>
      </c>
      <c r="C64" s="127">
        <f>+Enero!C64+Febrero!C64+'Marzo '!C64+'Abril '!C64+'Mayo '!C64+Junio!C64+Julio!C64+Agosto!C64+Septiembre!C64+'Octubre '!C64+Noviembre!C64+'Diciembre '!C64</f>
        <v>11824</v>
      </c>
      <c r="D64" s="46"/>
      <c r="E64" s="47">
        <f>+Enero!E64+Febrero!E64+'Marzo '!E64+'Abril '!E64+'Mayo '!E64+Junio!E64+Julio!E64+Agosto!E64+Septiembre!E64+'Octubre '!E64+Noviembre!E64+'Diciembre '!E64</f>
        <v>50885030</v>
      </c>
      <c r="F64" s="9"/>
    </row>
    <row r="65" spans="1:7" ht="15" customHeight="1" x14ac:dyDescent="0.2">
      <c r="A65" s="197" t="s">
        <v>101</v>
      </c>
      <c r="B65" s="196" t="s">
        <v>102</v>
      </c>
      <c r="C65" s="154">
        <f>+Enero!C65+Febrero!C65+'Marzo '!C65+'Abril '!C65+'Mayo '!C65+Junio!C65+Julio!C65+Agosto!C65+Septiembre!C65+'Octubre '!C65+Noviembre!C65+'Diciembre '!C65</f>
        <v>68</v>
      </c>
      <c r="D65" s="35"/>
      <c r="E65" s="36">
        <f>+Enero!E65+Febrero!E65+'Marzo '!E65+'Abril '!E65+'Mayo '!E65+Junio!E65+Julio!E65+Agosto!E65+Septiembre!E65+'Octubre '!E65+Noviembre!E65+'Diciembre '!E65</f>
        <v>741280</v>
      </c>
      <c r="F65" s="9"/>
    </row>
    <row r="66" spans="1:7" ht="15" customHeight="1" x14ac:dyDescent="0.2">
      <c r="A66" s="162" t="s">
        <v>103</v>
      </c>
      <c r="B66" s="158" t="s">
        <v>104</v>
      </c>
      <c r="C66" s="115">
        <f>+Enero!C66+Febrero!C66+'Marzo '!C66+'Abril '!C66+'Mayo '!C66+Junio!C66+Julio!C66+Agosto!C66+Septiembre!C66+'Octubre '!C66+Noviembre!C66+'Diciembre '!C66</f>
        <v>771</v>
      </c>
      <c r="D66" s="38"/>
      <c r="E66" s="39">
        <f>+Enero!E66+Febrero!E66+'Marzo '!E66+'Abril '!E66+'Mayo '!E66+Junio!E66+Julio!E66+Agosto!E66+Septiembre!E66+'Octubre '!E66+Noviembre!E66+'Diciembre '!E66</f>
        <v>1287160</v>
      </c>
      <c r="F66" s="9"/>
    </row>
    <row r="67" spans="1:7" ht="15" customHeight="1" x14ac:dyDescent="0.2">
      <c r="A67" s="192" t="s">
        <v>105</v>
      </c>
      <c r="B67" s="177" t="s">
        <v>106</v>
      </c>
      <c r="C67" s="142">
        <f>+Enero!C67+Febrero!C67+'Marzo '!C67+'Abril '!C67+'Mayo '!C67+Junio!C67+Julio!C67+Agosto!C67+Septiembre!C67+'Octubre '!C67+Noviembre!C67+'Diciembre '!C67</f>
        <v>38584</v>
      </c>
      <c r="D67" s="40"/>
      <c r="E67" s="41">
        <f>+Enero!E67+Febrero!E67+'Marzo '!E67+'Abril '!E67+'Mayo '!E67+Junio!E67+Julio!E67+Agosto!E67+Septiembre!E67+'Octubre '!E67+Noviembre!E67+'Diciembre '!E67</f>
        <v>53906710</v>
      </c>
      <c r="F67" s="9"/>
    </row>
    <row r="68" spans="1:7" ht="15" customHeight="1" x14ac:dyDescent="0.2">
      <c r="A68" s="205" t="s">
        <v>107</v>
      </c>
      <c r="B68" s="195" t="s">
        <v>108</v>
      </c>
      <c r="C68" s="155">
        <f>+Enero!C68+Febrero!C68+'Marzo '!C68+'Abril '!C68+'Mayo '!C68+Junio!C68+Julio!C68+Agosto!C68+Septiembre!C68+'Octubre '!C68+Noviembre!C68+'Diciembre '!C68</f>
        <v>57207</v>
      </c>
      <c r="D68" s="48"/>
      <c r="E68" s="49">
        <f>SUM(E69:E74)</f>
        <v>1097686630</v>
      </c>
      <c r="F68" s="9"/>
    </row>
    <row r="69" spans="1:7" ht="15" customHeight="1" x14ac:dyDescent="0.2">
      <c r="A69" s="162" t="s">
        <v>109</v>
      </c>
      <c r="B69" s="158" t="s">
        <v>110</v>
      </c>
      <c r="C69" s="115">
        <f>+Enero!C69+Febrero!C69+'Marzo '!C69+'Abril '!C69+'Mayo '!C69+Junio!C69+Julio!C69+Agosto!C69+Septiembre!C69+'Octubre '!C69+Noviembre!C69+'Diciembre '!C69</f>
        <v>35008</v>
      </c>
      <c r="D69" s="38"/>
      <c r="E69" s="39">
        <f>+Enero!E69+Febrero!E69+'Marzo '!E69+'Abril '!E69+'Mayo '!E69+Junio!E69+Julio!E69+Agosto!E69+Septiembre!E69+'Octubre '!E69+Noviembre!E69+'Diciembre '!E69</f>
        <v>292291620</v>
      </c>
      <c r="F69" s="9"/>
    </row>
    <row r="70" spans="1:7" ht="15" customHeight="1" x14ac:dyDescent="0.2">
      <c r="A70" s="162" t="s">
        <v>111</v>
      </c>
      <c r="B70" s="158" t="s">
        <v>112</v>
      </c>
      <c r="C70" s="115">
        <f>+Enero!C70+Febrero!C70+'Marzo '!C70+'Abril '!C70+'Mayo '!C70+Junio!C70+Julio!C70+Agosto!C70+Septiembre!C70+'Octubre '!C70+Noviembre!C70+'Diciembre '!C70</f>
        <v>63</v>
      </c>
      <c r="D70" s="38"/>
      <c r="E70" s="39">
        <f>+Enero!E70+Febrero!E70+'Marzo '!E70+'Abril '!E70+'Mayo '!E70+Junio!E70+Julio!E70+Agosto!E70+Septiembre!E70+'Octubre '!E70+Noviembre!E70+'Diciembre '!E70</f>
        <v>1320900</v>
      </c>
      <c r="F70" s="9"/>
    </row>
    <row r="71" spans="1:7" ht="15" customHeight="1" x14ac:dyDescent="0.2">
      <c r="A71" s="162" t="s">
        <v>113</v>
      </c>
      <c r="B71" s="158" t="s">
        <v>114</v>
      </c>
      <c r="C71" s="115">
        <f>+Enero!C71+Febrero!C71+'Marzo '!C71+'Abril '!C71+'Mayo '!C71+Junio!C71+Julio!C71+Agosto!C71+Septiembre!C71+'Octubre '!C71+Noviembre!C71+'Diciembre '!C71</f>
        <v>12656</v>
      </c>
      <c r="D71" s="38"/>
      <c r="E71" s="39">
        <f>+Enero!E71+Febrero!E71+'Marzo '!E71+'Abril '!E71+'Mayo '!E71+Junio!E71+Julio!E71+Agosto!E71+Septiembre!E71+'Octubre '!E71+Noviembre!E71+'Diciembre '!E71</f>
        <v>665905190</v>
      </c>
      <c r="F71" s="9"/>
    </row>
    <row r="72" spans="1:7" ht="15" customHeight="1" x14ac:dyDescent="0.2">
      <c r="A72" s="162" t="s">
        <v>115</v>
      </c>
      <c r="B72" s="158" t="s">
        <v>116</v>
      </c>
      <c r="C72" s="115">
        <f>+Enero!C72+Febrero!C72+'Marzo '!C72+'Abril '!C72+'Mayo '!C72+Junio!C72+Julio!C72+Agosto!C72+Septiembre!C72+'Octubre '!C72+Noviembre!C72+'Diciembre '!C72</f>
        <v>7961</v>
      </c>
      <c r="D72" s="38"/>
      <c r="E72" s="39">
        <f>+Enero!E72+Febrero!E72+'Marzo '!E72+'Abril '!E72+'Mayo '!E72+Junio!E72+Julio!E72+Agosto!E72+Septiembre!E72+'Octubre '!E72+Noviembre!E72+'Diciembre '!E72</f>
        <v>129960160</v>
      </c>
      <c r="F72" s="9"/>
    </row>
    <row r="73" spans="1:7" ht="15" customHeight="1" x14ac:dyDescent="0.2">
      <c r="A73" s="206"/>
      <c r="B73" s="158" t="s">
        <v>117</v>
      </c>
      <c r="C73" s="115">
        <f>+Enero!C73+Febrero!C73+'Marzo '!C73+'Abril '!C73+'Mayo '!C73+Junio!C73+Julio!C73+Agosto!C73+Septiembre!C73+'Octubre '!C73+Noviembre!C73+'Diciembre '!C73</f>
        <v>1519</v>
      </c>
      <c r="D73" s="38"/>
      <c r="E73" s="39">
        <f>+Enero!E73+Febrero!E73+'Marzo '!E73+'Abril '!E73+'Mayo '!E73+Junio!E73+Julio!E73+Agosto!E73+Septiembre!E73+'Octubre '!E73+Noviembre!E73+'Diciembre '!E73</f>
        <v>8208760</v>
      </c>
      <c r="F73" s="9"/>
    </row>
    <row r="74" spans="1:7" ht="15" customHeight="1" x14ac:dyDescent="0.2">
      <c r="A74" s="207" t="s">
        <v>118</v>
      </c>
      <c r="B74" s="201" t="s">
        <v>119</v>
      </c>
      <c r="C74" s="149">
        <f>+Enero!C74+Febrero!C74+'Marzo '!C74+'Abril '!C74+'Mayo '!C74+Junio!C74+Julio!C74+Agosto!C74+Septiembre!C74+'Octubre '!C74+Noviembre!C74+'Diciembre '!C74</f>
        <v>0</v>
      </c>
      <c r="D74" s="123"/>
      <c r="E74" s="124">
        <f>+Enero!E74+Febrero!E74+'Marzo '!E74+'Abril '!E74+'Mayo '!E74+Junio!E74+Julio!E74+Agosto!E74+Septiembre!E74+'Octubre '!E74+Noviembre!E74+'Diciembre '!E74</f>
        <v>0</v>
      </c>
      <c r="F74" s="9"/>
    </row>
    <row r="75" spans="1:7" ht="15" customHeight="1" x14ac:dyDescent="0.2">
      <c r="A75" s="208" t="s">
        <v>120</v>
      </c>
      <c r="B75" s="202" t="s">
        <v>121</v>
      </c>
      <c r="C75" s="156" t="e">
        <f>+#REF!</f>
        <v>#REF!</v>
      </c>
      <c r="D75" s="50"/>
      <c r="E75" s="51" t="e">
        <f>+#REF!</f>
        <v>#REF!</v>
      </c>
      <c r="F75" s="9"/>
    </row>
    <row r="76" spans="1:7" ht="15" customHeight="1" x14ac:dyDescent="0.2">
      <c r="A76" s="164"/>
      <c r="B76" s="222" t="s">
        <v>122</v>
      </c>
      <c r="C76" s="61" t="e">
        <f>+C55+C68+C75</f>
        <v>#REF!</v>
      </c>
      <c r="D76" s="33"/>
      <c r="E76" s="53" t="e">
        <f>+E55+E68+E75</f>
        <v>#REF!</v>
      </c>
      <c r="F76" s="9"/>
    </row>
    <row r="77" spans="1:7" ht="12.75" x14ac:dyDescent="0.2">
      <c r="A77" s="9"/>
      <c r="B77" s="9"/>
      <c r="C77" s="9"/>
      <c r="D77" s="9"/>
      <c r="E77" s="9"/>
      <c r="F77" s="30"/>
      <c r="G77" s="31"/>
    </row>
    <row r="78" spans="1:7" ht="12.75" x14ac:dyDescent="0.2">
      <c r="A78" s="9"/>
      <c r="B78" s="9"/>
      <c r="C78" s="9"/>
      <c r="D78" s="9"/>
      <c r="E78" s="9"/>
      <c r="F78" s="30"/>
      <c r="G78" s="31"/>
    </row>
    <row r="79" spans="1:7" ht="12.75" x14ac:dyDescent="0.2">
      <c r="A79" s="511" t="s">
        <v>123</v>
      </c>
      <c r="B79" s="505"/>
      <c r="C79" s="505"/>
      <c r="D79" s="505"/>
      <c r="E79" s="506"/>
      <c r="F79" s="30"/>
      <c r="G79" s="31"/>
    </row>
    <row r="80" spans="1:7" ht="45" customHeight="1" x14ac:dyDescent="0.2">
      <c r="A80" s="11" t="s">
        <v>7</v>
      </c>
      <c r="B80" s="219" t="s">
        <v>8</v>
      </c>
      <c r="C80" s="54" t="s">
        <v>9</v>
      </c>
      <c r="D80" s="56"/>
      <c r="E80" s="57" t="s">
        <v>11</v>
      </c>
      <c r="F80" s="30"/>
      <c r="G80" s="31"/>
    </row>
    <row r="81" spans="1:7" ht="15" customHeight="1" x14ac:dyDescent="0.2">
      <c r="A81" s="198" t="s">
        <v>124</v>
      </c>
      <c r="B81" s="170" t="s">
        <v>125</v>
      </c>
      <c r="C81" s="118">
        <f>+Enero!C81+Febrero!C81+'Marzo '!C81+'Abril '!C81+'Mayo '!C81+Junio!C81+Julio!C81+Agosto!C81+Septiembre!C81+'Octubre '!C81+Noviembre!C81+'Diciembre '!C81</f>
        <v>0</v>
      </c>
      <c r="D81" s="35"/>
      <c r="E81" s="58">
        <f>+Enero!E81+Febrero!E81+'Marzo '!E81+'Abril '!E81+'Mayo '!E81+Junio!E81+Julio!E81+Agosto!E81+Septiembre!E81+'Octubre '!E81+Noviembre!E81+'Diciembre '!E81</f>
        <v>0</v>
      </c>
      <c r="F81" s="9"/>
    </row>
    <row r="82" spans="1:7" ht="15" customHeight="1" x14ac:dyDescent="0.2">
      <c r="A82" s="184">
        <v>2001</v>
      </c>
      <c r="B82" s="158" t="s">
        <v>126</v>
      </c>
      <c r="C82" s="115">
        <f>+Enero!C82+Febrero!C82+'Marzo '!C82+'Abril '!C82+'Mayo '!C82+Junio!C82+Julio!C82+Agosto!C82+Septiembre!C82+'Octubre '!C82+Noviembre!C82+'Diciembre '!C82</f>
        <v>13571</v>
      </c>
      <c r="D82" s="38"/>
      <c r="E82" s="59">
        <f>+Enero!E82+Febrero!E82+'Marzo '!E82+'Abril '!E82+'Mayo '!E82+Junio!E82+Julio!E82+Agosto!E82+Septiembre!E82+'Octubre '!E82+Noviembre!E82+'Diciembre '!E82</f>
        <v>122995470</v>
      </c>
      <c r="F82" s="9"/>
    </row>
    <row r="83" spans="1:7" ht="15" customHeight="1" x14ac:dyDescent="0.2">
      <c r="A83" s="192" t="s">
        <v>127</v>
      </c>
      <c r="B83" s="177" t="s">
        <v>128</v>
      </c>
      <c r="C83" s="142">
        <f>+Enero!C83+Febrero!C83+'Marzo '!C83+'Abril '!C83+'Mayo '!C83+Junio!C83+Julio!C83+Agosto!C83+Septiembre!C83+'Octubre '!C83+Noviembre!C83+'Diciembre '!C83</f>
        <v>343</v>
      </c>
      <c r="D83" s="40"/>
      <c r="E83" s="60">
        <f>+Enero!E83+Febrero!E83+'Marzo '!E83+'Abril '!E83+'Mayo '!E83+Junio!E83+Julio!E83+Agosto!E83+Septiembre!E83+'Octubre '!E83+Noviembre!E83+'Diciembre '!E83</f>
        <v>23779120</v>
      </c>
      <c r="F83" s="9"/>
    </row>
    <row r="84" spans="1:7" ht="17.25" customHeight="1" x14ac:dyDescent="0.2">
      <c r="A84" s="164"/>
      <c r="B84" s="222" t="s">
        <v>129</v>
      </c>
      <c r="C84" s="61">
        <f>+SUM(C81:C83)</f>
        <v>13914</v>
      </c>
      <c r="D84" s="33"/>
      <c r="E84" s="62">
        <f>SUM(E81:E83)</f>
        <v>146774590</v>
      </c>
      <c r="F84" s="9"/>
    </row>
    <row r="85" spans="1:7" ht="12.75" x14ac:dyDescent="0.2">
      <c r="A85" s="9"/>
      <c r="B85" s="9"/>
      <c r="C85" s="9"/>
      <c r="D85" s="9"/>
      <c r="E85" s="9"/>
      <c r="F85" s="9"/>
    </row>
    <row r="86" spans="1:7" ht="12.75" x14ac:dyDescent="0.2">
      <c r="A86" s="9"/>
      <c r="B86" s="9"/>
      <c r="C86" s="9"/>
      <c r="D86" s="9"/>
      <c r="E86" s="9"/>
      <c r="F86" s="6"/>
    </row>
    <row r="87" spans="1:7" ht="12.75" customHeight="1" x14ac:dyDescent="0.15">
      <c r="A87" s="512" t="s">
        <v>130</v>
      </c>
      <c r="B87" s="513"/>
      <c r="C87" s="513"/>
      <c r="D87" s="513"/>
      <c r="E87" s="513"/>
      <c r="F87" s="513"/>
      <c r="G87" s="513"/>
    </row>
    <row r="88" spans="1:7" ht="33.75" customHeight="1" x14ac:dyDescent="0.15">
      <c r="A88" s="514" t="s">
        <v>7</v>
      </c>
      <c r="B88" s="514" t="s">
        <v>8</v>
      </c>
      <c r="C88" s="520" t="s">
        <v>9</v>
      </c>
      <c r="D88" s="520"/>
      <c r="E88" s="520"/>
      <c r="F88" s="520"/>
      <c r="G88" s="520"/>
    </row>
    <row r="89" spans="1:7" ht="45" customHeight="1" x14ac:dyDescent="0.15">
      <c r="A89" s="515"/>
      <c r="B89" s="515"/>
      <c r="C89" s="224" t="s">
        <v>477</v>
      </c>
      <c r="D89" s="219" t="s">
        <v>131</v>
      </c>
      <c r="E89" s="126" t="s">
        <v>132</v>
      </c>
      <c r="F89" s="55" t="s">
        <v>133</v>
      </c>
      <c r="G89" s="220" t="s">
        <v>11</v>
      </c>
    </row>
    <row r="90" spans="1:7" ht="15" customHeight="1" x14ac:dyDescent="0.2">
      <c r="A90" s="161" t="s">
        <v>134</v>
      </c>
      <c r="B90" s="157" t="s">
        <v>135</v>
      </c>
      <c r="C90" s="225">
        <f>+Enero!C90+Febrero!C90+'Marzo '!C90+'Abril '!C90+'Mayo '!C90+Junio!C90+Julio!C90+Agosto!C90+Septiembre!C90+'Octubre '!C90+Noviembre!C90+'Diciembre '!C90</f>
        <v>25</v>
      </c>
      <c r="D90" s="152">
        <f>+Enero!D90+Febrero!D90+'Marzo '!D90+'Abril '!D90+'Mayo '!D90+Junio!D90+Julio!D90+Agosto!D90+Septiembre!D90+'Octubre '!D90+Noviembre!D90+'Diciembre '!D90</f>
        <v>25</v>
      </c>
      <c r="E90" s="63">
        <f>+Enero!E90+Febrero!E90+'Marzo '!E90+'Abril '!E90+'Mayo '!E90+Junio!E90+Julio!E90+Agosto!E90+Septiembre!E90+'Octubre '!E90+Noviembre!E90+'Diciembre '!E90</f>
        <v>0</v>
      </c>
      <c r="F90" s="262">
        <f>+Enero!F90+Febrero!F90+'Marzo '!F90+'Abril '!F90+'Mayo '!F90+Junio!F90+Julio!F90+Agosto!F90+Septiembre!F90+'Octubre '!F90+Noviembre!F90+'Diciembre '!F90</f>
        <v>0</v>
      </c>
      <c r="G90" s="262">
        <f>+Enero!G90+Febrero!G90+'Marzo '!G90+'Abril '!G90+'Mayo '!G90+Junio!G90+Julio!G90+Agosto!G90+Septiembre!G90+'Octubre '!G90+Noviembre!G90+'Diciembre '!G90</f>
        <v>4047390</v>
      </c>
    </row>
    <row r="91" spans="1:7" ht="15" customHeight="1" x14ac:dyDescent="0.2">
      <c r="A91" s="162" t="s">
        <v>136</v>
      </c>
      <c r="B91" s="158" t="s">
        <v>137</v>
      </c>
      <c r="C91" s="225">
        <f>+Enero!C91+Febrero!C91+'Marzo '!C91+'Abril '!C91+'Mayo '!C91+Junio!C91+Julio!C91+Agosto!C91+Septiembre!C91+'Octubre '!C91+Noviembre!C91+'Diciembre '!C91</f>
        <v>1288</v>
      </c>
      <c r="D91" s="322">
        <f>+Enero!D91+Febrero!D91+'Marzo '!D91+'Abril '!D91+'Mayo '!D91+Junio!D91+Julio!D91+Agosto!D91+Septiembre!D91+'Octubre '!D91+Noviembre!D91+'Diciembre '!D91</f>
        <v>1285</v>
      </c>
      <c r="E91" s="262">
        <f>+Enero!E91+Febrero!E91+'Marzo '!E91+'Abril '!E91+'Mayo '!E91+Junio!E91+Julio!E91+Agosto!E91+Septiembre!E91+'Octubre '!E91+Noviembre!E91+'Diciembre '!E91</f>
        <v>0</v>
      </c>
      <c r="F91" s="262">
        <f>+Enero!F91+Febrero!F91+'Marzo '!F91+'Abril '!F91+'Mayo '!F91+Junio!F91+Julio!F91+Agosto!F91+Septiembre!F91+'Octubre '!F91+Noviembre!F91+'Diciembre '!F91</f>
        <v>3</v>
      </c>
      <c r="G91" s="262">
        <f>+Enero!G91+Febrero!G91+'Marzo '!G91+'Abril '!G91+'Mayo '!G91+Junio!G91+Julio!G91+Agosto!G91+Septiembre!G91+'Octubre '!G91+Noviembre!G91+'Diciembre '!G91</f>
        <v>347559085</v>
      </c>
    </row>
    <row r="92" spans="1:7" ht="15" customHeight="1" x14ac:dyDescent="0.2">
      <c r="A92" s="162" t="s">
        <v>138</v>
      </c>
      <c r="B92" s="158" t="s">
        <v>139</v>
      </c>
      <c r="C92" s="225">
        <f>+Enero!C92+Febrero!C92+'Marzo '!C92+'Abril '!C92+'Mayo '!C92+Junio!C92+Julio!C92+Agosto!C92+Septiembre!C92+'Octubre '!C92+Noviembre!C92+'Diciembre '!C92</f>
        <v>300</v>
      </c>
      <c r="D92" s="322">
        <f>+Enero!D92+Febrero!D92+'Marzo '!D92+'Abril '!D92+'Mayo '!D92+Junio!D92+Julio!D92+Agosto!D92+Septiembre!D92+'Octubre '!D92+Noviembre!D92+'Diciembre '!D92</f>
        <v>270</v>
      </c>
      <c r="E92" s="262">
        <f>+Enero!E92+Febrero!E92+'Marzo '!E92+'Abril '!E92+'Mayo '!E92+Junio!E92+Julio!E92+Agosto!E92+Septiembre!E92+'Octubre '!E92+Noviembre!E92+'Diciembre '!E92</f>
        <v>0</v>
      </c>
      <c r="F92" s="262">
        <f>+Enero!F92+Febrero!F92+'Marzo '!F92+'Abril '!F92+'Mayo '!F92+Junio!F92+Julio!F92+Agosto!F92+Septiembre!F92+'Octubre '!F92+Noviembre!F92+'Diciembre '!F92</f>
        <v>30</v>
      </c>
      <c r="G92" s="262">
        <f>+Enero!G92+Febrero!G92+'Marzo '!G92+'Abril '!G92+'Mayo '!G92+Junio!G92+Julio!G92+Agosto!G92+Septiembre!G92+'Octubre '!G92+Noviembre!G92+'Diciembre '!G92</f>
        <v>27257570</v>
      </c>
    </row>
    <row r="93" spans="1:7" ht="15" customHeight="1" x14ac:dyDescent="0.2">
      <c r="A93" s="162" t="s">
        <v>140</v>
      </c>
      <c r="B93" s="158" t="s">
        <v>141</v>
      </c>
      <c r="C93" s="225">
        <f>+Enero!C93+Febrero!C93+'Marzo '!C93+'Abril '!C93+'Mayo '!C93+Junio!C93+Julio!C93+Agosto!C93+Septiembre!C93+'Octubre '!C93+Noviembre!C93+'Diciembre '!C93</f>
        <v>50</v>
      </c>
      <c r="D93" s="322">
        <f>+Enero!D93+Febrero!D93+'Marzo '!D93+'Abril '!D93+'Mayo '!D93+Junio!D93+Julio!D93+Agosto!D93+Septiembre!D93+'Octubre '!D93+Noviembre!D93+'Diciembre '!D93</f>
        <v>48</v>
      </c>
      <c r="E93" s="262">
        <f>+Enero!E93+Febrero!E93+'Marzo '!E93+'Abril '!E93+'Mayo '!E93+Junio!E93+Julio!E93+Agosto!E93+Septiembre!E93+'Octubre '!E93+Noviembre!E93+'Diciembre '!E93</f>
        <v>0</v>
      </c>
      <c r="F93" s="262">
        <f>+Enero!F93+Febrero!F93+'Marzo '!F93+'Abril '!F93+'Mayo '!F93+Junio!F93+Julio!F93+Agosto!F93+Septiembre!F93+'Octubre '!F93+Noviembre!F93+'Diciembre '!F93</f>
        <v>2</v>
      </c>
      <c r="G93" s="262">
        <f>+Enero!G93+Febrero!G93+'Marzo '!G93+'Abril '!G93+'Mayo '!G93+Junio!G93+Julio!G93+Agosto!G93+Septiembre!G93+'Octubre '!G93+Noviembre!G93+'Diciembre '!G93</f>
        <v>6224810</v>
      </c>
    </row>
    <row r="94" spans="1:7" ht="15" customHeight="1" x14ac:dyDescent="0.2">
      <c r="A94" s="162" t="s">
        <v>142</v>
      </c>
      <c r="B94" s="158" t="s">
        <v>143</v>
      </c>
      <c r="C94" s="225">
        <f>+Enero!C94+Febrero!C94+'Marzo '!C94+'Abril '!C94+'Mayo '!C94+Junio!C94+Julio!C94+Agosto!C94+Septiembre!C94+'Octubre '!C94+Noviembre!C94+'Diciembre '!C94</f>
        <v>655</v>
      </c>
      <c r="D94" s="322">
        <f>+Enero!D94+Febrero!D94+'Marzo '!D94+'Abril '!D94+'Mayo '!D94+Junio!D94+Julio!D94+Agosto!D94+Septiembre!D94+'Octubre '!D94+Noviembre!D94+'Diciembre '!D94</f>
        <v>625</v>
      </c>
      <c r="E94" s="262">
        <f>+Enero!E94+Febrero!E94+'Marzo '!E94+'Abril '!E94+'Mayo '!E94+Junio!E94+Julio!E94+Agosto!E94+Septiembre!E94+'Octubre '!E94+Noviembre!E94+'Diciembre '!E94</f>
        <v>11</v>
      </c>
      <c r="F94" s="262">
        <f>+Enero!F94+Febrero!F94+'Marzo '!F94+'Abril '!F94+'Mayo '!F94+Junio!F94+Julio!F94+Agosto!F94+Septiembre!F94+'Octubre '!F94+Noviembre!F94+'Diciembre '!F94</f>
        <v>19</v>
      </c>
      <c r="G94" s="262">
        <f>+Enero!G94+Febrero!G94+'Marzo '!G94+'Abril '!G94+'Mayo '!G94+Junio!G94+Julio!G94+Agosto!G94+Septiembre!G94+'Octubre '!G94+Noviembre!G94+'Diciembre '!G94</f>
        <v>36759312.5</v>
      </c>
    </row>
    <row r="95" spans="1:7" ht="15" customHeight="1" x14ac:dyDescent="0.2">
      <c r="A95" s="162" t="s">
        <v>144</v>
      </c>
      <c r="B95" s="158" t="s">
        <v>145</v>
      </c>
      <c r="C95" s="225">
        <f>+Enero!C95+Febrero!C95+'Marzo '!C95+'Abril '!C95+'Mayo '!C95+Junio!C95+Julio!C95+Agosto!C95+Septiembre!C95+'Octubre '!C95+Noviembre!C95+'Diciembre '!C95</f>
        <v>1024</v>
      </c>
      <c r="D95" s="322">
        <f>+Enero!D95+Febrero!D95+'Marzo '!D95+'Abril '!D95+'Mayo '!D95+Junio!D95+Julio!D95+Agosto!D95+Septiembre!D95+'Octubre '!D95+Noviembre!D95+'Diciembre '!D95</f>
        <v>995</v>
      </c>
      <c r="E95" s="262">
        <f>+Enero!E95+Febrero!E95+'Marzo '!E95+'Abril '!E95+'Mayo '!E95+Junio!E95+Julio!E95+Agosto!E95+Septiembre!E95+'Octubre '!E95+Noviembre!E95+'Diciembre '!E95</f>
        <v>6</v>
      </c>
      <c r="F95" s="262">
        <f>+Enero!F95+Febrero!F95+'Marzo '!F95+'Abril '!F95+'Mayo '!F95+Junio!F95+Julio!F95+Agosto!F95+Septiembre!F95+'Octubre '!F95+Noviembre!F95+'Diciembre '!F95</f>
        <v>23</v>
      </c>
      <c r="G95" s="262">
        <f>+Enero!G95+Febrero!G95+'Marzo '!G95+'Abril '!G95+'Mayo '!G95+Junio!G95+Julio!G95+Agosto!G95+Septiembre!G95+'Octubre '!G95+Noviembre!G95+'Diciembre '!G95</f>
        <v>23025287.5</v>
      </c>
    </row>
    <row r="96" spans="1:7" ht="15" customHeight="1" x14ac:dyDescent="0.2">
      <c r="A96" s="162" t="s">
        <v>146</v>
      </c>
      <c r="B96" s="158" t="s">
        <v>147</v>
      </c>
      <c r="C96" s="225">
        <f>+Enero!C96+Febrero!C96+'Marzo '!C96+'Abril '!C96+'Mayo '!C96+Junio!C96+Julio!C96+Agosto!C96+Septiembre!C96+'Octubre '!C96+Noviembre!C96+'Diciembre '!C96</f>
        <v>49</v>
      </c>
      <c r="D96" s="322">
        <f>+Enero!D96+Febrero!D96+'Marzo '!D96+'Abril '!D96+'Mayo '!D96+Junio!D96+Julio!D96+Agosto!D96+Septiembre!D96+'Octubre '!D96+Noviembre!D96+'Diciembre '!D96</f>
        <v>32</v>
      </c>
      <c r="E96" s="262">
        <f>+Enero!E96+Febrero!E96+'Marzo '!E96+'Abril '!E96+'Mayo '!E96+Junio!E96+Julio!E96+Agosto!E96+Septiembre!E96+'Octubre '!E96+Noviembre!E96+'Diciembre '!E96</f>
        <v>2</v>
      </c>
      <c r="F96" s="262">
        <f>+Enero!F96+Febrero!F96+'Marzo '!F96+'Abril '!F96+'Mayo '!F96+Junio!F96+Julio!F96+Agosto!F96+Septiembre!F96+'Octubre '!F96+Noviembre!F96+'Diciembre '!F96</f>
        <v>15</v>
      </c>
      <c r="G96" s="262">
        <f>+Enero!G96+Febrero!G96+'Marzo '!G96+'Abril '!G96+'Mayo '!G96+Junio!G96+Julio!G96+Agosto!G96+Septiembre!G96+'Octubre '!G96+Noviembre!G96+'Diciembre '!G96</f>
        <v>6323430</v>
      </c>
    </row>
    <row r="97" spans="1:7" ht="15" customHeight="1" x14ac:dyDescent="0.2">
      <c r="A97" s="162" t="s">
        <v>148</v>
      </c>
      <c r="B97" s="158" t="s">
        <v>149</v>
      </c>
      <c r="C97" s="225">
        <f>+Enero!C97+Febrero!C97+'Marzo '!C97+'Abril '!C97+'Mayo '!C97+Junio!C97+Julio!C97+Agosto!C97+Septiembre!C97+'Octubre '!C97+Noviembre!C97+'Diciembre '!C97</f>
        <v>33</v>
      </c>
      <c r="D97" s="322">
        <f>+Enero!D97+Febrero!D97+'Marzo '!D97+'Abril '!D97+'Mayo '!D97+Junio!D97+Julio!D97+Agosto!D97+Septiembre!D97+'Octubre '!D97+Noviembre!D97+'Diciembre '!D97</f>
        <v>28</v>
      </c>
      <c r="E97" s="262">
        <f>+Enero!E97+Febrero!E97+'Marzo '!E97+'Abril '!E97+'Mayo '!E97+Junio!E97+Julio!E97+Agosto!E97+Septiembre!E97+'Octubre '!E97+Noviembre!E97+'Diciembre '!E97</f>
        <v>0</v>
      </c>
      <c r="F97" s="262">
        <f>+Enero!F97+Febrero!F97+'Marzo '!F97+'Abril '!F97+'Mayo '!F97+Junio!F97+Julio!F97+Agosto!F97+Septiembre!F97+'Octubre '!F97+Noviembre!F97+'Diciembre '!F97</f>
        <v>5</v>
      </c>
      <c r="G97" s="262">
        <f>+Enero!G97+Febrero!G97+'Marzo '!G97+'Abril '!G97+'Mayo '!G97+Junio!G97+Julio!G97+Agosto!G97+Septiembre!G97+'Octubre '!G97+Noviembre!G97+'Diciembre '!G97</f>
        <v>2923775</v>
      </c>
    </row>
    <row r="98" spans="1:7" ht="15" customHeight="1" x14ac:dyDescent="0.2">
      <c r="A98" s="162" t="s">
        <v>150</v>
      </c>
      <c r="B98" s="158" t="s">
        <v>151</v>
      </c>
      <c r="C98" s="225">
        <f>+Enero!C98+Febrero!C98+'Marzo '!C98+'Abril '!C98+'Mayo '!C98+Junio!C98+Julio!C98+Agosto!C98+Septiembre!C98+'Octubre '!C98+Noviembre!C98+'Diciembre '!C98</f>
        <v>2613</v>
      </c>
      <c r="D98" s="322">
        <f>+Enero!D98+Febrero!D98+'Marzo '!D98+'Abril '!D98+'Mayo '!D98+Junio!D98+Julio!D98+Agosto!D98+Septiembre!D98+'Octubre '!D98+Noviembre!D98+'Diciembre '!D98</f>
        <v>2235</v>
      </c>
      <c r="E98" s="262">
        <f>+Enero!E98+Febrero!E98+'Marzo '!E98+'Abril '!E98+'Mayo '!E98+Junio!E98+Julio!E98+Agosto!E98+Septiembre!E98+'Octubre '!E98+Noviembre!E98+'Diciembre '!E98</f>
        <v>69</v>
      </c>
      <c r="F98" s="262">
        <f>+Enero!F98+Febrero!F98+'Marzo '!F98+'Abril '!F98+'Mayo '!F98+Junio!F98+Julio!F98+Agosto!F98+Septiembre!F98+'Octubre '!F98+Noviembre!F98+'Diciembre '!F98</f>
        <v>309</v>
      </c>
      <c r="G98" s="262">
        <f>+Enero!G98+Febrero!G98+'Marzo '!G98+'Abril '!G98+'Mayo '!G98+Junio!G98+Julio!G98+Agosto!G98+Septiembre!G98+'Octubre '!G98+Noviembre!G98+'Diciembre '!G98</f>
        <v>646265935</v>
      </c>
    </row>
    <row r="99" spans="1:7" ht="15" customHeight="1" x14ac:dyDescent="0.2">
      <c r="A99" s="162" t="s">
        <v>152</v>
      </c>
      <c r="B99" s="158" t="s">
        <v>153</v>
      </c>
      <c r="C99" s="225">
        <f>+Enero!C99+Febrero!C99+'Marzo '!C99+'Abril '!C99+'Mayo '!C99+Junio!C99+Julio!C99+Agosto!C99+Septiembre!C99+'Octubre '!C99+Noviembre!C99+'Diciembre '!C99</f>
        <v>127</v>
      </c>
      <c r="D99" s="322">
        <f>+Enero!D99+Febrero!D99+'Marzo '!D99+'Abril '!D99+'Mayo '!D99+Junio!D99+Julio!D99+Agosto!D99+Septiembre!D99+'Octubre '!D99+Noviembre!D99+'Diciembre '!D99</f>
        <v>121</v>
      </c>
      <c r="E99" s="262">
        <f>+Enero!E99+Febrero!E99+'Marzo '!E99+'Abril '!E99+'Mayo '!E99+Junio!E99+Julio!E99+Agosto!E99+Septiembre!E99+'Octubre '!E99+Noviembre!E99+'Diciembre '!E99</f>
        <v>1</v>
      </c>
      <c r="F99" s="262">
        <f>+Enero!F99+Febrero!F99+'Marzo '!F99+'Abril '!F99+'Mayo '!F99+Junio!F99+Julio!F99+Agosto!F99+Septiembre!F99+'Octubre '!F99+Noviembre!F99+'Diciembre '!F99</f>
        <v>5</v>
      </c>
      <c r="G99" s="262">
        <f>+Enero!G99+Febrero!G99+'Marzo '!G99+'Abril '!G99+'Mayo '!G99+Junio!G99+Julio!G99+Agosto!G99+Septiembre!G99+'Octubre '!G99+Noviembre!G99+'Diciembre '!G99</f>
        <v>16394087.5</v>
      </c>
    </row>
    <row r="100" spans="1:7" ht="15" customHeight="1" x14ac:dyDescent="0.2">
      <c r="A100" s="162" t="s">
        <v>154</v>
      </c>
      <c r="B100" s="158" t="s">
        <v>155</v>
      </c>
      <c r="C100" s="225">
        <f>+Enero!C100+Febrero!C100+'Marzo '!C100+'Abril '!C100+'Mayo '!C100+Junio!C100+Julio!C100+Agosto!C100+Septiembre!C100+'Octubre '!C100+Noviembre!C100+'Diciembre '!C100</f>
        <v>634</v>
      </c>
      <c r="D100" s="322">
        <f>+Enero!D100+Febrero!D100+'Marzo '!D100+'Abril '!D100+'Mayo '!D100+Junio!D100+Julio!D100+Agosto!D100+Septiembre!D100+'Octubre '!D100+Noviembre!D100+'Diciembre '!D100</f>
        <v>599</v>
      </c>
      <c r="E100" s="262">
        <f>+Enero!E100+Febrero!E100+'Marzo '!E100+'Abril '!E100+'Mayo '!E100+Junio!E100+Julio!E100+Agosto!E100+Septiembre!E100+'Octubre '!E100+Noviembre!E100+'Diciembre '!E100</f>
        <v>9</v>
      </c>
      <c r="F100" s="262">
        <f>+Enero!F100+Febrero!F100+'Marzo '!F100+'Abril '!F100+'Mayo '!F100+Junio!F100+Julio!F100+Agosto!F100+Septiembre!F100+'Octubre '!F100+Noviembre!F100+'Diciembre '!F100</f>
        <v>26</v>
      </c>
      <c r="G100" s="262">
        <f>+Enero!G100+Febrero!G100+'Marzo '!G100+'Abril '!G100+'Mayo '!G100+Junio!G100+Julio!G100+Agosto!G100+Septiembre!G100+'Octubre '!G100+Noviembre!G100+'Diciembre '!G100</f>
        <v>140760012.5</v>
      </c>
    </row>
    <row r="101" spans="1:7" ht="15" customHeight="1" x14ac:dyDescent="0.2">
      <c r="A101" s="162" t="s">
        <v>156</v>
      </c>
      <c r="B101" s="158" t="s">
        <v>157</v>
      </c>
      <c r="C101" s="225">
        <f>+Enero!C101+Febrero!C101+'Marzo '!C101+'Abril '!C101+'Mayo '!C101+Junio!C101+Julio!C101+Agosto!C101+Septiembre!C101+'Octubre '!C101+Noviembre!C101+'Diciembre '!C101</f>
        <v>95</v>
      </c>
      <c r="D101" s="322">
        <f>+Enero!D101+Febrero!D101+'Marzo '!D101+'Abril '!D101+'Mayo '!D101+Junio!D101+Julio!D101+Agosto!D101+Septiembre!D101+'Octubre '!D101+Noviembre!D101+'Diciembre '!D101</f>
        <v>93</v>
      </c>
      <c r="E101" s="262">
        <f>+Enero!E101+Febrero!E101+'Marzo '!E101+'Abril '!E101+'Mayo '!E101+Junio!E101+Julio!E101+Agosto!E101+Septiembre!E101+'Octubre '!E101+Noviembre!E101+'Diciembre '!E101</f>
        <v>0</v>
      </c>
      <c r="F101" s="262">
        <f>+Enero!F101+Febrero!F101+'Marzo '!F101+'Abril '!F101+'Mayo '!F101+Junio!F101+Julio!F101+Agosto!F101+Septiembre!F101+'Octubre '!F101+Noviembre!F101+'Diciembre '!F101</f>
        <v>2</v>
      </c>
      <c r="G101" s="262">
        <f>+Enero!G101+Febrero!G101+'Marzo '!G101+'Abril '!G101+'Mayo '!G101+Junio!G101+Julio!G101+Agosto!G101+Septiembre!G101+'Octubre '!G101+Noviembre!G101+'Diciembre '!G101</f>
        <v>20695145</v>
      </c>
    </row>
    <row r="102" spans="1:7" ht="15" customHeight="1" x14ac:dyDescent="0.2">
      <c r="A102" s="192" t="s">
        <v>158</v>
      </c>
      <c r="B102" s="177" t="s">
        <v>159</v>
      </c>
      <c r="C102" s="225">
        <f>+Enero!C102+Febrero!C102+'Marzo '!C102+'Abril '!C102+'Mayo '!C102+Junio!C102+Julio!C102+Agosto!C102+Septiembre!C102+'Octubre '!C102+Noviembre!C102+'Diciembre '!C102</f>
        <v>632</v>
      </c>
      <c r="D102" s="322">
        <f>+Enero!D102+Febrero!D102+'Marzo '!D102+'Abril '!D102+'Mayo '!D102+Junio!D102+Julio!D102+Agosto!D102+Septiembre!D102+'Octubre '!D102+Noviembre!D102+'Diciembre '!D102</f>
        <v>562</v>
      </c>
      <c r="E102" s="262">
        <f>+Enero!E102+Febrero!E102+'Marzo '!E102+'Abril '!E102+'Mayo '!E102+Junio!E102+Julio!E102+Agosto!E102+Septiembre!E102+'Octubre '!E102+Noviembre!E102+'Diciembre '!E102</f>
        <v>10</v>
      </c>
      <c r="F102" s="262">
        <f>+Enero!F102+Febrero!F102+'Marzo '!F102+'Abril '!F102+'Mayo '!F102+Junio!F102+Julio!F102+Agosto!F102+Septiembre!F102+'Octubre '!F102+Noviembre!F102+'Diciembre '!F102</f>
        <v>60</v>
      </c>
      <c r="G102" s="262">
        <f>+Enero!G102+Febrero!G102+'Marzo '!G102+'Abril '!G102+'Mayo '!G102+Junio!G102+Julio!G102+Agosto!G102+Septiembre!G102+'Octubre '!G102+Noviembre!G102+'Diciembre '!G102</f>
        <v>137119912.5</v>
      </c>
    </row>
    <row r="103" spans="1:7" ht="15" customHeight="1" x14ac:dyDescent="0.2">
      <c r="A103" s="161" t="s">
        <v>160</v>
      </c>
      <c r="B103" s="157" t="s">
        <v>161</v>
      </c>
      <c r="C103" s="225">
        <f>+Enero!C103+Febrero!C103+'Marzo '!C103+'Abril '!C103+'Mayo '!C103+Junio!C103+Julio!C103+Agosto!C103+Septiembre!C103+'Octubre '!C103+Noviembre!C103+'Diciembre '!C103</f>
        <v>1623</v>
      </c>
      <c r="D103" s="322">
        <f>+Enero!D103+Febrero!D103+'Marzo '!D103+'Abril '!D103+'Mayo '!D103+Junio!D103+Julio!D103+Agosto!D103+Septiembre!D103+'Octubre '!D103+Noviembre!D103+'Diciembre '!D103</f>
        <v>1617</v>
      </c>
      <c r="E103" s="262">
        <f>+Enero!E103+Febrero!E103+'Marzo '!E103+'Abril '!E103+'Mayo '!E103+Junio!E103+Julio!E103+Agosto!E103+Septiembre!E103+'Octubre '!E103+Noviembre!E103+'Diciembre '!E103</f>
        <v>1</v>
      </c>
      <c r="F103" s="262">
        <f>+Enero!F103+Febrero!F103+'Marzo '!F103+'Abril '!F103+'Mayo '!F103+Junio!F103+Julio!F103+Agosto!F103+Septiembre!F103+'Octubre '!F103+Noviembre!F103+'Diciembre '!F103</f>
        <v>5</v>
      </c>
      <c r="G103" s="262">
        <f>+Enero!G103+Febrero!G103+'Marzo '!G103+'Abril '!G103+'Mayo '!G103+Junio!G103+Julio!G103+Agosto!G103+Septiembre!G103+'Octubre '!G103+Noviembre!G103+'Diciembre '!G103</f>
        <v>214318770</v>
      </c>
    </row>
    <row r="104" spans="1:7" ht="15" customHeight="1" x14ac:dyDescent="0.2">
      <c r="A104" s="162"/>
      <c r="B104" s="158" t="s">
        <v>162</v>
      </c>
      <c r="C104" s="225">
        <f>+Enero!C104+Febrero!C104+'Marzo '!C104+'Abril '!C104+'Mayo '!C104+Junio!C104+Julio!C104+Agosto!C104+Septiembre!C104+'Octubre '!C104+Noviembre!C104+'Diciembre '!C104</f>
        <v>2</v>
      </c>
      <c r="D104" s="322">
        <f>+Enero!D104+Febrero!D104+'Marzo '!D104+'Abril '!D104+'Mayo '!D104+Junio!D104+Julio!D104+Agosto!D104+Septiembre!D104+'Octubre '!D104+Noviembre!D104+'Diciembre '!D104</f>
        <v>2</v>
      </c>
      <c r="E104" s="262">
        <f>+Enero!E104+Febrero!E104+'Marzo '!E104+'Abril '!E104+'Mayo '!E104+Junio!E104+Julio!E104+Agosto!E104+Septiembre!E104+'Octubre '!E104+Noviembre!E104+'Diciembre '!E104</f>
        <v>0</v>
      </c>
      <c r="F104" s="262">
        <f>+Enero!F104+Febrero!F104+'Marzo '!F104+'Abril '!F104+'Mayo '!F104+Junio!F104+Julio!F104+Agosto!F104+Septiembre!F104+'Octubre '!F104+Noviembre!F104+'Diciembre '!F104</f>
        <v>0</v>
      </c>
      <c r="G104" s="262">
        <f>+Enero!G104+Febrero!G104+'Marzo '!G104+'Abril '!G104+'Mayo '!G104+Junio!G104+Julio!G104+Agosto!G104+Septiembre!G104+'Octubre '!G104+Noviembre!G104+'Diciembre '!G104</f>
        <v>541820</v>
      </c>
    </row>
    <row r="105" spans="1:7" ht="15" customHeight="1" x14ac:dyDescent="0.2">
      <c r="A105" s="162"/>
      <c r="B105" s="158" t="s">
        <v>163</v>
      </c>
      <c r="C105" s="225">
        <f>+Enero!C105+Febrero!C105+'Marzo '!C105+'Abril '!C105+'Mayo '!C105+Junio!C105+Julio!C105+Agosto!C105+Septiembre!C105+'Octubre '!C105+Noviembre!C105+'Diciembre '!C105</f>
        <v>1376</v>
      </c>
      <c r="D105" s="322">
        <f>+Enero!D105+Febrero!D105+'Marzo '!D105+'Abril '!D105+'Mayo '!D105+Junio!D105+Julio!D105+Agosto!D105+Septiembre!D105+'Octubre '!D105+Noviembre!D105+'Diciembre '!D105</f>
        <v>1375</v>
      </c>
      <c r="E105" s="262">
        <f>+Enero!E105+Febrero!E105+'Marzo '!E105+'Abril '!E105+'Mayo '!E105+Junio!E105+Julio!E105+Agosto!E105+Septiembre!E105+'Octubre '!E105+Noviembre!E105+'Diciembre '!E105</f>
        <v>0</v>
      </c>
      <c r="F105" s="262">
        <f>+Enero!F105+Febrero!F105+'Marzo '!F105+'Abril '!F105+'Mayo '!F105+Junio!F105+Julio!F105+Agosto!F105+Septiembre!F105+'Octubre '!F105+Noviembre!F105+'Diciembre '!F105</f>
        <v>1</v>
      </c>
      <c r="G105" s="262">
        <f>+Enero!G105+Febrero!G105+'Marzo '!G105+'Abril '!G105+'Mayo '!G105+Junio!G105+Julio!G105+Agosto!G105+Septiembre!G105+'Octubre '!G105+Noviembre!G105+'Diciembre '!G105</f>
        <v>188514415</v>
      </c>
    </row>
    <row r="106" spans="1:7" ht="15" customHeight="1" x14ac:dyDescent="0.2">
      <c r="A106" s="163"/>
      <c r="B106" s="171" t="s">
        <v>164</v>
      </c>
      <c r="C106" s="225">
        <f>+Enero!C106+Febrero!C106+'Marzo '!C106+'Abril '!C106+'Mayo '!C106+Junio!C106+Julio!C106+Agosto!C106+Septiembre!C106+'Octubre '!C106+Noviembre!C106+'Diciembre '!C106</f>
        <v>245</v>
      </c>
      <c r="D106" s="322">
        <f>+Enero!D106+Febrero!D106+'Marzo '!D106+'Abril '!D106+'Mayo '!D106+Junio!D106+Julio!D106+Agosto!D106+Septiembre!D106+'Octubre '!D106+Noviembre!D106+'Diciembre '!D106</f>
        <v>240</v>
      </c>
      <c r="E106" s="262">
        <f>+Enero!E106+Febrero!E106+'Marzo '!E106+'Abril '!E106+'Mayo '!E106+Junio!E106+Julio!E106+Agosto!E106+Septiembre!E106+'Octubre '!E106+Noviembre!E106+'Diciembre '!E106</f>
        <v>1</v>
      </c>
      <c r="F106" s="262">
        <f>+Enero!F106+Febrero!F106+'Marzo '!F106+'Abril '!F106+'Mayo '!F106+Junio!F106+Julio!F106+Agosto!F106+Septiembre!F106+'Octubre '!F106+Noviembre!F106+'Diciembre '!F106</f>
        <v>4</v>
      </c>
      <c r="G106" s="262">
        <f>+Enero!G106+Febrero!G106+'Marzo '!G106+'Abril '!G106+'Mayo '!G106+Junio!G106+Julio!G106+Agosto!G106+Septiembre!G106+'Octubre '!G106+Noviembre!G106+'Diciembre '!G106</f>
        <v>25262535</v>
      </c>
    </row>
    <row r="107" spans="1:7" ht="15" customHeight="1" x14ac:dyDescent="0.2">
      <c r="A107" s="197" t="s">
        <v>165</v>
      </c>
      <c r="B107" s="196" t="s">
        <v>166</v>
      </c>
      <c r="C107" s="225">
        <f>+Enero!C107+Febrero!C107+'Marzo '!C107+'Abril '!C107+'Mayo '!C107+Junio!C107+Julio!C107+Agosto!C107+Septiembre!C107+'Octubre '!C107+Noviembre!C107+'Diciembre '!C107</f>
        <v>845</v>
      </c>
      <c r="D107" s="322">
        <f>+Enero!D107+Febrero!D107+'Marzo '!D107+'Abril '!D107+'Mayo '!D107+Junio!D107+Julio!D107+Agosto!D107+Septiembre!D107+'Octubre '!D107+Noviembre!D107+'Diciembre '!D107</f>
        <v>766</v>
      </c>
      <c r="E107" s="262">
        <f>+Enero!E107+Febrero!E107+'Marzo '!E107+'Abril '!E107+'Mayo '!E107+Junio!E107+Julio!E107+Agosto!E107+Septiembre!E107+'Octubre '!E107+Noviembre!E107+'Diciembre '!E107</f>
        <v>30</v>
      </c>
      <c r="F107" s="262">
        <f>+Enero!F107+Febrero!F107+'Marzo '!F107+'Abril '!F107+'Mayo '!F107+Junio!F107+Julio!F107+Agosto!F107+Septiembre!F107+'Octubre '!F107+Noviembre!F107+'Diciembre '!F107</f>
        <v>49</v>
      </c>
      <c r="G107" s="262">
        <f>+Enero!G107+Febrero!G107+'Marzo '!G107+'Abril '!G107+'Mayo '!G107+Junio!G107+Julio!G107+Agosto!G107+Septiembre!G107+'Octubre '!G107+Noviembre!G107+'Diciembre '!G107</f>
        <v>156313187.5</v>
      </c>
    </row>
    <row r="108" spans="1:7" ht="15" customHeight="1" x14ac:dyDescent="0.2">
      <c r="A108" s="193">
        <v>2106</v>
      </c>
      <c r="B108" s="171" t="s">
        <v>167</v>
      </c>
      <c r="C108" s="225">
        <f>+Enero!C108+Febrero!C108+'Marzo '!C108+'Abril '!C108+'Mayo '!C108+Junio!C108+Julio!C108+Agosto!C108+Septiembre!C108+'Octubre '!C108+Noviembre!C108+'Diciembre '!C108</f>
        <v>146</v>
      </c>
      <c r="D108" s="322">
        <f>+Enero!D108+Febrero!D108+'Marzo '!D108+'Abril '!D108+'Mayo '!D108+Junio!D108+Julio!D108+Agosto!D108+Septiembre!D108+'Octubre '!D108+Noviembre!D108+'Diciembre '!D108</f>
        <v>146</v>
      </c>
      <c r="E108" s="262">
        <f>+Enero!E108+Febrero!E108+'Marzo '!E108+'Abril '!E108+'Mayo '!E108+Junio!E108+Julio!E108+Agosto!E108+Septiembre!E108+'Octubre '!E108+Noviembre!E108+'Diciembre '!E108</f>
        <v>0</v>
      </c>
      <c r="F108" s="262">
        <f>+Enero!F108+Febrero!F108+'Marzo '!F108+'Abril '!F108+'Mayo '!F108+Junio!F108+Julio!F108+Agosto!F108+Septiembre!F108+'Octubre '!F108+Noviembre!F108+'Diciembre '!F108</f>
        <v>0</v>
      </c>
      <c r="G108" s="262">
        <f>+Enero!G108+Febrero!G108+'Marzo '!G108+'Abril '!G108+'Mayo '!G108+Junio!G108+Julio!G108+Agosto!G108+Septiembre!G108+'Octubre '!G108+Noviembre!G108+'Diciembre '!G108</f>
        <v>8880640</v>
      </c>
    </row>
    <row r="109" spans="1:7" ht="15" customHeight="1" x14ac:dyDescent="0.2">
      <c r="A109" s="169"/>
      <c r="B109" s="168" t="s">
        <v>168</v>
      </c>
      <c r="C109" s="227">
        <f>SUM(C90:C108)</f>
        <v>11762</v>
      </c>
      <c r="D109" s="153">
        <f>SUM(D90:D108)-D103</f>
        <v>9447</v>
      </c>
      <c r="E109" s="71">
        <f>SUM(E90:E108)-E103</f>
        <v>139</v>
      </c>
      <c r="F109" s="72">
        <f>+SUM(F90:F103)+F107+F108</f>
        <v>553</v>
      </c>
      <c r="G109" s="73">
        <f>+SUM(G90:G103)+G107+G108</f>
        <v>1794868350</v>
      </c>
    </row>
    <row r="110" spans="1:7" ht="12.75" x14ac:dyDescent="0.2">
      <c r="A110" s="9"/>
      <c r="B110" s="9"/>
      <c r="C110" s="9"/>
      <c r="D110" s="9"/>
      <c r="E110" s="9"/>
      <c r="F110" s="6"/>
    </row>
    <row r="111" spans="1:7" ht="12.75" x14ac:dyDescent="0.2">
      <c r="A111" s="9"/>
      <c r="B111" s="9"/>
      <c r="C111" s="9"/>
      <c r="D111" s="9"/>
      <c r="E111" s="9"/>
      <c r="F111" s="6"/>
    </row>
    <row r="112" spans="1:7" ht="12.75" x14ac:dyDescent="0.2">
      <c r="A112" s="511" t="s">
        <v>169</v>
      </c>
      <c r="B112" s="505"/>
      <c r="C112" s="505"/>
      <c r="D112" s="505"/>
      <c r="E112" s="506"/>
      <c r="F112" s="6"/>
    </row>
    <row r="113" spans="1:6" ht="49.5" customHeight="1" x14ac:dyDescent="0.2">
      <c r="A113" s="11" t="s">
        <v>7</v>
      </c>
      <c r="B113" s="11" t="s">
        <v>8</v>
      </c>
      <c r="C113" s="218" t="s">
        <v>9</v>
      </c>
      <c r="D113" s="55" t="s">
        <v>10</v>
      </c>
      <c r="E113" s="220" t="s">
        <v>11</v>
      </c>
      <c r="F113" s="6"/>
    </row>
    <row r="114" spans="1:6" ht="15" customHeight="1" x14ac:dyDescent="0.2">
      <c r="A114" s="161" t="s">
        <v>170</v>
      </c>
      <c r="B114" s="157" t="s">
        <v>171</v>
      </c>
      <c r="C114" s="118">
        <f>+Enero!C114+Febrero!C114+'Marzo '!C114+'Abril '!C114+'Mayo '!C114+Junio!C114+Julio!C114+Agosto!C114+Septiembre!C114+'Octubre '!C114+Noviembre!C114+'Diciembre '!C114</f>
        <v>1059</v>
      </c>
      <c r="D114" s="74"/>
      <c r="E114" s="75">
        <f>+Enero!E114+Febrero!E114+'Marzo '!E114+'Abril '!E114+'Mayo '!E114+Junio!E114+Julio!E114+Agosto!E114+Septiembre!E114+'Octubre '!E114+Noviembre!E114+'Diciembre '!E114</f>
        <v>144988790</v>
      </c>
      <c r="F114" s="9"/>
    </row>
    <row r="115" spans="1:6" ht="15" customHeight="1" x14ac:dyDescent="0.2">
      <c r="A115" s="163" t="s">
        <v>172</v>
      </c>
      <c r="B115" s="190" t="s">
        <v>173</v>
      </c>
      <c r="C115" s="142">
        <f>+Enero!C115+Febrero!C115+'Marzo '!C115+'Abril '!C115+'Mayo '!C115+Junio!C115+Julio!C115+Agosto!C115+Septiembre!C115+'Octubre '!C115+Noviembre!C115+'Diciembre '!C115</f>
        <v>39</v>
      </c>
      <c r="D115" s="76"/>
      <c r="E115" s="60">
        <f>+Enero!E115+Febrero!E115+'Marzo '!E115+'Abril '!E115+'Mayo '!E115+Junio!E115+Julio!E115+Agosto!E115+Septiembre!E115+'Octubre '!E115+Noviembre!E115+'Diciembre '!E115</f>
        <v>5619780</v>
      </c>
      <c r="F115" s="9"/>
    </row>
    <row r="116" spans="1:6" ht="15" customHeight="1" x14ac:dyDescent="0.2">
      <c r="A116" s="61"/>
      <c r="B116" s="125" t="s">
        <v>174</v>
      </c>
      <c r="C116" s="61">
        <f>SUM(C114:C115)</f>
        <v>1098</v>
      </c>
      <c r="D116" s="33"/>
      <c r="E116" s="62">
        <f>SUM(E114:E115)</f>
        <v>150608570</v>
      </c>
      <c r="F116" s="9"/>
    </row>
    <row r="117" spans="1:6" ht="12.75" x14ac:dyDescent="0.2">
      <c r="A117" s="9"/>
      <c r="B117" s="9"/>
      <c r="C117" s="9"/>
      <c r="D117" s="9"/>
      <c r="E117" s="9"/>
      <c r="F117" s="9"/>
    </row>
    <row r="118" spans="1:6" ht="12.75" x14ac:dyDescent="0.2">
      <c r="A118" s="9"/>
      <c r="B118" s="9"/>
      <c r="C118" s="9"/>
      <c r="D118" s="9"/>
      <c r="E118" s="9"/>
      <c r="F118" s="6"/>
    </row>
    <row r="119" spans="1:6" ht="12.75" x14ac:dyDescent="0.2">
      <c r="A119" s="516" t="s">
        <v>175</v>
      </c>
      <c r="B119" s="516"/>
      <c r="C119" s="516"/>
      <c r="D119" s="9"/>
      <c r="E119" s="9"/>
      <c r="F119" s="6"/>
    </row>
    <row r="120" spans="1:6" ht="38.25" customHeight="1" x14ac:dyDescent="0.2">
      <c r="A120" s="11" t="s">
        <v>7</v>
      </c>
      <c r="B120" s="11" t="s">
        <v>9</v>
      </c>
      <c r="C120" s="11" t="s">
        <v>11</v>
      </c>
      <c r="D120" s="9"/>
      <c r="E120" s="9"/>
      <c r="F120" s="9"/>
    </row>
    <row r="121" spans="1:6" ht="15" customHeight="1" x14ac:dyDescent="0.2">
      <c r="A121" s="77" t="s">
        <v>176</v>
      </c>
      <c r="B121" s="78" t="s">
        <v>177</v>
      </c>
      <c r="C121" s="79">
        <f>+Enero!C121+Febrero!C121+'Marzo '!C121+'Abril '!C121+'Mayo '!C121+Junio!C121+Julio!C121+Agosto!C121+Septiembre!C121+'Octubre '!C121+Noviembre!C121+'Diciembre '!C121</f>
        <v>153713120</v>
      </c>
      <c r="D121" s="9"/>
      <c r="E121" s="9"/>
      <c r="F121" s="9"/>
    </row>
    <row r="122" spans="1:6" ht="12.75" x14ac:dyDescent="0.2">
      <c r="A122" s="9"/>
      <c r="B122" s="9"/>
      <c r="C122" s="9"/>
      <c r="D122" s="9"/>
      <c r="E122" s="6"/>
      <c r="F122" s="9"/>
    </row>
    <row r="123" spans="1:6" ht="12.75" x14ac:dyDescent="0.2">
      <c r="A123" s="9"/>
      <c r="B123" s="9"/>
      <c r="C123" s="9"/>
      <c r="D123" s="9"/>
      <c r="E123" s="6"/>
      <c r="F123" s="9"/>
    </row>
    <row r="124" spans="1:6" ht="12.75" x14ac:dyDescent="0.2">
      <c r="A124" s="511" t="s">
        <v>178</v>
      </c>
      <c r="B124" s="505"/>
      <c r="C124" s="505"/>
      <c r="D124" s="505"/>
      <c r="E124" s="506"/>
      <c r="F124" s="6"/>
    </row>
    <row r="125" spans="1:6" ht="45.75" customHeight="1" x14ac:dyDescent="0.2">
      <c r="A125" s="11" t="s">
        <v>7</v>
      </c>
      <c r="B125" s="11" t="s">
        <v>8</v>
      </c>
      <c r="C125" s="218" t="s">
        <v>9</v>
      </c>
      <c r="D125" s="55" t="s">
        <v>10</v>
      </c>
      <c r="E125" s="220" t="s">
        <v>11</v>
      </c>
      <c r="F125" s="6"/>
    </row>
    <row r="126" spans="1:6" ht="15" customHeight="1" x14ac:dyDescent="0.2">
      <c r="A126" s="161" t="s">
        <v>179</v>
      </c>
      <c r="B126" s="178" t="s">
        <v>180</v>
      </c>
      <c r="C126" s="118">
        <f>+Enero!C126+Febrero!C126+'Marzo '!C126+'Abril '!C126+'Mayo '!C126+Junio!C126+Julio!C126+Agosto!C126+Septiembre!C126+'Octubre '!C126+Noviembre!C126+'Diciembre '!C126</f>
        <v>65356</v>
      </c>
      <c r="D126" s="20"/>
      <c r="E126" s="80">
        <f>+Enero!E126+Febrero!E126+'Marzo '!E126+'Abril '!E126+'Mayo '!E126+Junio!E126+Julio!E126+Agosto!E126+Septiembre!E126+'Octubre '!E126+Noviembre!E126+'Diciembre '!E126</f>
        <v>2293644350</v>
      </c>
      <c r="F126" s="9"/>
    </row>
    <row r="127" spans="1:6" ht="15" customHeight="1" x14ac:dyDescent="0.2">
      <c r="A127" s="162" t="s">
        <v>181</v>
      </c>
      <c r="B127" s="159" t="s">
        <v>182</v>
      </c>
      <c r="C127" s="115">
        <f>+Enero!C127+Febrero!C127+'Marzo '!C127+'Abril '!C127+'Mayo '!C127+Junio!C127+Julio!C127+Agosto!C127+Septiembre!C127+'Octubre '!C127+Noviembre!C127+'Diciembre '!C127</f>
        <v>0</v>
      </c>
      <c r="D127" s="15"/>
      <c r="E127" s="81">
        <f>+Enero!E127+Febrero!E127+'Marzo '!E127+'Abril '!E127+'Mayo '!E127+Junio!E127+Julio!E127+Agosto!E127+Septiembre!E127+'Octubre '!E127+Noviembre!E127+'Diciembre '!E127</f>
        <v>0</v>
      </c>
      <c r="F127" s="9"/>
    </row>
    <row r="128" spans="1:6" ht="15" customHeight="1" x14ac:dyDescent="0.2">
      <c r="A128" s="162" t="s">
        <v>183</v>
      </c>
      <c r="B128" s="159" t="s">
        <v>184</v>
      </c>
      <c r="C128" s="115">
        <f>+Enero!C128+Febrero!C128+'Marzo '!C128+'Abril '!C128+'Mayo '!C128+Junio!C128+Julio!C128+Agosto!C128+Septiembre!C128+'Octubre '!C128+Noviembre!C128+'Diciembre '!C128</f>
        <v>0</v>
      </c>
      <c r="D128" s="15"/>
      <c r="E128" s="81">
        <f>+Enero!E128+Febrero!E128+'Marzo '!E128+'Abril '!E128+'Mayo '!E128+Junio!E128+Julio!E128+Agosto!E128+Septiembre!E128+'Octubre '!E128+Noviembre!E128+'Diciembre '!E128</f>
        <v>0</v>
      </c>
      <c r="F128" s="9"/>
    </row>
    <row r="129" spans="1:6" ht="15" customHeight="1" x14ac:dyDescent="0.2">
      <c r="A129" s="162" t="s">
        <v>185</v>
      </c>
      <c r="B129" s="159" t="s">
        <v>186</v>
      </c>
      <c r="C129" s="115">
        <f>+Enero!C129+Febrero!C129+'Marzo '!C129+'Abril '!C129+'Mayo '!C129+Junio!C129+Julio!C129+Agosto!C129+Septiembre!C129+'Octubre '!C129+Noviembre!C129+'Diciembre '!C129</f>
        <v>2742</v>
      </c>
      <c r="D129" s="15"/>
      <c r="E129" s="81">
        <f>+Enero!E129+Febrero!E129+'Marzo '!E129+'Abril '!E129+'Mayo '!E129+Junio!E129+Julio!E129+Agosto!E129+Septiembre!E129+'Octubre '!E129+Noviembre!E129+'Diciembre '!E129</f>
        <v>400693290</v>
      </c>
      <c r="F129" s="9"/>
    </row>
    <row r="130" spans="1:6" ht="15" customHeight="1" x14ac:dyDescent="0.2">
      <c r="A130" s="162" t="s">
        <v>187</v>
      </c>
      <c r="B130" s="159" t="s">
        <v>188</v>
      </c>
      <c r="C130" s="115">
        <f>+Enero!C130+Febrero!C130+'Marzo '!C130+'Abril '!C130+'Mayo '!C130+Junio!C130+Julio!C130+Agosto!C130+Septiembre!C130+'Octubre '!C130+Noviembre!C130+'Diciembre '!C130</f>
        <v>3370</v>
      </c>
      <c r="D130" s="15"/>
      <c r="E130" s="81">
        <f>+Enero!E130+Febrero!E130+'Marzo '!E130+'Abril '!E130+'Mayo '!E130+Junio!E130+Julio!E130+Agosto!E130+Septiembre!E130+'Octubre '!E130+Noviembre!E130+'Diciembre '!E130</f>
        <v>237422500</v>
      </c>
      <c r="F130" s="9"/>
    </row>
    <row r="131" spans="1:6" ht="15" customHeight="1" x14ac:dyDescent="0.2">
      <c r="A131" s="162" t="s">
        <v>189</v>
      </c>
      <c r="B131" s="159" t="s">
        <v>190</v>
      </c>
      <c r="C131" s="115">
        <f>+Enero!C131+Febrero!C131+'Marzo '!C131+'Abril '!C131+'Mayo '!C131+Junio!C131+Julio!C131+Agosto!C131+Septiembre!C131+'Octubre '!C131+Noviembre!C131+'Diciembre '!C131</f>
        <v>1678</v>
      </c>
      <c r="D131" s="15"/>
      <c r="E131" s="81">
        <f>+Enero!E131+Febrero!E131+'Marzo '!E131+'Abril '!E131+'Mayo '!E131+Junio!E131+Julio!E131+Agosto!E131+Septiembre!E131+'Octubre '!E131+Noviembre!E131+'Diciembre '!E131</f>
        <v>105979860</v>
      </c>
      <c r="F131" s="9"/>
    </row>
    <row r="132" spans="1:6" ht="15" customHeight="1" x14ac:dyDescent="0.2">
      <c r="A132" s="162" t="s">
        <v>191</v>
      </c>
      <c r="B132" s="159" t="s">
        <v>192</v>
      </c>
      <c r="C132" s="115">
        <f>+Enero!C132+Febrero!C132+'Marzo '!C132+'Abril '!C132+'Mayo '!C132+Junio!C132+Julio!C132+Agosto!C132+Septiembre!C132+'Octubre '!C132+Noviembre!C132+'Diciembre '!C132</f>
        <v>0</v>
      </c>
      <c r="D132" s="15"/>
      <c r="E132" s="81">
        <f>+Enero!E132+Febrero!E132+'Marzo '!E132+'Abril '!E132+'Mayo '!E132+Junio!E132+Julio!E132+Agosto!E132+Septiembre!E132+'Octubre '!E132+Noviembre!E132+'Diciembre '!E132</f>
        <v>0</v>
      </c>
      <c r="F132" s="9"/>
    </row>
    <row r="133" spans="1:6" ht="15" customHeight="1" x14ac:dyDescent="0.2">
      <c r="A133" s="162" t="s">
        <v>193</v>
      </c>
      <c r="B133" s="159" t="s">
        <v>194</v>
      </c>
      <c r="C133" s="115">
        <f>+Enero!C133+Febrero!C133+'Marzo '!C133+'Abril '!C133+'Mayo '!C133+Junio!C133+Julio!C133+Agosto!C133+Septiembre!C133+'Octubre '!C133+Noviembre!C133+'Diciembre '!C133</f>
        <v>0</v>
      </c>
      <c r="D133" s="15"/>
      <c r="E133" s="81">
        <f>+Enero!E133+Febrero!E133+'Marzo '!E133+'Abril '!E133+'Mayo '!E133+Junio!E133+Julio!E133+Agosto!E133+Septiembre!E133+'Octubre '!E133+Noviembre!E133+'Diciembre '!E133</f>
        <v>0</v>
      </c>
      <c r="F133" s="9"/>
    </row>
    <row r="134" spans="1:6" ht="15" customHeight="1" x14ac:dyDescent="0.2">
      <c r="A134" s="162" t="s">
        <v>195</v>
      </c>
      <c r="B134" s="159" t="s">
        <v>196</v>
      </c>
      <c r="C134" s="115">
        <f>+Enero!C134+Febrero!C134+'Marzo '!C134+'Abril '!C134+'Mayo '!C134+Junio!C134+Julio!C134+Agosto!C134+Septiembre!C134+'Octubre '!C134+Noviembre!C134+'Diciembre '!C134</f>
        <v>0</v>
      </c>
      <c r="D134" s="15"/>
      <c r="E134" s="81">
        <f>+Enero!E134+Febrero!E134+'Marzo '!E134+'Abril '!E134+'Mayo '!E134+Junio!E134+Julio!E134+Agosto!E134+Septiembre!E134+'Octubre '!E134+Noviembre!E134+'Diciembre '!E134</f>
        <v>0</v>
      </c>
      <c r="F134" s="9"/>
    </row>
    <row r="135" spans="1:6" ht="15" customHeight="1" x14ac:dyDescent="0.2">
      <c r="A135" s="162" t="s">
        <v>197</v>
      </c>
      <c r="B135" s="159" t="s">
        <v>198</v>
      </c>
      <c r="C135" s="115">
        <f>+Enero!C135+Febrero!C135+'Marzo '!C135+'Abril '!C135+'Mayo '!C135+Junio!C135+Julio!C135+Agosto!C135+Septiembre!C135+'Octubre '!C135+Noviembre!C135+'Diciembre '!C135</f>
        <v>0</v>
      </c>
      <c r="D135" s="15"/>
      <c r="E135" s="81">
        <f>+Enero!E135+Febrero!E135+'Marzo '!E135+'Abril '!E135+'Mayo '!E135+Junio!E135+Julio!E135+Agosto!E135+Septiembre!E135+'Octubre '!E135+Noviembre!E135+'Diciembre '!E135</f>
        <v>0</v>
      </c>
      <c r="F135" s="9"/>
    </row>
    <row r="136" spans="1:6" ht="15" customHeight="1" x14ac:dyDescent="0.2">
      <c r="A136" s="162" t="s">
        <v>199</v>
      </c>
      <c r="B136" s="159" t="s">
        <v>200</v>
      </c>
      <c r="C136" s="115">
        <f>+Enero!C136+Febrero!C136+'Marzo '!C136+'Abril '!C136+'Mayo '!C136+Junio!C136+Julio!C136+Agosto!C136+Septiembre!C136+'Octubre '!C136+Noviembre!C136+'Diciembre '!C136</f>
        <v>0</v>
      </c>
      <c r="D136" s="15"/>
      <c r="E136" s="81">
        <f>+Enero!E136+Febrero!E136+'Marzo '!E136+'Abril '!E136+'Mayo '!E136+Junio!E136+Julio!E136+Agosto!E136+Septiembre!E136+'Octubre '!E136+Noviembre!E136+'Diciembre '!E136</f>
        <v>0</v>
      </c>
      <c r="F136" s="9"/>
    </row>
    <row r="137" spans="1:6" ht="15" customHeight="1" x14ac:dyDescent="0.2">
      <c r="A137" s="162" t="s">
        <v>201</v>
      </c>
      <c r="B137" s="158" t="s">
        <v>202</v>
      </c>
      <c r="C137" s="115">
        <f>+Enero!C137+Febrero!C137+'Marzo '!C137+'Abril '!C137+'Mayo '!C137+Junio!C137+Julio!C137+Agosto!C137+Septiembre!C137+'Octubre '!C137+Noviembre!C137+'Diciembre '!C137</f>
        <v>504</v>
      </c>
      <c r="D137" s="15"/>
      <c r="E137" s="81">
        <f>+Enero!E137+Febrero!E137+'Marzo '!E137+'Abril '!E137+'Mayo '!E137+Junio!E137+Julio!E137+Agosto!E137+Septiembre!E137+'Octubre '!E137+Noviembre!E137+'Diciembre '!E137</f>
        <v>3432900</v>
      </c>
      <c r="F137" s="9"/>
    </row>
    <row r="138" spans="1:6" ht="15" customHeight="1" x14ac:dyDescent="0.2">
      <c r="A138" s="162" t="s">
        <v>203</v>
      </c>
      <c r="B138" s="158" t="s">
        <v>204</v>
      </c>
      <c r="C138" s="115">
        <f>+Enero!C138+Febrero!C138+'Marzo '!C138+'Abril '!C138+'Mayo '!C138+Junio!C138+Julio!C138+Agosto!C138+Septiembre!C138+'Octubre '!C138+Noviembre!C138+'Diciembre '!C138</f>
        <v>0</v>
      </c>
      <c r="D138" s="15"/>
      <c r="E138" s="81">
        <f>+Enero!E138+Febrero!E138+'Marzo '!E138+'Abril '!E138+'Mayo '!E138+Junio!E138+Julio!E138+Agosto!E138+Septiembre!E138+'Octubre '!E138+Noviembre!E138+'Diciembre '!E138</f>
        <v>0</v>
      </c>
      <c r="F138" s="9"/>
    </row>
    <row r="139" spans="1:6" ht="15" customHeight="1" x14ac:dyDescent="0.2">
      <c r="A139" s="163"/>
      <c r="B139" s="194" t="s">
        <v>205</v>
      </c>
      <c r="C139" s="151">
        <f>SUM(C126:C138)</f>
        <v>73650</v>
      </c>
      <c r="D139" s="82"/>
      <c r="E139" s="83">
        <f>SUM(E126:E138)</f>
        <v>3041172900</v>
      </c>
      <c r="F139" s="9"/>
    </row>
    <row r="140" spans="1:6" ht="15" customHeight="1" x14ac:dyDescent="0.2">
      <c r="A140" s="161"/>
      <c r="B140" s="195" t="s">
        <v>206</v>
      </c>
      <c r="C140" s="118">
        <f>+Enero!C140+Febrero!C140+'Marzo '!C140+'Abril '!C140+'Mayo '!C140+Junio!C140+Julio!C140+Agosto!C140+Septiembre!C140+'Octubre '!C140+Noviembre!C140+'Diciembre '!C140</f>
        <v>0</v>
      </c>
      <c r="D140" s="20"/>
      <c r="E140" s="80">
        <f>+Enero!E140+Febrero!E140+'Marzo '!E140+'Abril '!E140+'Mayo '!E140+Junio!E140+Julio!E140+Agosto!E140+Septiembre!E140+'Octubre '!E140+Noviembre!E140+'Diciembre '!E140</f>
        <v>0</v>
      </c>
      <c r="F140" s="9"/>
    </row>
    <row r="141" spans="1:6" ht="15" customHeight="1" x14ac:dyDescent="0.2">
      <c r="A141" s="162" t="s">
        <v>207</v>
      </c>
      <c r="B141" s="159" t="s">
        <v>208</v>
      </c>
      <c r="C141" s="115">
        <f>+Enero!C141+Febrero!C141+'Marzo '!C141+'Abril '!C141+'Mayo '!C141+Junio!C141+Julio!C141+Agosto!C141+Septiembre!C141+'Octubre '!C141+Noviembre!C141+'Diciembre '!C141</f>
        <v>0</v>
      </c>
      <c r="D141" s="15"/>
      <c r="E141" s="81">
        <f>+Enero!E141+Febrero!E141+'Marzo '!E141+'Abril '!E141+'Mayo '!E141+Junio!E141+Julio!E141+Agosto!E141+Septiembre!E141+'Octubre '!E141+Noviembre!E141+'Diciembre '!E141</f>
        <v>0</v>
      </c>
      <c r="F141" s="9"/>
    </row>
    <row r="142" spans="1:6" ht="15" customHeight="1" x14ac:dyDescent="0.2">
      <c r="A142" s="162" t="s">
        <v>209</v>
      </c>
      <c r="B142" s="159" t="s">
        <v>210</v>
      </c>
      <c r="C142" s="115">
        <f>+Enero!C142+Febrero!C142+'Marzo '!C142+'Abril '!C142+'Mayo '!C142+Junio!C142+Julio!C142+Agosto!C142+Septiembre!C142+'Octubre '!C142+Noviembre!C142+'Diciembre '!C142</f>
        <v>0</v>
      </c>
      <c r="D142" s="15"/>
      <c r="E142" s="81">
        <f>+Enero!E142+Febrero!E142+'Marzo '!E142+'Abril '!E142+'Mayo '!E142+Junio!E142+Julio!E142+Agosto!E142+Septiembre!E142+'Octubre '!E142+Noviembre!E142+'Diciembre '!E142</f>
        <v>0</v>
      </c>
      <c r="F142" s="9"/>
    </row>
    <row r="143" spans="1:6" ht="15" customHeight="1" x14ac:dyDescent="0.2">
      <c r="A143" s="162" t="s">
        <v>211</v>
      </c>
      <c r="B143" s="159" t="s">
        <v>212</v>
      </c>
      <c r="C143" s="115">
        <f>+Enero!C143+Febrero!C143+'Marzo '!C143+'Abril '!C143+'Mayo '!C143+Junio!C143+Julio!C143+Agosto!C143+Septiembre!C143+'Octubre '!C143+Noviembre!C143+'Diciembre '!C143</f>
        <v>199</v>
      </c>
      <c r="D143" s="15"/>
      <c r="E143" s="81">
        <f>+Enero!E143+Febrero!E143+'Marzo '!E143+'Abril '!E143+'Mayo '!E143+Junio!E143+Julio!E143+Agosto!E143+Septiembre!E143+'Octubre '!E143+Noviembre!E143+'Diciembre '!E143</f>
        <v>1038870</v>
      </c>
      <c r="F143" s="9"/>
    </row>
    <row r="144" spans="1:6" ht="15" customHeight="1" x14ac:dyDescent="0.2">
      <c r="A144" s="162" t="s">
        <v>213</v>
      </c>
      <c r="B144" s="159" t="s">
        <v>214</v>
      </c>
      <c r="C144" s="115">
        <f>+Enero!C144+Febrero!C144+'Marzo '!C144+'Abril '!C144+'Mayo '!C144+Junio!C144+Julio!C144+Agosto!C144+Septiembre!C144+'Octubre '!C144+Noviembre!C144+'Diciembre '!C144</f>
        <v>0</v>
      </c>
      <c r="D144" s="15"/>
      <c r="E144" s="81">
        <f>+Enero!E144+Febrero!E144+'Marzo '!E144+'Abril '!E144+'Mayo '!E144+Junio!E144+Julio!E144+Agosto!E144+Septiembre!E144+'Octubre '!E144+Noviembre!E144+'Diciembre '!E144</f>
        <v>0</v>
      </c>
      <c r="F144" s="9"/>
    </row>
    <row r="145" spans="1:6" ht="15" customHeight="1" x14ac:dyDescent="0.2">
      <c r="A145" s="162" t="s">
        <v>215</v>
      </c>
      <c r="B145" s="159" t="s">
        <v>216</v>
      </c>
      <c r="C145" s="115">
        <f>+Enero!C145+Febrero!C145+'Marzo '!C145+'Abril '!C145+'Mayo '!C145+Junio!C145+Julio!C145+Agosto!C145+Septiembre!C145+'Octubre '!C145+Noviembre!C145+'Diciembre '!C145</f>
        <v>0</v>
      </c>
      <c r="D145" s="15"/>
      <c r="E145" s="81">
        <f>+Enero!E145+Febrero!E145+'Marzo '!E145+'Abril '!E145+'Mayo '!E145+Junio!E145+Julio!E145+Agosto!E145+Septiembre!E145+'Octubre '!E145+Noviembre!E145+'Diciembre '!E145</f>
        <v>0</v>
      </c>
      <c r="F145" s="9"/>
    </row>
    <row r="146" spans="1:6" ht="15" customHeight="1" x14ac:dyDescent="0.2">
      <c r="A146" s="162" t="s">
        <v>217</v>
      </c>
      <c r="B146" s="159" t="s">
        <v>218</v>
      </c>
      <c r="C146" s="115">
        <f>+Enero!C146+Febrero!C146+'Marzo '!C146+'Abril '!C146+'Mayo '!C146+Junio!C146+Julio!C146+Agosto!C146+Septiembre!C146+'Octubre '!C146+Noviembre!C146+'Diciembre '!C146</f>
        <v>0</v>
      </c>
      <c r="D146" s="15"/>
      <c r="E146" s="81">
        <f>+Enero!E146+Febrero!E146+'Marzo '!E146+'Abril '!E146+'Mayo '!E146+Junio!E146+Julio!E146+Agosto!E146+Septiembre!E146+'Octubre '!E146+Noviembre!E146+'Diciembre '!E146</f>
        <v>0</v>
      </c>
      <c r="F146" s="9"/>
    </row>
    <row r="147" spans="1:6" ht="15" customHeight="1" x14ac:dyDescent="0.2">
      <c r="A147" s="163"/>
      <c r="B147" s="194" t="s">
        <v>219</v>
      </c>
      <c r="C147" s="151">
        <f>SUM(C141:C146)</f>
        <v>199</v>
      </c>
      <c r="D147" s="82"/>
      <c r="E147" s="83">
        <f>SUM(E141:E146)</f>
        <v>1038870</v>
      </c>
      <c r="F147" s="9"/>
    </row>
    <row r="148" spans="1:6" ht="15" customHeight="1" x14ac:dyDescent="0.2">
      <c r="A148" s="169"/>
      <c r="B148" s="168" t="s">
        <v>220</v>
      </c>
      <c r="C148" s="24">
        <f>+C139+C147</f>
        <v>73849</v>
      </c>
      <c r="D148" s="84"/>
      <c r="E148" s="85">
        <f>+E139+E147</f>
        <v>3042211770</v>
      </c>
      <c r="F148" s="9"/>
    </row>
    <row r="149" spans="1:6" ht="12.75" x14ac:dyDescent="0.2">
      <c r="A149" s="9"/>
      <c r="B149" s="9"/>
      <c r="C149" s="9"/>
      <c r="D149" s="9"/>
      <c r="E149" s="9"/>
      <c r="F149" s="9"/>
    </row>
    <row r="150" spans="1:6" ht="12.75" x14ac:dyDescent="0.2">
      <c r="A150" s="9"/>
      <c r="B150" s="9"/>
      <c r="C150" s="9"/>
      <c r="D150" s="9"/>
      <c r="E150" s="9"/>
      <c r="F150" s="6"/>
    </row>
    <row r="151" spans="1:6" ht="12.75" customHeight="1" x14ac:dyDescent="0.2">
      <c r="A151" s="494" t="s">
        <v>221</v>
      </c>
      <c r="B151" s="495"/>
      <c r="C151" s="495"/>
      <c r="D151" s="495"/>
      <c r="E151" s="496"/>
      <c r="F151" s="6"/>
    </row>
    <row r="152" spans="1:6" ht="47.25" customHeight="1" x14ac:dyDescent="0.2">
      <c r="A152" s="11" t="s">
        <v>7</v>
      </c>
      <c r="B152" s="11" t="s">
        <v>8</v>
      </c>
      <c r="C152" s="218" t="s">
        <v>9</v>
      </c>
      <c r="D152" s="55" t="s">
        <v>10</v>
      </c>
      <c r="E152" s="220" t="s">
        <v>11</v>
      </c>
      <c r="F152" s="9"/>
    </row>
    <row r="153" spans="1:6" ht="15" customHeight="1" x14ac:dyDescent="0.2">
      <c r="A153" s="161" t="s">
        <v>222</v>
      </c>
      <c r="B153" s="178" t="s">
        <v>223</v>
      </c>
      <c r="C153" s="118">
        <f>+Enero!C153+Febrero!C153+'Marzo '!C153+'Abril '!C153+'Mayo '!C153+Junio!C153+Julio!C153+Agosto!C153+Septiembre!C153+'Octubre '!C153+Noviembre!C153+'Diciembre '!C153</f>
        <v>2900</v>
      </c>
      <c r="D153" s="20"/>
      <c r="E153" s="80">
        <f>+Enero!E153+Febrero!E153+'Marzo '!E153+'Abril '!E153+'Mayo '!E153+Junio!E153+Julio!E153+Agosto!E153+Septiembre!E153+'Octubre '!E153+Noviembre!E153+'Diciembre '!E153</f>
        <v>2332350</v>
      </c>
      <c r="F153" s="9"/>
    </row>
    <row r="154" spans="1:6" ht="15" customHeight="1" x14ac:dyDescent="0.2">
      <c r="A154" s="163" t="s">
        <v>224</v>
      </c>
      <c r="B154" s="160" t="s">
        <v>225</v>
      </c>
      <c r="C154" s="127">
        <f>+Enero!C154+Febrero!C154+'Marzo '!C154+'Abril '!C154+'Mayo '!C154+Junio!C154+Julio!C154+Agosto!C154+Septiembre!C154+'Octubre '!C154+Noviembre!C154+'Diciembre '!C154</f>
        <v>0</v>
      </c>
      <c r="D154" s="22"/>
      <c r="E154" s="86">
        <f>+Enero!E154+Febrero!E154+'Marzo '!E154+'Abril '!E154+'Mayo '!E154+Junio!E154+Julio!E154+Agosto!E154+Septiembre!E154+'Octubre '!E154+Noviembre!E154+'Diciembre '!E154</f>
        <v>0</v>
      </c>
      <c r="F154" s="9"/>
    </row>
    <row r="155" spans="1:6" ht="15" customHeight="1" x14ac:dyDescent="0.2">
      <c r="A155" s="169"/>
      <c r="B155" s="168" t="s">
        <v>226</v>
      </c>
      <c r="C155" s="24">
        <f>SUM(C153:C154)</f>
        <v>2900</v>
      </c>
      <c r="D155" s="84"/>
      <c r="E155" s="85">
        <f>SUM(E153:E154)</f>
        <v>2332350</v>
      </c>
      <c r="F155" s="9"/>
    </row>
    <row r="156" spans="1:6" ht="12.75" x14ac:dyDescent="0.2">
      <c r="A156" s="9"/>
      <c r="B156" s="9"/>
      <c r="C156" s="9"/>
      <c r="D156" s="9"/>
      <c r="E156" s="9"/>
      <c r="F156" s="9"/>
    </row>
    <row r="157" spans="1:6" ht="12.75" x14ac:dyDescent="0.2">
      <c r="A157" s="9"/>
      <c r="B157" s="9"/>
      <c r="C157" s="9"/>
      <c r="D157" s="9"/>
      <c r="E157" s="9"/>
      <c r="F157" s="9"/>
    </row>
    <row r="158" spans="1:6" ht="18" customHeight="1" x14ac:dyDescent="0.2">
      <c r="A158" s="494" t="s">
        <v>227</v>
      </c>
      <c r="B158" s="495"/>
      <c r="C158" s="495"/>
      <c r="D158" s="495"/>
      <c r="E158" s="496"/>
      <c r="F158" s="6"/>
    </row>
    <row r="159" spans="1:6" ht="47.25" customHeight="1" x14ac:dyDescent="0.2">
      <c r="A159" s="11" t="s">
        <v>7</v>
      </c>
      <c r="B159" s="11" t="s">
        <v>8</v>
      </c>
      <c r="C159" s="218" t="s">
        <v>9</v>
      </c>
      <c r="D159" s="55" t="s">
        <v>10</v>
      </c>
      <c r="E159" s="220" t="s">
        <v>11</v>
      </c>
      <c r="F159" s="9"/>
    </row>
    <row r="160" spans="1:6" ht="15" customHeight="1" x14ac:dyDescent="0.2">
      <c r="A160" s="161" t="s">
        <v>228</v>
      </c>
      <c r="B160" s="157" t="s">
        <v>229</v>
      </c>
      <c r="C160" s="146">
        <f>+Enero!C160+Febrero!C160+'Marzo '!C160+'Abril '!C160+'Mayo '!C160+Junio!C160+Julio!C160+Agosto!C160+Septiembre!C160+'Octubre '!C160+Noviembre!C160+'Diciembre '!C160</f>
        <v>0</v>
      </c>
      <c r="D160" s="20"/>
      <c r="E160" s="80">
        <f>+Enero!E160+Febrero!E160+'Marzo '!E160+'Abril '!E160+'Mayo '!E160+Junio!E160+Julio!E160+Agosto!E160+Septiembre!E160+'Octubre '!E160+Noviembre!E160+'Diciembre '!E160</f>
        <v>0</v>
      </c>
      <c r="F160" s="9"/>
    </row>
    <row r="161" spans="1:6" ht="15" customHeight="1" x14ac:dyDescent="0.2">
      <c r="A161" s="162" t="s">
        <v>230</v>
      </c>
      <c r="B161" s="159" t="s">
        <v>231</v>
      </c>
      <c r="C161" s="150">
        <f>+Enero!C161+Febrero!C161+'Marzo '!C161+'Abril '!C161+'Mayo '!C161+Junio!C161+Julio!C161+Agosto!C161+Septiembre!C161+'Octubre '!C161+Noviembre!C161+'Diciembre '!C161</f>
        <v>0</v>
      </c>
      <c r="D161" s="15"/>
      <c r="E161" s="81">
        <f>+Enero!E161+Febrero!E161+'Marzo '!E161+'Abril '!E161+'Mayo '!E161+Junio!E161+Julio!E161+Agosto!E161+Septiembre!E161+'Octubre '!E161+Noviembre!E161+'Diciembre '!E161</f>
        <v>0</v>
      </c>
      <c r="F161" s="9"/>
    </row>
    <row r="162" spans="1:6" ht="15" customHeight="1" x14ac:dyDescent="0.2">
      <c r="A162" s="162" t="s">
        <v>232</v>
      </c>
      <c r="B162" s="158" t="s">
        <v>233</v>
      </c>
      <c r="C162" s="150">
        <f>+Enero!C162+Febrero!C162+'Marzo '!C162+'Abril '!C162+'Mayo '!C162+Junio!C162+Julio!C162+Agosto!C162+Septiembre!C162+'Octubre '!C162+Noviembre!C162+'Diciembre '!C162</f>
        <v>0</v>
      </c>
      <c r="D162" s="15"/>
      <c r="E162" s="81">
        <f>+Enero!E162+Febrero!E162+'Marzo '!E162+'Abril '!E162+'Mayo '!E162+Junio!E162+Julio!E162+Agosto!E162+Septiembre!E162+'Octubre '!E162+Noviembre!E162+'Diciembre '!E162</f>
        <v>0</v>
      </c>
      <c r="F162" s="9"/>
    </row>
    <row r="163" spans="1:6" ht="15" customHeight="1" x14ac:dyDescent="0.2">
      <c r="A163" s="162" t="s">
        <v>234</v>
      </c>
      <c r="B163" s="159" t="s">
        <v>235</v>
      </c>
      <c r="C163" s="150">
        <f>+Enero!C163+Febrero!C163+'Marzo '!C163+'Abril '!C163+'Mayo '!C163+Junio!C163+Julio!C163+Agosto!C163+Septiembre!C163+'Octubre '!C163+Noviembre!C163+'Diciembre '!C163</f>
        <v>0</v>
      </c>
      <c r="D163" s="15"/>
      <c r="E163" s="81">
        <f>+Enero!E163+Febrero!E163+'Marzo '!E163+'Abril '!E163+'Mayo '!E163+Junio!E163+Julio!E163+Agosto!E163+Septiembre!E163+'Octubre '!E163+Noviembre!E163+'Diciembre '!E163</f>
        <v>0</v>
      </c>
      <c r="F163" s="9"/>
    </row>
    <row r="164" spans="1:6" ht="15" customHeight="1" x14ac:dyDescent="0.2">
      <c r="A164" s="162" t="s">
        <v>236</v>
      </c>
      <c r="B164" s="159" t="s">
        <v>237</v>
      </c>
      <c r="C164" s="150">
        <f>+Enero!C164+Febrero!C164+'Marzo '!C164+'Abril '!C164+'Mayo '!C164+Junio!C164+Julio!C164+Agosto!C164+Septiembre!C164+'Octubre '!C164+Noviembre!C164+'Diciembre '!C164</f>
        <v>0</v>
      </c>
      <c r="D164" s="15"/>
      <c r="E164" s="81">
        <f>+Enero!E164+Febrero!E164+'Marzo '!E164+'Abril '!E164+'Mayo '!E164+Junio!E164+Julio!E164+Agosto!E164+Septiembre!E164+'Octubre '!E164+Noviembre!E164+'Diciembre '!E164</f>
        <v>0</v>
      </c>
      <c r="F164" s="9"/>
    </row>
    <row r="165" spans="1:6" ht="15" customHeight="1" x14ac:dyDescent="0.2">
      <c r="A165" s="162" t="s">
        <v>238</v>
      </c>
      <c r="B165" s="159" t="s">
        <v>239</v>
      </c>
      <c r="C165" s="150">
        <f>+Enero!C165+Febrero!C165+'Marzo '!C165+'Abril '!C165+'Mayo '!C165+Junio!C165+Julio!C165+Agosto!C165+Septiembre!C165+'Octubre '!C165+Noviembre!C165+'Diciembre '!C165</f>
        <v>0</v>
      </c>
      <c r="D165" s="15"/>
      <c r="E165" s="81">
        <f>+Enero!E165+Febrero!E165+'Marzo '!E165+'Abril '!E165+'Mayo '!E165+Junio!E165+Julio!E165+Agosto!E165+Septiembre!E165+'Octubre '!E165+Noviembre!E165+'Diciembre '!E165</f>
        <v>0</v>
      </c>
      <c r="F165" s="9"/>
    </row>
    <row r="166" spans="1:6" ht="15" customHeight="1" x14ac:dyDescent="0.2">
      <c r="A166" s="192" t="s">
        <v>240</v>
      </c>
      <c r="B166" s="190" t="s">
        <v>241</v>
      </c>
      <c r="C166" s="150">
        <f>+Enero!C166+Febrero!C166+'Marzo '!C166+'Abril '!C166+'Mayo '!C166+Junio!C166+Julio!C166+Agosto!C166+Septiembre!C166+'Octubre '!C166+Noviembre!C166+'Diciembre '!C166</f>
        <v>0</v>
      </c>
      <c r="D166" s="15"/>
      <c r="E166" s="81">
        <f>+Enero!E166+Febrero!E166+'Marzo '!E166+'Abril '!E166+'Mayo '!E166+Junio!E166+Julio!E166+Agosto!E166+Septiembre!E166+'Octubre '!E166+Noviembre!E166+'Diciembre '!E166</f>
        <v>0</v>
      </c>
      <c r="F166" s="9"/>
    </row>
    <row r="167" spans="1:6" ht="15" customHeight="1" x14ac:dyDescent="0.2">
      <c r="A167" s="193">
        <v>1901029</v>
      </c>
      <c r="B167" s="191" t="s">
        <v>242</v>
      </c>
      <c r="C167" s="147">
        <f>+Enero!C167+Febrero!C167+'Marzo '!C167+'Abril '!C167+'Mayo '!C167+Junio!C167+Julio!C167+Agosto!C167+Septiembre!C167+'Octubre '!C167+Noviembre!C167+'Diciembre '!C167</f>
        <v>0</v>
      </c>
      <c r="D167" s="22"/>
      <c r="E167" s="86">
        <f>+Enero!E167+Febrero!E167+'Marzo '!E167+'Abril '!E167+'Mayo '!E167+Junio!E167+Julio!E167+Agosto!E167+Septiembre!E167+'Octubre '!E167+Noviembre!E167+'Diciembre '!E167</f>
        <v>0</v>
      </c>
      <c r="F167" s="9"/>
    </row>
    <row r="168" spans="1:6" ht="15" customHeight="1" x14ac:dyDescent="0.2">
      <c r="A168" s="70"/>
      <c r="B168" s="87" t="s">
        <v>243</v>
      </c>
      <c r="C168" s="88">
        <f>SUM(C160:C167)</f>
        <v>0</v>
      </c>
      <c r="D168" s="89"/>
      <c r="E168" s="90">
        <f>SUM(E160:E167)</f>
        <v>0</v>
      </c>
      <c r="F168" s="9"/>
    </row>
    <row r="169" spans="1:6" ht="12.75" x14ac:dyDescent="0.2">
      <c r="A169" s="9"/>
      <c r="B169" s="9"/>
      <c r="C169" s="9"/>
      <c r="D169" s="9"/>
      <c r="E169" s="9"/>
      <c r="F169" s="9"/>
    </row>
    <row r="170" spans="1:6" ht="18" customHeight="1" x14ac:dyDescent="0.2">
      <c r="A170" s="9"/>
      <c r="B170" s="9"/>
      <c r="C170" s="9"/>
      <c r="D170" s="9"/>
      <c r="E170" s="9"/>
      <c r="F170" s="9"/>
    </row>
    <row r="171" spans="1:6" ht="18" customHeight="1" x14ac:dyDescent="0.2">
      <c r="A171" s="511" t="s">
        <v>244</v>
      </c>
      <c r="B171" s="505"/>
      <c r="C171" s="505"/>
      <c r="D171" s="505"/>
      <c r="E171" s="506"/>
      <c r="F171" s="6"/>
    </row>
    <row r="172" spans="1:6" ht="46.5" customHeight="1" x14ac:dyDescent="0.2">
      <c r="A172" s="11" t="s">
        <v>7</v>
      </c>
      <c r="B172" s="11" t="s">
        <v>8</v>
      </c>
      <c r="C172" s="218" t="s">
        <v>9</v>
      </c>
      <c r="D172" s="55" t="s">
        <v>10</v>
      </c>
      <c r="E172" s="220" t="s">
        <v>11</v>
      </c>
      <c r="F172" s="9"/>
    </row>
    <row r="173" spans="1:6" ht="12.75" customHeight="1" x14ac:dyDescent="0.2">
      <c r="A173" s="189">
        <v>1101004</v>
      </c>
      <c r="B173" s="185" t="s">
        <v>245</v>
      </c>
      <c r="C173" s="118">
        <f>+Enero!C173+Febrero!C173+'Marzo '!C173+'Abril '!C173+'Mayo '!C173+Junio!C173+Julio!C173+Agosto!C173+Septiembre!C173+'Octubre '!C173+Noviembre!C173+'Diciembre '!C173</f>
        <v>216</v>
      </c>
      <c r="D173" s="20"/>
      <c r="E173" s="80">
        <f>+Enero!E173+Febrero!E173+'Marzo '!E173+'Abril '!E173+'Mayo '!E173+Junio!E173+Julio!E173+Agosto!E173+Septiembre!E173+'Octubre '!E173+Noviembre!E173+'Diciembre '!E173</f>
        <v>3278880</v>
      </c>
      <c r="F173" s="9"/>
    </row>
    <row r="174" spans="1:6" ht="12.75" customHeight="1" x14ac:dyDescent="0.2">
      <c r="A174" s="184">
        <v>1101006</v>
      </c>
      <c r="B174" s="186" t="s">
        <v>246</v>
      </c>
      <c r="C174" s="115">
        <f>+Enero!C174+Febrero!C174+'Marzo '!C174+'Abril '!C174+'Mayo '!C174+Junio!C174+Julio!C174+Agosto!C174+Septiembre!C174+'Octubre '!C174+Noviembre!C174+'Diciembre '!C174</f>
        <v>0</v>
      </c>
      <c r="D174" s="15"/>
      <c r="E174" s="81">
        <f>+Enero!E174+Febrero!E174+'Marzo '!E174+'Abril '!E174+'Mayo '!E174+Junio!E174+Julio!E174+Agosto!E174+Septiembre!E174+'Octubre '!E174+Noviembre!E174+'Diciembre '!E174</f>
        <v>0</v>
      </c>
      <c r="F174" s="9"/>
    </row>
    <row r="175" spans="1:6" ht="24.75" customHeight="1" x14ac:dyDescent="0.2">
      <c r="A175" s="184" t="s">
        <v>247</v>
      </c>
      <c r="B175" s="187" t="s">
        <v>248</v>
      </c>
      <c r="C175" s="115">
        <f>+Enero!C175+Febrero!C175+'Marzo '!C175+'Abril '!C175+'Mayo '!C175+Junio!C175+Julio!C175+Agosto!C175+Septiembre!C175+'Octubre '!C175+Noviembre!C175+'Diciembre '!C175</f>
        <v>7251</v>
      </c>
      <c r="D175" s="15"/>
      <c r="E175" s="81">
        <f>+Enero!E175+Febrero!E175+'Marzo '!E175+'Abril '!E175+'Mayo '!E175+Junio!E175+Julio!E175+Agosto!E175+Septiembre!E175+'Octubre '!E175+Noviembre!E175+'Diciembre '!E175</f>
        <v>37610820</v>
      </c>
      <c r="F175" s="9"/>
    </row>
    <row r="176" spans="1:6" ht="24.75" customHeight="1" x14ac:dyDescent="0.2">
      <c r="A176" s="184" t="s">
        <v>249</v>
      </c>
      <c r="B176" s="187" t="s">
        <v>250</v>
      </c>
      <c r="C176" s="115">
        <f>+Enero!C176+Febrero!C176+'Marzo '!C176+'Abril '!C176+'Mayo '!C176+Junio!C176+Julio!C176+Agosto!C176+Septiembre!C176+'Octubre '!C176+Noviembre!C176+'Diciembre '!C176</f>
        <v>237</v>
      </c>
      <c r="D176" s="15"/>
      <c r="E176" s="81">
        <f>+Enero!E176+Febrero!E176+'Marzo '!E176+'Abril '!E176+'Mayo '!E176+Junio!E176+Julio!E176+Agosto!E176+Septiembre!E176+'Octubre '!E176+Noviembre!E176+'Diciembre '!E176</f>
        <v>3478380</v>
      </c>
      <c r="F176" s="9"/>
    </row>
    <row r="177" spans="1:6" ht="24.75" customHeight="1" x14ac:dyDescent="0.2">
      <c r="A177" s="184" t="s">
        <v>251</v>
      </c>
      <c r="B177" s="187" t="s">
        <v>252</v>
      </c>
      <c r="C177" s="115">
        <f>+Enero!C177+Febrero!C177+'Marzo '!C177+'Abril '!C177+'Mayo '!C177+Junio!C177+Julio!C177+Agosto!C177+Septiembre!C177+'Octubre '!C177+Noviembre!C177+'Diciembre '!C177</f>
        <v>395</v>
      </c>
      <c r="D177" s="15"/>
      <c r="E177" s="81">
        <f>+Enero!E177+Febrero!E177+'Marzo '!E177+'Abril '!E177+'Mayo '!E177+Junio!E177+Julio!E177+Agosto!E177+Septiembre!E177+'Octubre '!E177+Noviembre!E177+'Diciembre '!E177</f>
        <v>9801870</v>
      </c>
      <c r="F177" s="9"/>
    </row>
    <row r="178" spans="1:6" ht="12.75" customHeight="1" x14ac:dyDescent="0.2">
      <c r="A178" s="184" t="s">
        <v>253</v>
      </c>
      <c r="B178" s="187" t="s">
        <v>254</v>
      </c>
      <c r="C178" s="115">
        <f>+Enero!C178+Febrero!C178+'Marzo '!C178+'Abril '!C178+'Mayo '!C178+Junio!C178+Julio!C178+Agosto!C178+Septiembre!C178+'Octubre '!C178+Noviembre!C178+'Diciembre '!C178</f>
        <v>0</v>
      </c>
      <c r="D178" s="15"/>
      <c r="E178" s="81">
        <f>+Enero!E178+Febrero!E178+'Marzo '!E178+'Abril '!E178+'Mayo '!E178+Junio!E178+Julio!E178+Agosto!E178+Septiembre!E178+'Octubre '!E178+Noviembre!E178+'Diciembre '!E178</f>
        <v>0</v>
      </c>
      <c r="F178" s="9"/>
    </row>
    <row r="179" spans="1:6" ht="12.75" customHeight="1" x14ac:dyDescent="0.2">
      <c r="A179" s="184" t="s">
        <v>255</v>
      </c>
      <c r="B179" s="187" t="s">
        <v>256</v>
      </c>
      <c r="C179" s="115">
        <f>+Enero!C179+Febrero!C179+'Marzo '!C179+'Abril '!C179+'Mayo '!C179+Junio!C179+Julio!C179+Agosto!C179+Septiembre!C179+'Octubre '!C179+Noviembre!C179+'Diciembre '!C179</f>
        <v>971</v>
      </c>
      <c r="D179" s="15"/>
      <c r="E179" s="81">
        <f>+Enero!E179+Febrero!E179+'Marzo '!E179+'Abril '!E179+'Mayo '!E179+Junio!E179+Julio!E179+Agosto!E179+Septiembre!E179+'Octubre '!E179+Noviembre!E179+'Diciembre '!E179</f>
        <v>51269120</v>
      </c>
      <c r="F179" s="9"/>
    </row>
    <row r="180" spans="1:6" ht="24.75" customHeight="1" x14ac:dyDescent="0.2">
      <c r="A180" s="184" t="s">
        <v>257</v>
      </c>
      <c r="B180" s="187" t="s">
        <v>258</v>
      </c>
      <c r="C180" s="115">
        <f>+Enero!C180+Febrero!C180+'Marzo '!C180+'Abril '!C180+'Mayo '!C180+Junio!C180+Julio!C180+Agosto!C180+Septiembre!C180+'Octubre '!C180+Noviembre!C180+'Diciembre '!C180</f>
        <v>0</v>
      </c>
      <c r="D180" s="15"/>
      <c r="E180" s="81">
        <f>+Enero!E180+Febrero!E180+'Marzo '!E180+'Abril '!E180+'Mayo '!E180+Junio!E180+Julio!E180+Agosto!E180+Septiembre!E180+'Octubre '!E180+Noviembre!E180+'Diciembre '!E180</f>
        <v>0</v>
      </c>
      <c r="F180" s="9"/>
    </row>
    <row r="181" spans="1:6" ht="12.75" customHeight="1" x14ac:dyDescent="0.2">
      <c r="A181" s="184" t="s">
        <v>259</v>
      </c>
      <c r="B181" s="188" t="s">
        <v>260</v>
      </c>
      <c r="C181" s="115">
        <f>+Enero!C181+Febrero!C181+'Marzo '!C181+'Abril '!C181+'Mayo '!C181+Junio!C181+Julio!C181+Agosto!C181+Septiembre!C181+'Octubre '!C181+Noviembre!C181+'Diciembre '!C181</f>
        <v>0</v>
      </c>
      <c r="D181" s="15"/>
      <c r="E181" s="81">
        <f>+Enero!E181+Febrero!E181+'Marzo '!E181+'Abril '!E181+'Mayo '!E181+Junio!E181+Julio!E181+Agosto!E181+Septiembre!E181+'Octubre '!E181+Noviembre!E181+'Diciembre '!E181</f>
        <v>0</v>
      </c>
      <c r="F181" s="9"/>
    </row>
    <row r="182" spans="1:6" ht="12.75" customHeight="1" x14ac:dyDescent="0.2">
      <c r="A182" s="184" t="s">
        <v>261</v>
      </c>
      <c r="B182" s="187" t="s">
        <v>262</v>
      </c>
      <c r="C182" s="115">
        <f>+Enero!C182+Febrero!C182+'Marzo '!C182+'Abril '!C182+'Mayo '!C182+Junio!C182+Julio!C182+Agosto!C182+Septiembre!C182+'Octubre '!C182+Noviembre!C182+'Diciembre '!C182</f>
        <v>0</v>
      </c>
      <c r="D182" s="15"/>
      <c r="E182" s="81">
        <f>+Enero!E182+Febrero!E182+'Marzo '!E182+'Abril '!E182+'Mayo '!E182+Junio!E182+Julio!E182+Agosto!E182+Septiembre!E182+'Octubre '!E182+Noviembre!E182+'Diciembre '!E182</f>
        <v>0</v>
      </c>
      <c r="F182" s="9"/>
    </row>
    <row r="183" spans="1:6" ht="12.75" customHeight="1" x14ac:dyDescent="0.2">
      <c r="A183" s="184" t="s">
        <v>263</v>
      </c>
      <c r="B183" s="187" t="s">
        <v>264</v>
      </c>
      <c r="C183" s="115">
        <f>+Enero!C183+Febrero!C183+'Marzo '!C183+'Abril '!C183+'Mayo '!C183+Junio!C183+Julio!C183+Agosto!C183+Septiembre!C183+'Octubre '!C183+Noviembre!C183+'Diciembre '!C183</f>
        <v>0</v>
      </c>
      <c r="D183" s="15"/>
      <c r="E183" s="81">
        <f>+Enero!E183+Febrero!E183+'Marzo '!E183+'Abril '!E183+'Mayo '!E183+Junio!E183+Julio!E183+Agosto!E183+Septiembre!E183+'Octubre '!E183+Noviembre!E183+'Diciembre '!E183</f>
        <v>0</v>
      </c>
      <c r="F183" s="9"/>
    </row>
    <row r="184" spans="1:6" ht="24.75" customHeight="1" x14ac:dyDescent="0.2">
      <c r="A184" s="184" t="s">
        <v>265</v>
      </c>
      <c r="B184" s="188" t="s">
        <v>266</v>
      </c>
      <c r="C184" s="115">
        <f>+Enero!C184+Febrero!C184+'Marzo '!C184+'Abril '!C184+'Mayo '!C184+Junio!C184+Julio!C184+Agosto!C184+Septiembre!C184+'Octubre '!C184+Noviembre!C184+'Diciembre '!C184</f>
        <v>0</v>
      </c>
      <c r="D184" s="15"/>
      <c r="E184" s="81">
        <f>+Enero!E184+Febrero!E184+'Marzo '!E184+'Abril '!E184+'Mayo '!E184+Junio!E184+Julio!E184+Agosto!E184+Septiembre!E184+'Octubre '!E184+Noviembre!E184+'Diciembre '!E184</f>
        <v>0</v>
      </c>
      <c r="F184" s="9"/>
    </row>
    <row r="185" spans="1:6" ht="24.75" customHeight="1" x14ac:dyDescent="0.2">
      <c r="A185" s="184" t="s">
        <v>267</v>
      </c>
      <c r="B185" s="188" t="s">
        <v>268</v>
      </c>
      <c r="C185" s="115">
        <f>+Enero!C185+Febrero!C185+'Marzo '!C185+'Abril '!C185+'Mayo '!C185+Junio!C185+Julio!C185+Agosto!C185+Septiembre!C185+'Octubre '!C185+Noviembre!C185+'Diciembre '!C185</f>
        <v>0</v>
      </c>
      <c r="D185" s="15"/>
      <c r="E185" s="81">
        <f>+Enero!E185+Febrero!E185+'Marzo '!E185+'Abril '!E185+'Mayo '!E185+Junio!E185+Julio!E185+Agosto!E185+Septiembre!E185+'Octubre '!E185+Noviembre!E185+'Diciembre '!E185</f>
        <v>0</v>
      </c>
      <c r="F185" s="9"/>
    </row>
    <row r="186" spans="1:6" ht="24.75" customHeight="1" x14ac:dyDescent="0.2">
      <c r="A186" s="184" t="s">
        <v>269</v>
      </c>
      <c r="B186" s="188" t="s">
        <v>270</v>
      </c>
      <c r="C186" s="115">
        <f>+Enero!C186+Febrero!C186+'Marzo '!C186+'Abril '!C186+'Mayo '!C186+Junio!C186+Julio!C186+Agosto!C186+Septiembre!C186+'Octubre '!C186+Noviembre!C186+'Diciembre '!C186</f>
        <v>0</v>
      </c>
      <c r="D186" s="15"/>
      <c r="E186" s="81">
        <f>+Enero!E186+Febrero!E186+'Marzo '!E186+'Abril '!E186+'Mayo '!E186+Junio!E186+Julio!E186+Agosto!E186+Septiembre!E186+'Octubre '!E186+Noviembre!E186+'Diciembre '!E186</f>
        <v>0</v>
      </c>
      <c r="F186" s="9"/>
    </row>
    <row r="187" spans="1:6" ht="12.75" customHeight="1" x14ac:dyDescent="0.2">
      <c r="A187" s="184" t="s">
        <v>271</v>
      </c>
      <c r="B187" s="188" t="s">
        <v>272</v>
      </c>
      <c r="C187" s="115">
        <f>+Enero!C187+Febrero!C187+'Marzo '!C187+'Abril '!C187+'Mayo '!C187+Junio!C187+Julio!C187+Agosto!C187+Septiembre!C187+'Octubre '!C187+Noviembre!C187+'Diciembre '!C187</f>
        <v>0</v>
      </c>
      <c r="D187" s="15"/>
      <c r="E187" s="81">
        <f>+Enero!E187+Febrero!E187+'Marzo '!E187+'Abril '!E187+'Mayo '!E187+Junio!E187+Julio!E187+Agosto!E187+Septiembre!E187+'Octubre '!E187+Noviembre!E187+'Diciembre '!E187</f>
        <v>0</v>
      </c>
      <c r="F187" s="9"/>
    </row>
    <row r="188" spans="1:6" ht="12.75" customHeight="1" x14ac:dyDescent="0.2">
      <c r="A188" s="184" t="s">
        <v>273</v>
      </c>
      <c r="B188" s="188" t="s">
        <v>274</v>
      </c>
      <c r="C188" s="115">
        <f>+Enero!C188+Febrero!C188+'Marzo '!C188+'Abril '!C188+'Mayo '!C188+Junio!C188+Julio!C188+Agosto!C188+Septiembre!C188+'Octubre '!C188+Noviembre!C188+'Diciembre '!C188</f>
        <v>0</v>
      </c>
      <c r="D188" s="15"/>
      <c r="E188" s="81">
        <f>+Enero!E188+Febrero!E188+'Marzo '!E188+'Abril '!E188+'Mayo '!E188+Junio!E188+Julio!E188+Agosto!E188+Septiembre!E188+'Octubre '!E188+Noviembre!E188+'Diciembre '!E188</f>
        <v>0</v>
      </c>
      <c r="F188" s="9"/>
    </row>
    <row r="189" spans="1:6" ht="24.75" customHeight="1" x14ac:dyDescent="0.2">
      <c r="A189" s="184" t="s">
        <v>275</v>
      </c>
      <c r="B189" s="187" t="s">
        <v>276</v>
      </c>
      <c r="C189" s="115">
        <f>+Enero!C189+Febrero!C189+'Marzo '!C189+'Abril '!C189+'Mayo '!C189+Junio!C189+Julio!C189+Agosto!C189+Septiembre!C189+'Octubre '!C189+Noviembre!C189+'Diciembre '!C189</f>
        <v>0</v>
      </c>
      <c r="D189" s="15"/>
      <c r="E189" s="81">
        <f>+Enero!E189+Febrero!E189+'Marzo '!E189+'Abril '!E189+'Mayo '!E189+Junio!E189+Julio!E189+Agosto!E189+Septiembre!E189+'Octubre '!E189+Noviembre!E189+'Diciembre '!E189</f>
        <v>0</v>
      </c>
      <c r="F189" s="9"/>
    </row>
    <row r="190" spans="1:6" ht="24.75" customHeight="1" x14ac:dyDescent="0.2">
      <c r="A190" s="184" t="s">
        <v>277</v>
      </c>
      <c r="B190" s="188" t="s">
        <v>278</v>
      </c>
      <c r="C190" s="115">
        <f>+Enero!C190+Febrero!C190+'Marzo '!C190+'Abril '!C190+'Mayo '!C190+Junio!C190+Julio!C190+Agosto!C190+Septiembre!C190+'Octubre '!C190+Noviembre!C190+'Diciembre '!C190</f>
        <v>0</v>
      </c>
      <c r="D190" s="15"/>
      <c r="E190" s="81">
        <f>+Enero!E190+Febrero!E190+'Marzo '!E190+'Abril '!E190+'Mayo '!E190+Junio!E190+Julio!E190+Agosto!E190+Septiembre!E190+'Octubre '!E190+Noviembre!E190+'Diciembre '!E190</f>
        <v>0</v>
      </c>
      <c r="F190" s="9"/>
    </row>
    <row r="191" spans="1:6" ht="12.75" customHeight="1" x14ac:dyDescent="0.2">
      <c r="A191" s="184" t="s">
        <v>279</v>
      </c>
      <c r="B191" s="188" t="s">
        <v>280</v>
      </c>
      <c r="C191" s="115">
        <f>+Enero!C191+Febrero!C191+'Marzo '!C191+'Abril '!C191+'Mayo '!C191+Junio!C191+Julio!C191+Agosto!C191+Septiembre!C191+'Octubre '!C191+Noviembre!C191+'Diciembre '!C191</f>
        <v>0</v>
      </c>
      <c r="D191" s="15"/>
      <c r="E191" s="81">
        <f>+Enero!E191+Febrero!E191+'Marzo '!E191+'Abril '!E191+'Mayo '!E191+Junio!E191+Julio!E191+Agosto!E191+Septiembre!E191+'Octubre '!E191+Noviembre!E191+'Diciembre '!E191</f>
        <v>0</v>
      </c>
      <c r="F191" s="9"/>
    </row>
    <row r="192" spans="1:6" ht="12.75" customHeight="1" x14ac:dyDescent="0.2">
      <c r="A192" s="162" t="s">
        <v>281</v>
      </c>
      <c r="B192" s="188" t="s">
        <v>282</v>
      </c>
      <c r="C192" s="115">
        <f>+Enero!C192+Febrero!C192+'Marzo '!C192+'Abril '!C192+'Mayo '!C192+Junio!C192+Julio!C192+Agosto!C192+Septiembre!C192+'Octubre '!C192+Noviembre!C192+'Diciembre '!C192</f>
        <v>0</v>
      </c>
      <c r="D192" s="15"/>
      <c r="E192" s="81">
        <f>+Enero!E192+Febrero!E192+'Marzo '!E192+'Abril '!E192+'Mayo '!E192+Junio!E192+Julio!E192+Agosto!E192+Septiembre!E192+'Octubre '!E192+Noviembre!E192+'Diciembre '!E192</f>
        <v>0</v>
      </c>
      <c r="F192" s="9"/>
    </row>
    <row r="193" spans="1:6" ht="24.75" customHeight="1" x14ac:dyDescent="0.2">
      <c r="A193" s="184" t="s">
        <v>283</v>
      </c>
      <c r="B193" s="188" t="s">
        <v>284</v>
      </c>
      <c r="C193" s="115">
        <f>+Enero!C193+Febrero!C193+'Marzo '!C193+'Abril '!C193+'Mayo '!C193+Junio!C193+Julio!C193+Agosto!C193+Septiembre!C193+'Octubre '!C193+Noviembre!C193+'Diciembre '!C193</f>
        <v>0</v>
      </c>
      <c r="D193" s="15"/>
      <c r="E193" s="81">
        <f>+Enero!E193+Febrero!E193+'Marzo '!E193+'Abril '!E193+'Mayo '!E193+Junio!E193+Julio!E193+Agosto!E193+Septiembre!E193+'Octubre '!E193+Noviembre!E193+'Diciembre '!E193</f>
        <v>0</v>
      </c>
      <c r="F193" s="9"/>
    </row>
    <row r="194" spans="1:6" ht="12.75" customHeight="1" x14ac:dyDescent="0.2">
      <c r="A194" s="162" t="s">
        <v>285</v>
      </c>
      <c r="B194" s="188" t="s">
        <v>286</v>
      </c>
      <c r="C194" s="115">
        <f>+Enero!C194+Febrero!C194+'Marzo '!C194+'Abril '!C194+'Mayo '!C194+Junio!C194+Julio!C194+Agosto!C194+Septiembre!C194+'Octubre '!C194+Noviembre!C194+'Diciembre '!C194</f>
        <v>0</v>
      </c>
      <c r="D194" s="15"/>
      <c r="E194" s="81">
        <f>+Enero!E194+Febrero!E194+'Marzo '!E194+'Abril '!E194+'Mayo '!E194+Junio!E194+Julio!E194+Agosto!E194+Septiembre!E194+'Octubre '!E194+Noviembre!E194+'Diciembre '!E194</f>
        <v>0</v>
      </c>
      <c r="F194" s="9"/>
    </row>
    <row r="195" spans="1:6" ht="12.75" customHeight="1" x14ac:dyDescent="0.2">
      <c r="A195" s="162" t="s">
        <v>287</v>
      </c>
      <c r="B195" s="188" t="s">
        <v>288</v>
      </c>
      <c r="C195" s="115">
        <f>+Enero!C195+Febrero!C195+'Marzo '!C195+'Abril '!C195+'Mayo '!C195+Junio!C195+Julio!C195+Agosto!C195+Septiembre!C195+'Octubre '!C195+Noviembre!C195+'Diciembre '!C195</f>
        <v>0</v>
      </c>
      <c r="D195" s="15"/>
      <c r="E195" s="81">
        <f>+Enero!E195+Febrero!E195+'Marzo '!E195+'Abril '!E195+'Mayo '!E195+Junio!E195+Julio!E195+Agosto!E195+Septiembre!E195+'Octubre '!E195+Noviembre!E195+'Diciembre '!E195</f>
        <v>0</v>
      </c>
      <c r="F195" s="9"/>
    </row>
    <row r="196" spans="1:6" ht="12.75" customHeight="1" x14ac:dyDescent="0.2">
      <c r="A196" s="184" t="s">
        <v>289</v>
      </c>
      <c r="B196" s="188" t="s">
        <v>290</v>
      </c>
      <c r="C196" s="115">
        <f>+Enero!C196+Febrero!C196+'Marzo '!C196+'Abril '!C196+'Mayo '!C196+Junio!C196+Julio!C196+Agosto!C196+Septiembre!C196+'Octubre '!C196+Noviembre!C196+'Diciembre '!C196</f>
        <v>0</v>
      </c>
      <c r="D196" s="15"/>
      <c r="E196" s="81">
        <f>+Enero!E196+Febrero!E196+'Marzo '!E196+'Abril '!E196+'Mayo '!E196+Junio!E196+Julio!E196+Agosto!E196+Septiembre!E196+'Octubre '!E196+Noviembre!E196+'Diciembre '!E196</f>
        <v>0</v>
      </c>
      <c r="F196" s="9"/>
    </row>
    <row r="197" spans="1:6" ht="12.75" customHeight="1" x14ac:dyDescent="0.2">
      <c r="A197" s="184" t="s">
        <v>291</v>
      </c>
      <c r="B197" s="188" t="s">
        <v>292</v>
      </c>
      <c r="C197" s="115">
        <f>+Enero!C197+Febrero!C197+'Marzo '!C197+'Abril '!C197+'Mayo '!C197+Junio!C197+Julio!C197+Agosto!C197+Septiembre!C197+'Octubre '!C197+Noviembre!C197+'Diciembre '!C197</f>
        <v>0</v>
      </c>
      <c r="D197" s="15"/>
      <c r="E197" s="81">
        <f>+Enero!E197+Febrero!E197+'Marzo '!E197+'Abril '!E197+'Mayo '!E197+Junio!E197+Julio!E197+Agosto!E197+Septiembre!E197+'Octubre '!E197+Noviembre!E197+'Diciembre '!E197</f>
        <v>0</v>
      </c>
      <c r="F197" s="9"/>
    </row>
    <row r="198" spans="1:6" ht="12.75" customHeight="1" x14ac:dyDescent="0.2">
      <c r="A198" s="184" t="s">
        <v>293</v>
      </c>
      <c r="B198" s="188" t="s">
        <v>294</v>
      </c>
      <c r="C198" s="115">
        <f>+Enero!C198+Febrero!C198+'Marzo '!C198+'Abril '!C198+'Mayo '!C198+Junio!C198+Julio!C198+Agosto!C198+Septiembre!C198+'Octubre '!C198+Noviembre!C198+'Diciembre '!C198</f>
        <v>0</v>
      </c>
      <c r="D198" s="15"/>
      <c r="E198" s="81">
        <f>+Enero!E198+Febrero!E198+'Marzo '!E198+'Abril '!E198+'Mayo '!E198+Junio!E198+Julio!E198+Agosto!E198+Septiembre!E198+'Octubre '!E198+Noviembre!E198+'Diciembre '!E198</f>
        <v>0</v>
      </c>
      <c r="F198" s="9"/>
    </row>
    <row r="199" spans="1:6" ht="12.75" customHeight="1" x14ac:dyDescent="0.2">
      <c r="A199" s="184">
        <v>1801001</v>
      </c>
      <c r="B199" s="186" t="s">
        <v>295</v>
      </c>
      <c r="C199" s="115">
        <f>+Enero!C199+Febrero!C199+'Marzo '!C199+'Abril '!C199+'Mayo '!C199+Junio!C199+Julio!C199+Agosto!C199+Septiembre!C199+'Octubre '!C199+Noviembre!C199+'Diciembre '!C199</f>
        <v>912</v>
      </c>
      <c r="D199" s="15"/>
      <c r="E199" s="81">
        <f>+Enero!E199+Febrero!E199+'Marzo '!E199+'Abril '!E199+'Mayo '!E199+Junio!E199+Julio!E199+Agosto!E199+Septiembre!E199+'Octubre '!E199+Noviembre!E199+'Diciembre '!E199</f>
        <v>32712600</v>
      </c>
      <c r="F199" s="9"/>
    </row>
    <row r="200" spans="1:6" ht="12.75" customHeight="1" x14ac:dyDescent="0.2">
      <c r="A200" s="184">
        <v>1801003</v>
      </c>
      <c r="B200" s="188" t="s">
        <v>296</v>
      </c>
      <c r="C200" s="115">
        <f>+Enero!C200+Febrero!C200+'Marzo '!C200+'Abril '!C200+'Mayo '!C200+Junio!C200+Julio!C200+Agosto!C200+Septiembre!C200+'Octubre '!C200+Noviembre!C200+'Diciembre '!C200</f>
        <v>0</v>
      </c>
      <c r="D200" s="15"/>
      <c r="E200" s="81">
        <f>+Enero!E200+Febrero!E200+'Marzo '!E200+'Abril '!E200+'Mayo '!E200+Junio!E200+Julio!E200+Agosto!E200+Septiembre!E200+'Octubre '!E200+Noviembre!E200+'Diciembre '!E200</f>
        <v>0</v>
      </c>
      <c r="F200" s="9"/>
    </row>
    <row r="201" spans="1:6" ht="12.75" customHeight="1" x14ac:dyDescent="0.2">
      <c r="A201" s="184">
        <v>1801006</v>
      </c>
      <c r="B201" s="186" t="s">
        <v>297</v>
      </c>
      <c r="C201" s="115">
        <f>+Enero!C201+Febrero!C201+'Marzo '!C201+'Abril '!C201+'Mayo '!C201+Junio!C201+Julio!C201+Agosto!C201+Septiembre!C201+'Octubre '!C201+Noviembre!C201+'Diciembre '!C201</f>
        <v>157</v>
      </c>
      <c r="D201" s="15"/>
      <c r="E201" s="81">
        <f>+Enero!E201+Febrero!E201+'Marzo '!E201+'Abril '!E201+'Mayo '!E201+Junio!E201+Julio!E201+Agosto!E201+Septiembre!E201+'Octubre '!E201+Noviembre!E201+'Diciembre '!E201</f>
        <v>7226340</v>
      </c>
      <c r="F201" s="9"/>
    </row>
    <row r="202" spans="1:6" ht="24.75" customHeight="1" x14ac:dyDescent="0.2">
      <c r="A202" s="184" t="s">
        <v>298</v>
      </c>
      <c r="B202" s="186" t="s">
        <v>299</v>
      </c>
      <c r="C202" s="115">
        <f>+Enero!C202+Febrero!C202+'Marzo '!C202+'Abril '!C202+'Mayo '!C202+Junio!C202+Julio!C202+Agosto!C202+Septiembre!C202+'Octubre '!C202+Noviembre!C202+'Diciembre '!C202</f>
        <v>26</v>
      </c>
      <c r="D202" s="15"/>
      <c r="E202" s="81">
        <f>+Enero!E202+Febrero!E202+'Marzo '!E202+'Abril '!E202+'Mayo '!E202+Junio!E202+Julio!E202+Agosto!E202+Septiembre!E202+'Octubre '!E202+Noviembre!E202+'Diciembre '!E202</f>
        <v>252780</v>
      </c>
      <c r="F202" s="9"/>
    </row>
    <row r="203" spans="1:6" ht="24.75" customHeight="1" x14ac:dyDescent="0.2">
      <c r="A203" s="213" t="s">
        <v>300</v>
      </c>
      <c r="B203" s="215" t="s">
        <v>301</v>
      </c>
      <c r="C203" s="211">
        <f>+Enero!C203+Febrero!C203+'Marzo '!C203+'Abril '!C203+'Mayo '!C203+Junio!C203+Julio!C203+Agosto!C203+Septiembre!C203+'Octubre '!C203+Noviembre!C203+'Diciembre '!C203</f>
        <v>0</v>
      </c>
      <c r="D203" s="15"/>
      <c r="E203" s="81">
        <f>+Enero!E203+Febrero!E203+'Marzo '!E203+'Abril '!E203+'Mayo '!E203+Junio!E203+Julio!E203+Agosto!E203+Septiembre!E203+'Octubre '!E203+Noviembre!E203+'Diciembre '!E203</f>
        <v>0</v>
      </c>
      <c r="F203" s="9"/>
    </row>
    <row r="204" spans="1:6" ht="24.75" customHeight="1" x14ac:dyDescent="0.2">
      <c r="A204" s="213" t="s">
        <v>302</v>
      </c>
      <c r="B204" s="215" t="s">
        <v>303</v>
      </c>
      <c r="C204" s="211">
        <f>+Enero!C204+Febrero!C204+'Marzo '!C204+'Abril '!C204+'Mayo '!C204+Junio!C204+Julio!C204+Agosto!C204+Septiembre!C204+'Octubre '!C204+Noviembre!C204+'Diciembre '!C204</f>
        <v>0</v>
      </c>
      <c r="D204" s="15"/>
      <c r="E204" s="81">
        <f>+Enero!E204+Febrero!E204+'Marzo '!E204+'Abril '!E204+'Mayo '!E204+Junio!E204+Julio!E204+Agosto!E204+Septiembre!E204+'Octubre '!E204+Noviembre!E204+'Diciembre '!E204</f>
        <v>0</v>
      </c>
      <c r="F204" s="9"/>
    </row>
    <row r="205" spans="1:6" ht="24.75" customHeight="1" x14ac:dyDescent="0.2">
      <c r="A205" s="213" t="s">
        <v>304</v>
      </c>
      <c r="B205" s="215" t="s">
        <v>305</v>
      </c>
      <c r="C205" s="211">
        <f>+Enero!C205+Febrero!C205+'Marzo '!C205+'Abril '!C205+'Mayo '!C205+Junio!C205+Julio!C205+Agosto!C205+Septiembre!C205+'Octubre '!C205+Noviembre!C205+'Diciembre '!C205</f>
        <v>0</v>
      </c>
      <c r="D205" s="15"/>
      <c r="E205" s="81">
        <f>+Enero!E205+Febrero!E205+'Marzo '!E205+'Abril '!E205+'Mayo '!E205+Junio!E205+Julio!E205+Agosto!E205+Septiembre!E205+'Octubre '!E205+Noviembre!E205+'Diciembre '!E205</f>
        <v>0</v>
      </c>
      <c r="F205" s="9"/>
    </row>
    <row r="206" spans="1:6" ht="24.75" customHeight="1" x14ac:dyDescent="0.2">
      <c r="A206" s="214" t="s">
        <v>306</v>
      </c>
      <c r="B206" s="216" t="s">
        <v>307</v>
      </c>
      <c r="C206" s="212">
        <f>+Enero!C206+Febrero!C206+'Marzo '!C206+'Abril '!C206+'Mayo '!C206+Junio!C206+Julio!C206+Agosto!C206+Septiembre!C206+'Octubre '!C206+Noviembre!C206+'Diciembre '!C206</f>
        <v>0</v>
      </c>
      <c r="D206" s="22"/>
      <c r="E206" s="86">
        <f>+Enero!E206+Febrero!E206+'Marzo '!E206+'Abril '!E206+'Mayo '!E206+Junio!E206+Julio!E206+Agosto!E206+Septiembre!E206+'Octubre '!E206+Noviembre!E206+'Diciembre '!E206</f>
        <v>0</v>
      </c>
      <c r="F206" s="9"/>
    </row>
    <row r="207" spans="1:6" ht="17.25" customHeight="1" x14ac:dyDescent="0.2">
      <c r="A207" s="169"/>
      <c r="B207" s="168" t="s">
        <v>308</v>
      </c>
      <c r="C207" s="24">
        <f>SUM(C173:C206)</f>
        <v>10165</v>
      </c>
      <c r="D207" s="84"/>
      <c r="E207" s="85">
        <f>SUM(E173:E206)</f>
        <v>145630790</v>
      </c>
      <c r="F207" s="9"/>
    </row>
    <row r="208" spans="1:6" ht="21.75" customHeight="1" x14ac:dyDescent="0.2">
      <c r="A208" s="9"/>
      <c r="B208" s="9"/>
      <c r="C208" s="9"/>
      <c r="D208" s="9"/>
      <c r="E208" s="9"/>
      <c r="F208" s="9"/>
    </row>
    <row r="209" spans="1:6" ht="19.5" customHeight="1" x14ac:dyDescent="0.2">
      <c r="A209" s="9"/>
      <c r="B209" s="9"/>
      <c r="C209" s="9"/>
      <c r="D209" s="9"/>
      <c r="E209" s="9"/>
      <c r="F209" s="9"/>
    </row>
    <row r="210" spans="1:6" ht="18" customHeight="1" x14ac:dyDescent="0.2">
      <c r="A210" s="511" t="s">
        <v>309</v>
      </c>
      <c r="B210" s="505"/>
      <c r="C210" s="505"/>
      <c r="D210" s="505"/>
      <c r="E210" s="506"/>
      <c r="F210" s="6"/>
    </row>
    <row r="211" spans="1:6" ht="39.75" customHeight="1" x14ac:dyDescent="0.2">
      <c r="A211" s="11" t="s">
        <v>7</v>
      </c>
      <c r="B211" s="11" t="s">
        <v>8</v>
      </c>
      <c r="C211" s="218" t="s">
        <v>9</v>
      </c>
      <c r="D211" s="55" t="s">
        <v>10</v>
      </c>
      <c r="E211" s="220" t="s">
        <v>11</v>
      </c>
      <c r="F211" s="6"/>
    </row>
    <row r="212" spans="1:6" ht="12.75" customHeight="1" x14ac:dyDescent="0.2">
      <c r="A212" s="161" t="s">
        <v>310</v>
      </c>
      <c r="B212" s="178" t="s">
        <v>311</v>
      </c>
      <c r="C212" s="118">
        <f>+Enero!C212+Febrero!C212+'Marzo '!C212+'Abril '!C212+'Mayo '!C212+Junio!C212+Julio!C212+Agosto!C212+Septiembre!C212+'Octubre '!C212+Noviembre!C212+'Diciembre '!C212</f>
        <v>0</v>
      </c>
      <c r="D212" s="20"/>
      <c r="E212" s="80">
        <f>+Enero!E212+Febrero!E212+'Marzo '!E212+'Abril '!E212+'Mayo '!E212+Junio!E212+Julio!E212+Agosto!E212+Septiembre!E212+'Octubre '!E212+Noviembre!E212+'Diciembre '!E212</f>
        <v>0</v>
      </c>
      <c r="F212" s="9"/>
    </row>
    <row r="213" spans="1:6" ht="12.75" customHeight="1" x14ac:dyDescent="0.2">
      <c r="A213" s="162" t="s">
        <v>312</v>
      </c>
      <c r="B213" s="159" t="s">
        <v>313</v>
      </c>
      <c r="C213" s="115">
        <f>+Enero!C213+Febrero!C213+'Marzo '!C213+'Abril '!C213+'Mayo '!C213+Junio!C213+Julio!C213+Agosto!C213+Septiembre!C213+'Octubre '!C213+Noviembre!C213+'Diciembre '!C213</f>
        <v>1284</v>
      </c>
      <c r="D213" s="15"/>
      <c r="E213" s="81">
        <f>+Enero!E213+Febrero!E213+'Marzo '!E213+'Abril '!E213+'Mayo '!E213+Junio!E213+Julio!E213+Agosto!E213+Septiembre!E213+'Octubre '!E213+Noviembre!E213+'Diciembre '!E213</f>
        <v>19254920</v>
      </c>
      <c r="F213" s="9"/>
    </row>
    <row r="214" spans="1:6" ht="12.75" customHeight="1" x14ac:dyDescent="0.2">
      <c r="A214" s="162" t="s">
        <v>314</v>
      </c>
      <c r="B214" s="158" t="s">
        <v>315</v>
      </c>
      <c r="C214" s="115">
        <f>+Enero!C214+Febrero!C214+'Marzo '!C214+'Abril '!C214+'Mayo '!C214+Junio!C214+Julio!C214+Agosto!C214+Septiembre!C214+'Octubre '!C214+Noviembre!C214+'Diciembre '!C214</f>
        <v>0</v>
      </c>
      <c r="D214" s="15"/>
      <c r="E214" s="81">
        <f>+Enero!E214+Febrero!E214+'Marzo '!E214+'Abril '!E214+'Mayo '!E214+Junio!E214+Julio!E214+Agosto!E214+Septiembre!E214+'Octubre '!E214+Noviembre!E214+'Diciembre '!E214</f>
        <v>0</v>
      </c>
      <c r="F214" s="9"/>
    </row>
    <row r="215" spans="1:6" ht="12.75" customHeight="1" x14ac:dyDescent="0.2">
      <c r="A215" s="162" t="s">
        <v>316</v>
      </c>
      <c r="B215" s="158" t="s">
        <v>317</v>
      </c>
      <c r="C215" s="115">
        <f>+Enero!C215+Febrero!C215+'Marzo '!C215+'Abril '!C215+'Mayo '!C215+Junio!C215+Julio!C215+Agosto!C215+Septiembre!C215+'Octubre '!C215+Noviembre!C215+'Diciembre '!C215</f>
        <v>5183</v>
      </c>
      <c r="D215" s="15"/>
      <c r="E215" s="81">
        <f>+Enero!E215+Febrero!E215+'Marzo '!E215+'Abril '!E215+'Mayo '!E215+Junio!E215+Julio!E215+Agosto!E215+Septiembre!E215+'Octubre '!E215+Noviembre!E215+'Diciembre '!E215</f>
        <v>3654160</v>
      </c>
      <c r="F215" s="9"/>
    </row>
    <row r="216" spans="1:6" ht="12.75" customHeight="1" x14ac:dyDescent="0.2">
      <c r="A216" s="162" t="s">
        <v>318</v>
      </c>
      <c r="B216" s="159" t="s">
        <v>319</v>
      </c>
      <c r="C216" s="115">
        <f>+Enero!C216+Febrero!C216+'Marzo '!C216+'Abril '!C216+'Mayo '!C216+Junio!C216+Julio!C216+Agosto!C216+Septiembre!C216+'Octubre '!C216+Noviembre!C216+'Diciembre '!C216</f>
        <v>57483</v>
      </c>
      <c r="D216" s="15"/>
      <c r="E216" s="81">
        <f>+Enero!E216+Febrero!E216+'Marzo '!E216+'Abril '!E216+'Mayo '!E216+Junio!E216+Julio!E216+Agosto!E216+Septiembre!E216+'Octubre '!E216+Noviembre!E216+'Diciembre '!E216</f>
        <v>122479540</v>
      </c>
      <c r="F216" s="9"/>
    </row>
    <row r="217" spans="1:6" ht="12.75" customHeight="1" x14ac:dyDescent="0.2">
      <c r="A217" s="162" t="s">
        <v>320</v>
      </c>
      <c r="B217" s="159" t="s">
        <v>321</v>
      </c>
      <c r="C217" s="115">
        <f>+Enero!C217+Febrero!C217+'Marzo '!C217+'Abril '!C217+'Mayo '!C217+Junio!C217+Julio!C217+Agosto!C217+Septiembre!C217+'Octubre '!C217+Noviembre!C217+'Diciembre '!C217</f>
        <v>936</v>
      </c>
      <c r="D217" s="15"/>
      <c r="E217" s="81">
        <f>+Enero!E217+Febrero!E217+'Marzo '!E217+'Abril '!E217+'Mayo '!E217+Junio!E217+Julio!E217+Agosto!E217+Septiembre!E217+'Octubre '!E217+Noviembre!E217+'Diciembre '!E217</f>
        <v>14951840</v>
      </c>
      <c r="F217" s="9"/>
    </row>
    <row r="218" spans="1:6" ht="12.75" customHeight="1" x14ac:dyDescent="0.2">
      <c r="A218" s="162" t="s">
        <v>322</v>
      </c>
      <c r="B218" s="158" t="s">
        <v>323</v>
      </c>
      <c r="C218" s="115">
        <f>+Enero!C218+Febrero!C218+'Marzo '!C218+'Abril '!C218+'Mayo '!C218+Junio!C218+Julio!C218+Agosto!C218+Septiembre!C218+'Octubre '!C218+Noviembre!C218+'Diciembre '!C218</f>
        <v>1773</v>
      </c>
      <c r="D218" s="15"/>
      <c r="E218" s="81">
        <f>+Enero!E218+Febrero!E218+'Marzo '!E218+'Abril '!E218+'Mayo '!E218+Junio!E218+Julio!E218+Agosto!E218+Septiembre!E218+'Octubre '!E218+Noviembre!E218+'Diciembre '!E218</f>
        <v>65076750</v>
      </c>
      <c r="F218" s="9"/>
    </row>
    <row r="219" spans="1:6" ht="12.75" customHeight="1" x14ac:dyDescent="0.2">
      <c r="A219" s="184" t="s">
        <v>324</v>
      </c>
      <c r="B219" s="158" t="s">
        <v>325</v>
      </c>
      <c r="C219" s="115">
        <f>+Enero!C219+Febrero!C219+'Marzo '!C219+'Abril '!C219+'Mayo '!C219+Junio!C219+Julio!C219+Agosto!C219+Septiembre!C219+'Octubre '!C219+Noviembre!C219+'Diciembre '!C219</f>
        <v>293</v>
      </c>
      <c r="D219" s="92"/>
      <c r="E219" s="81">
        <f>+Enero!E219+Febrero!E219+'Marzo '!E219+'Abril '!E219+'Mayo '!E219+Junio!E219+Julio!E219+Agosto!E219+Septiembre!E219+'Octubre '!E219+Noviembre!E219+'Diciembre '!E219</f>
        <v>2691730</v>
      </c>
      <c r="F219" s="9"/>
    </row>
    <row r="220" spans="1:6" ht="12.75" customHeight="1" x14ac:dyDescent="0.2">
      <c r="A220" s="163" t="s">
        <v>326</v>
      </c>
      <c r="B220" s="160" t="s">
        <v>327</v>
      </c>
      <c r="C220" s="127">
        <f>+Enero!C220+Febrero!C220+'Marzo '!C220+'Abril '!C220+'Mayo '!C220+Junio!C220+Julio!C220+Agosto!C220+Septiembre!C220+'Octubre '!C220+Noviembre!C220+'Diciembre '!C220</f>
        <v>491</v>
      </c>
      <c r="D220" s="22"/>
      <c r="E220" s="86">
        <f>+Enero!E220+Febrero!E220+'Marzo '!E220+'Abril '!E220+'Mayo '!E220+Junio!E220+Julio!E220+Agosto!E220+Septiembre!E220+'Octubre '!E220+Noviembre!E220+'Diciembre '!E220</f>
        <v>14582800</v>
      </c>
      <c r="F220" s="9"/>
    </row>
    <row r="221" spans="1:6" ht="12.75" x14ac:dyDescent="0.2">
      <c r="A221" s="169"/>
      <c r="B221" s="168" t="s">
        <v>328</v>
      </c>
      <c r="C221" s="24">
        <f>SUM(C212:C220)</f>
        <v>67443</v>
      </c>
      <c r="D221" s="84"/>
      <c r="E221" s="91">
        <f>+Enero!E221+Febrero!E221+'Marzo '!E221+'Abril '!E221+'Mayo '!E221+Junio!E221+Julio!E221+Agosto!E221+Septiembre!E221+'Octubre '!E221+Noviembre!E221+'Diciembre '!E221</f>
        <v>242691740</v>
      </c>
      <c r="F221" s="9"/>
    </row>
    <row r="222" spans="1:6" ht="17.25" customHeight="1" x14ac:dyDescent="0.2">
      <c r="A222" s="9"/>
      <c r="B222" s="9"/>
      <c r="C222" s="9"/>
      <c r="D222" s="9"/>
      <c r="E222" s="9"/>
      <c r="F222" s="9"/>
    </row>
    <row r="223" spans="1:6" ht="18" customHeight="1" x14ac:dyDescent="0.2">
      <c r="A223" s="9"/>
      <c r="B223" s="9"/>
      <c r="C223" s="9"/>
      <c r="D223" s="9"/>
      <c r="E223" s="9"/>
      <c r="F223" s="9"/>
    </row>
    <row r="224" spans="1:6" ht="27.75" customHeight="1" x14ac:dyDescent="0.2">
      <c r="A224" s="517" t="s">
        <v>329</v>
      </c>
      <c r="B224" s="518"/>
      <c r="C224" s="519"/>
      <c r="D224" s="9"/>
      <c r="E224" s="9"/>
      <c r="F224" s="6"/>
    </row>
    <row r="225" spans="1:7" ht="42.75" customHeight="1" x14ac:dyDescent="0.2">
      <c r="A225" s="11" t="s">
        <v>7</v>
      </c>
      <c r="B225" s="11" t="s">
        <v>9</v>
      </c>
      <c r="C225" s="11" t="s">
        <v>11</v>
      </c>
      <c r="D225" s="6"/>
      <c r="E225" s="9"/>
      <c r="F225" s="9"/>
    </row>
    <row r="226" spans="1:7" ht="15" customHeight="1" x14ac:dyDescent="0.2">
      <c r="A226" s="161" t="s">
        <v>330</v>
      </c>
      <c r="B226" s="179" t="s">
        <v>331</v>
      </c>
      <c r="C226" s="93">
        <f>+Enero!C226+Febrero!C226+'Marzo '!C226+'Abril '!C226+'Mayo '!C226+Junio!C226+Julio!C226+Agosto!C226+Septiembre!C226+'Octubre '!C226+Noviembre!C226+'Diciembre '!C226</f>
        <v>0</v>
      </c>
      <c r="D226" s="94"/>
      <c r="E226" s="9"/>
      <c r="F226" s="9"/>
    </row>
    <row r="227" spans="1:7" ht="15" customHeight="1" x14ac:dyDescent="0.2">
      <c r="A227" s="182" t="s">
        <v>332</v>
      </c>
      <c r="B227" s="180" t="s">
        <v>333</v>
      </c>
      <c r="C227" s="95">
        <f>+Enero!C227+Febrero!C227+'Marzo '!C227+'Abril '!C227+'Mayo '!C227+Junio!C227+Julio!C227+Agosto!C227+Septiembre!C227+'Octubre '!C227+Noviembre!C227+'Diciembre '!C227</f>
        <v>0</v>
      </c>
      <c r="D227" s="94"/>
      <c r="E227" s="9"/>
      <c r="F227" s="9"/>
    </row>
    <row r="228" spans="1:7" ht="18" customHeight="1" x14ac:dyDescent="0.2">
      <c r="A228" s="183"/>
      <c r="B228" s="181" t="s">
        <v>334</v>
      </c>
      <c r="C228" s="148">
        <f>SUM(C226:C227)</f>
        <v>0</v>
      </c>
      <c r="D228" s="94"/>
      <c r="E228" s="9"/>
      <c r="F228" s="9"/>
    </row>
    <row r="229" spans="1:7" ht="18" customHeight="1" x14ac:dyDescent="0.2">
      <c r="A229" s="9"/>
      <c r="B229" s="9"/>
      <c r="C229" s="9"/>
      <c r="D229" s="94"/>
      <c r="E229" s="94"/>
      <c r="F229" s="94"/>
    </row>
    <row r="230" spans="1:7" ht="18" customHeight="1" x14ac:dyDescent="0.2">
      <c r="A230" s="9"/>
      <c r="B230" s="9"/>
      <c r="C230" s="9"/>
      <c r="D230" s="9"/>
      <c r="E230" s="9"/>
      <c r="F230" s="94"/>
      <c r="G230" s="96"/>
    </row>
    <row r="231" spans="1:7" ht="18" customHeight="1" x14ac:dyDescent="0.2">
      <c r="A231" s="511" t="s">
        <v>335</v>
      </c>
      <c r="B231" s="505"/>
      <c r="C231" s="505"/>
      <c r="D231" s="505"/>
      <c r="E231" s="506"/>
      <c r="F231" s="94"/>
      <c r="G231" s="96"/>
    </row>
    <row r="232" spans="1:7" ht="56.25" customHeight="1" x14ac:dyDescent="0.2">
      <c r="A232" s="11" t="s">
        <v>7</v>
      </c>
      <c r="B232" s="11" t="s">
        <v>8</v>
      </c>
      <c r="C232" s="218" t="s">
        <v>9</v>
      </c>
      <c r="D232" s="55" t="s">
        <v>10</v>
      </c>
      <c r="E232" s="220" t="s">
        <v>11</v>
      </c>
      <c r="F232" s="94"/>
      <c r="G232" s="96"/>
    </row>
    <row r="233" spans="1:7" ht="15" customHeight="1" x14ac:dyDescent="0.2">
      <c r="A233" s="161" t="s">
        <v>336</v>
      </c>
      <c r="B233" s="178" t="s">
        <v>337</v>
      </c>
      <c r="C233" s="146">
        <f>+Enero!C233+Febrero!C233+'Marzo '!C233+'Abril '!C233+'Mayo '!C233+Junio!C233+Julio!C233+Agosto!C233+Septiembre!C233+'Octubre '!C233+Noviembre!C233+'Diciembre '!C233</f>
        <v>3128</v>
      </c>
      <c r="D233" s="20"/>
      <c r="E233" s="80">
        <f>+Enero!E233+Febrero!E233+'Marzo '!E233+'Abril '!E233+'Mayo '!E233+Junio!E233+Julio!E233+Agosto!E233+Septiembre!E233+'Octubre '!E233+Noviembre!E233+'Diciembre '!E233</f>
        <v>64350000</v>
      </c>
      <c r="F233" s="9"/>
    </row>
    <row r="234" spans="1:7" ht="15" customHeight="1" x14ac:dyDescent="0.2">
      <c r="A234" s="163" t="s">
        <v>338</v>
      </c>
      <c r="B234" s="160" t="s">
        <v>339</v>
      </c>
      <c r="C234" s="147">
        <f>+Enero!C234+Febrero!C234+'Marzo '!C234+'Abril '!C234+'Mayo '!C234+Junio!C234+Julio!C234+Agosto!C234+Septiembre!C234+'Octubre '!C234+Noviembre!C234+'Diciembre '!C234</f>
        <v>0</v>
      </c>
      <c r="D234" s="22"/>
      <c r="E234" s="86">
        <f>+Enero!E234+Febrero!E234+'Marzo '!E234+'Abril '!E234+'Mayo '!E234+Junio!E234+Julio!E234+Agosto!E234+Septiembre!E234+'Octubre '!E234+Noviembre!E234+'Diciembre '!E234</f>
        <v>0</v>
      </c>
      <c r="F234" s="9"/>
    </row>
    <row r="235" spans="1:7" ht="18" customHeight="1" x14ac:dyDescent="0.2">
      <c r="A235" s="169"/>
      <c r="B235" s="168" t="s">
        <v>340</v>
      </c>
      <c r="C235" s="24">
        <f>SUM(C233:C234)</f>
        <v>3128</v>
      </c>
      <c r="D235" s="84"/>
      <c r="E235" s="85">
        <f>+Enero!E235+Febrero!E235+'Marzo '!E235+'Abril '!E235+'Mayo '!E235+Junio!E235+Julio!E235+Agosto!E235+Septiembre!E235+'Octubre '!E235+Noviembre!E235+'Diciembre '!E235</f>
        <v>64350000</v>
      </c>
      <c r="F235" s="9"/>
    </row>
    <row r="236" spans="1:7" ht="18" customHeight="1" x14ac:dyDescent="0.2">
      <c r="A236" s="97"/>
      <c r="B236" s="98"/>
      <c r="C236" s="99"/>
      <c r="D236" s="97"/>
      <c r="E236" s="97"/>
      <c r="F236" s="9"/>
    </row>
    <row r="237" spans="1:7" ht="18" customHeight="1" x14ac:dyDescent="0.2">
      <c r="A237" s="97"/>
      <c r="B237" s="98"/>
      <c r="C237" s="99"/>
      <c r="D237" s="97"/>
      <c r="E237" s="97"/>
      <c r="F237" s="9"/>
    </row>
    <row r="238" spans="1:7" ht="18" customHeight="1" x14ac:dyDescent="0.2">
      <c r="A238" s="504" t="s">
        <v>341</v>
      </c>
      <c r="B238" s="505"/>
      <c r="C238" s="505"/>
      <c r="D238" s="505"/>
      <c r="E238" s="506"/>
      <c r="F238" s="9"/>
    </row>
    <row r="239" spans="1:7" ht="41.25" customHeight="1" x14ac:dyDescent="0.2">
      <c r="A239" s="11" t="s">
        <v>7</v>
      </c>
      <c r="B239" s="11" t="s">
        <v>8</v>
      </c>
      <c r="C239" s="218" t="s">
        <v>9</v>
      </c>
      <c r="D239" s="55" t="s">
        <v>10</v>
      </c>
      <c r="E239" s="220" t="s">
        <v>11</v>
      </c>
      <c r="F239" s="9"/>
    </row>
    <row r="240" spans="1:7" ht="18" customHeight="1" x14ac:dyDescent="0.2">
      <c r="A240" s="77" t="s">
        <v>342</v>
      </c>
      <c r="B240" s="32" t="s">
        <v>343</v>
      </c>
      <c r="C240" s="100">
        <f>+Enero!C240+Febrero!C240+'Marzo '!C240+'Abril '!C240+'Mayo '!C240+Junio!C240+Julio!C240+Agosto!C240+Septiembre!C240+'Octubre '!C240+Noviembre!C240+'Diciembre '!C240</f>
        <v>10496</v>
      </c>
      <c r="D240" s="101"/>
      <c r="E240" s="102"/>
      <c r="F240" s="9"/>
    </row>
    <row r="241" spans="1:6" ht="18" customHeight="1" x14ac:dyDescent="0.2">
      <c r="A241" s="97"/>
      <c r="B241" s="98"/>
      <c r="C241" s="99"/>
      <c r="D241" s="97"/>
      <c r="E241" s="97"/>
      <c r="F241" s="9"/>
    </row>
    <row r="242" spans="1:6" ht="18" customHeight="1" x14ac:dyDescent="0.2">
      <c r="A242" s="504" t="s">
        <v>344</v>
      </c>
      <c r="B242" s="507"/>
      <c r="C242" s="507"/>
      <c r="D242" s="507"/>
      <c r="E242" s="508"/>
      <c r="F242" s="9"/>
    </row>
    <row r="243" spans="1:6" ht="43.5" customHeight="1" x14ac:dyDescent="0.2">
      <c r="A243" s="11" t="s">
        <v>7</v>
      </c>
      <c r="B243" s="218" t="s">
        <v>345</v>
      </c>
      <c r="C243" s="54" t="s">
        <v>346</v>
      </c>
      <c r="D243" s="55" t="s">
        <v>10</v>
      </c>
      <c r="E243" s="220" t="s">
        <v>11</v>
      </c>
      <c r="F243" s="9"/>
    </row>
    <row r="244" spans="1:6" ht="15" customHeight="1" x14ac:dyDescent="0.2">
      <c r="A244" s="19" t="s">
        <v>347</v>
      </c>
      <c r="B244" s="129" t="s">
        <v>348</v>
      </c>
      <c r="C244" s="118">
        <f>+Enero!C244+Febrero!C244+'Marzo '!C244+'Abril '!C244+'Mayo '!C244+Junio!C244+Julio!C244+Agosto!C244+Septiembre!C244+'Octubre '!C244+Noviembre!C244+'Diciembre '!C244</f>
        <v>0</v>
      </c>
      <c r="D244" s="20"/>
      <c r="E244" s="80">
        <f>+Enero!E244+Febrero!E244+'Marzo '!E244+'Abril '!E244+'Mayo '!E244+Junio!E244+Julio!E244+Agosto!E244+Septiembre!E244+'Octubre '!E244+Noviembre!E244+'Diciembre '!E244</f>
        <v>0</v>
      </c>
      <c r="F244" s="9"/>
    </row>
    <row r="245" spans="1:6" ht="15" customHeight="1" x14ac:dyDescent="0.2">
      <c r="A245" s="14" t="s">
        <v>349</v>
      </c>
      <c r="B245" s="130" t="s">
        <v>350</v>
      </c>
      <c r="C245" s="115">
        <f>+Enero!C245+Febrero!C245+'Marzo '!C245+'Abril '!C245+'Mayo '!C245+Junio!C245+Julio!C245+Agosto!C245+Septiembre!C245+'Octubre '!C245+Noviembre!C245+'Diciembre '!C245</f>
        <v>0</v>
      </c>
      <c r="D245" s="15"/>
      <c r="E245" s="81">
        <f>+Enero!E245+Febrero!E245+'Marzo '!E245+'Abril '!E245+'Mayo '!E245+Junio!E245+Julio!E245+Agosto!E245+Septiembre!E245+'Octubre '!E245+Noviembre!E245+'Diciembre '!E245</f>
        <v>0</v>
      </c>
      <c r="F245" s="9"/>
    </row>
    <row r="246" spans="1:6" ht="15" customHeight="1" x14ac:dyDescent="0.2">
      <c r="A246" s="14" t="s">
        <v>351</v>
      </c>
      <c r="B246" s="130" t="s">
        <v>352</v>
      </c>
      <c r="C246" s="115">
        <f>+Enero!C246+Febrero!C246+'Marzo '!C246+'Abril '!C246+'Mayo '!C246+Junio!C246+Julio!C246+Agosto!C246+Septiembre!C246+'Octubre '!C246+Noviembre!C246+'Diciembre '!C246</f>
        <v>0</v>
      </c>
      <c r="D246" s="15"/>
      <c r="E246" s="81">
        <f>+Enero!E246+Febrero!E246+'Marzo '!E246+'Abril '!E246+'Mayo '!E246+Junio!E246+Julio!E246+Agosto!E246+Septiembre!E246+'Octubre '!E246+Noviembre!E246+'Diciembre '!E246</f>
        <v>0</v>
      </c>
      <c r="F246" s="9"/>
    </row>
    <row r="247" spans="1:6" ht="15" customHeight="1" x14ac:dyDescent="0.2">
      <c r="A247" s="14" t="s">
        <v>353</v>
      </c>
      <c r="B247" s="130" t="s">
        <v>354</v>
      </c>
      <c r="C247" s="115">
        <f>+Enero!C247+Febrero!C247+'Marzo '!C247+'Abril '!C247+'Mayo '!C247+Junio!C247+Julio!C247+Agosto!C247+Septiembre!C247+'Octubre '!C247+Noviembre!C247+'Diciembre '!C247</f>
        <v>0</v>
      </c>
      <c r="D247" s="15"/>
      <c r="E247" s="81">
        <f>+Enero!E247+Febrero!E247+'Marzo '!E247+'Abril '!E247+'Mayo '!E247+Junio!E247+Julio!E247+Agosto!E247+Septiembre!E247+'Octubre '!E247+Noviembre!E247+'Diciembre '!E247</f>
        <v>0</v>
      </c>
      <c r="F247" s="9"/>
    </row>
    <row r="248" spans="1:6" ht="15" customHeight="1" x14ac:dyDescent="0.2">
      <c r="A248" s="14" t="s">
        <v>355</v>
      </c>
      <c r="B248" s="130" t="s">
        <v>356</v>
      </c>
      <c r="C248" s="115">
        <f>+Enero!C248+Febrero!C248+'Marzo '!C248+'Abril '!C248+'Mayo '!C248+Junio!C248+Julio!C248+Agosto!C248+Septiembre!C248+'Octubre '!C248+Noviembre!C248+'Diciembre '!C248</f>
        <v>0</v>
      </c>
      <c r="D248" s="15"/>
      <c r="E248" s="81">
        <f>+Enero!E248+Febrero!E248+'Marzo '!E248+'Abril '!E248+'Mayo '!E248+Junio!E248+Julio!E248+Agosto!E248+Septiembre!E248+'Octubre '!E248+Noviembre!E248+'Diciembre '!E248</f>
        <v>0</v>
      </c>
      <c r="F248" s="9"/>
    </row>
    <row r="249" spans="1:6" ht="15" customHeight="1" x14ac:dyDescent="0.2">
      <c r="A249" s="14" t="s">
        <v>357</v>
      </c>
      <c r="B249" s="130" t="s">
        <v>358</v>
      </c>
      <c r="C249" s="115">
        <f>+Enero!C249+Febrero!C249+'Marzo '!C249+'Abril '!C249+'Mayo '!C249+Junio!C249+Julio!C249+Agosto!C249+Septiembre!C249+'Octubre '!C249+Noviembre!C249+'Diciembre '!C249</f>
        <v>0</v>
      </c>
      <c r="D249" s="15"/>
      <c r="E249" s="81">
        <f>+Enero!E249+Febrero!E249+'Marzo '!E249+'Abril '!E249+'Mayo '!E249+Junio!E249+Julio!E249+Agosto!E249+Septiembre!E249+'Octubre '!E249+Noviembre!E249+'Diciembre '!E249</f>
        <v>0</v>
      </c>
      <c r="F249" s="9"/>
    </row>
    <row r="250" spans="1:6" ht="15" customHeight="1" x14ac:dyDescent="0.2">
      <c r="A250" s="14" t="s">
        <v>359</v>
      </c>
      <c r="B250" s="130" t="s">
        <v>360</v>
      </c>
      <c r="C250" s="115">
        <f>+Enero!C250+Febrero!C250+'Marzo '!C250+'Abril '!C250+'Mayo '!C250+Junio!C250+Julio!C250+Agosto!C250+Septiembre!C250+'Octubre '!C250+Noviembre!C250+'Diciembre '!C250</f>
        <v>0</v>
      </c>
      <c r="D250" s="15"/>
      <c r="E250" s="81">
        <f>+Enero!E250+Febrero!E250+'Marzo '!E250+'Abril '!E250+'Mayo '!E250+Junio!E250+Julio!E250+Agosto!E250+Septiembre!E250+'Octubre '!E250+Noviembre!E250+'Diciembre '!E250</f>
        <v>0</v>
      </c>
      <c r="F250" s="9"/>
    </row>
    <row r="251" spans="1:6" ht="15" customHeight="1" x14ac:dyDescent="0.2">
      <c r="A251" s="37" t="s">
        <v>361</v>
      </c>
      <c r="B251" s="130" t="s">
        <v>362</v>
      </c>
      <c r="C251" s="115">
        <f>+Enero!C251+Febrero!C251+'Marzo '!C251+'Abril '!C251+'Mayo '!C251+Junio!C251+Julio!C251+Agosto!C251+Septiembre!C251+'Octubre '!C251+Noviembre!C251+'Diciembre '!C251</f>
        <v>0</v>
      </c>
      <c r="D251" s="15"/>
      <c r="E251" s="81">
        <f>+Enero!E251+Febrero!E251+'Marzo '!E251+'Abril '!E251+'Mayo '!E251+Junio!E251+Julio!E251+Agosto!E251+Septiembre!E251+'Octubre '!E251+Noviembre!E251+'Diciembre '!E251</f>
        <v>0</v>
      </c>
      <c r="F251" s="9"/>
    </row>
    <row r="252" spans="1:6" ht="15" customHeight="1" x14ac:dyDescent="0.2">
      <c r="A252" s="37" t="s">
        <v>363</v>
      </c>
      <c r="B252" s="130" t="s">
        <v>364</v>
      </c>
      <c r="C252" s="115">
        <f>+Enero!C252+Febrero!C252+'Marzo '!C252+'Abril '!C252+'Mayo '!C252+Junio!C252+Julio!C252+Agosto!C252+Septiembre!C252+'Octubre '!C252+Noviembre!C252+'Diciembre '!C252</f>
        <v>0</v>
      </c>
      <c r="D252" s="15"/>
      <c r="E252" s="81">
        <f>+Enero!E252+Febrero!E252+'Marzo '!E252+'Abril '!E252+'Mayo '!E252+Junio!E252+Julio!E252+Agosto!E252+Septiembre!E252+'Octubre '!E252+Noviembre!E252+'Diciembre '!E252</f>
        <v>0</v>
      </c>
      <c r="F252" s="9"/>
    </row>
    <row r="253" spans="1:6" ht="15" customHeight="1" x14ac:dyDescent="0.2">
      <c r="A253" s="37" t="s">
        <v>365</v>
      </c>
      <c r="B253" s="130" t="s">
        <v>366</v>
      </c>
      <c r="C253" s="142">
        <f>+Enero!C253+Febrero!C253+'Marzo '!C253+'Abril '!C253+'Mayo '!C253+Junio!C253+Julio!C253+Agosto!C253+Septiembre!C253+'Octubre '!C253+Noviembre!C253+'Diciembre '!C253</f>
        <v>0</v>
      </c>
      <c r="D253" s="17"/>
      <c r="E253" s="103">
        <f>+Enero!E253+Febrero!E253+'Marzo '!E253+'Abril '!E253+'Mayo '!E253+Junio!E253+Julio!E253+Agosto!E253+Septiembre!E253+'Octubre '!E253+Noviembre!E253+'Diciembre '!E253</f>
        <v>0</v>
      </c>
      <c r="F253" s="9"/>
    </row>
    <row r="254" spans="1:6" ht="15" customHeight="1" x14ac:dyDescent="0.2">
      <c r="A254" s="37" t="s">
        <v>367</v>
      </c>
      <c r="B254" s="130" t="s">
        <v>368</v>
      </c>
      <c r="C254" s="142">
        <f>+Enero!C254+Febrero!C254+'Marzo '!C254+'Abril '!C254+'Mayo '!C254+Junio!C254+Julio!C254+Agosto!C254+Septiembre!C254+'Octubre '!C254+Noviembre!C254+'Diciembre '!C254</f>
        <v>0</v>
      </c>
      <c r="D254" s="17"/>
      <c r="E254" s="103">
        <f>+Enero!E254+Febrero!E254+'Marzo '!E254+'Abril '!E254+'Mayo '!E254+Junio!E254+Julio!E254+Agosto!E254+Septiembre!E254+'Octubre '!E254+Noviembre!E254+'Diciembre '!E254</f>
        <v>0</v>
      </c>
      <c r="F254" s="9"/>
    </row>
    <row r="255" spans="1:6" ht="15" customHeight="1" x14ac:dyDescent="0.2">
      <c r="A255" s="37" t="s">
        <v>369</v>
      </c>
      <c r="B255" s="130" t="s">
        <v>370</v>
      </c>
      <c r="C255" s="142">
        <f>+Enero!C255+Febrero!C255+'Marzo '!C255+'Abril '!C255+'Mayo '!C255+Junio!C255+Julio!C255+Agosto!C255+Septiembre!C255+'Octubre '!C255+Noviembre!C255+'Diciembre '!C255</f>
        <v>0</v>
      </c>
      <c r="D255" s="17"/>
      <c r="E255" s="103">
        <f>+Enero!E255+Febrero!E255+'Marzo '!E255+'Abril '!E255+'Mayo '!E255+Junio!E255+Julio!E255+Agosto!E255+Septiembre!E255+'Octubre '!E255+Noviembre!E255+'Diciembre '!E255</f>
        <v>0</v>
      </c>
      <c r="F255" s="9"/>
    </row>
    <row r="256" spans="1:6" ht="15" customHeight="1" x14ac:dyDescent="0.2">
      <c r="A256" s="37" t="s">
        <v>371</v>
      </c>
      <c r="B256" s="130" t="s">
        <v>372</v>
      </c>
      <c r="C256" s="142">
        <f>+Enero!C256+Febrero!C256+'Marzo '!C256+'Abril '!C256+'Mayo '!C256+Junio!C256+Julio!C256+Agosto!C256+Septiembre!C256+'Octubre '!C256+Noviembre!C256+'Diciembre '!C256</f>
        <v>0</v>
      </c>
      <c r="D256" s="17"/>
      <c r="E256" s="103">
        <f>+Enero!E256+Febrero!E256+'Marzo '!E256+'Abril '!E256+'Mayo '!E256+Junio!E256+Julio!E256+Agosto!E256+Septiembre!E256+'Octubre '!E256+Noviembre!E256+'Diciembre '!E256</f>
        <v>0</v>
      </c>
      <c r="F256" s="9"/>
    </row>
    <row r="257" spans="1:6" ht="15" customHeight="1" x14ac:dyDescent="0.2">
      <c r="A257" s="67" t="s">
        <v>373</v>
      </c>
      <c r="B257" s="141" t="s">
        <v>374</v>
      </c>
      <c r="C257" s="127">
        <f>+Enero!C257+Febrero!C257+'Marzo '!C257+'Abril '!C257+'Mayo '!C257+Junio!C257+Julio!C257+Agosto!C257+Septiembre!C257+'Octubre '!C257+Noviembre!C257+'Diciembre '!C257</f>
        <v>0</v>
      </c>
      <c r="D257" s="22"/>
      <c r="E257" s="86">
        <f>+Enero!E257+Febrero!E257+'Marzo '!E257+'Abril '!E257+'Mayo '!E257+Junio!E257+Julio!E257+Agosto!E257+Septiembre!E257+'Octubre '!E257+Noviembre!E257+'Diciembre '!E257</f>
        <v>0</v>
      </c>
      <c r="F257" s="9"/>
    </row>
    <row r="258" spans="1:6" ht="15" customHeight="1" x14ac:dyDescent="0.2">
      <c r="A258" s="497" t="s">
        <v>375</v>
      </c>
      <c r="B258" s="498"/>
      <c r="C258" s="498"/>
      <c r="D258" s="498"/>
      <c r="E258" s="499"/>
      <c r="F258" s="9"/>
    </row>
    <row r="259" spans="1:6" ht="15" customHeight="1" x14ac:dyDescent="0.2">
      <c r="A259" s="161" t="s">
        <v>376</v>
      </c>
      <c r="B259" s="175" t="s">
        <v>348</v>
      </c>
      <c r="C259" s="118">
        <f>+Enero!C259+Febrero!C259+'Marzo '!C259+'Abril '!C259+'Mayo '!C259+Junio!C259+Julio!C259+Agosto!C259+Septiembre!C259+'Octubre '!C259+Noviembre!C259+'Diciembre '!C259</f>
        <v>0</v>
      </c>
      <c r="D259" s="20"/>
      <c r="E259" s="80">
        <f>+Enero!E259+Febrero!E259+'Marzo '!E259+'Abril '!E259+'Mayo '!E259+Junio!E259+Julio!E259+Agosto!E259+Septiembre!E259+'Octubre '!E259+Noviembre!E259+'Diciembre '!E259</f>
        <v>0</v>
      </c>
      <c r="F259" s="9"/>
    </row>
    <row r="260" spans="1:6" ht="15" customHeight="1" x14ac:dyDescent="0.2">
      <c r="A260" s="162" t="s">
        <v>377</v>
      </c>
      <c r="B260" s="176" t="s">
        <v>378</v>
      </c>
      <c r="C260" s="115">
        <f>+Enero!C260+Febrero!C260+'Marzo '!C260+'Abril '!C260+'Mayo '!C260+Junio!C260+Julio!C260+Agosto!C260+Septiembre!C260+'Octubre '!C260+Noviembre!C260+'Diciembre '!C260</f>
        <v>0</v>
      </c>
      <c r="D260" s="15"/>
      <c r="E260" s="81">
        <f>+Enero!E260+Febrero!E260+'Marzo '!E260+'Abril '!E260+'Mayo '!E260+Junio!E260+Julio!E260+Agosto!E260+Septiembre!E260+'Octubre '!E260+Noviembre!E260+'Diciembre '!E260</f>
        <v>0</v>
      </c>
      <c r="F260" s="9"/>
    </row>
    <row r="261" spans="1:6" ht="15" customHeight="1" x14ac:dyDescent="0.2">
      <c r="A261" s="162" t="s">
        <v>379</v>
      </c>
      <c r="B261" s="176" t="s">
        <v>380</v>
      </c>
      <c r="C261" s="115">
        <f>+Enero!C261+Febrero!C261+'Marzo '!C261+'Abril '!C261+'Mayo '!C261+Junio!C261+Julio!C261+Agosto!C261+Septiembre!C261+'Octubre '!C261+Noviembre!C261+'Diciembre '!C261</f>
        <v>0</v>
      </c>
      <c r="D261" s="15"/>
      <c r="E261" s="81">
        <f>+Enero!E261+Febrero!E261+'Marzo '!E261+'Abril '!E261+'Mayo '!E261+Junio!E261+Julio!E261+Agosto!E261+Septiembre!E261+'Octubre '!E261+Noviembre!E261+'Diciembre '!E261</f>
        <v>0</v>
      </c>
      <c r="F261" s="9"/>
    </row>
    <row r="262" spans="1:6" ht="15" customHeight="1" x14ac:dyDescent="0.2">
      <c r="A262" s="162" t="s">
        <v>381</v>
      </c>
      <c r="B262" s="176" t="s">
        <v>382</v>
      </c>
      <c r="C262" s="115">
        <f>+Enero!C262+Febrero!C262+'Marzo '!C262+'Abril '!C262+'Mayo '!C262+Junio!C262+Julio!C262+Agosto!C262+Septiembre!C262+'Octubre '!C262+Noviembre!C262+'Diciembre '!C262</f>
        <v>0</v>
      </c>
      <c r="D262" s="15"/>
      <c r="E262" s="81">
        <f>+Enero!E262+Febrero!E262+'Marzo '!E262+'Abril '!E262+'Mayo '!E262+Junio!E262+Julio!E262+Agosto!E262+Septiembre!E262+'Octubre '!E262+Noviembre!E262+'Diciembre '!E262</f>
        <v>0</v>
      </c>
      <c r="F262" s="9"/>
    </row>
    <row r="263" spans="1:6" ht="15" customHeight="1" x14ac:dyDescent="0.2">
      <c r="A263" s="162" t="s">
        <v>383</v>
      </c>
      <c r="B263" s="176" t="s">
        <v>384</v>
      </c>
      <c r="C263" s="115">
        <f>+Enero!C263+Febrero!C263+'Marzo '!C263+'Abril '!C263+'Mayo '!C263+Junio!C263+Julio!C263+Agosto!C263+Septiembre!C263+'Octubre '!C263+Noviembre!C263+'Diciembre '!C263</f>
        <v>0</v>
      </c>
      <c r="D263" s="15"/>
      <c r="E263" s="81">
        <f>+Enero!E263+Febrero!E263+'Marzo '!E263+'Abril '!E263+'Mayo '!E263+Junio!E263+Julio!E263+Agosto!E263+Septiembre!E263+'Octubre '!E263+Noviembre!E263+'Diciembre '!E263</f>
        <v>0</v>
      </c>
      <c r="F263" s="9"/>
    </row>
    <row r="264" spans="1:6" ht="15" customHeight="1" x14ac:dyDescent="0.2">
      <c r="A264" s="162" t="s">
        <v>385</v>
      </c>
      <c r="B264" s="176" t="s">
        <v>386</v>
      </c>
      <c r="C264" s="115">
        <f>+Enero!C264+Febrero!C264+'Marzo '!C264+'Abril '!C264+'Mayo '!C264+Junio!C264+Julio!C264+Agosto!C264+Septiembre!C264+'Octubre '!C264+Noviembre!C264+'Diciembre '!C264</f>
        <v>0</v>
      </c>
      <c r="D264" s="15"/>
      <c r="E264" s="81">
        <f>+Enero!E264+Febrero!E264+'Marzo '!E264+'Abril '!E264+'Mayo '!E264+Junio!E264+Julio!E264+Agosto!E264+Septiembre!E264+'Octubre '!E264+Noviembre!E264+'Diciembre '!E264</f>
        <v>0</v>
      </c>
      <c r="F264" s="9"/>
    </row>
    <row r="265" spans="1:6" ht="15" customHeight="1" x14ac:dyDescent="0.2">
      <c r="A265" s="162" t="s">
        <v>387</v>
      </c>
      <c r="B265" s="176" t="s">
        <v>388</v>
      </c>
      <c r="C265" s="115">
        <f>+Enero!C265+Febrero!C265+'Marzo '!C265+'Abril '!C265+'Mayo '!C265+Junio!C265+Julio!C265+Agosto!C265+Septiembre!C265+'Octubre '!C265+Noviembre!C265+'Diciembre '!C265</f>
        <v>0</v>
      </c>
      <c r="D265" s="15"/>
      <c r="E265" s="81">
        <f>+Enero!E265+Febrero!E265+'Marzo '!E265+'Abril '!E265+'Mayo '!E265+Junio!E265+Julio!E265+Agosto!E265+Septiembre!E265+'Octubre '!E265+Noviembre!E265+'Diciembre '!E265</f>
        <v>0</v>
      </c>
      <c r="F265" s="9"/>
    </row>
    <row r="266" spans="1:6" ht="15" customHeight="1" x14ac:dyDescent="0.2">
      <c r="A266" s="162" t="s">
        <v>389</v>
      </c>
      <c r="B266" s="176" t="s">
        <v>390</v>
      </c>
      <c r="C266" s="115">
        <f>+Enero!C266+Febrero!C266+'Marzo '!C266+'Abril '!C266+'Mayo '!C266+Junio!C266+Julio!C266+Agosto!C266+Septiembre!C266+'Octubre '!C266+Noviembre!C266+'Diciembre '!C266</f>
        <v>0</v>
      </c>
      <c r="D266" s="15"/>
      <c r="E266" s="81">
        <f>+Enero!E266+Febrero!E266+'Marzo '!E266+'Abril '!E266+'Mayo '!E266+Junio!E266+Julio!E266+Agosto!E266+Septiembre!E266+'Octubre '!E266+Noviembre!E266+'Diciembre '!E266</f>
        <v>0</v>
      </c>
      <c r="F266" s="9"/>
    </row>
    <row r="267" spans="1:6" ht="15" customHeight="1" x14ac:dyDescent="0.2">
      <c r="A267" s="162" t="s">
        <v>391</v>
      </c>
      <c r="B267" s="176" t="s">
        <v>392</v>
      </c>
      <c r="C267" s="115">
        <f>+Enero!C267+Febrero!C267+'Marzo '!C267+'Abril '!C267+'Mayo '!C267+Junio!C267+Julio!C267+Agosto!C267+Septiembre!C267+'Octubre '!C267+Noviembre!C267+'Diciembre '!C267</f>
        <v>0</v>
      </c>
      <c r="D267" s="15"/>
      <c r="E267" s="81">
        <f>+Enero!E267+Febrero!E267+'Marzo '!E267+'Abril '!E267+'Mayo '!E267+Junio!E267+Julio!E267+Agosto!E267+Septiembre!E267+'Octubre '!E267+Noviembre!E267+'Diciembre '!E267</f>
        <v>0</v>
      </c>
      <c r="F267" s="9"/>
    </row>
    <row r="268" spans="1:6" ht="15" customHeight="1" x14ac:dyDescent="0.2">
      <c r="A268" s="162" t="s">
        <v>393</v>
      </c>
      <c r="B268" s="176" t="s">
        <v>394</v>
      </c>
      <c r="C268" s="115">
        <f>+Enero!C268+Febrero!C268+'Marzo '!C268+'Abril '!C268+'Mayo '!C268+Junio!C268+Julio!C268+Agosto!C268+Septiembre!C268+'Octubre '!C268+Noviembre!C268+'Diciembre '!C268</f>
        <v>0</v>
      </c>
      <c r="D268" s="15"/>
      <c r="E268" s="81">
        <f>+Enero!E268+Febrero!E268+'Marzo '!E268+'Abril '!E268+'Mayo '!E268+Junio!E268+Julio!E268+Agosto!E268+Septiembre!E268+'Octubre '!E268+Noviembre!E268+'Diciembre '!E268</f>
        <v>0</v>
      </c>
      <c r="F268" s="9"/>
    </row>
    <row r="269" spans="1:6" ht="15" customHeight="1" x14ac:dyDescent="0.2">
      <c r="A269" s="162" t="s">
        <v>395</v>
      </c>
      <c r="B269" s="176" t="s">
        <v>396</v>
      </c>
      <c r="C269" s="115">
        <f>+Enero!C269+Febrero!C269+'Marzo '!C269+'Abril '!C269+'Mayo '!C269+Junio!C269+Julio!C269+Agosto!C269+Septiembre!C269+'Octubre '!C269+Noviembre!C269+'Diciembre '!C269</f>
        <v>0</v>
      </c>
      <c r="D269" s="15"/>
      <c r="E269" s="81">
        <f>+Enero!E269+Febrero!E269+'Marzo '!E269+'Abril '!E269+'Mayo '!E269+Junio!E269+Julio!E269+Agosto!E269+Septiembre!E269+'Octubre '!E269+Noviembre!E269+'Diciembre '!E269</f>
        <v>0</v>
      </c>
      <c r="F269" s="9"/>
    </row>
    <row r="270" spans="1:6" ht="15" customHeight="1" x14ac:dyDescent="0.2">
      <c r="A270" s="162" t="s">
        <v>397</v>
      </c>
      <c r="B270" s="176" t="s">
        <v>398</v>
      </c>
      <c r="C270" s="115">
        <f>+Enero!C270+Febrero!C270+'Marzo '!C270+'Abril '!C270+'Mayo '!C270+Junio!C270+Julio!C270+Agosto!C270+Septiembre!C270+'Octubre '!C270+Noviembre!C270+'Diciembre '!C270</f>
        <v>0</v>
      </c>
      <c r="D270" s="15"/>
      <c r="E270" s="81">
        <f>+Enero!E270+Febrero!E270+'Marzo '!E270+'Abril '!E270+'Mayo '!E270+Junio!E270+Julio!E270+Agosto!E270+Septiembre!E270+'Octubre '!E270+Noviembre!E270+'Diciembre '!E270</f>
        <v>0</v>
      </c>
      <c r="F270" s="9"/>
    </row>
    <row r="271" spans="1:6" ht="15" customHeight="1" x14ac:dyDescent="0.2">
      <c r="A271" s="162" t="s">
        <v>399</v>
      </c>
      <c r="B271" s="159" t="s">
        <v>400</v>
      </c>
      <c r="C271" s="115">
        <f>+Enero!C271+Febrero!C271+'Marzo '!C271+'Abril '!C271+'Mayo '!C271+Junio!C271+Julio!C271+Agosto!C271+Septiembre!C271+'Octubre '!C271+Noviembre!C271+'Diciembre '!C271</f>
        <v>0</v>
      </c>
      <c r="D271" s="15"/>
      <c r="E271" s="81">
        <f>+Enero!E271+Febrero!E271+'Marzo '!E271+'Abril '!E271+'Mayo '!E271+Junio!E271+Julio!E271+Agosto!E271+Septiembre!E271+'Octubre '!E271+Noviembre!E271+'Diciembre '!E271</f>
        <v>0</v>
      </c>
      <c r="F271" s="9"/>
    </row>
    <row r="272" spans="1:6" ht="15" customHeight="1" x14ac:dyDescent="0.2">
      <c r="A272" s="162" t="s">
        <v>401</v>
      </c>
      <c r="B272" s="159" t="s">
        <v>402</v>
      </c>
      <c r="C272" s="115">
        <f>+Enero!C272+Febrero!C272+'Marzo '!C272+'Abril '!C272+'Mayo '!C272+Junio!C272+Julio!C272+Agosto!C272+Septiembre!C272+'Octubre '!C272+Noviembre!C272+'Diciembre '!C272</f>
        <v>0</v>
      </c>
      <c r="D272" s="15"/>
      <c r="E272" s="81">
        <f>+Enero!E272+Febrero!E272+'Marzo '!E272+'Abril '!E272+'Mayo '!E272+Junio!E272+Julio!E272+Agosto!E272+Septiembre!E272+'Octubre '!E272+Noviembre!E272+'Diciembre '!E272</f>
        <v>0</v>
      </c>
      <c r="F272" s="9"/>
    </row>
    <row r="273" spans="1:10" ht="15" customHeight="1" x14ac:dyDescent="0.2">
      <c r="A273" s="162" t="s">
        <v>403</v>
      </c>
      <c r="B273" s="159" t="s">
        <v>404</v>
      </c>
      <c r="C273" s="115">
        <f>+Enero!C273+Febrero!C273+'Marzo '!C273+'Abril '!C273+'Mayo '!C273+Junio!C273+Julio!C273+Agosto!C273+Septiembre!C273+'Octubre '!C273+Noviembre!C273+'Diciembre '!C273</f>
        <v>0</v>
      </c>
      <c r="D273" s="15"/>
      <c r="E273" s="81">
        <f>+Enero!E273+Febrero!E273+'Marzo '!E273+'Abril '!E273+'Mayo '!E273+Junio!E273+Julio!E273+Agosto!E273+Septiembre!E273+'Octubre '!E273+Noviembre!E273+'Diciembre '!E273</f>
        <v>0</v>
      </c>
      <c r="F273" s="9"/>
    </row>
    <row r="274" spans="1:10" ht="15" customHeight="1" x14ac:dyDescent="0.2">
      <c r="A274" s="162" t="s">
        <v>405</v>
      </c>
      <c r="B274" s="159" t="s">
        <v>406</v>
      </c>
      <c r="C274" s="115">
        <f>+Enero!C274+Febrero!C274+'Marzo '!C274+'Abril '!C274+'Mayo '!C274+Junio!C274+Julio!C274+Agosto!C274+Septiembre!C274+'Octubre '!C274+Noviembre!C274+'Diciembre '!C274</f>
        <v>0</v>
      </c>
      <c r="D274" s="15"/>
      <c r="E274" s="81">
        <f>+Enero!E274+Febrero!E274+'Marzo '!E274+'Abril '!E274+'Mayo '!E274+Junio!E274+Julio!E274+Agosto!E274+Septiembre!E274+'Octubre '!E274+Noviembre!E274+'Diciembre '!E274</f>
        <v>0</v>
      </c>
      <c r="F274" s="9"/>
    </row>
    <row r="275" spans="1:10" ht="15" customHeight="1" x14ac:dyDescent="0.2">
      <c r="A275" s="162" t="s">
        <v>407</v>
      </c>
      <c r="B275" s="177" t="s">
        <v>408</v>
      </c>
      <c r="C275" s="115">
        <f>+Enero!C275+Febrero!C275+'Marzo '!C275+'Abril '!C275+'Mayo '!C275+Junio!C275+Julio!C275+Agosto!C275+Septiembre!C275+'Octubre '!C275+Noviembre!C275+'Diciembre '!C275</f>
        <v>0</v>
      </c>
      <c r="D275" s="15"/>
      <c r="E275" s="81">
        <f>+Enero!E275+Febrero!E275+'Marzo '!E275+'Abril '!E275+'Mayo '!E275+Junio!E275+Julio!E275+Agosto!E275+Septiembre!E275+'Octubre '!E275+Noviembre!E275+'Diciembre '!E275</f>
        <v>0</v>
      </c>
      <c r="F275" s="9"/>
    </row>
    <row r="276" spans="1:10" ht="15" customHeight="1" x14ac:dyDescent="0.2">
      <c r="A276" s="163" t="s">
        <v>409</v>
      </c>
      <c r="B276" s="177" t="s">
        <v>410</v>
      </c>
      <c r="C276" s="127">
        <f>+Enero!C276+Febrero!C276+'Marzo '!C276+'Abril '!C276+'Mayo '!C276+Junio!C276+Julio!C276+Agosto!C276+Septiembre!C276+'Octubre '!C276+Noviembre!C276+'Diciembre '!C276</f>
        <v>0</v>
      </c>
      <c r="D276" s="17"/>
      <c r="E276" s="103">
        <f>+Enero!E276+Febrero!E276+'Marzo '!E276+'Abril '!E276+'Mayo '!E276+Junio!E276+Julio!E276+Agosto!E276+Septiembre!E276+'Octubre '!E276+Noviembre!E276+'Diciembre '!E276</f>
        <v>0</v>
      </c>
      <c r="F276" s="9"/>
    </row>
    <row r="277" spans="1:10" ht="15" customHeight="1" x14ac:dyDescent="0.2">
      <c r="A277" s="497" t="s">
        <v>411</v>
      </c>
      <c r="B277" s="498"/>
      <c r="C277" s="498"/>
      <c r="D277" s="498"/>
      <c r="E277" s="499"/>
      <c r="F277" s="9"/>
    </row>
    <row r="278" spans="1:10" ht="15" customHeight="1" x14ac:dyDescent="0.2">
      <c r="A278" s="161" t="s">
        <v>412</v>
      </c>
      <c r="B278" s="170" t="s">
        <v>413</v>
      </c>
      <c r="C278" s="144">
        <f>+Enero!C278+Febrero!C278+'Marzo '!C278+'Abril '!C278+'Mayo '!C278+Junio!C278+Julio!C278+Agosto!C278+Septiembre!C278+'Octubre '!C278+Noviembre!C278+'Diciembre '!C278</f>
        <v>0</v>
      </c>
      <c r="D278" s="12"/>
      <c r="E278" s="104">
        <f>+Enero!E278+Febrero!E278+'Marzo '!E278+'Abril '!E278+'Mayo '!E278+Junio!E278+Julio!E278+Agosto!E278+Septiembre!E278+'Octubre '!E278+Noviembre!E278+'Diciembre '!E278</f>
        <v>0</v>
      </c>
      <c r="F278" s="9"/>
    </row>
    <row r="279" spans="1:10" ht="15" customHeight="1" x14ac:dyDescent="0.2">
      <c r="A279" s="162" t="s">
        <v>414</v>
      </c>
      <c r="B279" s="159" t="s">
        <v>415</v>
      </c>
      <c r="C279" s="115">
        <f>+Enero!C279+Febrero!C279+'Marzo '!C279+'Abril '!C279+'Mayo '!C279+Junio!C279+Julio!C279+Agosto!C279+Septiembre!C279+'Octubre '!C279+Noviembre!C279+'Diciembre '!C279</f>
        <v>0</v>
      </c>
      <c r="D279" s="15"/>
      <c r="E279" s="81">
        <f>+Enero!E279+Febrero!E279+'Marzo '!E279+'Abril '!E279+'Mayo '!E279+Junio!E279+Julio!E279+Agosto!E279+Septiembre!E279+'Octubre '!E279+Noviembre!E279+'Diciembre '!E279</f>
        <v>0</v>
      </c>
      <c r="F279" s="9"/>
    </row>
    <row r="280" spans="1:10" ht="15" customHeight="1" x14ac:dyDescent="0.2">
      <c r="A280" s="162" t="s">
        <v>416</v>
      </c>
      <c r="B280" s="159" t="s">
        <v>417</v>
      </c>
      <c r="C280" s="115">
        <f>+Enero!C280+Febrero!C280+'Marzo '!C280+'Abril '!C280+'Mayo '!C280+Junio!C280+Julio!C280+Agosto!C280+Septiembre!C280+'Octubre '!C280+Noviembre!C280+'Diciembre '!C280</f>
        <v>0</v>
      </c>
      <c r="D280" s="15"/>
      <c r="E280" s="81">
        <f>+Enero!E280+Febrero!E280+'Marzo '!E280+'Abril '!E280+'Mayo '!E280+Junio!E280+Julio!E280+Agosto!E280+Septiembre!E280+'Octubre '!E280+Noviembre!E280+'Diciembre '!E280</f>
        <v>0</v>
      </c>
      <c r="F280" s="9"/>
    </row>
    <row r="281" spans="1:10" ht="15" customHeight="1" x14ac:dyDescent="0.2">
      <c r="A281" s="162" t="s">
        <v>418</v>
      </c>
      <c r="B281" s="159" t="s">
        <v>419</v>
      </c>
      <c r="C281" s="115">
        <f>+Enero!C281+Febrero!C281+'Marzo '!C281+'Abril '!C281+'Mayo '!C281+Junio!C281+Julio!C281+Agosto!C281+Septiembre!C281+'Octubre '!C281+Noviembre!C281+'Diciembre '!C281</f>
        <v>0</v>
      </c>
      <c r="D281" s="15"/>
      <c r="E281" s="81">
        <f>+Enero!E281+Febrero!E281+'Marzo '!E281+'Abril '!E281+'Mayo '!E281+Junio!E281+Julio!E281+Agosto!E281+Septiembre!E281+'Octubre '!E281+Noviembre!E281+'Diciembre '!E281</f>
        <v>0</v>
      </c>
      <c r="F281" s="9"/>
    </row>
    <row r="282" spans="1:10" ht="15" customHeight="1" x14ac:dyDescent="0.2">
      <c r="A282" s="163" t="s">
        <v>420</v>
      </c>
      <c r="B282" s="171" t="s">
        <v>421</v>
      </c>
      <c r="C282" s="127">
        <f>+Enero!C282+Febrero!C282+'Marzo '!C282+'Abril '!C282+'Mayo '!C282+Junio!C282+Julio!C282+Agosto!C282+Septiembre!C282+'Octubre '!C282+Noviembre!C282+'Diciembre '!C282</f>
        <v>0</v>
      </c>
      <c r="D282" s="22"/>
      <c r="E282" s="86">
        <f>+Enero!E282+Febrero!E282+'Marzo '!E282+'Abril '!E282+'Mayo '!E282+Junio!E282+Julio!E282+Agosto!E282+Septiembre!E282+'Octubre '!E282+Noviembre!E282+'Diciembre '!E282</f>
        <v>0</v>
      </c>
      <c r="F282" s="105"/>
    </row>
    <row r="283" spans="1:10" ht="15" customHeight="1" x14ac:dyDescent="0.2">
      <c r="A283" s="174" t="s">
        <v>422</v>
      </c>
      <c r="B283" s="172" t="s">
        <v>423</v>
      </c>
      <c r="C283" s="145">
        <f>+Enero!C283+Febrero!C283+'Marzo '!C283+'Abril '!C283+'Mayo '!C283+Junio!C283+Julio!C283+Agosto!C283+Septiembre!C283+'Octubre '!C283+Noviembre!C283+'Diciembre '!C283</f>
        <v>1270</v>
      </c>
      <c r="D283" s="106"/>
      <c r="E283" s="102">
        <f>+Enero!E283+Febrero!E283+'Marzo '!E283+'Abril '!E283+'Mayo '!E283+Junio!E283+Julio!E283+Agosto!E283+Septiembre!E283+'Octubre '!E283+Noviembre!E283+'Diciembre '!E283</f>
        <v>47317270</v>
      </c>
      <c r="F283" s="105"/>
    </row>
    <row r="284" spans="1:10" ht="15" customHeight="1" x14ac:dyDescent="0.2">
      <c r="A284" s="169"/>
      <c r="B284" s="173" t="s">
        <v>424</v>
      </c>
      <c r="C284" s="24">
        <f>SUM(C244:C283)</f>
        <v>1270</v>
      </c>
      <c r="D284" s="84"/>
      <c r="E284" s="85">
        <f>SUM(E244:E283)</f>
        <v>47317270</v>
      </c>
      <c r="F284" s="105"/>
    </row>
    <row r="285" spans="1:10" ht="18" customHeight="1" x14ac:dyDescent="0.2">
      <c r="A285" s="97"/>
      <c r="B285" s="9"/>
      <c r="C285" s="9"/>
      <c r="D285" s="97"/>
      <c r="E285" s="97"/>
      <c r="F285" s="9"/>
    </row>
    <row r="286" spans="1:10" ht="18" customHeight="1" x14ac:dyDescent="0.2">
      <c r="A286" s="97"/>
      <c r="B286" s="99"/>
      <c r="C286" s="99"/>
      <c r="D286" s="97"/>
      <c r="E286" s="97"/>
      <c r="F286" s="107"/>
      <c r="G286" s="108"/>
      <c r="J286" s="109"/>
    </row>
    <row r="287" spans="1:10" ht="12.75" customHeight="1" x14ac:dyDescent="0.2">
      <c r="A287" s="504" t="s">
        <v>425</v>
      </c>
      <c r="B287" s="507"/>
      <c r="C287" s="507"/>
      <c r="D287" s="507"/>
      <c r="E287" s="508"/>
      <c r="F287" s="9"/>
    </row>
    <row r="288" spans="1:10" ht="44.25" customHeight="1" x14ac:dyDescent="0.2">
      <c r="A288" s="11" t="s">
        <v>7</v>
      </c>
      <c r="B288" s="11" t="s">
        <v>425</v>
      </c>
      <c r="C288" s="218" t="s">
        <v>346</v>
      </c>
      <c r="D288" s="55" t="s">
        <v>10</v>
      </c>
      <c r="E288" s="220" t="s">
        <v>11</v>
      </c>
      <c r="F288" s="105"/>
    </row>
    <row r="289" spans="1:7" ht="15" customHeight="1" x14ac:dyDescent="0.2">
      <c r="A289" s="161" t="s">
        <v>426</v>
      </c>
      <c r="B289" s="165" t="s">
        <v>427</v>
      </c>
      <c r="C289" s="118">
        <f>+Enero!C289+Febrero!C289+'Marzo '!C289+'Abril '!C289+'Mayo '!C289+Junio!C289+Julio!C289+Agosto!C289+Septiembre!C289+'Octubre '!C289+Noviembre!C289+'Diciembre '!C289</f>
        <v>20</v>
      </c>
      <c r="D289" s="20"/>
      <c r="E289" s="80">
        <f>+Enero!E289+Febrero!E289+'Marzo '!E289+'Abril '!E289+'Mayo '!E289+Junio!E289+Julio!E289+Agosto!E289+Septiembre!E289+'Octubre '!E289+Noviembre!E289+'Diciembre '!E289</f>
        <v>145780</v>
      </c>
      <c r="F289" s="9"/>
    </row>
    <row r="290" spans="1:7" ht="15" customHeight="1" x14ac:dyDescent="0.2">
      <c r="A290" s="162" t="s">
        <v>428</v>
      </c>
      <c r="B290" s="166" t="s">
        <v>429</v>
      </c>
      <c r="C290" s="115">
        <f>+Enero!C290+Febrero!C290+'Marzo '!C290+'Abril '!C290+'Mayo '!C290+Junio!C290+Julio!C290+Agosto!C290+Septiembre!C290+'Octubre '!C290+Noviembre!C290+'Diciembre '!C290</f>
        <v>0</v>
      </c>
      <c r="D290" s="15"/>
      <c r="E290" s="81">
        <f>+Enero!E290+Febrero!E290+'Marzo '!E290+'Abril '!E290+'Mayo '!E290+Junio!E290+Julio!E290+Agosto!E290+Septiembre!E290+'Octubre '!E290+Noviembre!E290+'Diciembre '!E290</f>
        <v>0</v>
      </c>
      <c r="F290" s="9"/>
    </row>
    <row r="291" spans="1:7" ht="15" customHeight="1" x14ac:dyDescent="0.2">
      <c r="A291" s="162" t="s">
        <v>430</v>
      </c>
      <c r="B291" s="166" t="s">
        <v>431</v>
      </c>
      <c r="C291" s="115">
        <f>+Enero!C291+Febrero!C291+'Marzo '!C291+'Abril '!C291+'Mayo '!C291+Junio!C291+Julio!C291+Agosto!C291+Septiembre!C291+'Octubre '!C291+Noviembre!C291+'Diciembre '!C291</f>
        <v>4</v>
      </c>
      <c r="D291" s="15"/>
      <c r="E291" s="81">
        <f>+Enero!E291+Febrero!E291+'Marzo '!E291+'Abril '!E291+'Mayo '!E291+Junio!E291+Julio!E291+Agosto!E291+Septiembre!E291+'Octubre '!E291+Noviembre!E291+'Diciembre '!E291</f>
        <v>59120</v>
      </c>
      <c r="F291" s="9"/>
    </row>
    <row r="292" spans="1:7" ht="15" customHeight="1" x14ac:dyDescent="0.2">
      <c r="A292" s="162" t="s">
        <v>432</v>
      </c>
      <c r="B292" s="166" t="s">
        <v>433</v>
      </c>
      <c r="C292" s="115">
        <f>+Enero!C292+Febrero!C292+'Marzo '!C292+'Abril '!C292+'Mayo '!C292+Junio!C292+Julio!C292+Agosto!C292+Septiembre!C292+'Octubre '!C292+Noviembre!C292+'Diciembre '!C292</f>
        <v>0</v>
      </c>
      <c r="D292" s="15"/>
      <c r="E292" s="81">
        <f>+Enero!E292+Febrero!E292+'Marzo '!E292+'Abril '!E292+'Mayo '!E292+Junio!E292+Julio!E292+Agosto!E292+Septiembre!E292+'Octubre '!E292+Noviembre!E292+'Diciembre '!E292</f>
        <v>0</v>
      </c>
      <c r="F292" s="9"/>
    </row>
    <row r="293" spans="1:7" ht="15" customHeight="1" x14ac:dyDescent="0.2">
      <c r="A293" s="163" t="s">
        <v>434</v>
      </c>
      <c r="B293" s="167" t="s">
        <v>435</v>
      </c>
      <c r="C293" s="127">
        <f>+Enero!C293+Febrero!C293+'Marzo '!C293+'Abril '!C293+'Mayo '!C293+Junio!C293+Julio!C293+Agosto!C293+Septiembre!C293+'Octubre '!C293+Noviembre!C293+'Diciembre '!C293</f>
        <v>1</v>
      </c>
      <c r="D293" s="22"/>
      <c r="E293" s="86">
        <f>+Enero!E293+Febrero!E293+'Marzo '!E293+'Abril '!E293+'Mayo '!E293+Junio!E293+Julio!E293+Agosto!E293+Septiembre!E293+'Octubre '!E293+Noviembre!E293+'Diciembre '!E293</f>
        <v>832610</v>
      </c>
      <c r="F293" s="9"/>
    </row>
    <row r="294" spans="1:7" ht="15" customHeight="1" x14ac:dyDescent="0.2">
      <c r="A294" s="169"/>
      <c r="B294" s="168" t="s">
        <v>436</v>
      </c>
      <c r="C294" s="61">
        <f>SUM(C289:C293)</f>
        <v>25</v>
      </c>
      <c r="D294" s="33"/>
      <c r="E294" s="62">
        <f>SUM(E289:E293)</f>
        <v>1037510</v>
      </c>
      <c r="F294" s="9"/>
    </row>
    <row r="295" spans="1:7" ht="18" customHeight="1" x14ac:dyDescent="0.2">
      <c r="A295" s="97"/>
      <c r="B295" s="99"/>
      <c r="C295" s="97"/>
      <c r="D295" s="97"/>
      <c r="E295" s="97"/>
      <c r="F295" s="9"/>
    </row>
    <row r="296" spans="1:7" ht="18" customHeight="1" x14ac:dyDescent="0.2">
      <c r="A296" s="97"/>
      <c r="B296" s="99"/>
      <c r="C296" s="97"/>
      <c r="D296" s="97"/>
      <c r="E296" s="97"/>
      <c r="F296" s="110"/>
      <c r="G296" s="10"/>
    </row>
    <row r="297" spans="1:7" ht="12.75" customHeight="1" x14ac:dyDescent="0.2">
      <c r="A297" s="497" t="s">
        <v>437</v>
      </c>
      <c r="B297" s="498"/>
      <c r="C297" s="498"/>
      <c r="D297" s="498"/>
      <c r="E297" s="499"/>
      <c r="F297" s="111"/>
      <c r="G297" s="10"/>
    </row>
    <row r="298" spans="1:7" ht="42.75" customHeight="1" x14ac:dyDescent="0.2">
      <c r="A298" s="11" t="s">
        <v>7</v>
      </c>
      <c r="B298" s="139" t="s">
        <v>437</v>
      </c>
      <c r="C298" s="140" t="s">
        <v>438</v>
      </c>
      <c r="D298" s="55" t="s">
        <v>10</v>
      </c>
      <c r="E298" s="220" t="s">
        <v>11</v>
      </c>
      <c r="F298" s="111"/>
      <c r="G298" s="10"/>
    </row>
    <row r="299" spans="1:7" ht="15" customHeight="1" x14ac:dyDescent="0.2">
      <c r="A299" s="161" t="s">
        <v>439</v>
      </c>
      <c r="B299" s="157" t="s">
        <v>440</v>
      </c>
      <c r="C299" s="118">
        <f>+Enero!C299+Febrero!C299+'Marzo '!C299+'Abril '!C299+'Mayo '!C299+Junio!C299+Julio!C299+Agosto!C299+Septiembre!C299+'Octubre '!C299+Noviembre!C299+'Diciembre '!C299</f>
        <v>2185</v>
      </c>
      <c r="D299" s="20"/>
      <c r="E299" s="80">
        <f>+Enero!E299+Febrero!E299+'Marzo '!E299+'Abril '!E299+'Mayo '!E299+Junio!E299+Julio!E299+Agosto!E299+Septiembre!E299+'Octubre '!E299+Noviembre!E299+'Diciembre '!E299</f>
        <v>42771620</v>
      </c>
      <c r="F299" s="9"/>
    </row>
    <row r="300" spans="1:7" ht="15" customHeight="1" x14ac:dyDescent="0.2">
      <c r="A300" s="162" t="s">
        <v>441</v>
      </c>
      <c r="B300" s="158" t="s">
        <v>442</v>
      </c>
      <c r="C300" s="115">
        <f>+Enero!C300+Febrero!C300+'Marzo '!C300+'Abril '!C300+'Mayo '!C300+Junio!C300+Julio!C300+Agosto!C300+Septiembre!C300+'Octubre '!C300+Noviembre!C300+'Diciembre '!C300</f>
        <v>1791</v>
      </c>
      <c r="D300" s="15"/>
      <c r="E300" s="81">
        <f>+Enero!E300+Febrero!E300+'Marzo '!E300+'Abril '!E300+'Mayo '!E300+Junio!E300+Julio!E300+Agosto!E300+Septiembre!E300+'Octubre '!E300+Noviembre!E300+'Diciembre '!E300</f>
        <v>110227570</v>
      </c>
      <c r="F300" s="9"/>
    </row>
    <row r="301" spans="1:7" ht="15" customHeight="1" x14ac:dyDescent="0.2">
      <c r="A301" s="162" t="s">
        <v>443</v>
      </c>
      <c r="B301" s="158" t="s">
        <v>444</v>
      </c>
      <c r="C301" s="115">
        <f>+Enero!C301+Febrero!C301+'Marzo '!C301+'Abril '!C301+'Mayo '!C301+Junio!C301+Julio!C301+Agosto!C301+Septiembre!C301+'Octubre '!C301+Noviembre!C301+'Diciembre '!C301</f>
        <v>0</v>
      </c>
      <c r="D301" s="15"/>
      <c r="E301" s="81">
        <f>+Enero!E301+Febrero!E301+'Marzo '!E301+'Abril '!E301+'Mayo '!E301+Junio!E301+Julio!E301+Agosto!E301+Septiembre!E301+'Octubre '!E301+Noviembre!E301+'Diciembre '!E301</f>
        <v>0</v>
      </c>
      <c r="F301" s="9"/>
    </row>
    <row r="302" spans="1:7" ht="15" customHeight="1" x14ac:dyDescent="0.2">
      <c r="A302" s="162" t="s">
        <v>445</v>
      </c>
      <c r="B302" s="158" t="s">
        <v>446</v>
      </c>
      <c r="C302" s="115">
        <f>+Enero!C302+Febrero!C302+'Marzo '!C302+'Abril '!C302+'Mayo '!C302+Junio!C302+Julio!C302+Agosto!C302+Septiembre!C302+'Octubre '!C302+Noviembre!C302+'Diciembre '!C302</f>
        <v>2119</v>
      </c>
      <c r="D302" s="15"/>
      <c r="E302" s="81">
        <f>+Enero!E302+Febrero!E302+'Marzo '!E302+'Abril '!E302+'Mayo '!E302+Junio!E302+Julio!E302+Agosto!E302+Septiembre!E302+'Octubre '!E302+Noviembre!E302+'Diciembre '!E302</f>
        <v>5689800</v>
      </c>
      <c r="F302" s="9"/>
    </row>
    <row r="303" spans="1:7" ht="15" customHeight="1" x14ac:dyDescent="0.2">
      <c r="A303" s="162" t="s">
        <v>447</v>
      </c>
      <c r="B303" s="158" t="s">
        <v>448</v>
      </c>
      <c r="C303" s="115">
        <f>+Enero!C303+Febrero!C303+'Marzo '!C303+'Abril '!C303+'Mayo '!C303+Junio!C303+Julio!C303+Agosto!C303+Septiembre!C303+'Octubre '!C303+Noviembre!C303+'Diciembre '!C303</f>
        <v>0</v>
      </c>
      <c r="D303" s="15"/>
      <c r="E303" s="81">
        <f>+Enero!E303+Febrero!E303+'Marzo '!E303+'Abril '!E303+'Mayo '!E303+Junio!E303+Julio!E303+Agosto!E303+Septiembre!E303+'Octubre '!E303+Noviembre!E303+'Diciembre '!E303</f>
        <v>0</v>
      </c>
      <c r="F303" s="9"/>
    </row>
    <row r="304" spans="1:7" ht="15" customHeight="1" x14ac:dyDescent="0.2">
      <c r="A304" s="162" t="s">
        <v>449</v>
      </c>
      <c r="B304" s="159" t="s">
        <v>450</v>
      </c>
      <c r="C304" s="115">
        <f>+Enero!C304+Febrero!C304+'Marzo '!C304+'Abril '!C304+'Mayo '!C304+Junio!C304+Julio!C304+Agosto!C304+Septiembre!C304+'Octubre '!C304+Noviembre!C304+'Diciembre '!C304</f>
        <v>0</v>
      </c>
      <c r="D304" s="15"/>
      <c r="E304" s="81">
        <f>+Enero!E304+Febrero!E304+'Marzo '!E304+'Abril '!E304+'Mayo '!E304+Junio!E304+Julio!E304+Agosto!E304+Septiembre!E304+'Octubre '!E304+Noviembre!E304+'Diciembre '!E304</f>
        <v>0</v>
      </c>
      <c r="F304" s="9"/>
    </row>
    <row r="305" spans="1:7" ht="15" customHeight="1" x14ac:dyDescent="0.2">
      <c r="A305" s="163" t="s">
        <v>451</v>
      </c>
      <c r="B305" s="160" t="s">
        <v>452</v>
      </c>
      <c r="C305" s="127">
        <f>+Enero!C305+Febrero!C305+'Marzo '!C305+'Abril '!C305+'Mayo '!C305+Junio!C305+Julio!C305+Agosto!C305+Septiembre!C305+'Octubre '!C305+Noviembre!C305+'Diciembre '!C305</f>
        <v>0</v>
      </c>
      <c r="D305" s="22"/>
      <c r="E305" s="86">
        <f>+Enero!E305+Febrero!E305+'Marzo '!E305+'Abril '!E305+'Mayo '!E305+Junio!E305+Julio!E305+Agosto!E305+Septiembre!E305+'Octubre '!E305+Noviembre!E305+'Diciembre '!E305</f>
        <v>0</v>
      </c>
      <c r="F305" s="9"/>
    </row>
    <row r="306" spans="1:7" ht="15" customHeight="1" x14ac:dyDescent="0.2">
      <c r="A306" s="164"/>
      <c r="B306" s="509" t="s">
        <v>453</v>
      </c>
      <c r="C306" s="510"/>
      <c r="D306" s="101"/>
      <c r="E306" s="112">
        <f>SUM(E299:E305)</f>
        <v>158688990</v>
      </c>
      <c r="F306" s="9"/>
    </row>
    <row r="307" spans="1:7" ht="12.75" x14ac:dyDescent="0.2">
      <c r="A307" s="9"/>
      <c r="B307" s="9"/>
      <c r="C307" s="9"/>
      <c r="D307" s="9"/>
      <c r="E307" s="9"/>
      <c r="F307" s="94"/>
      <c r="G307" s="96"/>
    </row>
    <row r="308" spans="1:7" ht="12.75" x14ac:dyDescent="0.2">
      <c r="A308" s="9"/>
      <c r="B308" s="9"/>
      <c r="C308" s="9"/>
      <c r="D308" s="9"/>
      <c r="E308" s="9"/>
      <c r="F308" s="94"/>
      <c r="G308" s="96"/>
    </row>
    <row r="309" spans="1:7" ht="12.75" customHeight="1" x14ac:dyDescent="0.2">
      <c r="A309" s="494" t="s">
        <v>454</v>
      </c>
      <c r="B309" s="495"/>
      <c r="C309" s="495"/>
      <c r="D309" s="495"/>
      <c r="E309" s="496"/>
      <c r="F309" s="94"/>
      <c r="G309" s="96"/>
    </row>
    <row r="310" spans="1:7" ht="12.75" x14ac:dyDescent="0.2">
      <c r="A310" s="52"/>
      <c r="B310" s="501" t="s">
        <v>455</v>
      </c>
      <c r="C310" s="502"/>
      <c r="D310" s="503"/>
      <c r="E310" s="113">
        <f>+Enero!E310+Febrero!E310+'Marzo '!E310+'Abril '!E310+'Mayo '!E310+Junio!E310+Julio!E310+Agosto!E310+Septiembre!E310+'Octubre '!E310+Noviembre!E310+'Diciembre '!E310</f>
        <v>350867750</v>
      </c>
      <c r="F310" s="9"/>
    </row>
    <row r="311" spans="1:7" ht="12.75" x14ac:dyDescent="0.2">
      <c r="A311" s="9"/>
      <c r="B311" s="9"/>
      <c r="C311" s="9"/>
      <c r="D311" s="9"/>
      <c r="E311" s="9"/>
      <c r="F311" s="94"/>
      <c r="G311" s="96"/>
    </row>
    <row r="312" spans="1:7" ht="12.75" x14ac:dyDescent="0.2">
      <c r="A312" s="9"/>
      <c r="B312" s="9"/>
      <c r="C312" s="9"/>
      <c r="D312" s="9"/>
      <c r="E312" s="9"/>
      <c r="F312" s="94"/>
      <c r="G312" s="96"/>
    </row>
    <row r="313" spans="1:7" ht="12.75" customHeight="1" x14ac:dyDescent="0.2">
      <c r="A313" s="494" t="s">
        <v>456</v>
      </c>
      <c r="B313" s="495"/>
      <c r="C313" s="495"/>
      <c r="D313" s="495"/>
      <c r="E313" s="496"/>
      <c r="F313" s="94"/>
      <c r="G313" s="96"/>
    </row>
    <row r="314" spans="1:7" ht="25.5" customHeight="1" x14ac:dyDescent="0.2">
      <c r="A314" s="497" t="s">
        <v>457</v>
      </c>
      <c r="B314" s="498"/>
      <c r="C314" s="498"/>
      <c r="D314" s="499"/>
      <c r="E314" s="11" t="s">
        <v>11</v>
      </c>
      <c r="F314" s="94"/>
      <c r="G314" s="96"/>
    </row>
    <row r="315" spans="1:7" ht="15" customHeight="1" x14ac:dyDescent="0.2">
      <c r="A315" s="52"/>
      <c r="B315" s="501" t="s">
        <v>458</v>
      </c>
      <c r="C315" s="502"/>
      <c r="D315" s="503"/>
      <c r="E315" s="113">
        <f>+Enero!E315+Febrero!E315+'Marzo '!E315+'Abril '!E315+'Mayo '!E315+Junio!E315+Julio!E315+Agosto!E315+Septiembre!E315+'Octubre '!E315+Noviembre!E315+'Diciembre '!E315</f>
        <v>9743804620</v>
      </c>
      <c r="F315" s="94"/>
      <c r="G315" s="96"/>
    </row>
    <row r="316" spans="1:7" ht="18" customHeight="1" x14ac:dyDescent="0.2">
      <c r="A316" s="9"/>
      <c r="B316" s="9"/>
      <c r="C316" s="9"/>
      <c r="D316" s="9"/>
      <c r="E316" s="9"/>
      <c r="F316" s="6"/>
    </row>
    <row r="317" spans="1:7" ht="18" customHeight="1" x14ac:dyDescent="0.2">
      <c r="A317" s="9"/>
      <c r="B317" s="9"/>
      <c r="C317" s="9"/>
      <c r="D317" s="9"/>
      <c r="E317" s="9"/>
      <c r="F317" s="6"/>
    </row>
    <row r="318" spans="1:7" ht="18" customHeight="1" x14ac:dyDescent="0.2">
      <c r="A318" s="494" t="s">
        <v>459</v>
      </c>
      <c r="B318" s="495"/>
      <c r="C318" s="496"/>
      <c r="D318" s="9"/>
      <c r="E318" s="9"/>
      <c r="F318" s="6"/>
    </row>
    <row r="319" spans="1:7" ht="18" customHeight="1" x14ac:dyDescent="0.2">
      <c r="A319" s="497" t="s">
        <v>460</v>
      </c>
      <c r="B319" s="498"/>
      <c r="C319" s="499"/>
      <c r="D319" s="9"/>
      <c r="E319" s="9"/>
      <c r="F319" s="6"/>
    </row>
    <row r="320" spans="1:7" ht="30.75" customHeight="1" x14ac:dyDescent="0.2">
      <c r="A320" s="494" t="s">
        <v>461</v>
      </c>
      <c r="B320" s="495"/>
      <c r="C320" s="11" t="s">
        <v>462</v>
      </c>
      <c r="D320" s="9"/>
      <c r="E320" s="9"/>
      <c r="F320" s="9"/>
    </row>
    <row r="321" spans="1:6" ht="15" customHeight="1" x14ac:dyDescent="0.2">
      <c r="A321" s="114" t="s">
        <v>463</v>
      </c>
      <c r="B321" s="129"/>
      <c r="C321" s="135">
        <f>+Enero!C321+Febrero!C321+'Marzo '!C321+'Abril '!C321+'Mayo '!C321+Junio!C321+Julio!C321+Agosto!C321+Septiembre!C321+'Octubre '!C321+Noviembre!C321+'Diciembre '!C321</f>
        <v>0</v>
      </c>
      <c r="D321" s="9"/>
      <c r="E321" s="9"/>
      <c r="F321" s="9"/>
    </row>
    <row r="322" spans="1:6" ht="15" customHeight="1" x14ac:dyDescent="0.2">
      <c r="A322" s="115" t="s">
        <v>464</v>
      </c>
      <c r="B322" s="130"/>
      <c r="C322" s="136">
        <f>+Enero!C322+Febrero!C322+'Marzo '!C322+'Abril '!C322+'Mayo '!C322+Junio!C322+Julio!C322+Agosto!C322+Septiembre!C322+'Octubre '!C322+Noviembre!C322+'Diciembre '!C322</f>
        <v>0</v>
      </c>
      <c r="D322" s="9"/>
      <c r="E322" s="9"/>
      <c r="F322" s="9"/>
    </row>
    <row r="323" spans="1:6" ht="15" customHeight="1" x14ac:dyDescent="0.2">
      <c r="A323" s="115" t="s">
        <v>465</v>
      </c>
      <c r="B323" s="130"/>
      <c r="C323" s="136">
        <f>+Enero!C323+Febrero!C323+'Marzo '!C323+'Abril '!C323+'Mayo '!C323+Junio!C323+Julio!C323+Agosto!C323+Septiembre!C323+'Octubre '!C323+Noviembre!C323+'Diciembre '!C323</f>
        <v>0</v>
      </c>
      <c r="D323" s="9"/>
      <c r="E323" s="9"/>
      <c r="F323" s="9"/>
    </row>
    <row r="324" spans="1:6" ht="15" customHeight="1" x14ac:dyDescent="0.2">
      <c r="A324" s="116" t="s">
        <v>466</v>
      </c>
      <c r="B324" s="130"/>
      <c r="C324" s="136">
        <f>+Enero!C324+Febrero!C324+'Marzo '!C324+'Abril '!C324+'Mayo '!C324+Junio!C324+Julio!C324+Agosto!C324+Septiembre!C324+'Octubre '!C324+Noviembre!C324+'Diciembre '!C324</f>
        <v>0</v>
      </c>
      <c r="D324" s="9"/>
      <c r="E324" s="9"/>
      <c r="F324" s="9"/>
    </row>
    <row r="325" spans="1:6" ht="15" customHeight="1" x14ac:dyDescent="0.2">
      <c r="A325" s="117" t="s">
        <v>467</v>
      </c>
      <c r="B325" s="131"/>
      <c r="C325" s="137">
        <f>SUM(C321:C324)</f>
        <v>0</v>
      </c>
      <c r="D325" s="9"/>
      <c r="E325" s="9"/>
      <c r="F325" s="9"/>
    </row>
    <row r="326" spans="1:6" ht="15" customHeight="1" x14ac:dyDescent="0.2">
      <c r="A326" s="118" t="s">
        <v>468</v>
      </c>
      <c r="B326" s="132"/>
      <c r="C326" s="135">
        <f>+Enero!C326+Febrero!C326+'Marzo '!C326+'Abril '!C326+'Mayo '!C326+Junio!C326+Julio!C326+Agosto!C326+Septiembre!C326+'Octubre '!C326+Noviembre!C326+'Diciembre '!C326</f>
        <v>126108782</v>
      </c>
      <c r="D326" s="9"/>
      <c r="E326" s="9"/>
      <c r="F326" s="9"/>
    </row>
    <row r="327" spans="1:6" ht="15" customHeight="1" x14ac:dyDescent="0.2">
      <c r="A327" s="119" t="s">
        <v>469</v>
      </c>
      <c r="B327" s="133"/>
      <c r="C327" s="136">
        <f>+Enero!C327+Febrero!C327+'Marzo '!C327+'Abril '!C327+'Mayo '!C327+Junio!C327+Julio!C327+Agosto!C327+Septiembre!C327+'Octubre '!C327+Noviembre!C327+'Diciembre '!C327</f>
        <v>0</v>
      </c>
      <c r="D327" s="9"/>
      <c r="E327" s="9"/>
      <c r="F327" s="9"/>
    </row>
    <row r="328" spans="1:6" ht="15" customHeight="1" x14ac:dyDescent="0.2">
      <c r="A328" s="115" t="s">
        <v>470</v>
      </c>
      <c r="B328" s="133"/>
      <c r="C328" s="136">
        <f>+Enero!C328+Febrero!C328+'Marzo '!C328+'Abril '!C328+'Mayo '!C328+Junio!C328+Julio!C328+Agosto!C328+Septiembre!C328+'Octubre '!C328+Noviembre!C328+'Diciembre '!C328</f>
        <v>0</v>
      </c>
      <c r="D328" s="9"/>
      <c r="E328" s="9"/>
      <c r="F328" s="9"/>
    </row>
    <row r="329" spans="1:6" ht="15" customHeight="1" x14ac:dyDescent="0.2">
      <c r="A329" s="115" t="s">
        <v>471</v>
      </c>
      <c r="B329" s="133"/>
      <c r="C329" s="136">
        <f>+Enero!C329+Febrero!C329+'Marzo '!C329+'Abril '!C329+'Mayo '!C329+Junio!C329+Julio!C329+Agosto!C329+Septiembre!C329+'Octubre '!C329+Noviembre!C329+'Diciembre '!C329</f>
        <v>0</v>
      </c>
      <c r="D329" s="9"/>
      <c r="E329" s="9"/>
      <c r="F329" s="9"/>
    </row>
    <row r="330" spans="1:6" ht="15" customHeight="1" x14ac:dyDescent="0.2">
      <c r="A330" s="119" t="s">
        <v>472</v>
      </c>
      <c r="B330" s="133"/>
      <c r="C330" s="136">
        <f>+Enero!C330+Febrero!C330+'Marzo '!C330+'Abril '!C330+'Mayo '!C330+Junio!C330+Julio!C330+Agosto!C330+Septiembre!C330+'Octubre '!C330+Noviembre!C330+'Diciembre '!C330</f>
        <v>0</v>
      </c>
      <c r="D330" s="9"/>
      <c r="E330" s="9"/>
      <c r="F330" s="9"/>
    </row>
    <row r="331" spans="1:6" ht="15" customHeight="1" x14ac:dyDescent="0.2">
      <c r="A331" s="119" t="s">
        <v>473</v>
      </c>
      <c r="B331" s="133"/>
      <c r="C331" s="136">
        <f>+Enero!C331+Febrero!C331+'Marzo '!C331+'Abril '!C331+'Mayo '!C331+Junio!C331+Julio!C331+Agosto!C331+Septiembre!C331+'Octubre '!C331+Noviembre!C331+'Diciembre '!C331</f>
        <v>0</v>
      </c>
      <c r="D331" s="9"/>
      <c r="E331" s="9"/>
      <c r="F331" s="9"/>
    </row>
    <row r="332" spans="1:6" ht="15" customHeight="1" x14ac:dyDescent="0.2">
      <c r="A332" s="120" t="s">
        <v>474</v>
      </c>
      <c r="B332" s="134"/>
      <c r="C332" s="138">
        <f>+Enero!C332+Febrero!C332+'Marzo '!C332+'Abril '!C332+'Mayo '!C332+Junio!C332+Julio!C332+Agosto!C332+Septiembre!C332+'Octubre '!C332+Noviembre!C332+'Diciembre '!C332</f>
        <v>878622261</v>
      </c>
      <c r="D332" s="9"/>
      <c r="E332" s="9"/>
      <c r="F332" s="9"/>
    </row>
    <row r="333" spans="1:6" ht="15" customHeight="1" x14ac:dyDescent="0.2">
      <c r="A333" s="24"/>
      <c r="B333" s="128" t="s">
        <v>475</v>
      </c>
      <c r="C333" s="90">
        <f>SUM(C325:C332)</f>
        <v>1004731043</v>
      </c>
      <c r="D333" s="9"/>
      <c r="E333" s="9"/>
      <c r="F333" s="9"/>
    </row>
    <row r="334" spans="1:6" ht="12.75" x14ac:dyDescent="0.2">
      <c r="A334" s="9"/>
      <c r="B334" s="9"/>
      <c r="C334" s="9"/>
      <c r="D334" s="9"/>
      <c r="E334" s="9"/>
      <c r="F334" s="6"/>
    </row>
    <row r="335" spans="1:6" ht="12.75" x14ac:dyDescent="0.2">
      <c r="A335" s="9"/>
      <c r="B335" s="9"/>
      <c r="C335" s="9"/>
      <c r="D335" s="9"/>
      <c r="E335" s="9"/>
      <c r="F335" s="6"/>
    </row>
    <row r="336" spans="1:6" ht="12.75" x14ac:dyDescent="0.2">
      <c r="A336" s="9"/>
      <c r="B336" s="9"/>
      <c r="C336" s="9"/>
      <c r="D336" s="9"/>
      <c r="E336" s="9"/>
      <c r="F336" s="6"/>
    </row>
    <row r="337" spans="1:6" ht="12.75" x14ac:dyDescent="0.2">
      <c r="A337" s="97"/>
      <c r="B337" s="97"/>
      <c r="C337" s="97"/>
      <c r="D337" s="97"/>
      <c r="E337" s="97"/>
      <c r="F337" s="110"/>
    </row>
    <row r="338" spans="1:6" ht="12.75" customHeight="1" x14ac:dyDescent="0.2">
      <c r="A338" s="97"/>
      <c r="B338" s="97"/>
      <c r="C338" s="97"/>
      <c r="D338" s="97"/>
      <c r="E338" s="500"/>
      <c r="F338" s="500"/>
    </row>
    <row r="339" spans="1:6" ht="12.75" customHeight="1" x14ac:dyDescent="0.2">
      <c r="A339" s="97"/>
      <c r="B339" s="97"/>
      <c r="C339" s="97"/>
      <c r="D339" s="99"/>
      <c r="E339" s="493"/>
      <c r="F339" s="493"/>
    </row>
    <row r="340" spans="1:6" ht="12.75" x14ac:dyDescent="0.2">
      <c r="A340" s="97"/>
      <c r="B340" s="97"/>
      <c r="C340" s="97"/>
      <c r="D340" s="97"/>
      <c r="E340" s="223"/>
      <c r="F340" s="121"/>
    </row>
    <row r="341" spans="1:6" ht="12.75" x14ac:dyDescent="0.2">
      <c r="A341" s="97"/>
      <c r="B341" s="97"/>
      <c r="C341" s="97"/>
      <c r="D341" s="97"/>
      <c r="E341" s="121"/>
      <c r="F341" s="121"/>
    </row>
    <row r="342" spans="1:6" ht="12.75" x14ac:dyDescent="0.2">
      <c r="A342" s="97"/>
      <c r="B342" s="97"/>
      <c r="C342" s="97"/>
      <c r="D342" s="97"/>
      <c r="E342" s="121"/>
      <c r="F342" s="121"/>
    </row>
    <row r="343" spans="1:6" ht="12.75" x14ac:dyDescent="0.2">
      <c r="A343" s="97"/>
      <c r="B343" s="97"/>
      <c r="C343" s="97"/>
      <c r="D343" s="97"/>
      <c r="E343" s="121"/>
      <c r="F343" s="121"/>
    </row>
    <row r="344" spans="1:6" ht="12.75" x14ac:dyDescent="0.2">
      <c r="A344" s="97"/>
      <c r="B344" s="97"/>
      <c r="C344" s="97"/>
      <c r="D344" s="97"/>
      <c r="E344" s="121"/>
      <c r="F344" s="121"/>
    </row>
    <row r="345" spans="1:6" ht="12.75" x14ac:dyDescent="0.2">
      <c r="A345" s="97"/>
      <c r="B345" s="97"/>
      <c r="C345" s="97"/>
      <c r="D345" s="97"/>
      <c r="E345" s="121"/>
      <c r="F345" s="121"/>
    </row>
    <row r="346" spans="1:6" ht="12.75" x14ac:dyDescent="0.2">
      <c r="A346" s="97"/>
      <c r="B346" s="97"/>
      <c r="C346" s="97"/>
      <c r="D346" s="97"/>
      <c r="E346" s="121"/>
      <c r="F346" s="121"/>
    </row>
    <row r="347" spans="1:6" ht="12.75" customHeight="1" x14ac:dyDescent="0.2">
      <c r="A347" s="97"/>
      <c r="B347" s="97"/>
      <c r="C347" s="97"/>
      <c r="D347" s="97"/>
      <c r="E347" s="500"/>
      <c r="F347" s="500"/>
    </row>
    <row r="348" spans="1:6" ht="22.5" customHeight="1" x14ac:dyDescent="0.2">
      <c r="A348" s="97"/>
      <c r="B348" s="97"/>
      <c r="C348" s="97"/>
      <c r="D348" s="110"/>
      <c r="E348" s="493"/>
      <c r="F348" s="493"/>
    </row>
    <row r="349" spans="1:6" ht="12.75" x14ac:dyDescent="0.2">
      <c r="A349" s="97"/>
      <c r="B349" s="97"/>
      <c r="C349" s="97"/>
      <c r="D349" s="122"/>
      <c r="E349" s="97"/>
      <c r="F349" s="110"/>
    </row>
  </sheetData>
  <mergeCells count="49">
    <mergeCell ref="C6:E6"/>
    <mergeCell ref="C1:E1"/>
    <mergeCell ref="C2:E2"/>
    <mergeCell ref="C3:E3"/>
    <mergeCell ref="C4:E4"/>
    <mergeCell ref="C5:E5"/>
    <mergeCell ref="A7:B7"/>
    <mergeCell ref="C7:E7"/>
    <mergeCell ref="C8:E8"/>
    <mergeCell ref="A11:E11"/>
    <mergeCell ref="A13:E13"/>
    <mergeCell ref="A27:E27"/>
    <mergeCell ref="A38:E38"/>
    <mergeCell ref="A41:E41"/>
    <mergeCell ref="A46:E46"/>
    <mergeCell ref="A53:E53"/>
    <mergeCell ref="A79:E79"/>
    <mergeCell ref="A87:G87"/>
    <mergeCell ref="A231:E231"/>
    <mergeCell ref="A88:A89"/>
    <mergeCell ref="B88:B89"/>
    <mergeCell ref="A112:E112"/>
    <mergeCell ref="A119:C119"/>
    <mergeCell ref="A124:E124"/>
    <mergeCell ref="A151:E151"/>
    <mergeCell ref="A158:E158"/>
    <mergeCell ref="A171:E171"/>
    <mergeCell ref="A210:E210"/>
    <mergeCell ref="A224:C224"/>
    <mergeCell ref="C88:G88"/>
    <mergeCell ref="B315:D315"/>
    <mergeCell ref="A238:E238"/>
    <mergeCell ref="A242:E242"/>
    <mergeCell ref="A258:E258"/>
    <mergeCell ref="A277:E277"/>
    <mergeCell ref="A287:E287"/>
    <mergeCell ref="A297:E297"/>
    <mergeCell ref="B306:C306"/>
    <mergeCell ref="A309:E309"/>
    <mergeCell ref="B310:D310"/>
    <mergeCell ref="A313:E313"/>
    <mergeCell ref="A314:D314"/>
    <mergeCell ref="E348:F348"/>
    <mergeCell ref="A318:C318"/>
    <mergeCell ref="A319:C319"/>
    <mergeCell ref="A320:B320"/>
    <mergeCell ref="E338:F338"/>
    <mergeCell ref="E339:F339"/>
    <mergeCell ref="E347:F347"/>
  </mergeCells>
  <dataValidations count="1">
    <dataValidation allowBlank="1" showInputMessage="1" showErrorMessage="1" errorTitle="Error" error="Por favor ingrese números enteros" sqref="A11:E11 IW11:JA11 SS11:SW11 ACO11:ACS11 AMK11:AMO11 AWG11:AWK11 BGC11:BGG11 BPY11:BQC11 BZU11:BZY11 CJQ11:CJU11 CTM11:CTQ11 DDI11:DDM11 DNE11:DNI11 DXA11:DXE11 EGW11:EHA11 EQS11:EQW11 FAO11:FAS11 FKK11:FKO11 FUG11:FUK11 GEC11:GEG11 GNY11:GOC11 GXU11:GXY11 HHQ11:HHU11 HRM11:HRQ11 IBI11:IBM11 ILE11:ILI11 IVA11:IVE11 JEW11:JFA11 JOS11:JOW11 JYO11:JYS11 KIK11:KIO11 KSG11:KSK11 LCC11:LCG11 LLY11:LMC11 LVU11:LVY11 MFQ11:MFU11 MPM11:MPQ11 MZI11:MZM11 NJE11:NJI11 NTA11:NTE11 OCW11:ODA11 OMS11:OMW11 OWO11:OWS11 PGK11:PGO11 PQG11:PQK11 QAC11:QAG11 QJY11:QKC11 QTU11:QTY11 RDQ11:RDU11 RNM11:RNQ11 RXI11:RXM11 SHE11:SHI11 SRA11:SRE11 TAW11:TBA11 TKS11:TKW11 TUO11:TUS11 UEK11:UEO11 UOG11:UOK11 UYC11:UYG11 VHY11:VIC11 VRU11:VRY11 WBQ11:WBU11 WLM11:WLQ11 WVI11:WVM11 A65547:E65547 IW65547:JA65547 SS65547:SW65547 ACO65547:ACS65547 AMK65547:AMO65547 AWG65547:AWK65547 BGC65547:BGG65547 BPY65547:BQC65547 BZU65547:BZY65547 CJQ65547:CJU65547 CTM65547:CTQ65547 DDI65547:DDM65547 DNE65547:DNI65547 DXA65547:DXE65547 EGW65547:EHA65547 EQS65547:EQW65547 FAO65547:FAS65547 FKK65547:FKO65547 FUG65547:FUK65547 GEC65547:GEG65547 GNY65547:GOC65547 GXU65547:GXY65547 HHQ65547:HHU65547 HRM65547:HRQ65547 IBI65547:IBM65547 ILE65547:ILI65547 IVA65547:IVE65547 JEW65547:JFA65547 JOS65547:JOW65547 JYO65547:JYS65547 KIK65547:KIO65547 KSG65547:KSK65547 LCC65547:LCG65547 LLY65547:LMC65547 LVU65547:LVY65547 MFQ65547:MFU65547 MPM65547:MPQ65547 MZI65547:MZM65547 NJE65547:NJI65547 NTA65547:NTE65547 OCW65547:ODA65547 OMS65547:OMW65547 OWO65547:OWS65547 PGK65547:PGO65547 PQG65547:PQK65547 QAC65547:QAG65547 QJY65547:QKC65547 QTU65547:QTY65547 RDQ65547:RDU65547 RNM65547:RNQ65547 RXI65547:RXM65547 SHE65547:SHI65547 SRA65547:SRE65547 TAW65547:TBA65547 TKS65547:TKW65547 TUO65547:TUS65547 UEK65547:UEO65547 UOG65547:UOK65547 UYC65547:UYG65547 VHY65547:VIC65547 VRU65547:VRY65547 WBQ65547:WBU65547 WLM65547:WLQ65547 WVI65547:WVM65547 A131083:E131083 IW131083:JA131083 SS131083:SW131083 ACO131083:ACS131083 AMK131083:AMO131083 AWG131083:AWK131083 BGC131083:BGG131083 BPY131083:BQC131083 BZU131083:BZY131083 CJQ131083:CJU131083 CTM131083:CTQ131083 DDI131083:DDM131083 DNE131083:DNI131083 DXA131083:DXE131083 EGW131083:EHA131083 EQS131083:EQW131083 FAO131083:FAS131083 FKK131083:FKO131083 FUG131083:FUK131083 GEC131083:GEG131083 GNY131083:GOC131083 GXU131083:GXY131083 HHQ131083:HHU131083 HRM131083:HRQ131083 IBI131083:IBM131083 ILE131083:ILI131083 IVA131083:IVE131083 JEW131083:JFA131083 JOS131083:JOW131083 JYO131083:JYS131083 KIK131083:KIO131083 KSG131083:KSK131083 LCC131083:LCG131083 LLY131083:LMC131083 LVU131083:LVY131083 MFQ131083:MFU131083 MPM131083:MPQ131083 MZI131083:MZM131083 NJE131083:NJI131083 NTA131083:NTE131083 OCW131083:ODA131083 OMS131083:OMW131083 OWO131083:OWS131083 PGK131083:PGO131083 PQG131083:PQK131083 QAC131083:QAG131083 QJY131083:QKC131083 QTU131083:QTY131083 RDQ131083:RDU131083 RNM131083:RNQ131083 RXI131083:RXM131083 SHE131083:SHI131083 SRA131083:SRE131083 TAW131083:TBA131083 TKS131083:TKW131083 TUO131083:TUS131083 UEK131083:UEO131083 UOG131083:UOK131083 UYC131083:UYG131083 VHY131083:VIC131083 VRU131083:VRY131083 WBQ131083:WBU131083 WLM131083:WLQ131083 WVI131083:WVM131083 A196619:E196619 IW196619:JA196619 SS196619:SW196619 ACO196619:ACS196619 AMK196619:AMO196619 AWG196619:AWK196619 BGC196619:BGG196619 BPY196619:BQC196619 BZU196619:BZY196619 CJQ196619:CJU196619 CTM196619:CTQ196619 DDI196619:DDM196619 DNE196619:DNI196619 DXA196619:DXE196619 EGW196619:EHA196619 EQS196619:EQW196619 FAO196619:FAS196619 FKK196619:FKO196619 FUG196619:FUK196619 GEC196619:GEG196619 GNY196619:GOC196619 GXU196619:GXY196619 HHQ196619:HHU196619 HRM196619:HRQ196619 IBI196619:IBM196619 ILE196619:ILI196619 IVA196619:IVE196619 JEW196619:JFA196619 JOS196619:JOW196619 JYO196619:JYS196619 KIK196619:KIO196619 KSG196619:KSK196619 LCC196619:LCG196619 LLY196619:LMC196619 LVU196619:LVY196619 MFQ196619:MFU196619 MPM196619:MPQ196619 MZI196619:MZM196619 NJE196619:NJI196619 NTA196619:NTE196619 OCW196619:ODA196619 OMS196619:OMW196619 OWO196619:OWS196619 PGK196619:PGO196619 PQG196619:PQK196619 QAC196619:QAG196619 QJY196619:QKC196619 QTU196619:QTY196619 RDQ196619:RDU196619 RNM196619:RNQ196619 RXI196619:RXM196619 SHE196619:SHI196619 SRA196619:SRE196619 TAW196619:TBA196619 TKS196619:TKW196619 TUO196619:TUS196619 UEK196619:UEO196619 UOG196619:UOK196619 UYC196619:UYG196619 VHY196619:VIC196619 VRU196619:VRY196619 WBQ196619:WBU196619 WLM196619:WLQ196619 WVI196619:WVM196619 A262155:E262155 IW262155:JA262155 SS262155:SW262155 ACO262155:ACS262155 AMK262155:AMO262155 AWG262155:AWK262155 BGC262155:BGG262155 BPY262155:BQC262155 BZU262155:BZY262155 CJQ262155:CJU262155 CTM262155:CTQ262155 DDI262155:DDM262155 DNE262155:DNI262155 DXA262155:DXE262155 EGW262155:EHA262155 EQS262155:EQW262155 FAO262155:FAS262155 FKK262155:FKO262155 FUG262155:FUK262155 GEC262155:GEG262155 GNY262155:GOC262155 GXU262155:GXY262155 HHQ262155:HHU262155 HRM262155:HRQ262155 IBI262155:IBM262155 ILE262155:ILI262155 IVA262155:IVE262155 JEW262155:JFA262155 JOS262155:JOW262155 JYO262155:JYS262155 KIK262155:KIO262155 KSG262155:KSK262155 LCC262155:LCG262155 LLY262155:LMC262155 LVU262155:LVY262155 MFQ262155:MFU262155 MPM262155:MPQ262155 MZI262155:MZM262155 NJE262155:NJI262155 NTA262155:NTE262155 OCW262155:ODA262155 OMS262155:OMW262155 OWO262155:OWS262155 PGK262155:PGO262155 PQG262155:PQK262155 QAC262155:QAG262155 QJY262155:QKC262155 QTU262155:QTY262155 RDQ262155:RDU262155 RNM262155:RNQ262155 RXI262155:RXM262155 SHE262155:SHI262155 SRA262155:SRE262155 TAW262155:TBA262155 TKS262155:TKW262155 TUO262155:TUS262155 UEK262155:UEO262155 UOG262155:UOK262155 UYC262155:UYG262155 VHY262155:VIC262155 VRU262155:VRY262155 WBQ262155:WBU262155 WLM262155:WLQ262155 WVI262155:WVM262155 A327691:E327691 IW327691:JA327691 SS327691:SW327691 ACO327691:ACS327691 AMK327691:AMO327691 AWG327691:AWK327691 BGC327691:BGG327691 BPY327691:BQC327691 BZU327691:BZY327691 CJQ327691:CJU327691 CTM327691:CTQ327691 DDI327691:DDM327691 DNE327691:DNI327691 DXA327691:DXE327691 EGW327691:EHA327691 EQS327691:EQW327691 FAO327691:FAS327691 FKK327691:FKO327691 FUG327691:FUK327691 GEC327691:GEG327691 GNY327691:GOC327691 GXU327691:GXY327691 HHQ327691:HHU327691 HRM327691:HRQ327691 IBI327691:IBM327691 ILE327691:ILI327691 IVA327691:IVE327691 JEW327691:JFA327691 JOS327691:JOW327691 JYO327691:JYS327691 KIK327691:KIO327691 KSG327691:KSK327691 LCC327691:LCG327691 LLY327691:LMC327691 LVU327691:LVY327691 MFQ327691:MFU327691 MPM327691:MPQ327691 MZI327691:MZM327691 NJE327691:NJI327691 NTA327691:NTE327691 OCW327691:ODA327691 OMS327691:OMW327691 OWO327691:OWS327691 PGK327691:PGO327691 PQG327691:PQK327691 QAC327691:QAG327691 QJY327691:QKC327691 QTU327691:QTY327691 RDQ327691:RDU327691 RNM327691:RNQ327691 RXI327691:RXM327691 SHE327691:SHI327691 SRA327691:SRE327691 TAW327691:TBA327691 TKS327691:TKW327691 TUO327691:TUS327691 UEK327691:UEO327691 UOG327691:UOK327691 UYC327691:UYG327691 VHY327691:VIC327691 VRU327691:VRY327691 WBQ327691:WBU327691 WLM327691:WLQ327691 WVI327691:WVM327691 A393227:E393227 IW393227:JA393227 SS393227:SW393227 ACO393227:ACS393227 AMK393227:AMO393227 AWG393227:AWK393227 BGC393227:BGG393227 BPY393227:BQC393227 BZU393227:BZY393227 CJQ393227:CJU393227 CTM393227:CTQ393227 DDI393227:DDM393227 DNE393227:DNI393227 DXA393227:DXE393227 EGW393227:EHA393227 EQS393227:EQW393227 FAO393227:FAS393227 FKK393227:FKO393227 FUG393227:FUK393227 GEC393227:GEG393227 GNY393227:GOC393227 GXU393227:GXY393227 HHQ393227:HHU393227 HRM393227:HRQ393227 IBI393227:IBM393227 ILE393227:ILI393227 IVA393227:IVE393227 JEW393227:JFA393227 JOS393227:JOW393227 JYO393227:JYS393227 KIK393227:KIO393227 KSG393227:KSK393227 LCC393227:LCG393227 LLY393227:LMC393227 LVU393227:LVY393227 MFQ393227:MFU393227 MPM393227:MPQ393227 MZI393227:MZM393227 NJE393227:NJI393227 NTA393227:NTE393227 OCW393227:ODA393227 OMS393227:OMW393227 OWO393227:OWS393227 PGK393227:PGO393227 PQG393227:PQK393227 QAC393227:QAG393227 QJY393227:QKC393227 QTU393227:QTY393227 RDQ393227:RDU393227 RNM393227:RNQ393227 RXI393227:RXM393227 SHE393227:SHI393227 SRA393227:SRE393227 TAW393227:TBA393227 TKS393227:TKW393227 TUO393227:TUS393227 UEK393227:UEO393227 UOG393227:UOK393227 UYC393227:UYG393227 VHY393227:VIC393227 VRU393227:VRY393227 WBQ393227:WBU393227 WLM393227:WLQ393227 WVI393227:WVM393227 A458763:E458763 IW458763:JA458763 SS458763:SW458763 ACO458763:ACS458763 AMK458763:AMO458763 AWG458763:AWK458763 BGC458763:BGG458763 BPY458763:BQC458763 BZU458763:BZY458763 CJQ458763:CJU458763 CTM458763:CTQ458763 DDI458763:DDM458763 DNE458763:DNI458763 DXA458763:DXE458763 EGW458763:EHA458763 EQS458763:EQW458763 FAO458763:FAS458763 FKK458763:FKO458763 FUG458763:FUK458763 GEC458763:GEG458763 GNY458763:GOC458763 GXU458763:GXY458763 HHQ458763:HHU458763 HRM458763:HRQ458763 IBI458763:IBM458763 ILE458763:ILI458763 IVA458763:IVE458763 JEW458763:JFA458763 JOS458763:JOW458763 JYO458763:JYS458763 KIK458763:KIO458763 KSG458763:KSK458763 LCC458763:LCG458763 LLY458763:LMC458763 LVU458763:LVY458763 MFQ458763:MFU458763 MPM458763:MPQ458763 MZI458763:MZM458763 NJE458763:NJI458763 NTA458763:NTE458763 OCW458763:ODA458763 OMS458763:OMW458763 OWO458763:OWS458763 PGK458763:PGO458763 PQG458763:PQK458763 QAC458763:QAG458763 QJY458763:QKC458763 QTU458763:QTY458763 RDQ458763:RDU458763 RNM458763:RNQ458763 RXI458763:RXM458763 SHE458763:SHI458763 SRA458763:SRE458763 TAW458763:TBA458763 TKS458763:TKW458763 TUO458763:TUS458763 UEK458763:UEO458763 UOG458763:UOK458763 UYC458763:UYG458763 VHY458763:VIC458763 VRU458763:VRY458763 WBQ458763:WBU458763 WLM458763:WLQ458763 WVI458763:WVM458763 A524299:E524299 IW524299:JA524299 SS524299:SW524299 ACO524299:ACS524299 AMK524299:AMO524299 AWG524299:AWK524299 BGC524299:BGG524299 BPY524299:BQC524299 BZU524299:BZY524299 CJQ524299:CJU524299 CTM524299:CTQ524299 DDI524299:DDM524299 DNE524299:DNI524299 DXA524299:DXE524299 EGW524299:EHA524299 EQS524299:EQW524299 FAO524299:FAS524299 FKK524299:FKO524299 FUG524299:FUK524299 GEC524299:GEG524299 GNY524299:GOC524299 GXU524299:GXY524299 HHQ524299:HHU524299 HRM524299:HRQ524299 IBI524299:IBM524299 ILE524299:ILI524299 IVA524299:IVE524299 JEW524299:JFA524299 JOS524299:JOW524299 JYO524299:JYS524299 KIK524299:KIO524299 KSG524299:KSK524299 LCC524299:LCG524299 LLY524299:LMC524299 LVU524299:LVY524299 MFQ524299:MFU524299 MPM524299:MPQ524299 MZI524299:MZM524299 NJE524299:NJI524299 NTA524299:NTE524299 OCW524299:ODA524299 OMS524299:OMW524299 OWO524299:OWS524299 PGK524299:PGO524299 PQG524299:PQK524299 QAC524299:QAG524299 QJY524299:QKC524299 QTU524299:QTY524299 RDQ524299:RDU524299 RNM524299:RNQ524299 RXI524299:RXM524299 SHE524299:SHI524299 SRA524299:SRE524299 TAW524299:TBA524299 TKS524299:TKW524299 TUO524299:TUS524299 UEK524299:UEO524299 UOG524299:UOK524299 UYC524299:UYG524299 VHY524299:VIC524299 VRU524299:VRY524299 WBQ524299:WBU524299 WLM524299:WLQ524299 WVI524299:WVM524299 A589835:E589835 IW589835:JA589835 SS589835:SW589835 ACO589835:ACS589835 AMK589835:AMO589835 AWG589835:AWK589835 BGC589835:BGG589835 BPY589835:BQC589835 BZU589835:BZY589835 CJQ589835:CJU589835 CTM589835:CTQ589835 DDI589835:DDM589835 DNE589835:DNI589835 DXA589835:DXE589835 EGW589835:EHA589835 EQS589835:EQW589835 FAO589835:FAS589835 FKK589835:FKO589835 FUG589835:FUK589835 GEC589835:GEG589835 GNY589835:GOC589835 GXU589835:GXY589835 HHQ589835:HHU589835 HRM589835:HRQ589835 IBI589835:IBM589835 ILE589835:ILI589835 IVA589835:IVE589835 JEW589835:JFA589835 JOS589835:JOW589835 JYO589835:JYS589835 KIK589835:KIO589835 KSG589835:KSK589835 LCC589835:LCG589835 LLY589835:LMC589835 LVU589835:LVY589835 MFQ589835:MFU589835 MPM589835:MPQ589835 MZI589835:MZM589835 NJE589835:NJI589835 NTA589835:NTE589835 OCW589835:ODA589835 OMS589835:OMW589835 OWO589835:OWS589835 PGK589835:PGO589835 PQG589835:PQK589835 QAC589835:QAG589835 QJY589835:QKC589835 QTU589835:QTY589835 RDQ589835:RDU589835 RNM589835:RNQ589835 RXI589835:RXM589835 SHE589835:SHI589835 SRA589835:SRE589835 TAW589835:TBA589835 TKS589835:TKW589835 TUO589835:TUS589835 UEK589835:UEO589835 UOG589835:UOK589835 UYC589835:UYG589835 VHY589835:VIC589835 VRU589835:VRY589835 WBQ589835:WBU589835 WLM589835:WLQ589835 WVI589835:WVM589835 A655371:E655371 IW655371:JA655371 SS655371:SW655371 ACO655371:ACS655371 AMK655371:AMO655371 AWG655371:AWK655371 BGC655371:BGG655371 BPY655371:BQC655371 BZU655371:BZY655371 CJQ655371:CJU655371 CTM655371:CTQ655371 DDI655371:DDM655371 DNE655371:DNI655371 DXA655371:DXE655371 EGW655371:EHA655371 EQS655371:EQW655371 FAO655371:FAS655371 FKK655371:FKO655371 FUG655371:FUK655371 GEC655371:GEG655371 GNY655371:GOC655371 GXU655371:GXY655371 HHQ655371:HHU655371 HRM655371:HRQ655371 IBI655371:IBM655371 ILE655371:ILI655371 IVA655371:IVE655371 JEW655371:JFA655371 JOS655371:JOW655371 JYO655371:JYS655371 KIK655371:KIO655371 KSG655371:KSK655371 LCC655371:LCG655371 LLY655371:LMC655371 LVU655371:LVY655371 MFQ655371:MFU655371 MPM655371:MPQ655371 MZI655371:MZM655371 NJE655371:NJI655371 NTA655371:NTE655371 OCW655371:ODA655371 OMS655371:OMW655371 OWO655371:OWS655371 PGK655371:PGO655371 PQG655371:PQK655371 QAC655371:QAG655371 QJY655371:QKC655371 QTU655371:QTY655371 RDQ655371:RDU655371 RNM655371:RNQ655371 RXI655371:RXM655371 SHE655371:SHI655371 SRA655371:SRE655371 TAW655371:TBA655371 TKS655371:TKW655371 TUO655371:TUS655371 UEK655371:UEO655371 UOG655371:UOK655371 UYC655371:UYG655371 VHY655371:VIC655371 VRU655371:VRY655371 WBQ655371:WBU655371 WLM655371:WLQ655371 WVI655371:WVM655371 A720907:E720907 IW720907:JA720907 SS720907:SW720907 ACO720907:ACS720907 AMK720907:AMO720907 AWG720907:AWK720907 BGC720907:BGG720907 BPY720907:BQC720907 BZU720907:BZY720907 CJQ720907:CJU720907 CTM720907:CTQ720907 DDI720907:DDM720907 DNE720907:DNI720907 DXA720907:DXE720907 EGW720907:EHA720907 EQS720907:EQW720907 FAO720907:FAS720907 FKK720907:FKO720907 FUG720907:FUK720907 GEC720907:GEG720907 GNY720907:GOC720907 GXU720907:GXY720907 HHQ720907:HHU720907 HRM720907:HRQ720907 IBI720907:IBM720907 ILE720907:ILI720907 IVA720907:IVE720907 JEW720907:JFA720907 JOS720907:JOW720907 JYO720907:JYS720907 KIK720907:KIO720907 KSG720907:KSK720907 LCC720907:LCG720907 LLY720907:LMC720907 LVU720907:LVY720907 MFQ720907:MFU720907 MPM720907:MPQ720907 MZI720907:MZM720907 NJE720907:NJI720907 NTA720907:NTE720907 OCW720907:ODA720907 OMS720907:OMW720907 OWO720907:OWS720907 PGK720907:PGO720907 PQG720907:PQK720907 QAC720907:QAG720907 QJY720907:QKC720907 QTU720907:QTY720907 RDQ720907:RDU720907 RNM720907:RNQ720907 RXI720907:RXM720907 SHE720907:SHI720907 SRA720907:SRE720907 TAW720907:TBA720907 TKS720907:TKW720907 TUO720907:TUS720907 UEK720907:UEO720907 UOG720907:UOK720907 UYC720907:UYG720907 VHY720907:VIC720907 VRU720907:VRY720907 WBQ720907:WBU720907 WLM720907:WLQ720907 WVI720907:WVM720907 A786443:E786443 IW786443:JA786443 SS786443:SW786443 ACO786443:ACS786443 AMK786443:AMO786443 AWG786443:AWK786443 BGC786443:BGG786443 BPY786443:BQC786443 BZU786443:BZY786443 CJQ786443:CJU786443 CTM786443:CTQ786443 DDI786443:DDM786443 DNE786443:DNI786443 DXA786443:DXE786443 EGW786443:EHA786443 EQS786443:EQW786443 FAO786443:FAS786443 FKK786443:FKO786443 FUG786443:FUK786443 GEC786443:GEG786443 GNY786443:GOC786443 GXU786443:GXY786443 HHQ786443:HHU786443 HRM786443:HRQ786443 IBI786443:IBM786443 ILE786443:ILI786443 IVA786443:IVE786443 JEW786443:JFA786443 JOS786443:JOW786443 JYO786443:JYS786443 KIK786443:KIO786443 KSG786443:KSK786443 LCC786443:LCG786443 LLY786443:LMC786443 LVU786443:LVY786443 MFQ786443:MFU786443 MPM786443:MPQ786443 MZI786443:MZM786443 NJE786443:NJI786443 NTA786443:NTE786443 OCW786443:ODA786443 OMS786443:OMW786443 OWO786443:OWS786443 PGK786443:PGO786443 PQG786443:PQK786443 QAC786443:QAG786443 QJY786443:QKC786443 QTU786443:QTY786443 RDQ786443:RDU786443 RNM786443:RNQ786443 RXI786443:RXM786443 SHE786443:SHI786443 SRA786443:SRE786443 TAW786443:TBA786443 TKS786443:TKW786443 TUO786443:TUS786443 UEK786443:UEO786443 UOG786443:UOK786443 UYC786443:UYG786443 VHY786443:VIC786443 VRU786443:VRY786443 WBQ786443:WBU786443 WLM786443:WLQ786443 WVI786443:WVM786443 A851979:E851979 IW851979:JA851979 SS851979:SW851979 ACO851979:ACS851979 AMK851979:AMO851979 AWG851979:AWK851979 BGC851979:BGG851979 BPY851979:BQC851979 BZU851979:BZY851979 CJQ851979:CJU851979 CTM851979:CTQ851979 DDI851979:DDM851979 DNE851979:DNI851979 DXA851979:DXE851979 EGW851979:EHA851979 EQS851979:EQW851979 FAO851979:FAS851979 FKK851979:FKO851979 FUG851979:FUK851979 GEC851979:GEG851979 GNY851979:GOC851979 GXU851979:GXY851979 HHQ851979:HHU851979 HRM851979:HRQ851979 IBI851979:IBM851979 ILE851979:ILI851979 IVA851979:IVE851979 JEW851979:JFA851979 JOS851979:JOW851979 JYO851979:JYS851979 KIK851979:KIO851979 KSG851979:KSK851979 LCC851979:LCG851979 LLY851979:LMC851979 LVU851979:LVY851979 MFQ851979:MFU851979 MPM851979:MPQ851979 MZI851979:MZM851979 NJE851979:NJI851979 NTA851979:NTE851979 OCW851979:ODA851979 OMS851979:OMW851979 OWO851979:OWS851979 PGK851979:PGO851979 PQG851979:PQK851979 QAC851979:QAG851979 QJY851979:QKC851979 QTU851979:QTY851979 RDQ851979:RDU851979 RNM851979:RNQ851979 RXI851979:RXM851979 SHE851979:SHI851979 SRA851979:SRE851979 TAW851979:TBA851979 TKS851979:TKW851979 TUO851979:TUS851979 UEK851979:UEO851979 UOG851979:UOK851979 UYC851979:UYG851979 VHY851979:VIC851979 VRU851979:VRY851979 WBQ851979:WBU851979 WLM851979:WLQ851979 WVI851979:WVM851979 A917515:E917515 IW917515:JA917515 SS917515:SW917515 ACO917515:ACS917515 AMK917515:AMO917515 AWG917515:AWK917515 BGC917515:BGG917515 BPY917515:BQC917515 BZU917515:BZY917515 CJQ917515:CJU917515 CTM917515:CTQ917515 DDI917515:DDM917515 DNE917515:DNI917515 DXA917515:DXE917515 EGW917515:EHA917515 EQS917515:EQW917515 FAO917515:FAS917515 FKK917515:FKO917515 FUG917515:FUK917515 GEC917515:GEG917515 GNY917515:GOC917515 GXU917515:GXY917515 HHQ917515:HHU917515 HRM917515:HRQ917515 IBI917515:IBM917515 ILE917515:ILI917515 IVA917515:IVE917515 JEW917515:JFA917515 JOS917515:JOW917515 JYO917515:JYS917515 KIK917515:KIO917515 KSG917515:KSK917515 LCC917515:LCG917515 LLY917515:LMC917515 LVU917515:LVY917515 MFQ917515:MFU917515 MPM917515:MPQ917515 MZI917515:MZM917515 NJE917515:NJI917515 NTA917515:NTE917515 OCW917515:ODA917515 OMS917515:OMW917515 OWO917515:OWS917515 PGK917515:PGO917515 PQG917515:PQK917515 QAC917515:QAG917515 QJY917515:QKC917515 QTU917515:QTY917515 RDQ917515:RDU917515 RNM917515:RNQ917515 RXI917515:RXM917515 SHE917515:SHI917515 SRA917515:SRE917515 TAW917515:TBA917515 TKS917515:TKW917515 TUO917515:TUS917515 UEK917515:UEO917515 UOG917515:UOK917515 UYC917515:UYG917515 VHY917515:VIC917515 VRU917515:VRY917515 WBQ917515:WBU917515 WLM917515:WLQ917515 WVI917515:WVM917515 A983051:E983051 IW983051:JA983051 SS983051:SW983051 ACO983051:ACS983051 AMK983051:AMO983051 AWG983051:AWK983051 BGC983051:BGG983051 BPY983051:BQC983051 BZU983051:BZY983051 CJQ983051:CJU983051 CTM983051:CTQ983051 DDI983051:DDM983051 DNE983051:DNI983051 DXA983051:DXE983051 EGW983051:EHA983051 EQS983051:EQW983051 FAO983051:FAS983051 FKK983051:FKO983051 FUG983051:FUK983051 GEC983051:GEG983051 GNY983051:GOC983051 GXU983051:GXY983051 HHQ983051:HHU983051 HRM983051:HRQ983051 IBI983051:IBM983051 ILE983051:ILI983051 IVA983051:IVE983051 JEW983051:JFA983051 JOS983051:JOW983051 JYO983051:JYS983051 KIK983051:KIO983051 KSG983051:KSK983051 LCC983051:LCG983051 LLY983051:LMC983051 LVU983051:LVY983051 MFQ983051:MFU983051 MPM983051:MPQ983051 MZI983051:MZM983051 NJE983051:NJI983051 NTA983051:NTE983051 OCW983051:ODA983051 OMS983051:OMW983051 OWO983051:OWS983051 PGK983051:PGO983051 PQG983051:PQK983051 QAC983051:QAG983051 QJY983051:QKC983051 QTU983051:QTY983051 RDQ983051:RDU983051 RNM983051:RNQ983051 RXI983051:RXM983051 SHE983051:SHI983051 SRA983051:SRE983051 TAW983051:TBA983051 TKS983051:TKW983051 TUO983051:TUS983051 UEK983051:UEO983051 UOG983051:UOK983051 UYC983051:UYG983051 VHY983051:VIC983051 VRU983051:VRY983051 WBQ983051:WBU983051 WLM983051:WLQ983051 WVI983051:WVM983051"/>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A1:E10 IW1:JA10 SS1:SW10 ACO1:ACS10 AMK1:AMO10 AWG1:AWK10 BGC1:BGG10 BPY1:BQC10 BZU1:BZY10 CJQ1:CJU10 CTM1:CTQ10 DDI1:DDM10 DNE1:DNI10 DXA1:DXE10 EGW1:EHA10 EQS1:EQW10 FAO1:FAS10 FKK1:FKO10 FUG1:FUK10 GEC1:GEG10 GNY1:GOC10 GXU1:GXY10 HHQ1:HHU10 HRM1:HRQ10 IBI1:IBM10 ILE1:ILI10 IVA1:IVE10 JEW1:JFA10 JOS1:JOW10 JYO1:JYS10 KIK1:KIO10 KSG1:KSK10 LCC1:LCG10 LLY1:LMC10 LVU1:LVY10 MFQ1:MFU10 MPM1:MPQ10 MZI1:MZM10 NJE1:NJI10 NTA1:NTE10 OCW1:ODA10 OMS1:OMW10 OWO1:OWS10 PGK1:PGO10 PQG1:PQK10 QAC1:QAG10 QJY1:QKC10 QTU1:QTY10 RDQ1:RDU10 RNM1:RNQ10 RXI1:RXM10 SHE1:SHI10 SRA1:SRE10 TAW1:TBA10 TKS1:TKW10 TUO1:TUS10 UEK1:UEO10 UOG1:UOK10 UYC1:UYG10 VHY1:VIC10 VRU1:VRY10 WBQ1:WBU10 WLM1:WLQ10 WVI1:WVM10 A65537:E65546 IW65537:JA65546 SS65537:SW65546 ACO65537:ACS65546 AMK65537:AMO65546 AWG65537:AWK65546 BGC65537:BGG65546 BPY65537:BQC65546 BZU65537:BZY65546 CJQ65537:CJU65546 CTM65537:CTQ65546 DDI65537:DDM65546 DNE65537:DNI65546 DXA65537:DXE65546 EGW65537:EHA65546 EQS65537:EQW65546 FAO65537:FAS65546 FKK65537:FKO65546 FUG65537:FUK65546 GEC65537:GEG65546 GNY65537:GOC65546 GXU65537:GXY65546 HHQ65537:HHU65546 HRM65537:HRQ65546 IBI65537:IBM65546 ILE65537:ILI65546 IVA65537:IVE65546 JEW65537:JFA65546 JOS65537:JOW65546 JYO65537:JYS65546 KIK65537:KIO65546 KSG65537:KSK65546 LCC65537:LCG65546 LLY65537:LMC65546 LVU65537:LVY65546 MFQ65537:MFU65546 MPM65537:MPQ65546 MZI65537:MZM65546 NJE65537:NJI65546 NTA65537:NTE65546 OCW65537:ODA65546 OMS65537:OMW65546 OWO65537:OWS65546 PGK65537:PGO65546 PQG65537:PQK65546 QAC65537:QAG65546 QJY65537:QKC65546 QTU65537:QTY65546 RDQ65537:RDU65546 RNM65537:RNQ65546 RXI65537:RXM65546 SHE65537:SHI65546 SRA65537:SRE65546 TAW65537:TBA65546 TKS65537:TKW65546 TUO65537:TUS65546 UEK65537:UEO65546 UOG65537:UOK65546 UYC65537:UYG65546 VHY65537:VIC65546 VRU65537:VRY65546 WBQ65537:WBU65546 WLM65537:WLQ65546 WVI65537:WVM65546 A131073:E131082 IW131073:JA131082 SS131073:SW131082 ACO131073:ACS131082 AMK131073:AMO131082 AWG131073:AWK131082 BGC131073:BGG131082 BPY131073:BQC131082 BZU131073:BZY131082 CJQ131073:CJU131082 CTM131073:CTQ131082 DDI131073:DDM131082 DNE131073:DNI131082 DXA131073:DXE131082 EGW131073:EHA131082 EQS131073:EQW131082 FAO131073:FAS131082 FKK131073:FKO131082 FUG131073:FUK131082 GEC131073:GEG131082 GNY131073:GOC131082 GXU131073:GXY131082 HHQ131073:HHU131082 HRM131073:HRQ131082 IBI131073:IBM131082 ILE131073:ILI131082 IVA131073:IVE131082 JEW131073:JFA131082 JOS131073:JOW131082 JYO131073:JYS131082 KIK131073:KIO131082 KSG131073:KSK131082 LCC131073:LCG131082 LLY131073:LMC131082 LVU131073:LVY131082 MFQ131073:MFU131082 MPM131073:MPQ131082 MZI131073:MZM131082 NJE131073:NJI131082 NTA131073:NTE131082 OCW131073:ODA131082 OMS131073:OMW131082 OWO131073:OWS131082 PGK131073:PGO131082 PQG131073:PQK131082 QAC131073:QAG131082 QJY131073:QKC131082 QTU131073:QTY131082 RDQ131073:RDU131082 RNM131073:RNQ131082 RXI131073:RXM131082 SHE131073:SHI131082 SRA131073:SRE131082 TAW131073:TBA131082 TKS131073:TKW131082 TUO131073:TUS131082 UEK131073:UEO131082 UOG131073:UOK131082 UYC131073:UYG131082 VHY131073:VIC131082 VRU131073:VRY131082 WBQ131073:WBU131082 WLM131073:WLQ131082 WVI131073:WVM131082 A196609:E196618 IW196609:JA196618 SS196609:SW196618 ACO196609:ACS196618 AMK196609:AMO196618 AWG196609:AWK196618 BGC196609:BGG196618 BPY196609:BQC196618 BZU196609:BZY196618 CJQ196609:CJU196618 CTM196609:CTQ196618 DDI196609:DDM196618 DNE196609:DNI196618 DXA196609:DXE196618 EGW196609:EHA196618 EQS196609:EQW196618 FAO196609:FAS196618 FKK196609:FKO196618 FUG196609:FUK196618 GEC196609:GEG196618 GNY196609:GOC196618 GXU196609:GXY196618 HHQ196609:HHU196618 HRM196609:HRQ196618 IBI196609:IBM196618 ILE196609:ILI196618 IVA196609:IVE196618 JEW196609:JFA196618 JOS196609:JOW196618 JYO196609:JYS196618 KIK196609:KIO196618 KSG196609:KSK196618 LCC196609:LCG196618 LLY196609:LMC196618 LVU196609:LVY196618 MFQ196609:MFU196618 MPM196609:MPQ196618 MZI196609:MZM196618 NJE196609:NJI196618 NTA196609:NTE196618 OCW196609:ODA196618 OMS196609:OMW196618 OWO196609:OWS196618 PGK196609:PGO196618 PQG196609:PQK196618 QAC196609:QAG196618 QJY196609:QKC196618 QTU196609:QTY196618 RDQ196609:RDU196618 RNM196609:RNQ196618 RXI196609:RXM196618 SHE196609:SHI196618 SRA196609:SRE196618 TAW196609:TBA196618 TKS196609:TKW196618 TUO196609:TUS196618 UEK196609:UEO196618 UOG196609:UOK196618 UYC196609:UYG196618 VHY196609:VIC196618 VRU196609:VRY196618 WBQ196609:WBU196618 WLM196609:WLQ196618 WVI196609:WVM196618 A262145:E262154 IW262145:JA262154 SS262145:SW262154 ACO262145:ACS262154 AMK262145:AMO262154 AWG262145:AWK262154 BGC262145:BGG262154 BPY262145:BQC262154 BZU262145:BZY262154 CJQ262145:CJU262154 CTM262145:CTQ262154 DDI262145:DDM262154 DNE262145:DNI262154 DXA262145:DXE262154 EGW262145:EHA262154 EQS262145:EQW262154 FAO262145:FAS262154 FKK262145:FKO262154 FUG262145:FUK262154 GEC262145:GEG262154 GNY262145:GOC262154 GXU262145:GXY262154 HHQ262145:HHU262154 HRM262145:HRQ262154 IBI262145:IBM262154 ILE262145:ILI262154 IVA262145:IVE262154 JEW262145:JFA262154 JOS262145:JOW262154 JYO262145:JYS262154 KIK262145:KIO262154 KSG262145:KSK262154 LCC262145:LCG262154 LLY262145:LMC262154 LVU262145:LVY262154 MFQ262145:MFU262154 MPM262145:MPQ262154 MZI262145:MZM262154 NJE262145:NJI262154 NTA262145:NTE262154 OCW262145:ODA262154 OMS262145:OMW262154 OWO262145:OWS262154 PGK262145:PGO262154 PQG262145:PQK262154 QAC262145:QAG262154 QJY262145:QKC262154 QTU262145:QTY262154 RDQ262145:RDU262154 RNM262145:RNQ262154 RXI262145:RXM262154 SHE262145:SHI262154 SRA262145:SRE262154 TAW262145:TBA262154 TKS262145:TKW262154 TUO262145:TUS262154 UEK262145:UEO262154 UOG262145:UOK262154 UYC262145:UYG262154 VHY262145:VIC262154 VRU262145:VRY262154 WBQ262145:WBU262154 WLM262145:WLQ262154 WVI262145:WVM262154 A327681:E327690 IW327681:JA327690 SS327681:SW327690 ACO327681:ACS327690 AMK327681:AMO327690 AWG327681:AWK327690 BGC327681:BGG327690 BPY327681:BQC327690 BZU327681:BZY327690 CJQ327681:CJU327690 CTM327681:CTQ327690 DDI327681:DDM327690 DNE327681:DNI327690 DXA327681:DXE327690 EGW327681:EHA327690 EQS327681:EQW327690 FAO327681:FAS327690 FKK327681:FKO327690 FUG327681:FUK327690 GEC327681:GEG327690 GNY327681:GOC327690 GXU327681:GXY327690 HHQ327681:HHU327690 HRM327681:HRQ327690 IBI327681:IBM327690 ILE327681:ILI327690 IVA327681:IVE327690 JEW327681:JFA327690 JOS327681:JOW327690 JYO327681:JYS327690 KIK327681:KIO327690 KSG327681:KSK327690 LCC327681:LCG327690 LLY327681:LMC327690 LVU327681:LVY327690 MFQ327681:MFU327690 MPM327681:MPQ327690 MZI327681:MZM327690 NJE327681:NJI327690 NTA327681:NTE327690 OCW327681:ODA327690 OMS327681:OMW327690 OWO327681:OWS327690 PGK327681:PGO327690 PQG327681:PQK327690 QAC327681:QAG327690 QJY327681:QKC327690 QTU327681:QTY327690 RDQ327681:RDU327690 RNM327681:RNQ327690 RXI327681:RXM327690 SHE327681:SHI327690 SRA327681:SRE327690 TAW327681:TBA327690 TKS327681:TKW327690 TUO327681:TUS327690 UEK327681:UEO327690 UOG327681:UOK327690 UYC327681:UYG327690 VHY327681:VIC327690 VRU327681:VRY327690 WBQ327681:WBU327690 WLM327681:WLQ327690 WVI327681:WVM327690 A393217:E393226 IW393217:JA393226 SS393217:SW393226 ACO393217:ACS393226 AMK393217:AMO393226 AWG393217:AWK393226 BGC393217:BGG393226 BPY393217:BQC393226 BZU393217:BZY393226 CJQ393217:CJU393226 CTM393217:CTQ393226 DDI393217:DDM393226 DNE393217:DNI393226 DXA393217:DXE393226 EGW393217:EHA393226 EQS393217:EQW393226 FAO393217:FAS393226 FKK393217:FKO393226 FUG393217:FUK393226 GEC393217:GEG393226 GNY393217:GOC393226 GXU393217:GXY393226 HHQ393217:HHU393226 HRM393217:HRQ393226 IBI393217:IBM393226 ILE393217:ILI393226 IVA393217:IVE393226 JEW393217:JFA393226 JOS393217:JOW393226 JYO393217:JYS393226 KIK393217:KIO393226 KSG393217:KSK393226 LCC393217:LCG393226 LLY393217:LMC393226 LVU393217:LVY393226 MFQ393217:MFU393226 MPM393217:MPQ393226 MZI393217:MZM393226 NJE393217:NJI393226 NTA393217:NTE393226 OCW393217:ODA393226 OMS393217:OMW393226 OWO393217:OWS393226 PGK393217:PGO393226 PQG393217:PQK393226 QAC393217:QAG393226 QJY393217:QKC393226 QTU393217:QTY393226 RDQ393217:RDU393226 RNM393217:RNQ393226 RXI393217:RXM393226 SHE393217:SHI393226 SRA393217:SRE393226 TAW393217:TBA393226 TKS393217:TKW393226 TUO393217:TUS393226 UEK393217:UEO393226 UOG393217:UOK393226 UYC393217:UYG393226 VHY393217:VIC393226 VRU393217:VRY393226 WBQ393217:WBU393226 WLM393217:WLQ393226 WVI393217:WVM393226 A458753:E458762 IW458753:JA458762 SS458753:SW458762 ACO458753:ACS458762 AMK458753:AMO458762 AWG458753:AWK458762 BGC458753:BGG458762 BPY458753:BQC458762 BZU458753:BZY458762 CJQ458753:CJU458762 CTM458753:CTQ458762 DDI458753:DDM458762 DNE458753:DNI458762 DXA458753:DXE458762 EGW458753:EHA458762 EQS458753:EQW458762 FAO458753:FAS458762 FKK458753:FKO458762 FUG458753:FUK458762 GEC458753:GEG458762 GNY458753:GOC458762 GXU458753:GXY458762 HHQ458753:HHU458762 HRM458753:HRQ458762 IBI458753:IBM458762 ILE458753:ILI458762 IVA458753:IVE458762 JEW458753:JFA458762 JOS458753:JOW458762 JYO458753:JYS458762 KIK458753:KIO458762 KSG458753:KSK458762 LCC458753:LCG458762 LLY458753:LMC458762 LVU458753:LVY458762 MFQ458753:MFU458762 MPM458753:MPQ458762 MZI458753:MZM458762 NJE458753:NJI458762 NTA458753:NTE458762 OCW458753:ODA458762 OMS458753:OMW458762 OWO458753:OWS458762 PGK458753:PGO458762 PQG458753:PQK458762 QAC458753:QAG458762 QJY458753:QKC458762 QTU458753:QTY458762 RDQ458753:RDU458762 RNM458753:RNQ458762 RXI458753:RXM458762 SHE458753:SHI458762 SRA458753:SRE458762 TAW458753:TBA458762 TKS458753:TKW458762 TUO458753:TUS458762 UEK458753:UEO458762 UOG458753:UOK458762 UYC458753:UYG458762 VHY458753:VIC458762 VRU458753:VRY458762 WBQ458753:WBU458762 WLM458753:WLQ458762 WVI458753:WVM458762 A524289:E524298 IW524289:JA524298 SS524289:SW524298 ACO524289:ACS524298 AMK524289:AMO524298 AWG524289:AWK524298 BGC524289:BGG524298 BPY524289:BQC524298 BZU524289:BZY524298 CJQ524289:CJU524298 CTM524289:CTQ524298 DDI524289:DDM524298 DNE524289:DNI524298 DXA524289:DXE524298 EGW524289:EHA524298 EQS524289:EQW524298 FAO524289:FAS524298 FKK524289:FKO524298 FUG524289:FUK524298 GEC524289:GEG524298 GNY524289:GOC524298 GXU524289:GXY524298 HHQ524289:HHU524298 HRM524289:HRQ524298 IBI524289:IBM524298 ILE524289:ILI524298 IVA524289:IVE524298 JEW524289:JFA524298 JOS524289:JOW524298 JYO524289:JYS524298 KIK524289:KIO524298 KSG524289:KSK524298 LCC524289:LCG524298 LLY524289:LMC524298 LVU524289:LVY524298 MFQ524289:MFU524298 MPM524289:MPQ524298 MZI524289:MZM524298 NJE524289:NJI524298 NTA524289:NTE524298 OCW524289:ODA524298 OMS524289:OMW524298 OWO524289:OWS524298 PGK524289:PGO524298 PQG524289:PQK524298 QAC524289:QAG524298 QJY524289:QKC524298 QTU524289:QTY524298 RDQ524289:RDU524298 RNM524289:RNQ524298 RXI524289:RXM524298 SHE524289:SHI524298 SRA524289:SRE524298 TAW524289:TBA524298 TKS524289:TKW524298 TUO524289:TUS524298 UEK524289:UEO524298 UOG524289:UOK524298 UYC524289:UYG524298 VHY524289:VIC524298 VRU524289:VRY524298 WBQ524289:WBU524298 WLM524289:WLQ524298 WVI524289:WVM524298 A589825:E589834 IW589825:JA589834 SS589825:SW589834 ACO589825:ACS589834 AMK589825:AMO589834 AWG589825:AWK589834 BGC589825:BGG589834 BPY589825:BQC589834 BZU589825:BZY589834 CJQ589825:CJU589834 CTM589825:CTQ589834 DDI589825:DDM589834 DNE589825:DNI589834 DXA589825:DXE589834 EGW589825:EHA589834 EQS589825:EQW589834 FAO589825:FAS589834 FKK589825:FKO589834 FUG589825:FUK589834 GEC589825:GEG589834 GNY589825:GOC589834 GXU589825:GXY589834 HHQ589825:HHU589834 HRM589825:HRQ589834 IBI589825:IBM589834 ILE589825:ILI589834 IVA589825:IVE589834 JEW589825:JFA589834 JOS589825:JOW589834 JYO589825:JYS589834 KIK589825:KIO589834 KSG589825:KSK589834 LCC589825:LCG589834 LLY589825:LMC589834 LVU589825:LVY589834 MFQ589825:MFU589834 MPM589825:MPQ589834 MZI589825:MZM589834 NJE589825:NJI589834 NTA589825:NTE589834 OCW589825:ODA589834 OMS589825:OMW589834 OWO589825:OWS589834 PGK589825:PGO589834 PQG589825:PQK589834 QAC589825:QAG589834 QJY589825:QKC589834 QTU589825:QTY589834 RDQ589825:RDU589834 RNM589825:RNQ589834 RXI589825:RXM589834 SHE589825:SHI589834 SRA589825:SRE589834 TAW589825:TBA589834 TKS589825:TKW589834 TUO589825:TUS589834 UEK589825:UEO589834 UOG589825:UOK589834 UYC589825:UYG589834 VHY589825:VIC589834 VRU589825:VRY589834 WBQ589825:WBU589834 WLM589825:WLQ589834 WVI589825:WVM589834 A655361:E655370 IW655361:JA655370 SS655361:SW655370 ACO655361:ACS655370 AMK655361:AMO655370 AWG655361:AWK655370 BGC655361:BGG655370 BPY655361:BQC655370 BZU655361:BZY655370 CJQ655361:CJU655370 CTM655361:CTQ655370 DDI655361:DDM655370 DNE655361:DNI655370 DXA655361:DXE655370 EGW655361:EHA655370 EQS655361:EQW655370 FAO655361:FAS655370 FKK655361:FKO655370 FUG655361:FUK655370 GEC655361:GEG655370 GNY655361:GOC655370 GXU655361:GXY655370 HHQ655361:HHU655370 HRM655361:HRQ655370 IBI655361:IBM655370 ILE655361:ILI655370 IVA655361:IVE655370 JEW655361:JFA655370 JOS655361:JOW655370 JYO655361:JYS655370 KIK655361:KIO655370 KSG655361:KSK655370 LCC655361:LCG655370 LLY655361:LMC655370 LVU655361:LVY655370 MFQ655361:MFU655370 MPM655361:MPQ655370 MZI655361:MZM655370 NJE655361:NJI655370 NTA655361:NTE655370 OCW655361:ODA655370 OMS655361:OMW655370 OWO655361:OWS655370 PGK655361:PGO655370 PQG655361:PQK655370 QAC655361:QAG655370 QJY655361:QKC655370 QTU655361:QTY655370 RDQ655361:RDU655370 RNM655361:RNQ655370 RXI655361:RXM655370 SHE655361:SHI655370 SRA655361:SRE655370 TAW655361:TBA655370 TKS655361:TKW655370 TUO655361:TUS655370 UEK655361:UEO655370 UOG655361:UOK655370 UYC655361:UYG655370 VHY655361:VIC655370 VRU655361:VRY655370 WBQ655361:WBU655370 WLM655361:WLQ655370 WVI655361:WVM655370 A720897:E720906 IW720897:JA720906 SS720897:SW720906 ACO720897:ACS720906 AMK720897:AMO720906 AWG720897:AWK720906 BGC720897:BGG720906 BPY720897:BQC720906 BZU720897:BZY720906 CJQ720897:CJU720906 CTM720897:CTQ720906 DDI720897:DDM720906 DNE720897:DNI720906 DXA720897:DXE720906 EGW720897:EHA720906 EQS720897:EQW720906 FAO720897:FAS720906 FKK720897:FKO720906 FUG720897:FUK720906 GEC720897:GEG720906 GNY720897:GOC720906 GXU720897:GXY720906 HHQ720897:HHU720906 HRM720897:HRQ720906 IBI720897:IBM720906 ILE720897:ILI720906 IVA720897:IVE720906 JEW720897:JFA720906 JOS720897:JOW720906 JYO720897:JYS720906 KIK720897:KIO720906 KSG720897:KSK720906 LCC720897:LCG720906 LLY720897:LMC720906 LVU720897:LVY720906 MFQ720897:MFU720906 MPM720897:MPQ720906 MZI720897:MZM720906 NJE720897:NJI720906 NTA720897:NTE720906 OCW720897:ODA720906 OMS720897:OMW720906 OWO720897:OWS720906 PGK720897:PGO720906 PQG720897:PQK720906 QAC720897:QAG720906 QJY720897:QKC720906 QTU720897:QTY720906 RDQ720897:RDU720906 RNM720897:RNQ720906 RXI720897:RXM720906 SHE720897:SHI720906 SRA720897:SRE720906 TAW720897:TBA720906 TKS720897:TKW720906 TUO720897:TUS720906 UEK720897:UEO720906 UOG720897:UOK720906 UYC720897:UYG720906 VHY720897:VIC720906 VRU720897:VRY720906 WBQ720897:WBU720906 WLM720897:WLQ720906 WVI720897:WVM720906 A786433:E786442 IW786433:JA786442 SS786433:SW786442 ACO786433:ACS786442 AMK786433:AMO786442 AWG786433:AWK786442 BGC786433:BGG786442 BPY786433:BQC786442 BZU786433:BZY786442 CJQ786433:CJU786442 CTM786433:CTQ786442 DDI786433:DDM786442 DNE786433:DNI786442 DXA786433:DXE786442 EGW786433:EHA786442 EQS786433:EQW786442 FAO786433:FAS786442 FKK786433:FKO786442 FUG786433:FUK786442 GEC786433:GEG786442 GNY786433:GOC786442 GXU786433:GXY786442 HHQ786433:HHU786442 HRM786433:HRQ786442 IBI786433:IBM786442 ILE786433:ILI786442 IVA786433:IVE786442 JEW786433:JFA786442 JOS786433:JOW786442 JYO786433:JYS786442 KIK786433:KIO786442 KSG786433:KSK786442 LCC786433:LCG786442 LLY786433:LMC786442 LVU786433:LVY786442 MFQ786433:MFU786442 MPM786433:MPQ786442 MZI786433:MZM786442 NJE786433:NJI786442 NTA786433:NTE786442 OCW786433:ODA786442 OMS786433:OMW786442 OWO786433:OWS786442 PGK786433:PGO786442 PQG786433:PQK786442 QAC786433:QAG786442 QJY786433:QKC786442 QTU786433:QTY786442 RDQ786433:RDU786442 RNM786433:RNQ786442 RXI786433:RXM786442 SHE786433:SHI786442 SRA786433:SRE786442 TAW786433:TBA786442 TKS786433:TKW786442 TUO786433:TUS786442 UEK786433:UEO786442 UOG786433:UOK786442 UYC786433:UYG786442 VHY786433:VIC786442 VRU786433:VRY786442 WBQ786433:WBU786442 WLM786433:WLQ786442 WVI786433:WVM786442 A851969:E851978 IW851969:JA851978 SS851969:SW851978 ACO851969:ACS851978 AMK851969:AMO851978 AWG851969:AWK851978 BGC851969:BGG851978 BPY851969:BQC851978 BZU851969:BZY851978 CJQ851969:CJU851978 CTM851969:CTQ851978 DDI851969:DDM851978 DNE851969:DNI851978 DXA851969:DXE851978 EGW851969:EHA851978 EQS851969:EQW851978 FAO851969:FAS851978 FKK851969:FKO851978 FUG851969:FUK851978 GEC851969:GEG851978 GNY851969:GOC851978 GXU851969:GXY851978 HHQ851969:HHU851978 HRM851969:HRQ851978 IBI851969:IBM851978 ILE851969:ILI851978 IVA851969:IVE851978 JEW851969:JFA851978 JOS851969:JOW851978 JYO851969:JYS851978 KIK851969:KIO851978 KSG851969:KSK851978 LCC851969:LCG851978 LLY851969:LMC851978 LVU851969:LVY851978 MFQ851969:MFU851978 MPM851969:MPQ851978 MZI851969:MZM851978 NJE851969:NJI851978 NTA851969:NTE851978 OCW851969:ODA851978 OMS851969:OMW851978 OWO851969:OWS851978 PGK851969:PGO851978 PQG851969:PQK851978 QAC851969:QAG851978 QJY851969:QKC851978 QTU851969:QTY851978 RDQ851969:RDU851978 RNM851969:RNQ851978 RXI851969:RXM851978 SHE851969:SHI851978 SRA851969:SRE851978 TAW851969:TBA851978 TKS851969:TKW851978 TUO851969:TUS851978 UEK851969:UEO851978 UOG851969:UOK851978 UYC851969:UYG851978 VHY851969:VIC851978 VRU851969:VRY851978 WBQ851969:WBU851978 WLM851969:WLQ851978 WVI851969:WVM851978 A917505:E917514 IW917505:JA917514 SS917505:SW917514 ACO917505:ACS917514 AMK917505:AMO917514 AWG917505:AWK917514 BGC917505:BGG917514 BPY917505:BQC917514 BZU917505:BZY917514 CJQ917505:CJU917514 CTM917505:CTQ917514 DDI917505:DDM917514 DNE917505:DNI917514 DXA917505:DXE917514 EGW917505:EHA917514 EQS917505:EQW917514 FAO917505:FAS917514 FKK917505:FKO917514 FUG917505:FUK917514 GEC917505:GEG917514 GNY917505:GOC917514 GXU917505:GXY917514 HHQ917505:HHU917514 HRM917505:HRQ917514 IBI917505:IBM917514 ILE917505:ILI917514 IVA917505:IVE917514 JEW917505:JFA917514 JOS917505:JOW917514 JYO917505:JYS917514 KIK917505:KIO917514 KSG917505:KSK917514 LCC917505:LCG917514 LLY917505:LMC917514 LVU917505:LVY917514 MFQ917505:MFU917514 MPM917505:MPQ917514 MZI917505:MZM917514 NJE917505:NJI917514 NTA917505:NTE917514 OCW917505:ODA917514 OMS917505:OMW917514 OWO917505:OWS917514 PGK917505:PGO917514 PQG917505:PQK917514 QAC917505:QAG917514 QJY917505:QKC917514 QTU917505:QTY917514 RDQ917505:RDU917514 RNM917505:RNQ917514 RXI917505:RXM917514 SHE917505:SHI917514 SRA917505:SRE917514 TAW917505:TBA917514 TKS917505:TKW917514 TUO917505:TUS917514 UEK917505:UEO917514 UOG917505:UOK917514 UYC917505:UYG917514 VHY917505:VIC917514 VRU917505:VRY917514 WBQ917505:WBU917514 WLM917505:WLQ917514 WVI917505:WVM917514 A983041:E983050 IW983041:JA983050 SS983041:SW983050 ACO983041:ACS983050 AMK983041:AMO983050 AWG983041:AWK983050 BGC983041:BGG983050 BPY983041:BQC983050 BZU983041:BZY983050 CJQ983041:CJU983050 CTM983041:CTQ983050 DDI983041:DDM983050 DNE983041:DNI983050 DXA983041:DXE983050 EGW983041:EHA983050 EQS983041:EQW983050 FAO983041:FAS983050 FKK983041:FKO983050 FUG983041:FUK983050 GEC983041:GEG983050 GNY983041:GOC983050 GXU983041:GXY983050 HHQ983041:HHU983050 HRM983041:HRQ983050 IBI983041:IBM983050 ILE983041:ILI983050 IVA983041:IVE983050 JEW983041:JFA983050 JOS983041:JOW983050 JYO983041:JYS983050 KIK983041:KIO983050 KSG983041:KSK983050 LCC983041:LCG983050 LLY983041:LMC983050 LVU983041:LVY983050 MFQ983041:MFU983050 MPM983041:MPQ983050 MZI983041:MZM983050 NJE983041:NJI983050 NTA983041:NTE983050 OCW983041:ODA983050 OMS983041:OMW983050 OWO983041:OWS983050 PGK983041:PGO983050 PQG983041:PQK983050 QAC983041:QAG983050 QJY983041:QKC983050 QTU983041:QTY983050 RDQ983041:RDU983050 RNM983041:RNQ983050 RXI983041:RXM983050 SHE983041:SHI983050 SRA983041:SRE983050 TAW983041:TBA983050 TKS983041:TKW983050 TUO983041:TUS983050 UEK983041:UEO983050 UOG983041:UOK983050 UYC983041:UYG983050 VHY983041:VIC983050 VRU983041:VRY983050 WBQ983041:WBU983050 WLM983041:WLQ983050 WVI983041:WVM983050 L1:IV1048576 JH1:SR1048576 TD1:ACN1048576 ACZ1:AMJ1048576 AMV1:AWF1048576 AWR1:BGB1048576 BGN1:BPX1048576 BQJ1:BZT1048576 CAF1:CJP1048576 CKB1:CTL1048576 CTX1:DDH1048576 DDT1:DND1048576 DNP1:DWZ1048576 DXL1:EGV1048576 EHH1:EQR1048576 ERD1:FAN1048576 FAZ1:FKJ1048576 FKV1:FUF1048576 FUR1:GEB1048576 GEN1:GNX1048576 GOJ1:GXT1048576 GYF1:HHP1048576 HIB1:HRL1048576 HRX1:IBH1048576 IBT1:ILD1048576 ILP1:IUZ1048576 IVL1:JEV1048576 JFH1:JOR1048576 JPD1:JYN1048576 JYZ1:KIJ1048576 KIV1:KSF1048576 KSR1:LCB1048576 LCN1:LLX1048576 LMJ1:LVT1048576 LWF1:MFP1048576 MGB1:MPL1048576 MPX1:MZH1048576 MZT1:NJD1048576 NJP1:NSZ1048576 NTL1:OCV1048576 ODH1:OMR1048576 OND1:OWN1048576 OWZ1:PGJ1048576 PGV1:PQF1048576 PQR1:QAB1048576 QAN1:QJX1048576 QKJ1:QTT1048576 QUF1:RDP1048576 REB1:RNL1048576 RNX1:RXH1048576 RXT1:SHD1048576 SHP1:SQZ1048576 SRL1:TAV1048576 TBH1:TKR1048576 TLD1:TUN1048576 TUZ1:UEJ1048576 UEV1:UOF1048576 UOR1:UYB1048576 UYN1:VHX1048576 VIJ1:VRT1048576 VSF1:WBP1048576 WCB1:WLL1048576 WLX1:WVH1048576 WVT1:XFD1048576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A89:B109 IW89:IX109 SS89:ST109 ACO89:ACP109 AMK89:AML109 AWG89:AWH109 BGC89:BGD109 BPY89:BPZ109 BZU89:BZV109 CJQ89:CJR109 CTM89:CTN109 DDI89:DDJ109 DNE89:DNF109 DXA89:DXB109 EGW89:EGX109 EQS89:EQT109 FAO89:FAP109 FKK89:FKL109 FUG89:FUH109 GEC89:GED109 GNY89:GNZ109 GXU89:GXV109 HHQ89:HHR109 HRM89:HRN109 IBI89:IBJ109 ILE89:ILF109 IVA89:IVB109 JEW89:JEX109 JOS89:JOT109 JYO89:JYP109 KIK89:KIL109 KSG89:KSH109 LCC89:LCD109 LLY89:LLZ109 LVU89:LVV109 MFQ89:MFR109 MPM89:MPN109 MZI89:MZJ109 NJE89:NJF109 NTA89:NTB109 OCW89:OCX109 OMS89:OMT109 OWO89:OWP109 PGK89:PGL109 PQG89:PQH109 QAC89:QAD109 QJY89:QJZ109 QTU89:QTV109 RDQ89:RDR109 RNM89:RNN109 RXI89:RXJ109 SHE89:SHF109 SRA89:SRB109 TAW89:TAX109 TKS89:TKT109 TUO89:TUP109 UEK89:UEL109 UOG89:UOH109 UYC89:UYD109 VHY89:VHZ109 VRU89:VRV109 WBQ89:WBR109 WLM89:WLN109 WVI89:WVJ109 A65625:B65645 IW65625:IX65645 SS65625:ST65645 ACO65625:ACP65645 AMK65625:AML65645 AWG65625:AWH65645 BGC65625:BGD65645 BPY65625:BPZ65645 BZU65625:BZV65645 CJQ65625:CJR65645 CTM65625:CTN65645 DDI65625:DDJ65645 DNE65625:DNF65645 DXA65625:DXB65645 EGW65625:EGX65645 EQS65625:EQT65645 FAO65625:FAP65645 FKK65625:FKL65645 FUG65625:FUH65645 GEC65625:GED65645 GNY65625:GNZ65645 GXU65625:GXV65645 HHQ65625:HHR65645 HRM65625:HRN65645 IBI65625:IBJ65645 ILE65625:ILF65645 IVA65625:IVB65645 JEW65625:JEX65645 JOS65625:JOT65645 JYO65625:JYP65645 KIK65625:KIL65645 KSG65625:KSH65645 LCC65625:LCD65645 LLY65625:LLZ65645 LVU65625:LVV65645 MFQ65625:MFR65645 MPM65625:MPN65645 MZI65625:MZJ65645 NJE65625:NJF65645 NTA65625:NTB65645 OCW65625:OCX65645 OMS65625:OMT65645 OWO65625:OWP65645 PGK65625:PGL65645 PQG65625:PQH65645 QAC65625:QAD65645 QJY65625:QJZ65645 QTU65625:QTV65645 RDQ65625:RDR65645 RNM65625:RNN65645 RXI65625:RXJ65645 SHE65625:SHF65645 SRA65625:SRB65645 TAW65625:TAX65645 TKS65625:TKT65645 TUO65625:TUP65645 UEK65625:UEL65645 UOG65625:UOH65645 UYC65625:UYD65645 VHY65625:VHZ65645 VRU65625:VRV65645 WBQ65625:WBR65645 WLM65625:WLN65645 WVI65625:WVJ65645 A131161:B131181 IW131161:IX131181 SS131161:ST131181 ACO131161:ACP131181 AMK131161:AML131181 AWG131161:AWH131181 BGC131161:BGD131181 BPY131161:BPZ131181 BZU131161:BZV131181 CJQ131161:CJR131181 CTM131161:CTN131181 DDI131161:DDJ131181 DNE131161:DNF131181 DXA131161:DXB131181 EGW131161:EGX131181 EQS131161:EQT131181 FAO131161:FAP131181 FKK131161:FKL131181 FUG131161:FUH131181 GEC131161:GED131181 GNY131161:GNZ131181 GXU131161:GXV131181 HHQ131161:HHR131181 HRM131161:HRN131181 IBI131161:IBJ131181 ILE131161:ILF131181 IVA131161:IVB131181 JEW131161:JEX131181 JOS131161:JOT131181 JYO131161:JYP131181 KIK131161:KIL131181 KSG131161:KSH131181 LCC131161:LCD131181 LLY131161:LLZ131181 LVU131161:LVV131181 MFQ131161:MFR131181 MPM131161:MPN131181 MZI131161:MZJ131181 NJE131161:NJF131181 NTA131161:NTB131181 OCW131161:OCX131181 OMS131161:OMT131181 OWO131161:OWP131181 PGK131161:PGL131181 PQG131161:PQH131181 QAC131161:QAD131181 QJY131161:QJZ131181 QTU131161:QTV131181 RDQ131161:RDR131181 RNM131161:RNN131181 RXI131161:RXJ131181 SHE131161:SHF131181 SRA131161:SRB131181 TAW131161:TAX131181 TKS131161:TKT131181 TUO131161:TUP131181 UEK131161:UEL131181 UOG131161:UOH131181 UYC131161:UYD131181 VHY131161:VHZ131181 VRU131161:VRV131181 WBQ131161:WBR131181 WLM131161:WLN131181 WVI131161:WVJ131181 A196697:B196717 IW196697:IX196717 SS196697:ST196717 ACO196697:ACP196717 AMK196697:AML196717 AWG196697:AWH196717 BGC196697:BGD196717 BPY196697:BPZ196717 BZU196697:BZV196717 CJQ196697:CJR196717 CTM196697:CTN196717 DDI196697:DDJ196717 DNE196697:DNF196717 DXA196697:DXB196717 EGW196697:EGX196717 EQS196697:EQT196717 FAO196697:FAP196717 FKK196697:FKL196717 FUG196697:FUH196717 GEC196697:GED196717 GNY196697:GNZ196717 GXU196697:GXV196717 HHQ196697:HHR196717 HRM196697:HRN196717 IBI196697:IBJ196717 ILE196697:ILF196717 IVA196697:IVB196717 JEW196697:JEX196717 JOS196697:JOT196717 JYO196697:JYP196717 KIK196697:KIL196717 KSG196697:KSH196717 LCC196697:LCD196717 LLY196697:LLZ196717 LVU196697:LVV196717 MFQ196697:MFR196717 MPM196697:MPN196717 MZI196697:MZJ196717 NJE196697:NJF196717 NTA196697:NTB196717 OCW196697:OCX196717 OMS196697:OMT196717 OWO196697:OWP196717 PGK196697:PGL196717 PQG196697:PQH196717 QAC196697:QAD196717 QJY196697:QJZ196717 QTU196697:QTV196717 RDQ196697:RDR196717 RNM196697:RNN196717 RXI196697:RXJ196717 SHE196697:SHF196717 SRA196697:SRB196717 TAW196697:TAX196717 TKS196697:TKT196717 TUO196697:TUP196717 UEK196697:UEL196717 UOG196697:UOH196717 UYC196697:UYD196717 VHY196697:VHZ196717 VRU196697:VRV196717 WBQ196697:WBR196717 WLM196697:WLN196717 WVI196697:WVJ196717 A262233:B262253 IW262233:IX262253 SS262233:ST262253 ACO262233:ACP262253 AMK262233:AML262253 AWG262233:AWH262253 BGC262233:BGD262253 BPY262233:BPZ262253 BZU262233:BZV262253 CJQ262233:CJR262253 CTM262233:CTN262253 DDI262233:DDJ262253 DNE262233:DNF262253 DXA262233:DXB262253 EGW262233:EGX262253 EQS262233:EQT262253 FAO262233:FAP262253 FKK262233:FKL262253 FUG262233:FUH262253 GEC262233:GED262253 GNY262233:GNZ262253 GXU262233:GXV262253 HHQ262233:HHR262253 HRM262233:HRN262253 IBI262233:IBJ262253 ILE262233:ILF262253 IVA262233:IVB262253 JEW262233:JEX262253 JOS262233:JOT262253 JYO262233:JYP262253 KIK262233:KIL262253 KSG262233:KSH262253 LCC262233:LCD262253 LLY262233:LLZ262253 LVU262233:LVV262253 MFQ262233:MFR262253 MPM262233:MPN262253 MZI262233:MZJ262253 NJE262233:NJF262253 NTA262233:NTB262253 OCW262233:OCX262253 OMS262233:OMT262253 OWO262233:OWP262253 PGK262233:PGL262253 PQG262233:PQH262253 QAC262233:QAD262253 QJY262233:QJZ262253 QTU262233:QTV262253 RDQ262233:RDR262253 RNM262233:RNN262253 RXI262233:RXJ262253 SHE262233:SHF262253 SRA262233:SRB262253 TAW262233:TAX262253 TKS262233:TKT262253 TUO262233:TUP262253 UEK262233:UEL262253 UOG262233:UOH262253 UYC262233:UYD262253 VHY262233:VHZ262253 VRU262233:VRV262253 WBQ262233:WBR262253 WLM262233:WLN262253 WVI262233:WVJ262253 A327769:B327789 IW327769:IX327789 SS327769:ST327789 ACO327769:ACP327789 AMK327769:AML327789 AWG327769:AWH327789 BGC327769:BGD327789 BPY327769:BPZ327789 BZU327769:BZV327789 CJQ327769:CJR327789 CTM327769:CTN327789 DDI327769:DDJ327789 DNE327769:DNF327789 DXA327769:DXB327789 EGW327769:EGX327789 EQS327769:EQT327789 FAO327769:FAP327789 FKK327769:FKL327789 FUG327769:FUH327789 GEC327769:GED327789 GNY327769:GNZ327789 GXU327769:GXV327789 HHQ327769:HHR327789 HRM327769:HRN327789 IBI327769:IBJ327789 ILE327769:ILF327789 IVA327769:IVB327789 JEW327769:JEX327789 JOS327769:JOT327789 JYO327769:JYP327789 KIK327769:KIL327789 KSG327769:KSH327789 LCC327769:LCD327789 LLY327769:LLZ327789 LVU327769:LVV327789 MFQ327769:MFR327789 MPM327769:MPN327789 MZI327769:MZJ327789 NJE327769:NJF327789 NTA327769:NTB327789 OCW327769:OCX327789 OMS327769:OMT327789 OWO327769:OWP327789 PGK327769:PGL327789 PQG327769:PQH327789 QAC327769:QAD327789 QJY327769:QJZ327789 QTU327769:QTV327789 RDQ327769:RDR327789 RNM327769:RNN327789 RXI327769:RXJ327789 SHE327769:SHF327789 SRA327769:SRB327789 TAW327769:TAX327789 TKS327769:TKT327789 TUO327769:TUP327789 UEK327769:UEL327789 UOG327769:UOH327789 UYC327769:UYD327789 VHY327769:VHZ327789 VRU327769:VRV327789 WBQ327769:WBR327789 WLM327769:WLN327789 WVI327769:WVJ327789 A393305:B393325 IW393305:IX393325 SS393305:ST393325 ACO393305:ACP393325 AMK393305:AML393325 AWG393305:AWH393325 BGC393305:BGD393325 BPY393305:BPZ393325 BZU393305:BZV393325 CJQ393305:CJR393325 CTM393305:CTN393325 DDI393305:DDJ393325 DNE393305:DNF393325 DXA393305:DXB393325 EGW393305:EGX393325 EQS393305:EQT393325 FAO393305:FAP393325 FKK393305:FKL393325 FUG393305:FUH393325 GEC393305:GED393325 GNY393305:GNZ393325 GXU393305:GXV393325 HHQ393305:HHR393325 HRM393305:HRN393325 IBI393305:IBJ393325 ILE393305:ILF393325 IVA393305:IVB393325 JEW393305:JEX393325 JOS393305:JOT393325 JYO393305:JYP393325 KIK393305:KIL393325 KSG393305:KSH393325 LCC393305:LCD393325 LLY393305:LLZ393325 LVU393305:LVV393325 MFQ393305:MFR393325 MPM393305:MPN393325 MZI393305:MZJ393325 NJE393305:NJF393325 NTA393305:NTB393325 OCW393305:OCX393325 OMS393305:OMT393325 OWO393305:OWP393325 PGK393305:PGL393325 PQG393305:PQH393325 QAC393305:QAD393325 QJY393305:QJZ393325 QTU393305:QTV393325 RDQ393305:RDR393325 RNM393305:RNN393325 RXI393305:RXJ393325 SHE393305:SHF393325 SRA393305:SRB393325 TAW393305:TAX393325 TKS393305:TKT393325 TUO393305:TUP393325 UEK393305:UEL393325 UOG393305:UOH393325 UYC393305:UYD393325 VHY393305:VHZ393325 VRU393305:VRV393325 WBQ393305:WBR393325 WLM393305:WLN393325 WVI393305:WVJ393325 A458841:B458861 IW458841:IX458861 SS458841:ST458861 ACO458841:ACP458861 AMK458841:AML458861 AWG458841:AWH458861 BGC458841:BGD458861 BPY458841:BPZ458861 BZU458841:BZV458861 CJQ458841:CJR458861 CTM458841:CTN458861 DDI458841:DDJ458861 DNE458841:DNF458861 DXA458841:DXB458861 EGW458841:EGX458861 EQS458841:EQT458861 FAO458841:FAP458861 FKK458841:FKL458861 FUG458841:FUH458861 GEC458841:GED458861 GNY458841:GNZ458861 GXU458841:GXV458861 HHQ458841:HHR458861 HRM458841:HRN458861 IBI458841:IBJ458861 ILE458841:ILF458861 IVA458841:IVB458861 JEW458841:JEX458861 JOS458841:JOT458861 JYO458841:JYP458861 KIK458841:KIL458861 KSG458841:KSH458861 LCC458841:LCD458861 LLY458841:LLZ458861 LVU458841:LVV458861 MFQ458841:MFR458861 MPM458841:MPN458861 MZI458841:MZJ458861 NJE458841:NJF458861 NTA458841:NTB458861 OCW458841:OCX458861 OMS458841:OMT458861 OWO458841:OWP458861 PGK458841:PGL458861 PQG458841:PQH458861 QAC458841:QAD458861 QJY458841:QJZ458861 QTU458841:QTV458861 RDQ458841:RDR458861 RNM458841:RNN458861 RXI458841:RXJ458861 SHE458841:SHF458861 SRA458841:SRB458861 TAW458841:TAX458861 TKS458841:TKT458861 TUO458841:TUP458861 UEK458841:UEL458861 UOG458841:UOH458861 UYC458841:UYD458861 VHY458841:VHZ458861 VRU458841:VRV458861 WBQ458841:WBR458861 WLM458841:WLN458861 WVI458841:WVJ458861 A524377:B524397 IW524377:IX524397 SS524377:ST524397 ACO524377:ACP524397 AMK524377:AML524397 AWG524377:AWH524397 BGC524377:BGD524397 BPY524377:BPZ524397 BZU524377:BZV524397 CJQ524377:CJR524397 CTM524377:CTN524397 DDI524377:DDJ524397 DNE524377:DNF524397 DXA524377:DXB524397 EGW524377:EGX524397 EQS524377:EQT524397 FAO524377:FAP524397 FKK524377:FKL524397 FUG524377:FUH524397 GEC524377:GED524397 GNY524377:GNZ524397 GXU524377:GXV524397 HHQ524377:HHR524397 HRM524377:HRN524397 IBI524377:IBJ524397 ILE524377:ILF524397 IVA524377:IVB524397 JEW524377:JEX524397 JOS524377:JOT524397 JYO524377:JYP524397 KIK524377:KIL524397 KSG524377:KSH524397 LCC524377:LCD524397 LLY524377:LLZ524397 LVU524377:LVV524397 MFQ524377:MFR524397 MPM524377:MPN524397 MZI524377:MZJ524397 NJE524377:NJF524397 NTA524377:NTB524397 OCW524377:OCX524397 OMS524377:OMT524397 OWO524377:OWP524397 PGK524377:PGL524397 PQG524377:PQH524397 QAC524377:QAD524397 QJY524377:QJZ524397 QTU524377:QTV524397 RDQ524377:RDR524397 RNM524377:RNN524397 RXI524377:RXJ524397 SHE524377:SHF524397 SRA524377:SRB524397 TAW524377:TAX524397 TKS524377:TKT524397 TUO524377:TUP524397 UEK524377:UEL524397 UOG524377:UOH524397 UYC524377:UYD524397 VHY524377:VHZ524397 VRU524377:VRV524397 WBQ524377:WBR524397 WLM524377:WLN524397 WVI524377:WVJ524397 A589913:B589933 IW589913:IX589933 SS589913:ST589933 ACO589913:ACP589933 AMK589913:AML589933 AWG589913:AWH589933 BGC589913:BGD589933 BPY589913:BPZ589933 BZU589913:BZV589933 CJQ589913:CJR589933 CTM589913:CTN589933 DDI589913:DDJ589933 DNE589913:DNF589933 DXA589913:DXB589933 EGW589913:EGX589933 EQS589913:EQT589933 FAO589913:FAP589933 FKK589913:FKL589933 FUG589913:FUH589933 GEC589913:GED589933 GNY589913:GNZ589933 GXU589913:GXV589933 HHQ589913:HHR589933 HRM589913:HRN589933 IBI589913:IBJ589933 ILE589913:ILF589933 IVA589913:IVB589933 JEW589913:JEX589933 JOS589913:JOT589933 JYO589913:JYP589933 KIK589913:KIL589933 KSG589913:KSH589933 LCC589913:LCD589933 LLY589913:LLZ589933 LVU589913:LVV589933 MFQ589913:MFR589933 MPM589913:MPN589933 MZI589913:MZJ589933 NJE589913:NJF589933 NTA589913:NTB589933 OCW589913:OCX589933 OMS589913:OMT589933 OWO589913:OWP589933 PGK589913:PGL589933 PQG589913:PQH589933 QAC589913:QAD589933 QJY589913:QJZ589933 QTU589913:QTV589933 RDQ589913:RDR589933 RNM589913:RNN589933 RXI589913:RXJ589933 SHE589913:SHF589933 SRA589913:SRB589933 TAW589913:TAX589933 TKS589913:TKT589933 TUO589913:TUP589933 UEK589913:UEL589933 UOG589913:UOH589933 UYC589913:UYD589933 VHY589913:VHZ589933 VRU589913:VRV589933 WBQ589913:WBR589933 WLM589913:WLN589933 WVI589913:WVJ589933 A655449:B655469 IW655449:IX655469 SS655449:ST655469 ACO655449:ACP655469 AMK655449:AML655469 AWG655449:AWH655469 BGC655449:BGD655469 BPY655449:BPZ655469 BZU655449:BZV655469 CJQ655449:CJR655469 CTM655449:CTN655469 DDI655449:DDJ655469 DNE655449:DNF655469 DXA655449:DXB655469 EGW655449:EGX655469 EQS655449:EQT655469 FAO655449:FAP655469 FKK655449:FKL655469 FUG655449:FUH655469 GEC655449:GED655469 GNY655449:GNZ655469 GXU655449:GXV655469 HHQ655449:HHR655469 HRM655449:HRN655469 IBI655449:IBJ655469 ILE655449:ILF655469 IVA655449:IVB655469 JEW655449:JEX655469 JOS655449:JOT655469 JYO655449:JYP655469 KIK655449:KIL655469 KSG655449:KSH655469 LCC655449:LCD655469 LLY655449:LLZ655469 LVU655449:LVV655469 MFQ655449:MFR655469 MPM655449:MPN655469 MZI655449:MZJ655469 NJE655449:NJF655469 NTA655449:NTB655469 OCW655449:OCX655469 OMS655449:OMT655469 OWO655449:OWP655469 PGK655449:PGL655469 PQG655449:PQH655469 QAC655449:QAD655469 QJY655449:QJZ655469 QTU655449:QTV655469 RDQ655449:RDR655469 RNM655449:RNN655469 RXI655449:RXJ655469 SHE655449:SHF655469 SRA655449:SRB655469 TAW655449:TAX655469 TKS655449:TKT655469 TUO655449:TUP655469 UEK655449:UEL655469 UOG655449:UOH655469 UYC655449:UYD655469 VHY655449:VHZ655469 VRU655449:VRV655469 WBQ655449:WBR655469 WLM655449:WLN655469 WVI655449:WVJ655469 A720985:B721005 IW720985:IX721005 SS720985:ST721005 ACO720985:ACP721005 AMK720985:AML721005 AWG720985:AWH721005 BGC720985:BGD721005 BPY720985:BPZ721005 BZU720985:BZV721005 CJQ720985:CJR721005 CTM720985:CTN721005 DDI720985:DDJ721005 DNE720985:DNF721005 DXA720985:DXB721005 EGW720985:EGX721005 EQS720985:EQT721005 FAO720985:FAP721005 FKK720985:FKL721005 FUG720985:FUH721005 GEC720985:GED721005 GNY720985:GNZ721005 GXU720985:GXV721005 HHQ720985:HHR721005 HRM720985:HRN721005 IBI720985:IBJ721005 ILE720985:ILF721005 IVA720985:IVB721005 JEW720985:JEX721005 JOS720985:JOT721005 JYO720985:JYP721005 KIK720985:KIL721005 KSG720985:KSH721005 LCC720985:LCD721005 LLY720985:LLZ721005 LVU720985:LVV721005 MFQ720985:MFR721005 MPM720985:MPN721005 MZI720985:MZJ721005 NJE720985:NJF721005 NTA720985:NTB721005 OCW720985:OCX721005 OMS720985:OMT721005 OWO720985:OWP721005 PGK720985:PGL721005 PQG720985:PQH721005 QAC720985:QAD721005 QJY720985:QJZ721005 QTU720985:QTV721005 RDQ720985:RDR721005 RNM720985:RNN721005 RXI720985:RXJ721005 SHE720985:SHF721005 SRA720985:SRB721005 TAW720985:TAX721005 TKS720985:TKT721005 TUO720985:TUP721005 UEK720985:UEL721005 UOG720985:UOH721005 UYC720985:UYD721005 VHY720985:VHZ721005 VRU720985:VRV721005 WBQ720985:WBR721005 WLM720985:WLN721005 WVI720985:WVJ721005 A786521:B786541 IW786521:IX786541 SS786521:ST786541 ACO786521:ACP786541 AMK786521:AML786541 AWG786521:AWH786541 BGC786521:BGD786541 BPY786521:BPZ786541 BZU786521:BZV786541 CJQ786521:CJR786541 CTM786521:CTN786541 DDI786521:DDJ786541 DNE786521:DNF786541 DXA786521:DXB786541 EGW786521:EGX786541 EQS786521:EQT786541 FAO786521:FAP786541 FKK786521:FKL786541 FUG786521:FUH786541 GEC786521:GED786541 GNY786521:GNZ786541 GXU786521:GXV786541 HHQ786521:HHR786541 HRM786521:HRN786541 IBI786521:IBJ786541 ILE786521:ILF786541 IVA786521:IVB786541 JEW786521:JEX786541 JOS786521:JOT786541 JYO786521:JYP786541 KIK786521:KIL786541 KSG786521:KSH786541 LCC786521:LCD786541 LLY786521:LLZ786541 LVU786521:LVV786541 MFQ786521:MFR786541 MPM786521:MPN786541 MZI786521:MZJ786541 NJE786521:NJF786541 NTA786521:NTB786541 OCW786521:OCX786541 OMS786521:OMT786541 OWO786521:OWP786541 PGK786521:PGL786541 PQG786521:PQH786541 QAC786521:QAD786541 QJY786521:QJZ786541 QTU786521:QTV786541 RDQ786521:RDR786541 RNM786521:RNN786541 RXI786521:RXJ786541 SHE786521:SHF786541 SRA786521:SRB786541 TAW786521:TAX786541 TKS786521:TKT786541 TUO786521:TUP786541 UEK786521:UEL786541 UOG786521:UOH786541 UYC786521:UYD786541 VHY786521:VHZ786541 VRU786521:VRV786541 WBQ786521:WBR786541 WLM786521:WLN786541 WVI786521:WVJ786541 A852057:B852077 IW852057:IX852077 SS852057:ST852077 ACO852057:ACP852077 AMK852057:AML852077 AWG852057:AWH852077 BGC852057:BGD852077 BPY852057:BPZ852077 BZU852057:BZV852077 CJQ852057:CJR852077 CTM852057:CTN852077 DDI852057:DDJ852077 DNE852057:DNF852077 DXA852057:DXB852077 EGW852057:EGX852077 EQS852057:EQT852077 FAO852057:FAP852077 FKK852057:FKL852077 FUG852057:FUH852077 GEC852057:GED852077 GNY852057:GNZ852077 GXU852057:GXV852077 HHQ852057:HHR852077 HRM852057:HRN852077 IBI852057:IBJ852077 ILE852057:ILF852077 IVA852057:IVB852077 JEW852057:JEX852077 JOS852057:JOT852077 JYO852057:JYP852077 KIK852057:KIL852077 KSG852057:KSH852077 LCC852057:LCD852077 LLY852057:LLZ852077 LVU852057:LVV852077 MFQ852057:MFR852077 MPM852057:MPN852077 MZI852057:MZJ852077 NJE852057:NJF852077 NTA852057:NTB852077 OCW852057:OCX852077 OMS852057:OMT852077 OWO852057:OWP852077 PGK852057:PGL852077 PQG852057:PQH852077 QAC852057:QAD852077 QJY852057:QJZ852077 QTU852057:QTV852077 RDQ852057:RDR852077 RNM852057:RNN852077 RXI852057:RXJ852077 SHE852057:SHF852077 SRA852057:SRB852077 TAW852057:TAX852077 TKS852057:TKT852077 TUO852057:TUP852077 UEK852057:UEL852077 UOG852057:UOH852077 UYC852057:UYD852077 VHY852057:VHZ852077 VRU852057:VRV852077 WBQ852057:WBR852077 WLM852057:WLN852077 WVI852057:WVJ852077 A917593:B917613 IW917593:IX917613 SS917593:ST917613 ACO917593:ACP917613 AMK917593:AML917613 AWG917593:AWH917613 BGC917593:BGD917613 BPY917593:BPZ917613 BZU917593:BZV917613 CJQ917593:CJR917613 CTM917593:CTN917613 DDI917593:DDJ917613 DNE917593:DNF917613 DXA917593:DXB917613 EGW917593:EGX917613 EQS917593:EQT917613 FAO917593:FAP917613 FKK917593:FKL917613 FUG917593:FUH917613 GEC917593:GED917613 GNY917593:GNZ917613 GXU917593:GXV917613 HHQ917593:HHR917613 HRM917593:HRN917613 IBI917593:IBJ917613 ILE917593:ILF917613 IVA917593:IVB917613 JEW917593:JEX917613 JOS917593:JOT917613 JYO917593:JYP917613 KIK917593:KIL917613 KSG917593:KSH917613 LCC917593:LCD917613 LLY917593:LLZ917613 LVU917593:LVV917613 MFQ917593:MFR917613 MPM917593:MPN917613 MZI917593:MZJ917613 NJE917593:NJF917613 NTA917593:NTB917613 OCW917593:OCX917613 OMS917593:OMT917613 OWO917593:OWP917613 PGK917593:PGL917613 PQG917593:PQH917613 QAC917593:QAD917613 QJY917593:QJZ917613 QTU917593:QTV917613 RDQ917593:RDR917613 RNM917593:RNN917613 RXI917593:RXJ917613 SHE917593:SHF917613 SRA917593:SRB917613 TAW917593:TAX917613 TKS917593:TKT917613 TUO917593:TUP917613 UEK917593:UEL917613 UOG917593:UOH917613 UYC917593:UYD917613 VHY917593:VHZ917613 VRU917593:VRV917613 WBQ917593:WBR917613 WLM917593:WLN917613 WVI917593:WVJ917613 A983129:B983149 IW983129:IX983149 SS983129:ST983149 ACO983129:ACP983149 AMK983129:AML983149 AWG983129:AWH983149 BGC983129:BGD983149 BPY983129:BPZ983149 BZU983129:BZV983149 CJQ983129:CJR983149 CTM983129:CTN983149 DDI983129:DDJ983149 DNE983129:DNF983149 DXA983129:DXB983149 EGW983129:EGX983149 EQS983129:EQT983149 FAO983129:FAP983149 FKK983129:FKL983149 FUG983129:FUH983149 GEC983129:GED983149 GNY983129:GNZ983149 GXU983129:GXV983149 HHQ983129:HHR983149 HRM983129:HRN983149 IBI983129:IBJ983149 ILE983129:ILF983149 IVA983129:IVB983149 JEW983129:JEX983149 JOS983129:JOT983149 JYO983129:JYP983149 KIK983129:KIL983149 KSG983129:KSH983149 LCC983129:LCD983149 LLY983129:LLZ983149 LVU983129:LVV983149 MFQ983129:MFR983149 MPM983129:MPN983149 MZI983129:MZJ983149 NJE983129:NJF983149 NTA983129:NTB983149 OCW983129:OCX983149 OMS983129:OMT983149 OWO983129:OWP983149 PGK983129:PGL983149 PQG983129:PQH983149 QAC983129:QAD983149 QJY983129:QJZ983149 QTU983129:QTV983149 RDQ983129:RDR983149 RNM983129:RNN983149 RXI983129:RXJ983149 SHE983129:SHF983149 SRA983129:SRB983149 TAW983129:TAX983149 TKS983129:TKT983149 TUO983129:TUP983149 UEK983129:UEL983149 UOG983129:UOH983149 UYC983129:UYD983149 VHY983129:VHZ983149 VRU983129:VRV983149 WBQ983129:WBR983149 WLM983129:WLN983149 WVI983129:WVJ983149 B12:E86 IZ89:JC109 SV89:SY109 ACR89:ACU109 AMN89:AMQ109 AWJ89:AWM109 BGF89:BGI109 BQB89:BQE109 BZX89:CAA109 CJT89:CJW109 CTP89:CTS109 DDL89:DDO109 DNH89:DNK109 DXD89:DXG109 EGZ89:EHC109 EQV89:EQY109 FAR89:FAU109 FKN89:FKQ109 FUJ89:FUM109 GEF89:GEI109 GOB89:GOE109 GXX89:GYA109 HHT89:HHW109 HRP89:HRS109 IBL89:IBO109 ILH89:ILK109 IVD89:IVG109 JEZ89:JFC109 JOV89:JOY109 JYR89:JYU109 KIN89:KIQ109 KSJ89:KSM109 LCF89:LCI109 LMB89:LME109 LVX89:LWA109 MFT89:MFW109 MPP89:MPS109 MZL89:MZO109 NJH89:NJK109 NTD89:NTG109 OCZ89:ODC109 OMV89:OMY109 OWR89:OWU109 PGN89:PGQ109 PQJ89:PQM109 QAF89:QAI109 QKB89:QKE109 QTX89:QUA109 RDT89:RDW109 RNP89:RNS109 RXL89:RXO109 SHH89:SHK109 SRD89:SRG109 TAZ89:TBC109 TKV89:TKY109 TUR89:TUU109 UEN89:UEQ109 UOJ89:UOM109 UYF89:UYI109 VIB89:VIE109 VRX89:VSA109 WBT89:WBW109 WLP89:WLS109 WVL89:WVO109 D65625:G65645 IZ65625:JC65645 SV65625:SY65645 ACR65625:ACU65645 AMN65625:AMQ65645 AWJ65625:AWM65645 BGF65625:BGI65645 BQB65625:BQE65645 BZX65625:CAA65645 CJT65625:CJW65645 CTP65625:CTS65645 DDL65625:DDO65645 DNH65625:DNK65645 DXD65625:DXG65645 EGZ65625:EHC65645 EQV65625:EQY65645 FAR65625:FAU65645 FKN65625:FKQ65645 FUJ65625:FUM65645 GEF65625:GEI65645 GOB65625:GOE65645 GXX65625:GYA65645 HHT65625:HHW65645 HRP65625:HRS65645 IBL65625:IBO65645 ILH65625:ILK65645 IVD65625:IVG65645 JEZ65625:JFC65645 JOV65625:JOY65645 JYR65625:JYU65645 KIN65625:KIQ65645 KSJ65625:KSM65645 LCF65625:LCI65645 LMB65625:LME65645 LVX65625:LWA65645 MFT65625:MFW65645 MPP65625:MPS65645 MZL65625:MZO65645 NJH65625:NJK65645 NTD65625:NTG65645 OCZ65625:ODC65645 OMV65625:OMY65645 OWR65625:OWU65645 PGN65625:PGQ65645 PQJ65625:PQM65645 QAF65625:QAI65645 QKB65625:QKE65645 QTX65625:QUA65645 RDT65625:RDW65645 RNP65625:RNS65645 RXL65625:RXO65645 SHH65625:SHK65645 SRD65625:SRG65645 TAZ65625:TBC65645 TKV65625:TKY65645 TUR65625:TUU65645 UEN65625:UEQ65645 UOJ65625:UOM65645 UYF65625:UYI65645 VIB65625:VIE65645 VRX65625:VSA65645 WBT65625:WBW65645 WLP65625:WLS65645 WVL65625:WVO65645 D131161:G131181 IZ131161:JC131181 SV131161:SY131181 ACR131161:ACU131181 AMN131161:AMQ131181 AWJ131161:AWM131181 BGF131161:BGI131181 BQB131161:BQE131181 BZX131161:CAA131181 CJT131161:CJW131181 CTP131161:CTS131181 DDL131161:DDO131181 DNH131161:DNK131181 DXD131161:DXG131181 EGZ131161:EHC131181 EQV131161:EQY131181 FAR131161:FAU131181 FKN131161:FKQ131181 FUJ131161:FUM131181 GEF131161:GEI131181 GOB131161:GOE131181 GXX131161:GYA131181 HHT131161:HHW131181 HRP131161:HRS131181 IBL131161:IBO131181 ILH131161:ILK131181 IVD131161:IVG131181 JEZ131161:JFC131181 JOV131161:JOY131181 JYR131161:JYU131181 KIN131161:KIQ131181 KSJ131161:KSM131181 LCF131161:LCI131181 LMB131161:LME131181 LVX131161:LWA131181 MFT131161:MFW131181 MPP131161:MPS131181 MZL131161:MZO131181 NJH131161:NJK131181 NTD131161:NTG131181 OCZ131161:ODC131181 OMV131161:OMY131181 OWR131161:OWU131181 PGN131161:PGQ131181 PQJ131161:PQM131181 QAF131161:QAI131181 QKB131161:QKE131181 QTX131161:QUA131181 RDT131161:RDW131181 RNP131161:RNS131181 RXL131161:RXO131181 SHH131161:SHK131181 SRD131161:SRG131181 TAZ131161:TBC131181 TKV131161:TKY131181 TUR131161:TUU131181 UEN131161:UEQ131181 UOJ131161:UOM131181 UYF131161:UYI131181 VIB131161:VIE131181 VRX131161:VSA131181 WBT131161:WBW131181 WLP131161:WLS131181 WVL131161:WVO131181 D196697:G196717 IZ196697:JC196717 SV196697:SY196717 ACR196697:ACU196717 AMN196697:AMQ196717 AWJ196697:AWM196717 BGF196697:BGI196717 BQB196697:BQE196717 BZX196697:CAA196717 CJT196697:CJW196717 CTP196697:CTS196717 DDL196697:DDO196717 DNH196697:DNK196717 DXD196697:DXG196717 EGZ196697:EHC196717 EQV196697:EQY196717 FAR196697:FAU196717 FKN196697:FKQ196717 FUJ196697:FUM196717 GEF196697:GEI196717 GOB196697:GOE196717 GXX196697:GYA196717 HHT196697:HHW196717 HRP196697:HRS196717 IBL196697:IBO196717 ILH196697:ILK196717 IVD196697:IVG196717 JEZ196697:JFC196717 JOV196697:JOY196717 JYR196697:JYU196717 KIN196697:KIQ196717 KSJ196697:KSM196717 LCF196697:LCI196717 LMB196697:LME196717 LVX196697:LWA196717 MFT196697:MFW196717 MPP196697:MPS196717 MZL196697:MZO196717 NJH196697:NJK196717 NTD196697:NTG196717 OCZ196697:ODC196717 OMV196697:OMY196717 OWR196697:OWU196717 PGN196697:PGQ196717 PQJ196697:PQM196717 QAF196697:QAI196717 QKB196697:QKE196717 QTX196697:QUA196717 RDT196697:RDW196717 RNP196697:RNS196717 RXL196697:RXO196717 SHH196697:SHK196717 SRD196697:SRG196717 TAZ196697:TBC196717 TKV196697:TKY196717 TUR196697:TUU196717 UEN196697:UEQ196717 UOJ196697:UOM196717 UYF196697:UYI196717 VIB196697:VIE196717 VRX196697:VSA196717 WBT196697:WBW196717 WLP196697:WLS196717 WVL196697:WVO196717 D262233:G262253 IZ262233:JC262253 SV262233:SY262253 ACR262233:ACU262253 AMN262233:AMQ262253 AWJ262233:AWM262253 BGF262233:BGI262253 BQB262233:BQE262253 BZX262233:CAA262253 CJT262233:CJW262253 CTP262233:CTS262253 DDL262233:DDO262253 DNH262233:DNK262253 DXD262233:DXG262253 EGZ262233:EHC262253 EQV262233:EQY262253 FAR262233:FAU262253 FKN262233:FKQ262253 FUJ262233:FUM262253 GEF262233:GEI262253 GOB262233:GOE262253 GXX262233:GYA262253 HHT262233:HHW262253 HRP262233:HRS262253 IBL262233:IBO262253 ILH262233:ILK262253 IVD262233:IVG262253 JEZ262233:JFC262253 JOV262233:JOY262253 JYR262233:JYU262253 KIN262233:KIQ262253 KSJ262233:KSM262253 LCF262233:LCI262253 LMB262233:LME262253 LVX262233:LWA262253 MFT262233:MFW262253 MPP262233:MPS262253 MZL262233:MZO262253 NJH262233:NJK262253 NTD262233:NTG262253 OCZ262233:ODC262253 OMV262233:OMY262253 OWR262233:OWU262253 PGN262233:PGQ262253 PQJ262233:PQM262253 QAF262233:QAI262253 QKB262233:QKE262253 QTX262233:QUA262253 RDT262233:RDW262253 RNP262233:RNS262253 RXL262233:RXO262253 SHH262233:SHK262253 SRD262233:SRG262253 TAZ262233:TBC262253 TKV262233:TKY262253 TUR262233:TUU262253 UEN262233:UEQ262253 UOJ262233:UOM262253 UYF262233:UYI262253 VIB262233:VIE262253 VRX262233:VSA262253 WBT262233:WBW262253 WLP262233:WLS262253 WVL262233:WVO262253 D327769:G327789 IZ327769:JC327789 SV327769:SY327789 ACR327769:ACU327789 AMN327769:AMQ327789 AWJ327769:AWM327789 BGF327769:BGI327789 BQB327769:BQE327789 BZX327769:CAA327789 CJT327769:CJW327789 CTP327769:CTS327789 DDL327769:DDO327789 DNH327769:DNK327789 DXD327769:DXG327789 EGZ327769:EHC327789 EQV327769:EQY327789 FAR327769:FAU327789 FKN327769:FKQ327789 FUJ327769:FUM327789 GEF327769:GEI327789 GOB327769:GOE327789 GXX327769:GYA327789 HHT327769:HHW327789 HRP327769:HRS327789 IBL327769:IBO327789 ILH327769:ILK327789 IVD327769:IVG327789 JEZ327769:JFC327789 JOV327769:JOY327789 JYR327769:JYU327789 KIN327769:KIQ327789 KSJ327769:KSM327789 LCF327769:LCI327789 LMB327769:LME327789 LVX327769:LWA327789 MFT327769:MFW327789 MPP327769:MPS327789 MZL327769:MZO327789 NJH327769:NJK327789 NTD327769:NTG327789 OCZ327769:ODC327789 OMV327769:OMY327789 OWR327769:OWU327789 PGN327769:PGQ327789 PQJ327769:PQM327789 QAF327769:QAI327789 QKB327769:QKE327789 QTX327769:QUA327789 RDT327769:RDW327789 RNP327769:RNS327789 RXL327769:RXO327789 SHH327769:SHK327789 SRD327769:SRG327789 TAZ327769:TBC327789 TKV327769:TKY327789 TUR327769:TUU327789 UEN327769:UEQ327789 UOJ327769:UOM327789 UYF327769:UYI327789 VIB327769:VIE327789 VRX327769:VSA327789 WBT327769:WBW327789 WLP327769:WLS327789 WVL327769:WVO327789 D393305:G393325 IZ393305:JC393325 SV393305:SY393325 ACR393305:ACU393325 AMN393305:AMQ393325 AWJ393305:AWM393325 BGF393305:BGI393325 BQB393305:BQE393325 BZX393305:CAA393325 CJT393305:CJW393325 CTP393305:CTS393325 DDL393305:DDO393325 DNH393305:DNK393325 DXD393305:DXG393325 EGZ393305:EHC393325 EQV393305:EQY393325 FAR393305:FAU393325 FKN393305:FKQ393325 FUJ393305:FUM393325 GEF393305:GEI393325 GOB393305:GOE393325 GXX393305:GYA393325 HHT393305:HHW393325 HRP393305:HRS393325 IBL393305:IBO393325 ILH393305:ILK393325 IVD393305:IVG393325 JEZ393305:JFC393325 JOV393305:JOY393325 JYR393305:JYU393325 KIN393305:KIQ393325 KSJ393305:KSM393325 LCF393305:LCI393325 LMB393305:LME393325 LVX393305:LWA393325 MFT393305:MFW393325 MPP393305:MPS393325 MZL393305:MZO393325 NJH393305:NJK393325 NTD393305:NTG393325 OCZ393305:ODC393325 OMV393305:OMY393325 OWR393305:OWU393325 PGN393305:PGQ393325 PQJ393305:PQM393325 QAF393305:QAI393325 QKB393305:QKE393325 QTX393305:QUA393325 RDT393305:RDW393325 RNP393305:RNS393325 RXL393305:RXO393325 SHH393305:SHK393325 SRD393305:SRG393325 TAZ393305:TBC393325 TKV393305:TKY393325 TUR393305:TUU393325 UEN393305:UEQ393325 UOJ393305:UOM393325 UYF393305:UYI393325 VIB393305:VIE393325 VRX393305:VSA393325 WBT393305:WBW393325 WLP393305:WLS393325 WVL393305:WVO393325 D458841:G458861 IZ458841:JC458861 SV458841:SY458861 ACR458841:ACU458861 AMN458841:AMQ458861 AWJ458841:AWM458861 BGF458841:BGI458861 BQB458841:BQE458861 BZX458841:CAA458861 CJT458841:CJW458861 CTP458841:CTS458861 DDL458841:DDO458861 DNH458841:DNK458861 DXD458841:DXG458861 EGZ458841:EHC458861 EQV458841:EQY458861 FAR458841:FAU458861 FKN458841:FKQ458861 FUJ458841:FUM458861 GEF458841:GEI458861 GOB458841:GOE458861 GXX458841:GYA458861 HHT458841:HHW458861 HRP458841:HRS458861 IBL458841:IBO458861 ILH458841:ILK458861 IVD458841:IVG458861 JEZ458841:JFC458861 JOV458841:JOY458861 JYR458841:JYU458861 KIN458841:KIQ458861 KSJ458841:KSM458861 LCF458841:LCI458861 LMB458841:LME458861 LVX458841:LWA458861 MFT458841:MFW458861 MPP458841:MPS458861 MZL458841:MZO458861 NJH458841:NJK458861 NTD458841:NTG458861 OCZ458841:ODC458861 OMV458841:OMY458861 OWR458841:OWU458861 PGN458841:PGQ458861 PQJ458841:PQM458861 QAF458841:QAI458861 QKB458841:QKE458861 QTX458841:QUA458861 RDT458841:RDW458861 RNP458841:RNS458861 RXL458841:RXO458861 SHH458841:SHK458861 SRD458841:SRG458861 TAZ458841:TBC458861 TKV458841:TKY458861 TUR458841:TUU458861 UEN458841:UEQ458861 UOJ458841:UOM458861 UYF458841:UYI458861 VIB458841:VIE458861 VRX458841:VSA458861 WBT458841:WBW458861 WLP458841:WLS458861 WVL458841:WVO458861 D524377:G524397 IZ524377:JC524397 SV524377:SY524397 ACR524377:ACU524397 AMN524377:AMQ524397 AWJ524377:AWM524397 BGF524377:BGI524397 BQB524377:BQE524397 BZX524377:CAA524397 CJT524377:CJW524397 CTP524377:CTS524397 DDL524377:DDO524397 DNH524377:DNK524397 DXD524377:DXG524397 EGZ524377:EHC524397 EQV524377:EQY524397 FAR524377:FAU524397 FKN524377:FKQ524397 FUJ524377:FUM524397 GEF524377:GEI524397 GOB524377:GOE524397 GXX524377:GYA524397 HHT524377:HHW524397 HRP524377:HRS524397 IBL524377:IBO524397 ILH524377:ILK524397 IVD524377:IVG524397 JEZ524377:JFC524397 JOV524377:JOY524397 JYR524377:JYU524397 KIN524377:KIQ524397 KSJ524377:KSM524397 LCF524377:LCI524397 LMB524377:LME524397 LVX524377:LWA524397 MFT524377:MFW524397 MPP524377:MPS524397 MZL524377:MZO524397 NJH524377:NJK524397 NTD524377:NTG524397 OCZ524377:ODC524397 OMV524377:OMY524397 OWR524377:OWU524397 PGN524377:PGQ524397 PQJ524377:PQM524397 QAF524377:QAI524397 QKB524377:QKE524397 QTX524377:QUA524397 RDT524377:RDW524397 RNP524377:RNS524397 RXL524377:RXO524397 SHH524377:SHK524397 SRD524377:SRG524397 TAZ524377:TBC524397 TKV524377:TKY524397 TUR524377:TUU524397 UEN524377:UEQ524397 UOJ524377:UOM524397 UYF524377:UYI524397 VIB524377:VIE524397 VRX524377:VSA524397 WBT524377:WBW524397 WLP524377:WLS524397 WVL524377:WVO524397 D589913:G589933 IZ589913:JC589933 SV589913:SY589933 ACR589913:ACU589933 AMN589913:AMQ589933 AWJ589913:AWM589933 BGF589913:BGI589933 BQB589913:BQE589933 BZX589913:CAA589933 CJT589913:CJW589933 CTP589913:CTS589933 DDL589913:DDO589933 DNH589913:DNK589933 DXD589913:DXG589933 EGZ589913:EHC589933 EQV589913:EQY589933 FAR589913:FAU589933 FKN589913:FKQ589933 FUJ589913:FUM589933 GEF589913:GEI589933 GOB589913:GOE589933 GXX589913:GYA589933 HHT589913:HHW589933 HRP589913:HRS589933 IBL589913:IBO589933 ILH589913:ILK589933 IVD589913:IVG589933 JEZ589913:JFC589933 JOV589913:JOY589933 JYR589913:JYU589933 KIN589913:KIQ589933 KSJ589913:KSM589933 LCF589913:LCI589933 LMB589913:LME589933 LVX589913:LWA589933 MFT589913:MFW589933 MPP589913:MPS589933 MZL589913:MZO589933 NJH589913:NJK589933 NTD589913:NTG589933 OCZ589913:ODC589933 OMV589913:OMY589933 OWR589913:OWU589933 PGN589913:PGQ589933 PQJ589913:PQM589933 QAF589913:QAI589933 QKB589913:QKE589933 QTX589913:QUA589933 RDT589913:RDW589933 RNP589913:RNS589933 RXL589913:RXO589933 SHH589913:SHK589933 SRD589913:SRG589933 TAZ589913:TBC589933 TKV589913:TKY589933 TUR589913:TUU589933 UEN589913:UEQ589933 UOJ589913:UOM589933 UYF589913:UYI589933 VIB589913:VIE589933 VRX589913:VSA589933 WBT589913:WBW589933 WLP589913:WLS589933 WVL589913:WVO589933 D655449:G655469 IZ655449:JC655469 SV655449:SY655469 ACR655449:ACU655469 AMN655449:AMQ655469 AWJ655449:AWM655469 BGF655449:BGI655469 BQB655449:BQE655469 BZX655449:CAA655469 CJT655449:CJW655469 CTP655449:CTS655469 DDL655449:DDO655469 DNH655449:DNK655469 DXD655449:DXG655469 EGZ655449:EHC655469 EQV655449:EQY655469 FAR655449:FAU655469 FKN655449:FKQ655469 FUJ655449:FUM655469 GEF655449:GEI655469 GOB655449:GOE655469 GXX655449:GYA655469 HHT655449:HHW655469 HRP655449:HRS655469 IBL655449:IBO655469 ILH655449:ILK655469 IVD655449:IVG655469 JEZ655449:JFC655469 JOV655449:JOY655469 JYR655449:JYU655469 KIN655449:KIQ655469 KSJ655449:KSM655469 LCF655449:LCI655469 LMB655449:LME655469 LVX655449:LWA655469 MFT655449:MFW655469 MPP655449:MPS655469 MZL655449:MZO655469 NJH655449:NJK655469 NTD655449:NTG655469 OCZ655449:ODC655469 OMV655449:OMY655469 OWR655449:OWU655469 PGN655449:PGQ655469 PQJ655449:PQM655469 QAF655449:QAI655469 QKB655449:QKE655469 QTX655449:QUA655469 RDT655449:RDW655469 RNP655449:RNS655469 RXL655449:RXO655469 SHH655449:SHK655469 SRD655449:SRG655469 TAZ655449:TBC655469 TKV655449:TKY655469 TUR655449:TUU655469 UEN655449:UEQ655469 UOJ655449:UOM655469 UYF655449:UYI655469 VIB655449:VIE655469 VRX655449:VSA655469 WBT655449:WBW655469 WLP655449:WLS655469 WVL655449:WVO655469 D720985:G721005 IZ720985:JC721005 SV720985:SY721005 ACR720985:ACU721005 AMN720985:AMQ721005 AWJ720985:AWM721005 BGF720985:BGI721005 BQB720985:BQE721005 BZX720985:CAA721005 CJT720985:CJW721005 CTP720985:CTS721005 DDL720985:DDO721005 DNH720985:DNK721005 DXD720985:DXG721005 EGZ720985:EHC721005 EQV720985:EQY721005 FAR720985:FAU721005 FKN720985:FKQ721005 FUJ720985:FUM721005 GEF720985:GEI721005 GOB720985:GOE721005 GXX720985:GYA721005 HHT720985:HHW721005 HRP720985:HRS721005 IBL720985:IBO721005 ILH720985:ILK721005 IVD720985:IVG721005 JEZ720985:JFC721005 JOV720985:JOY721005 JYR720985:JYU721005 KIN720985:KIQ721005 KSJ720985:KSM721005 LCF720985:LCI721005 LMB720985:LME721005 LVX720985:LWA721005 MFT720985:MFW721005 MPP720985:MPS721005 MZL720985:MZO721005 NJH720985:NJK721005 NTD720985:NTG721005 OCZ720985:ODC721005 OMV720985:OMY721005 OWR720985:OWU721005 PGN720985:PGQ721005 PQJ720985:PQM721005 QAF720985:QAI721005 QKB720985:QKE721005 QTX720985:QUA721005 RDT720985:RDW721005 RNP720985:RNS721005 RXL720985:RXO721005 SHH720985:SHK721005 SRD720985:SRG721005 TAZ720985:TBC721005 TKV720985:TKY721005 TUR720985:TUU721005 UEN720985:UEQ721005 UOJ720985:UOM721005 UYF720985:UYI721005 VIB720985:VIE721005 VRX720985:VSA721005 WBT720985:WBW721005 WLP720985:WLS721005 WVL720985:WVO721005 D786521:G786541 IZ786521:JC786541 SV786521:SY786541 ACR786521:ACU786541 AMN786521:AMQ786541 AWJ786521:AWM786541 BGF786521:BGI786541 BQB786521:BQE786541 BZX786521:CAA786541 CJT786521:CJW786541 CTP786521:CTS786541 DDL786521:DDO786541 DNH786521:DNK786541 DXD786521:DXG786541 EGZ786521:EHC786541 EQV786521:EQY786541 FAR786521:FAU786541 FKN786521:FKQ786541 FUJ786521:FUM786541 GEF786521:GEI786541 GOB786521:GOE786541 GXX786521:GYA786541 HHT786521:HHW786541 HRP786521:HRS786541 IBL786521:IBO786541 ILH786521:ILK786541 IVD786521:IVG786541 JEZ786521:JFC786541 JOV786521:JOY786541 JYR786521:JYU786541 KIN786521:KIQ786541 KSJ786521:KSM786541 LCF786521:LCI786541 LMB786521:LME786541 LVX786521:LWA786541 MFT786521:MFW786541 MPP786521:MPS786541 MZL786521:MZO786541 NJH786521:NJK786541 NTD786521:NTG786541 OCZ786521:ODC786541 OMV786521:OMY786541 OWR786521:OWU786541 PGN786521:PGQ786541 PQJ786521:PQM786541 QAF786521:QAI786541 QKB786521:QKE786541 QTX786521:QUA786541 RDT786521:RDW786541 RNP786521:RNS786541 RXL786521:RXO786541 SHH786521:SHK786541 SRD786521:SRG786541 TAZ786521:TBC786541 TKV786521:TKY786541 TUR786521:TUU786541 UEN786521:UEQ786541 UOJ786521:UOM786541 UYF786521:UYI786541 VIB786521:VIE786541 VRX786521:VSA786541 WBT786521:WBW786541 WLP786521:WLS786541 WVL786521:WVO786541 D852057:G852077 IZ852057:JC852077 SV852057:SY852077 ACR852057:ACU852077 AMN852057:AMQ852077 AWJ852057:AWM852077 BGF852057:BGI852077 BQB852057:BQE852077 BZX852057:CAA852077 CJT852057:CJW852077 CTP852057:CTS852077 DDL852057:DDO852077 DNH852057:DNK852077 DXD852057:DXG852077 EGZ852057:EHC852077 EQV852057:EQY852077 FAR852057:FAU852077 FKN852057:FKQ852077 FUJ852057:FUM852077 GEF852057:GEI852077 GOB852057:GOE852077 GXX852057:GYA852077 HHT852057:HHW852077 HRP852057:HRS852077 IBL852057:IBO852077 ILH852057:ILK852077 IVD852057:IVG852077 JEZ852057:JFC852077 JOV852057:JOY852077 JYR852057:JYU852077 KIN852057:KIQ852077 KSJ852057:KSM852077 LCF852057:LCI852077 LMB852057:LME852077 LVX852057:LWA852077 MFT852057:MFW852077 MPP852057:MPS852077 MZL852057:MZO852077 NJH852057:NJK852077 NTD852057:NTG852077 OCZ852057:ODC852077 OMV852057:OMY852077 OWR852057:OWU852077 PGN852057:PGQ852077 PQJ852057:PQM852077 QAF852057:QAI852077 QKB852057:QKE852077 QTX852057:QUA852077 RDT852057:RDW852077 RNP852057:RNS852077 RXL852057:RXO852077 SHH852057:SHK852077 SRD852057:SRG852077 TAZ852057:TBC852077 TKV852057:TKY852077 TUR852057:TUU852077 UEN852057:UEQ852077 UOJ852057:UOM852077 UYF852057:UYI852077 VIB852057:VIE852077 VRX852057:VSA852077 WBT852057:WBW852077 WLP852057:WLS852077 WVL852057:WVO852077 D917593:G917613 IZ917593:JC917613 SV917593:SY917613 ACR917593:ACU917613 AMN917593:AMQ917613 AWJ917593:AWM917613 BGF917593:BGI917613 BQB917593:BQE917613 BZX917593:CAA917613 CJT917593:CJW917613 CTP917593:CTS917613 DDL917593:DDO917613 DNH917593:DNK917613 DXD917593:DXG917613 EGZ917593:EHC917613 EQV917593:EQY917613 FAR917593:FAU917613 FKN917593:FKQ917613 FUJ917593:FUM917613 GEF917593:GEI917613 GOB917593:GOE917613 GXX917593:GYA917613 HHT917593:HHW917613 HRP917593:HRS917613 IBL917593:IBO917613 ILH917593:ILK917613 IVD917593:IVG917613 JEZ917593:JFC917613 JOV917593:JOY917613 JYR917593:JYU917613 KIN917593:KIQ917613 KSJ917593:KSM917613 LCF917593:LCI917613 LMB917593:LME917613 LVX917593:LWA917613 MFT917593:MFW917613 MPP917593:MPS917613 MZL917593:MZO917613 NJH917593:NJK917613 NTD917593:NTG917613 OCZ917593:ODC917613 OMV917593:OMY917613 OWR917593:OWU917613 PGN917593:PGQ917613 PQJ917593:PQM917613 QAF917593:QAI917613 QKB917593:QKE917613 QTX917593:QUA917613 RDT917593:RDW917613 RNP917593:RNS917613 RXL917593:RXO917613 SHH917593:SHK917613 SRD917593:SRG917613 TAZ917593:TBC917613 TKV917593:TKY917613 TUR917593:TUU917613 UEN917593:UEQ917613 UOJ917593:UOM917613 UYF917593:UYI917613 VIB917593:VIE917613 VRX917593:VSA917613 WBT917593:WBW917613 WLP917593:WLS917613 WVL917593:WVO917613 D983129:G983149 IZ983129:JC983149 SV983129:SY983149 ACR983129:ACU983149 AMN983129:AMQ983149 AWJ983129:AWM983149 BGF983129:BGI983149 BQB983129:BQE983149 BZX983129:CAA983149 CJT983129:CJW983149 CTP983129:CTS983149 DDL983129:DDO983149 DNH983129:DNK983149 DXD983129:DXG983149 EGZ983129:EHC983149 EQV983129:EQY983149 FAR983129:FAU983149 FKN983129:FKQ983149 FUJ983129:FUM983149 GEF983129:GEI983149 GOB983129:GOE983149 GXX983129:GYA983149 HHT983129:HHW983149 HRP983129:HRS983149 IBL983129:IBO983149 ILH983129:ILK983149 IVD983129:IVG983149 JEZ983129:JFC983149 JOV983129:JOY983149 JYR983129:JYU983149 KIN983129:KIQ983149 KSJ983129:KSM983149 LCF983129:LCI983149 LMB983129:LME983149 LVX983129:LWA983149 MFT983129:MFW983149 MPP983129:MPS983149 MZL983129:MZO983149 NJH983129:NJK983149 NTD983129:NTG983149 OCZ983129:ODC983149 OMV983129:OMY983149 OWR983129:OWU983149 PGN983129:PGQ983149 PQJ983129:PQM983149 QAF983129:QAI983149 QKB983129:QKE983149 QTX983129:QUA983149 RDT983129:RDW983149 RNP983129:RNS983149 RXL983129:RXO983149 SHH983129:SHK983149 SRD983129:SRG983149 TAZ983129:TBC983149 TKV983129:TKY983149 TUR983129:TUU983149 UEN983129:UEQ983149 UOJ983129:UOM983149 UYF983129:UYI983149 VIB983129:VIE983149 VRX983129:VSA983149 WBT983129:WBW983149 WLP983129:WLS983149 WVL983129:WVO983149 A110:K65536 IW110:JG65536 SS110:TC65536 ACO110:ACY65536 AMK110:AMU65536 AWG110:AWQ65536 BGC110:BGM65536 BPY110:BQI65536 BZU110:CAE65536 CJQ110:CKA65536 CTM110:CTW65536 DDI110:DDS65536 DNE110:DNO65536 DXA110:DXK65536 EGW110:EHG65536 EQS110:ERC65536 FAO110:FAY65536 FKK110:FKU65536 FUG110:FUQ65536 GEC110:GEM65536 GNY110:GOI65536 GXU110:GYE65536 HHQ110:HIA65536 HRM110:HRW65536 IBI110:IBS65536 ILE110:ILO65536 IVA110:IVK65536 JEW110:JFG65536 JOS110:JPC65536 JYO110:JYY65536 KIK110:KIU65536 KSG110:KSQ65536 LCC110:LCM65536 LLY110:LMI65536 LVU110:LWE65536 MFQ110:MGA65536 MPM110:MPW65536 MZI110:MZS65536 NJE110:NJO65536 NTA110:NTK65536 OCW110:ODG65536 OMS110:ONC65536 OWO110:OWY65536 PGK110:PGU65536 PQG110:PQQ65536 QAC110:QAM65536 QJY110:QKI65536 QTU110:QUE65536 RDQ110:REA65536 RNM110:RNW65536 RXI110:RXS65536 SHE110:SHO65536 SRA110:SRK65536 TAW110:TBG65536 TKS110:TLC65536 TUO110:TUY65536 UEK110:UEU65536 UOG110:UOQ65536 UYC110:UYM65536 VHY110:VII65536 VRU110:VSE65536 WBQ110:WCA65536 WLM110:WLW65536 WVI110:WVS65536 A65646:K131072 IW65646:JG131072 SS65646:TC131072 ACO65646:ACY131072 AMK65646:AMU131072 AWG65646:AWQ131072 BGC65646:BGM131072 BPY65646:BQI131072 BZU65646:CAE131072 CJQ65646:CKA131072 CTM65646:CTW131072 DDI65646:DDS131072 DNE65646:DNO131072 DXA65646:DXK131072 EGW65646:EHG131072 EQS65646:ERC131072 FAO65646:FAY131072 FKK65646:FKU131072 FUG65646:FUQ131072 GEC65646:GEM131072 GNY65646:GOI131072 GXU65646:GYE131072 HHQ65646:HIA131072 HRM65646:HRW131072 IBI65646:IBS131072 ILE65646:ILO131072 IVA65646:IVK131072 JEW65646:JFG131072 JOS65646:JPC131072 JYO65646:JYY131072 KIK65646:KIU131072 KSG65646:KSQ131072 LCC65646:LCM131072 LLY65646:LMI131072 LVU65646:LWE131072 MFQ65646:MGA131072 MPM65646:MPW131072 MZI65646:MZS131072 NJE65646:NJO131072 NTA65646:NTK131072 OCW65646:ODG131072 OMS65646:ONC131072 OWO65646:OWY131072 PGK65646:PGU131072 PQG65646:PQQ131072 QAC65646:QAM131072 QJY65646:QKI131072 QTU65646:QUE131072 RDQ65646:REA131072 RNM65646:RNW131072 RXI65646:RXS131072 SHE65646:SHO131072 SRA65646:SRK131072 TAW65646:TBG131072 TKS65646:TLC131072 TUO65646:TUY131072 UEK65646:UEU131072 UOG65646:UOQ131072 UYC65646:UYM131072 VHY65646:VII131072 VRU65646:VSE131072 WBQ65646:WCA131072 WLM65646:WLW131072 WVI65646:WVS131072 A131182:K196608 IW131182:JG196608 SS131182:TC196608 ACO131182:ACY196608 AMK131182:AMU196608 AWG131182:AWQ196608 BGC131182:BGM196608 BPY131182:BQI196608 BZU131182:CAE196608 CJQ131182:CKA196608 CTM131182:CTW196608 DDI131182:DDS196608 DNE131182:DNO196608 DXA131182:DXK196608 EGW131182:EHG196608 EQS131182:ERC196608 FAO131182:FAY196608 FKK131182:FKU196608 FUG131182:FUQ196608 GEC131182:GEM196608 GNY131182:GOI196608 GXU131182:GYE196608 HHQ131182:HIA196608 HRM131182:HRW196608 IBI131182:IBS196608 ILE131182:ILO196608 IVA131182:IVK196608 JEW131182:JFG196608 JOS131182:JPC196608 JYO131182:JYY196608 KIK131182:KIU196608 KSG131182:KSQ196608 LCC131182:LCM196608 LLY131182:LMI196608 LVU131182:LWE196608 MFQ131182:MGA196608 MPM131182:MPW196608 MZI131182:MZS196608 NJE131182:NJO196608 NTA131182:NTK196608 OCW131182:ODG196608 OMS131182:ONC196608 OWO131182:OWY196608 PGK131182:PGU196608 PQG131182:PQQ196608 QAC131182:QAM196608 QJY131182:QKI196608 QTU131182:QUE196608 RDQ131182:REA196608 RNM131182:RNW196608 RXI131182:RXS196608 SHE131182:SHO196608 SRA131182:SRK196608 TAW131182:TBG196608 TKS131182:TLC196608 TUO131182:TUY196608 UEK131182:UEU196608 UOG131182:UOQ196608 UYC131182:UYM196608 VHY131182:VII196608 VRU131182:VSE196608 WBQ131182:WCA196608 WLM131182:WLW196608 WVI131182:WVS196608 A196718:K262144 IW196718:JG262144 SS196718:TC262144 ACO196718:ACY262144 AMK196718:AMU262144 AWG196718:AWQ262144 BGC196718:BGM262144 BPY196718:BQI262144 BZU196718:CAE262144 CJQ196718:CKA262144 CTM196718:CTW262144 DDI196718:DDS262144 DNE196718:DNO262144 DXA196718:DXK262144 EGW196718:EHG262144 EQS196718:ERC262144 FAO196718:FAY262144 FKK196718:FKU262144 FUG196718:FUQ262144 GEC196718:GEM262144 GNY196718:GOI262144 GXU196718:GYE262144 HHQ196718:HIA262144 HRM196718:HRW262144 IBI196718:IBS262144 ILE196718:ILO262144 IVA196718:IVK262144 JEW196718:JFG262144 JOS196718:JPC262144 JYO196718:JYY262144 KIK196718:KIU262144 KSG196718:KSQ262144 LCC196718:LCM262144 LLY196718:LMI262144 LVU196718:LWE262144 MFQ196718:MGA262144 MPM196718:MPW262144 MZI196718:MZS262144 NJE196718:NJO262144 NTA196718:NTK262144 OCW196718:ODG262144 OMS196718:ONC262144 OWO196718:OWY262144 PGK196718:PGU262144 PQG196718:PQQ262144 QAC196718:QAM262144 QJY196718:QKI262144 QTU196718:QUE262144 RDQ196718:REA262144 RNM196718:RNW262144 RXI196718:RXS262144 SHE196718:SHO262144 SRA196718:SRK262144 TAW196718:TBG262144 TKS196718:TLC262144 TUO196718:TUY262144 UEK196718:UEU262144 UOG196718:UOQ262144 UYC196718:UYM262144 VHY196718:VII262144 VRU196718:VSE262144 WBQ196718:WCA262144 WLM196718:WLW262144 WVI196718:WVS262144 A262254:K327680 IW262254:JG327680 SS262254:TC327680 ACO262254:ACY327680 AMK262254:AMU327680 AWG262254:AWQ327680 BGC262254:BGM327680 BPY262254:BQI327680 BZU262254:CAE327680 CJQ262254:CKA327680 CTM262254:CTW327680 DDI262254:DDS327680 DNE262254:DNO327680 DXA262254:DXK327680 EGW262254:EHG327680 EQS262254:ERC327680 FAO262254:FAY327680 FKK262254:FKU327680 FUG262254:FUQ327680 GEC262254:GEM327680 GNY262254:GOI327680 GXU262254:GYE327680 HHQ262254:HIA327680 HRM262254:HRW327680 IBI262254:IBS327680 ILE262254:ILO327680 IVA262254:IVK327680 JEW262254:JFG327680 JOS262254:JPC327680 JYO262254:JYY327680 KIK262254:KIU327680 KSG262254:KSQ327680 LCC262254:LCM327680 LLY262254:LMI327680 LVU262254:LWE327680 MFQ262254:MGA327680 MPM262254:MPW327680 MZI262254:MZS327680 NJE262254:NJO327680 NTA262254:NTK327680 OCW262254:ODG327680 OMS262254:ONC327680 OWO262254:OWY327680 PGK262254:PGU327680 PQG262254:PQQ327680 QAC262254:QAM327680 QJY262254:QKI327680 QTU262254:QUE327680 RDQ262254:REA327680 RNM262254:RNW327680 RXI262254:RXS327680 SHE262254:SHO327680 SRA262254:SRK327680 TAW262254:TBG327680 TKS262254:TLC327680 TUO262254:TUY327680 UEK262254:UEU327680 UOG262254:UOQ327680 UYC262254:UYM327680 VHY262254:VII327680 VRU262254:VSE327680 WBQ262254:WCA327680 WLM262254:WLW327680 WVI262254:WVS327680 A327790:K393216 IW327790:JG393216 SS327790:TC393216 ACO327790:ACY393216 AMK327790:AMU393216 AWG327790:AWQ393216 BGC327790:BGM393216 BPY327790:BQI393216 BZU327790:CAE393216 CJQ327790:CKA393216 CTM327790:CTW393216 DDI327790:DDS393216 DNE327790:DNO393216 DXA327790:DXK393216 EGW327790:EHG393216 EQS327790:ERC393216 FAO327790:FAY393216 FKK327790:FKU393216 FUG327790:FUQ393216 GEC327790:GEM393216 GNY327790:GOI393216 GXU327790:GYE393216 HHQ327790:HIA393216 HRM327790:HRW393216 IBI327790:IBS393216 ILE327790:ILO393216 IVA327790:IVK393216 JEW327790:JFG393216 JOS327790:JPC393216 JYO327790:JYY393216 KIK327790:KIU393216 KSG327790:KSQ393216 LCC327790:LCM393216 LLY327790:LMI393216 LVU327790:LWE393216 MFQ327790:MGA393216 MPM327790:MPW393216 MZI327790:MZS393216 NJE327790:NJO393216 NTA327790:NTK393216 OCW327790:ODG393216 OMS327790:ONC393216 OWO327790:OWY393216 PGK327790:PGU393216 PQG327790:PQQ393216 QAC327790:QAM393216 QJY327790:QKI393216 QTU327790:QUE393216 RDQ327790:REA393216 RNM327790:RNW393216 RXI327790:RXS393216 SHE327790:SHO393216 SRA327790:SRK393216 TAW327790:TBG393216 TKS327790:TLC393216 TUO327790:TUY393216 UEK327790:UEU393216 UOG327790:UOQ393216 UYC327790:UYM393216 VHY327790:VII393216 VRU327790:VSE393216 WBQ327790:WCA393216 WLM327790:WLW393216 WVI327790:WVS393216 A393326:K458752 IW393326:JG458752 SS393326:TC458752 ACO393326:ACY458752 AMK393326:AMU458752 AWG393326:AWQ458752 BGC393326:BGM458752 BPY393326:BQI458752 BZU393326:CAE458752 CJQ393326:CKA458752 CTM393326:CTW458752 DDI393326:DDS458752 DNE393326:DNO458752 DXA393326:DXK458752 EGW393326:EHG458752 EQS393326:ERC458752 FAO393326:FAY458752 FKK393326:FKU458752 FUG393326:FUQ458752 GEC393326:GEM458752 GNY393326:GOI458752 GXU393326:GYE458752 HHQ393326:HIA458752 HRM393326:HRW458752 IBI393326:IBS458752 ILE393326:ILO458752 IVA393326:IVK458752 JEW393326:JFG458752 JOS393326:JPC458752 JYO393326:JYY458752 KIK393326:KIU458752 KSG393326:KSQ458752 LCC393326:LCM458752 LLY393326:LMI458752 LVU393326:LWE458752 MFQ393326:MGA458752 MPM393326:MPW458752 MZI393326:MZS458752 NJE393326:NJO458752 NTA393326:NTK458752 OCW393326:ODG458752 OMS393326:ONC458752 OWO393326:OWY458752 PGK393326:PGU458752 PQG393326:PQQ458752 QAC393326:QAM458752 QJY393326:QKI458752 QTU393326:QUE458752 RDQ393326:REA458752 RNM393326:RNW458752 RXI393326:RXS458752 SHE393326:SHO458752 SRA393326:SRK458752 TAW393326:TBG458752 TKS393326:TLC458752 TUO393326:TUY458752 UEK393326:UEU458752 UOG393326:UOQ458752 UYC393326:UYM458752 VHY393326:VII458752 VRU393326:VSE458752 WBQ393326:WCA458752 WLM393326:WLW458752 WVI393326:WVS458752 A458862:K524288 IW458862:JG524288 SS458862:TC524288 ACO458862:ACY524288 AMK458862:AMU524288 AWG458862:AWQ524288 BGC458862:BGM524288 BPY458862:BQI524288 BZU458862:CAE524288 CJQ458862:CKA524288 CTM458862:CTW524288 DDI458862:DDS524288 DNE458862:DNO524288 DXA458862:DXK524288 EGW458862:EHG524288 EQS458862:ERC524288 FAO458862:FAY524288 FKK458862:FKU524288 FUG458862:FUQ524288 GEC458862:GEM524288 GNY458862:GOI524288 GXU458862:GYE524288 HHQ458862:HIA524288 HRM458862:HRW524288 IBI458862:IBS524288 ILE458862:ILO524288 IVA458862:IVK524288 JEW458862:JFG524288 JOS458862:JPC524288 JYO458862:JYY524288 KIK458862:KIU524288 KSG458862:KSQ524288 LCC458862:LCM524288 LLY458862:LMI524288 LVU458862:LWE524288 MFQ458862:MGA524288 MPM458862:MPW524288 MZI458862:MZS524288 NJE458862:NJO524288 NTA458862:NTK524288 OCW458862:ODG524288 OMS458862:ONC524288 OWO458862:OWY524288 PGK458862:PGU524288 PQG458862:PQQ524288 QAC458862:QAM524288 QJY458862:QKI524288 QTU458862:QUE524288 RDQ458862:REA524288 RNM458862:RNW524288 RXI458862:RXS524288 SHE458862:SHO524288 SRA458862:SRK524288 TAW458862:TBG524288 TKS458862:TLC524288 TUO458862:TUY524288 UEK458862:UEU524288 UOG458862:UOQ524288 UYC458862:UYM524288 VHY458862:VII524288 VRU458862:VSE524288 WBQ458862:WCA524288 WLM458862:WLW524288 WVI458862:WVS524288 A524398:K589824 IW524398:JG589824 SS524398:TC589824 ACO524398:ACY589824 AMK524398:AMU589824 AWG524398:AWQ589824 BGC524398:BGM589824 BPY524398:BQI589824 BZU524398:CAE589824 CJQ524398:CKA589824 CTM524398:CTW589824 DDI524398:DDS589824 DNE524398:DNO589824 DXA524398:DXK589824 EGW524398:EHG589824 EQS524398:ERC589824 FAO524398:FAY589824 FKK524398:FKU589824 FUG524398:FUQ589824 GEC524398:GEM589824 GNY524398:GOI589824 GXU524398:GYE589824 HHQ524398:HIA589824 HRM524398:HRW589824 IBI524398:IBS589824 ILE524398:ILO589824 IVA524398:IVK589824 JEW524398:JFG589824 JOS524398:JPC589824 JYO524398:JYY589824 KIK524398:KIU589824 KSG524398:KSQ589824 LCC524398:LCM589824 LLY524398:LMI589824 LVU524398:LWE589824 MFQ524398:MGA589824 MPM524398:MPW589824 MZI524398:MZS589824 NJE524398:NJO589824 NTA524398:NTK589824 OCW524398:ODG589824 OMS524398:ONC589824 OWO524398:OWY589824 PGK524398:PGU589824 PQG524398:PQQ589824 QAC524398:QAM589824 QJY524398:QKI589824 QTU524398:QUE589824 RDQ524398:REA589824 RNM524398:RNW589824 RXI524398:RXS589824 SHE524398:SHO589824 SRA524398:SRK589824 TAW524398:TBG589824 TKS524398:TLC589824 TUO524398:TUY589824 UEK524398:UEU589824 UOG524398:UOQ589824 UYC524398:UYM589824 VHY524398:VII589824 VRU524398:VSE589824 WBQ524398:WCA589824 WLM524398:WLW589824 WVI524398:WVS589824 A589934:K655360 IW589934:JG655360 SS589934:TC655360 ACO589934:ACY655360 AMK589934:AMU655360 AWG589934:AWQ655360 BGC589934:BGM655360 BPY589934:BQI655360 BZU589934:CAE655360 CJQ589934:CKA655360 CTM589934:CTW655360 DDI589934:DDS655360 DNE589934:DNO655360 DXA589934:DXK655360 EGW589934:EHG655360 EQS589934:ERC655360 FAO589934:FAY655360 FKK589934:FKU655360 FUG589934:FUQ655360 GEC589934:GEM655360 GNY589934:GOI655360 GXU589934:GYE655360 HHQ589934:HIA655360 HRM589934:HRW655360 IBI589934:IBS655360 ILE589934:ILO655360 IVA589934:IVK655360 JEW589934:JFG655360 JOS589934:JPC655360 JYO589934:JYY655360 KIK589934:KIU655360 KSG589934:KSQ655360 LCC589934:LCM655360 LLY589934:LMI655360 LVU589934:LWE655360 MFQ589934:MGA655360 MPM589934:MPW655360 MZI589934:MZS655360 NJE589934:NJO655360 NTA589934:NTK655360 OCW589934:ODG655360 OMS589934:ONC655360 OWO589934:OWY655360 PGK589934:PGU655360 PQG589934:PQQ655360 QAC589934:QAM655360 QJY589934:QKI655360 QTU589934:QUE655360 RDQ589934:REA655360 RNM589934:RNW655360 RXI589934:RXS655360 SHE589934:SHO655360 SRA589934:SRK655360 TAW589934:TBG655360 TKS589934:TLC655360 TUO589934:TUY655360 UEK589934:UEU655360 UOG589934:UOQ655360 UYC589934:UYM655360 VHY589934:VII655360 VRU589934:VSE655360 WBQ589934:WCA655360 WLM589934:WLW655360 WVI589934:WVS655360 A655470:K720896 IW655470:JG720896 SS655470:TC720896 ACO655470:ACY720896 AMK655470:AMU720896 AWG655470:AWQ720896 BGC655470:BGM720896 BPY655470:BQI720896 BZU655470:CAE720896 CJQ655470:CKA720896 CTM655470:CTW720896 DDI655470:DDS720896 DNE655470:DNO720896 DXA655470:DXK720896 EGW655470:EHG720896 EQS655470:ERC720896 FAO655470:FAY720896 FKK655470:FKU720896 FUG655470:FUQ720896 GEC655470:GEM720896 GNY655470:GOI720896 GXU655470:GYE720896 HHQ655470:HIA720896 HRM655470:HRW720896 IBI655470:IBS720896 ILE655470:ILO720896 IVA655470:IVK720896 JEW655470:JFG720896 JOS655470:JPC720896 JYO655470:JYY720896 KIK655470:KIU720896 KSG655470:KSQ720896 LCC655470:LCM720896 LLY655470:LMI720896 LVU655470:LWE720896 MFQ655470:MGA720896 MPM655470:MPW720896 MZI655470:MZS720896 NJE655470:NJO720896 NTA655470:NTK720896 OCW655470:ODG720896 OMS655470:ONC720896 OWO655470:OWY720896 PGK655470:PGU720896 PQG655470:PQQ720896 QAC655470:QAM720896 QJY655470:QKI720896 QTU655470:QUE720896 RDQ655470:REA720896 RNM655470:RNW720896 RXI655470:RXS720896 SHE655470:SHO720896 SRA655470:SRK720896 TAW655470:TBG720896 TKS655470:TLC720896 TUO655470:TUY720896 UEK655470:UEU720896 UOG655470:UOQ720896 UYC655470:UYM720896 VHY655470:VII720896 VRU655470:VSE720896 WBQ655470:WCA720896 WLM655470:WLW720896 WVI655470:WVS720896 A721006:K786432 IW721006:JG786432 SS721006:TC786432 ACO721006:ACY786432 AMK721006:AMU786432 AWG721006:AWQ786432 BGC721006:BGM786432 BPY721006:BQI786432 BZU721006:CAE786432 CJQ721006:CKA786432 CTM721006:CTW786432 DDI721006:DDS786432 DNE721006:DNO786432 DXA721006:DXK786432 EGW721006:EHG786432 EQS721006:ERC786432 FAO721006:FAY786432 FKK721006:FKU786432 FUG721006:FUQ786432 GEC721006:GEM786432 GNY721006:GOI786432 GXU721006:GYE786432 HHQ721006:HIA786432 HRM721006:HRW786432 IBI721006:IBS786432 ILE721006:ILO786432 IVA721006:IVK786432 JEW721006:JFG786432 JOS721006:JPC786432 JYO721006:JYY786432 KIK721006:KIU786432 KSG721006:KSQ786432 LCC721006:LCM786432 LLY721006:LMI786432 LVU721006:LWE786432 MFQ721006:MGA786432 MPM721006:MPW786432 MZI721006:MZS786432 NJE721006:NJO786432 NTA721006:NTK786432 OCW721006:ODG786432 OMS721006:ONC786432 OWO721006:OWY786432 PGK721006:PGU786432 PQG721006:PQQ786432 QAC721006:QAM786432 QJY721006:QKI786432 QTU721006:QUE786432 RDQ721006:REA786432 RNM721006:RNW786432 RXI721006:RXS786432 SHE721006:SHO786432 SRA721006:SRK786432 TAW721006:TBG786432 TKS721006:TLC786432 TUO721006:TUY786432 UEK721006:UEU786432 UOG721006:UOQ786432 UYC721006:UYM786432 VHY721006:VII786432 VRU721006:VSE786432 WBQ721006:WCA786432 WLM721006:WLW786432 WVI721006:WVS786432 A786542:K851968 IW786542:JG851968 SS786542:TC851968 ACO786542:ACY851968 AMK786542:AMU851968 AWG786542:AWQ851968 BGC786542:BGM851968 BPY786542:BQI851968 BZU786542:CAE851968 CJQ786542:CKA851968 CTM786542:CTW851968 DDI786542:DDS851968 DNE786542:DNO851968 DXA786542:DXK851968 EGW786542:EHG851968 EQS786542:ERC851968 FAO786542:FAY851968 FKK786542:FKU851968 FUG786542:FUQ851968 GEC786542:GEM851968 GNY786542:GOI851968 GXU786542:GYE851968 HHQ786542:HIA851968 HRM786542:HRW851968 IBI786542:IBS851968 ILE786542:ILO851968 IVA786542:IVK851968 JEW786542:JFG851968 JOS786542:JPC851968 JYO786542:JYY851968 KIK786542:KIU851968 KSG786542:KSQ851968 LCC786542:LCM851968 LLY786542:LMI851968 LVU786542:LWE851968 MFQ786542:MGA851968 MPM786542:MPW851968 MZI786542:MZS851968 NJE786542:NJO851968 NTA786542:NTK851968 OCW786542:ODG851968 OMS786542:ONC851968 OWO786542:OWY851968 PGK786542:PGU851968 PQG786542:PQQ851968 QAC786542:QAM851968 QJY786542:QKI851968 QTU786542:QUE851968 RDQ786542:REA851968 RNM786542:RNW851968 RXI786542:RXS851968 SHE786542:SHO851968 SRA786542:SRK851968 TAW786542:TBG851968 TKS786542:TLC851968 TUO786542:TUY851968 UEK786542:UEU851968 UOG786542:UOQ851968 UYC786542:UYM851968 VHY786542:VII851968 VRU786542:VSE851968 WBQ786542:WCA851968 WLM786542:WLW851968 WVI786542:WVS851968 A852078:K917504 IW852078:JG917504 SS852078:TC917504 ACO852078:ACY917504 AMK852078:AMU917504 AWG852078:AWQ917504 BGC852078:BGM917504 BPY852078:BQI917504 BZU852078:CAE917504 CJQ852078:CKA917504 CTM852078:CTW917504 DDI852078:DDS917504 DNE852078:DNO917504 DXA852078:DXK917504 EGW852078:EHG917504 EQS852078:ERC917504 FAO852078:FAY917504 FKK852078:FKU917504 FUG852078:FUQ917504 GEC852078:GEM917504 GNY852078:GOI917504 GXU852078:GYE917504 HHQ852078:HIA917504 HRM852078:HRW917504 IBI852078:IBS917504 ILE852078:ILO917504 IVA852078:IVK917504 JEW852078:JFG917504 JOS852078:JPC917504 JYO852078:JYY917504 KIK852078:KIU917504 KSG852078:KSQ917504 LCC852078:LCM917504 LLY852078:LMI917504 LVU852078:LWE917504 MFQ852078:MGA917504 MPM852078:MPW917504 MZI852078:MZS917504 NJE852078:NJO917504 NTA852078:NTK917504 OCW852078:ODG917504 OMS852078:ONC917504 OWO852078:OWY917504 PGK852078:PGU917504 PQG852078:PQQ917504 QAC852078:QAM917504 QJY852078:QKI917504 QTU852078:QUE917504 RDQ852078:REA917504 RNM852078:RNW917504 RXI852078:RXS917504 SHE852078:SHO917504 SRA852078:SRK917504 TAW852078:TBG917504 TKS852078:TLC917504 TUO852078:TUY917504 UEK852078:UEU917504 UOG852078:UOQ917504 UYC852078:UYM917504 VHY852078:VII917504 VRU852078:VSE917504 WBQ852078:WCA917504 WLM852078:WLW917504 WVI852078:WVS917504 A917614:K983040 IW917614:JG983040 SS917614:TC983040 ACO917614:ACY983040 AMK917614:AMU983040 AWG917614:AWQ983040 BGC917614:BGM983040 BPY917614:BQI983040 BZU917614:CAE983040 CJQ917614:CKA983040 CTM917614:CTW983040 DDI917614:DDS983040 DNE917614:DNO983040 DXA917614:DXK983040 EGW917614:EHG983040 EQS917614:ERC983040 FAO917614:FAY983040 FKK917614:FKU983040 FUG917614:FUQ983040 GEC917614:GEM983040 GNY917614:GOI983040 GXU917614:GYE983040 HHQ917614:HIA983040 HRM917614:HRW983040 IBI917614:IBS983040 ILE917614:ILO983040 IVA917614:IVK983040 JEW917614:JFG983040 JOS917614:JPC983040 JYO917614:JYY983040 KIK917614:KIU983040 KSG917614:KSQ983040 LCC917614:LCM983040 LLY917614:LMI983040 LVU917614:LWE983040 MFQ917614:MGA983040 MPM917614:MPW983040 MZI917614:MZS983040 NJE917614:NJO983040 NTA917614:NTK983040 OCW917614:ODG983040 OMS917614:ONC983040 OWO917614:OWY983040 PGK917614:PGU983040 PQG917614:PQQ983040 QAC917614:QAM983040 QJY917614:QKI983040 QTU917614:QUE983040 RDQ917614:REA983040 RNM917614:RNW983040 RXI917614:RXS983040 SHE917614:SHO983040 SRA917614:SRK983040 TAW917614:TBG983040 TKS917614:TLC983040 TUO917614:TUY983040 UEK917614:UEU983040 UOG917614:UOQ983040 UYC917614:UYM983040 VHY917614:VII983040 VRU917614:VSE983040 WBQ917614:WCA983040 WLM917614:WLW983040 WVI917614:WVS983040 A983150:K1048576 IW983150:JG1048576 SS983150:TC1048576 ACO983150:ACY1048576 AMK983150:AMU1048576 AWG983150:AWQ1048576 BGC983150:BGM1048576 BPY983150:BQI1048576 BZU983150:CAE1048576 CJQ983150:CKA1048576 CTM983150:CTW1048576 DDI983150:DDS1048576 DNE983150:DNO1048576 DXA983150:DXK1048576 EGW983150:EHG1048576 EQS983150:ERC1048576 FAO983150:FAY1048576 FKK983150:FKU1048576 FUG983150:FUQ1048576 GEC983150:GEM1048576 GNY983150:GOI1048576 GXU983150:GYE1048576 HHQ983150:HIA1048576 HRM983150:HRW1048576 IBI983150:IBS1048576 ILE983150:ILO1048576 IVA983150:IVK1048576 JEW983150:JFG1048576 JOS983150:JPC1048576 JYO983150:JYY1048576 KIK983150:KIU1048576 KSG983150:KSQ1048576 LCC983150:LCM1048576 LLY983150:LMI1048576 LVU983150:LWE1048576 MFQ983150:MGA1048576 MPM983150:MPW1048576 MZI983150:MZS1048576 NJE983150:NJO1048576 NTA983150:NTK1048576 OCW983150:ODG1048576 OMS983150:ONC1048576 OWO983150:OWY1048576 PGK983150:PGU1048576 PQG983150:PQQ1048576 QAC983150:QAM1048576 QJY983150:QKI1048576 QTU983150:QUE1048576 RDQ983150:REA1048576 RNM983150:RNW1048576 RXI983150:RXS1048576 SHE983150:SHO1048576 SRA983150:SRK1048576 TAW983150:TBG1048576 TKS983150:TLC1048576 TUO983150:TUY1048576 UEK983150:UEU1048576 UOG983150:UOQ1048576 UYC983150:UYM1048576 VHY983150:VII1048576 VRU983150:VSE1048576 WBQ983150:WCA1048576 WLM983150:WLW1048576 WVI983150:WVS1048576 A12:A88 IW12:IW88 SS12:SS88 ACO12:ACO88 AMK12:AMK88 AWG12:AWG88 BGC12:BGC88 BPY12:BPY88 BZU12:BZU88 CJQ12:CJQ88 CTM12:CTM88 DDI12:DDI88 DNE12:DNE88 DXA12:DXA88 EGW12:EGW88 EQS12:EQS88 FAO12:FAO88 FKK12:FKK88 FUG12:FUG88 GEC12:GEC88 GNY12:GNY88 GXU12:GXU88 HHQ12:HHQ88 HRM12:HRM88 IBI12:IBI88 ILE12:ILE88 IVA12:IVA88 JEW12:JEW88 JOS12:JOS88 JYO12:JYO88 KIK12:KIK88 KSG12:KSG88 LCC12:LCC88 LLY12:LLY88 LVU12:LVU88 MFQ12:MFQ88 MPM12:MPM88 MZI12:MZI88 NJE12:NJE88 NTA12:NTA88 OCW12:OCW88 OMS12:OMS88 OWO12:OWO88 PGK12:PGK88 PQG12:PQG88 QAC12:QAC88 QJY12:QJY88 QTU12:QTU88 RDQ12:RDQ88 RNM12:RNM88 RXI12:RXI88 SHE12:SHE88 SRA12:SRA88 TAW12:TAW88 TKS12:TKS88 TUO12:TUO88 UEK12:UEK88 UOG12:UOG88 UYC12:UYC88 VHY12:VHY88 VRU12:VRU88 WBQ12:WBQ88 WLM12:WLM88 WVI12:WVI88 A65548:A65624 IW65548:IW65624 SS65548:SS65624 ACO65548:ACO65624 AMK65548:AMK65624 AWG65548:AWG65624 BGC65548:BGC65624 BPY65548:BPY65624 BZU65548:BZU65624 CJQ65548:CJQ65624 CTM65548:CTM65624 DDI65548:DDI65624 DNE65548:DNE65624 DXA65548:DXA65624 EGW65548:EGW65624 EQS65548:EQS65624 FAO65548:FAO65624 FKK65548:FKK65624 FUG65548:FUG65624 GEC65548:GEC65624 GNY65548:GNY65624 GXU65548:GXU65624 HHQ65548:HHQ65624 HRM65548:HRM65624 IBI65548:IBI65624 ILE65548:ILE65624 IVA65548:IVA65624 JEW65548:JEW65624 JOS65548:JOS65624 JYO65548:JYO65624 KIK65548:KIK65624 KSG65548:KSG65624 LCC65548:LCC65624 LLY65548:LLY65624 LVU65548:LVU65624 MFQ65548:MFQ65624 MPM65548:MPM65624 MZI65548:MZI65624 NJE65548:NJE65624 NTA65548:NTA65624 OCW65548:OCW65624 OMS65548:OMS65624 OWO65548:OWO65624 PGK65548:PGK65624 PQG65548:PQG65624 QAC65548:QAC65624 QJY65548:QJY65624 QTU65548:QTU65624 RDQ65548:RDQ65624 RNM65548:RNM65624 RXI65548:RXI65624 SHE65548:SHE65624 SRA65548:SRA65624 TAW65548:TAW65624 TKS65548:TKS65624 TUO65548:TUO65624 UEK65548:UEK65624 UOG65548:UOG65624 UYC65548:UYC65624 VHY65548:VHY65624 VRU65548:VRU65624 WBQ65548:WBQ65624 WLM65548:WLM65624 WVI65548:WVI65624 A131084:A131160 IW131084:IW131160 SS131084:SS131160 ACO131084:ACO131160 AMK131084:AMK131160 AWG131084:AWG131160 BGC131084:BGC131160 BPY131084:BPY131160 BZU131084:BZU131160 CJQ131084:CJQ131160 CTM131084:CTM131160 DDI131084:DDI131160 DNE131084:DNE131160 DXA131084:DXA131160 EGW131084:EGW131160 EQS131084:EQS131160 FAO131084:FAO131160 FKK131084:FKK131160 FUG131084:FUG131160 GEC131084:GEC131160 GNY131084:GNY131160 GXU131084:GXU131160 HHQ131084:HHQ131160 HRM131084:HRM131160 IBI131084:IBI131160 ILE131084:ILE131160 IVA131084:IVA131160 JEW131084:JEW131160 JOS131084:JOS131160 JYO131084:JYO131160 KIK131084:KIK131160 KSG131084:KSG131160 LCC131084:LCC131160 LLY131084:LLY131160 LVU131084:LVU131160 MFQ131084:MFQ131160 MPM131084:MPM131160 MZI131084:MZI131160 NJE131084:NJE131160 NTA131084:NTA131160 OCW131084:OCW131160 OMS131084:OMS131160 OWO131084:OWO131160 PGK131084:PGK131160 PQG131084:PQG131160 QAC131084:QAC131160 QJY131084:QJY131160 QTU131084:QTU131160 RDQ131084:RDQ131160 RNM131084:RNM131160 RXI131084:RXI131160 SHE131084:SHE131160 SRA131084:SRA131160 TAW131084:TAW131160 TKS131084:TKS131160 TUO131084:TUO131160 UEK131084:UEK131160 UOG131084:UOG131160 UYC131084:UYC131160 VHY131084:VHY131160 VRU131084:VRU131160 WBQ131084:WBQ131160 WLM131084:WLM131160 WVI131084:WVI131160 A196620:A196696 IW196620:IW196696 SS196620:SS196696 ACO196620:ACO196696 AMK196620:AMK196696 AWG196620:AWG196696 BGC196620:BGC196696 BPY196620:BPY196696 BZU196620:BZU196696 CJQ196620:CJQ196696 CTM196620:CTM196696 DDI196620:DDI196696 DNE196620:DNE196696 DXA196620:DXA196696 EGW196620:EGW196696 EQS196620:EQS196696 FAO196620:FAO196696 FKK196620:FKK196696 FUG196620:FUG196696 GEC196620:GEC196696 GNY196620:GNY196696 GXU196620:GXU196696 HHQ196620:HHQ196696 HRM196620:HRM196696 IBI196620:IBI196696 ILE196620:ILE196696 IVA196620:IVA196696 JEW196620:JEW196696 JOS196620:JOS196696 JYO196620:JYO196696 KIK196620:KIK196696 KSG196620:KSG196696 LCC196620:LCC196696 LLY196620:LLY196696 LVU196620:LVU196696 MFQ196620:MFQ196696 MPM196620:MPM196696 MZI196620:MZI196696 NJE196620:NJE196696 NTA196620:NTA196696 OCW196620:OCW196696 OMS196620:OMS196696 OWO196620:OWO196696 PGK196620:PGK196696 PQG196620:PQG196696 QAC196620:QAC196696 QJY196620:QJY196696 QTU196620:QTU196696 RDQ196620:RDQ196696 RNM196620:RNM196696 RXI196620:RXI196696 SHE196620:SHE196696 SRA196620:SRA196696 TAW196620:TAW196696 TKS196620:TKS196696 TUO196620:TUO196696 UEK196620:UEK196696 UOG196620:UOG196696 UYC196620:UYC196696 VHY196620:VHY196696 VRU196620:VRU196696 WBQ196620:WBQ196696 WLM196620:WLM196696 WVI196620:WVI196696 A262156:A262232 IW262156:IW262232 SS262156:SS262232 ACO262156:ACO262232 AMK262156:AMK262232 AWG262156:AWG262232 BGC262156:BGC262232 BPY262156:BPY262232 BZU262156:BZU262232 CJQ262156:CJQ262232 CTM262156:CTM262232 DDI262156:DDI262232 DNE262156:DNE262232 DXA262156:DXA262232 EGW262156:EGW262232 EQS262156:EQS262232 FAO262156:FAO262232 FKK262156:FKK262232 FUG262156:FUG262232 GEC262156:GEC262232 GNY262156:GNY262232 GXU262156:GXU262232 HHQ262156:HHQ262232 HRM262156:HRM262232 IBI262156:IBI262232 ILE262156:ILE262232 IVA262156:IVA262232 JEW262156:JEW262232 JOS262156:JOS262232 JYO262156:JYO262232 KIK262156:KIK262232 KSG262156:KSG262232 LCC262156:LCC262232 LLY262156:LLY262232 LVU262156:LVU262232 MFQ262156:MFQ262232 MPM262156:MPM262232 MZI262156:MZI262232 NJE262156:NJE262232 NTA262156:NTA262232 OCW262156:OCW262232 OMS262156:OMS262232 OWO262156:OWO262232 PGK262156:PGK262232 PQG262156:PQG262232 QAC262156:QAC262232 QJY262156:QJY262232 QTU262156:QTU262232 RDQ262156:RDQ262232 RNM262156:RNM262232 RXI262156:RXI262232 SHE262156:SHE262232 SRA262156:SRA262232 TAW262156:TAW262232 TKS262156:TKS262232 TUO262156:TUO262232 UEK262156:UEK262232 UOG262156:UOG262232 UYC262156:UYC262232 VHY262156:VHY262232 VRU262156:VRU262232 WBQ262156:WBQ262232 WLM262156:WLM262232 WVI262156:WVI262232 A327692:A327768 IW327692:IW327768 SS327692:SS327768 ACO327692:ACO327768 AMK327692:AMK327768 AWG327692:AWG327768 BGC327692:BGC327768 BPY327692:BPY327768 BZU327692:BZU327768 CJQ327692:CJQ327768 CTM327692:CTM327768 DDI327692:DDI327768 DNE327692:DNE327768 DXA327692:DXA327768 EGW327692:EGW327768 EQS327692:EQS327768 FAO327692:FAO327768 FKK327692:FKK327768 FUG327692:FUG327768 GEC327692:GEC327768 GNY327692:GNY327768 GXU327692:GXU327768 HHQ327692:HHQ327768 HRM327692:HRM327768 IBI327692:IBI327768 ILE327692:ILE327768 IVA327692:IVA327768 JEW327692:JEW327768 JOS327692:JOS327768 JYO327692:JYO327768 KIK327692:KIK327768 KSG327692:KSG327768 LCC327692:LCC327768 LLY327692:LLY327768 LVU327692:LVU327768 MFQ327692:MFQ327768 MPM327692:MPM327768 MZI327692:MZI327768 NJE327692:NJE327768 NTA327692:NTA327768 OCW327692:OCW327768 OMS327692:OMS327768 OWO327692:OWO327768 PGK327692:PGK327768 PQG327692:PQG327768 QAC327692:QAC327768 QJY327692:QJY327768 QTU327692:QTU327768 RDQ327692:RDQ327768 RNM327692:RNM327768 RXI327692:RXI327768 SHE327692:SHE327768 SRA327692:SRA327768 TAW327692:TAW327768 TKS327692:TKS327768 TUO327692:TUO327768 UEK327692:UEK327768 UOG327692:UOG327768 UYC327692:UYC327768 VHY327692:VHY327768 VRU327692:VRU327768 WBQ327692:WBQ327768 WLM327692:WLM327768 WVI327692:WVI327768 A393228:A393304 IW393228:IW393304 SS393228:SS393304 ACO393228:ACO393304 AMK393228:AMK393304 AWG393228:AWG393304 BGC393228:BGC393304 BPY393228:BPY393304 BZU393228:BZU393304 CJQ393228:CJQ393304 CTM393228:CTM393304 DDI393228:DDI393304 DNE393228:DNE393304 DXA393228:DXA393304 EGW393228:EGW393304 EQS393228:EQS393304 FAO393228:FAO393304 FKK393228:FKK393304 FUG393228:FUG393304 GEC393228:GEC393304 GNY393228:GNY393304 GXU393228:GXU393304 HHQ393228:HHQ393304 HRM393228:HRM393304 IBI393228:IBI393304 ILE393228:ILE393304 IVA393228:IVA393304 JEW393228:JEW393304 JOS393228:JOS393304 JYO393228:JYO393304 KIK393228:KIK393304 KSG393228:KSG393304 LCC393228:LCC393304 LLY393228:LLY393304 LVU393228:LVU393304 MFQ393228:MFQ393304 MPM393228:MPM393304 MZI393228:MZI393304 NJE393228:NJE393304 NTA393228:NTA393304 OCW393228:OCW393304 OMS393228:OMS393304 OWO393228:OWO393304 PGK393228:PGK393304 PQG393228:PQG393304 QAC393228:QAC393304 QJY393228:QJY393304 QTU393228:QTU393304 RDQ393228:RDQ393304 RNM393228:RNM393304 RXI393228:RXI393304 SHE393228:SHE393304 SRA393228:SRA393304 TAW393228:TAW393304 TKS393228:TKS393304 TUO393228:TUO393304 UEK393228:UEK393304 UOG393228:UOG393304 UYC393228:UYC393304 VHY393228:VHY393304 VRU393228:VRU393304 WBQ393228:WBQ393304 WLM393228:WLM393304 WVI393228:WVI393304 A458764:A458840 IW458764:IW458840 SS458764:SS458840 ACO458764:ACO458840 AMK458764:AMK458840 AWG458764:AWG458840 BGC458764:BGC458840 BPY458764:BPY458840 BZU458764:BZU458840 CJQ458764:CJQ458840 CTM458764:CTM458840 DDI458764:DDI458840 DNE458764:DNE458840 DXA458764:DXA458840 EGW458764:EGW458840 EQS458764:EQS458840 FAO458764:FAO458840 FKK458764:FKK458840 FUG458764:FUG458840 GEC458764:GEC458840 GNY458764:GNY458840 GXU458764:GXU458840 HHQ458764:HHQ458840 HRM458764:HRM458840 IBI458764:IBI458840 ILE458764:ILE458840 IVA458764:IVA458840 JEW458764:JEW458840 JOS458764:JOS458840 JYO458764:JYO458840 KIK458764:KIK458840 KSG458764:KSG458840 LCC458764:LCC458840 LLY458764:LLY458840 LVU458764:LVU458840 MFQ458764:MFQ458840 MPM458764:MPM458840 MZI458764:MZI458840 NJE458764:NJE458840 NTA458764:NTA458840 OCW458764:OCW458840 OMS458764:OMS458840 OWO458764:OWO458840 PGK458764:PGK458840 PQG458764:PQG458840 QAC458764:QAC458840 QJY458764:QJY458840 QTU458764:QTU458840 RDQ458764:RDQ458840 RNM458764:RNM458840 RXI458764:RXI458840 SHE458764:SHE458840 SRA458764:SRA458840 TAW458764:TAW458840 TKS458764:TKS458840 TUO458764:TUO458840 UEK458764:UEK458840 UOG458764:UOG458840 UYC458764:UYC458840 VHY458764:VHY458840 VRU458764:VRU458840 WBQ458764:WBQ458840 WLM458764:WLM458840 WVI458764:WVI458840 A524300:A524376 IW524300:IW524376 SS524300:SS524376 ACO524300:ACO524376 AMK524300:AMK524376 AWG524300:AWG524376 BGC524300:BGC524376 BPY524300:BPY524376 BZU524300:BZU524376 CJQ524300:CJQ524376 CTM524300:CTM524376 DDI524300:DDI524376 DNE524300:DNE524376 DXA524300:DXA524376 EGW524300:EGW524376 EQS524300:EQS524376 FAO524300:FAO524376 FKK524300:FKK524376 FUG524300:FUG524376 GEC524300:GEC524376 GNY524300:GNY524376 GXU524300:GXU524376 HHQ524300:HHQ524376 HRM524300:HRM524376 IBI524300:IBI524376 ILE524300:ILE524376 IVA524300:IVA524376 JEW524300:JEW524376 JOS524300:JOS524376 JYO524300:JYO524376 KIK524300:KIK524376 KSG524300:KSG524376 LCC524300:LCC524376 LLY524300:LLY524376 LVU524300:LVU524376 MFQ524300:MFQ524376 MPM524300:MPM524376 MZI524300:MZI524376 NJE524300:NJE524376 NTA524300:NTA524376 OCW524300:OCW524376 OMS524300:OMS524376 OWO524300:OWO524376 PGK524300:PGK524376 PQG524300:PQG524376 QAC524300:QAC524376 QJY524300:QJY524376 QTU524300:QTU524376 RDQ524300:RDQ524376 RNM524300:RNM524376 RXI524300:RXI524376 SHE524300:SHE524376 SRA524300:SRA524376 TAW524300:TAW524376 TKS524300:TKS524376 TUO524300:TUO524376 UEK524300:UEK524376 UOG524300:UOG524376 UYC524300:UYC524376 VHY524300:VHY524376 VRU524300:VRU524376 WBQ524300:WBQ524376 WLM524300:WLM524376 WVI524300:WVI524376 A589836:A589912 IW589836:IW589912 SS589836:SS589912 ACO589836:ACO589912 AMK589836:AMK589912 AWG589836:AWG589912 BGC589836:BGC589912 BPY589836:BPY589912 BZU589836:BZU589912 CJQ589836:CJQ589912 CTM589836:CTM589912 DDI589836:DDI589912 DNE589836:DNE589912 DXA589836:DXA589912 EGW589836:EGW589912 EQS589836:EQS589912 FAO589836:FAO589912 FKK589836:FKK589912 FUG589836:FUG589912 GEC589836:GEC589912 GNY589836:GNY589912 GXU589836:GXU589912 HHQ589836:HHQ589912 HRM589836:HRM589912 IBI589836:IBI589912 ILE589836:ILE589912 IVA589836:IVA589912 JEW589836:JEW589912 JOS589836:JOS589912 JYO589836:JYO589912 KIK589836:KIK589912 KSG589836:KSG589912 LCC589836:LCC589912 LLY589836:LLY589912 LVU589836:LVU589912 MFQ589836:MFQ589912 MPM589836:MPM589912 MZI589836:MZI589912 NJE589836:NJE589912 NTA589836:NTA589912 OCW589836:OCW589912 OMS589836:OMS589912 OWO589836:OWO589912 PGK589836:PGK589912 PQG589836:PQG589912 QAC589836:QAC589912 QJY589836:QJY589912 QTU589836:QTU589912 RDQ589836:RDQ589912 RNM589836:RNM589912 RXI589836:RXI589912 SHE589836:SHE589912 SRA589836:SRA589912 TAW589836:TAW589912 TKS589836:TKS589912 TUO589836:TUO589912 UEK589836:UEK589912 UOG589836:UOG589912 UYC589836:UYC589912 VHY589836:VHY589912 VRU589836:VRU589912 WBQ589836:WBQ589912 WLM589836:WLM589912 WVI589836:WVI589912 A655372:A655448 IW655372:IW655448 SS655372:SS655448 ACO655372:ACO655448 AMK655372:AMK655448 AWG655372:AWG655448 BGC655372:BGC655448 BPY655372:BPY655448 BZU655372:BZU655448 CJQ655372:CJQ655448 CTM655372:CTM655448 DDI655372:DDI655448 DNE655372:DNE655448 DXA655372:DXA655448 EGW655372:EGW655448 EQS655372:EQS655448 FAO655372:FAO655448 FKK655372:FKK655448 FUG655372:FUG655448 GEC655372:GEC655448 GNY655372:GNY655448 GXU655372:GXU655448 HHQ655372:HHQ655448 HRM655372:HRM655448 IBI655372:IBI655448 ILE655372:ILE655448 IVA655372:IVA655448 JEW655372:JEW655448 JOS655372:JOS655448 JYO655372:JYO655448 KIK655372:KIK655448 KSG655372:KSG655448 LCC655372:LCC655448 LLY655372:LLY655448 LVU655372:LVU655448 MFQ655372:MFQ655448 MPM655372:MPM655448 MZI655372:MZI655448 NJE655372:NJE655448 NTA655372:NTA655448 OCW655372:OCW655448 OMS655372:OMS655448 OWO655372:OWO655448 PGK655372:PGK655448 PQG655372:PQG655448 QAC655372:QAC655448 QJY655372:QJY655448 QTU655372:QTU655448 RDQ655372:RDQ655448 RNM655372:RNM655448 RXI655372:RXI655448 SHE655372:SHE655448 SRA655372:SRA655448 TAW655372:TAW655448 TKS655372:TKS655448 TUO655372:TUO655448 UEK655372:UEK655448 UOG655372:UOG655448 UYC655372:UYC655448 VHY655372:VHY655448 VRU655372:VRU655448 WBQ655372:WBQ655448 WLM655372:WLM655448 WVI655372:WVI655448 A720908:A720984 IW720908:IW720984 SS720908:SS720984 ACO720908:ACO720984 AMK720908:AMK720984 AWG720908:AWG720984 BGC720908:BGC720984 BPY720908:BPY720984 BZU720908:BZU720984 CJQ720908:CJQ720984 CTM720908:CTM720984 DDI720908:DDI720984 DNE720908:DNE720984 DXA720908:DXA720984 EGW720908:EGW720984 EQS720908:EQS720984 FAO720908:FAO720984 FKK720908:FKK720984 FUG720908:FUG720984 GEC720908:GEC720984 GNY720908:GNY720984 GXU720908:GXU720984 HHQ720908:HHQ720984 HRM720908:HRM720984 IBI720908:IBI720984 ILE720908:ILE720984 IVA720908:IVA720984 JEW720908:JEW720984 JOS720908:JOS720984 JYO720908:JYO720984 KIK720908:KIK720984 KSG720908:KSG720984 LCC720908:LCC720984 LLY720908:LLY720984 LVU720908:LVU720984 MFQ720908:MFQ720984 MPM720908:MPM720984 MZI720908:MZI720984 NJE720908:NJE720984 NTA720908:NTA720984 OCW720908:OCW720984 OMS720908:OMS720984 OWO720908:OWO720984 PGK720908:PGK720984 PQG720908:PQG720984 QAC720908:QAC720984 QJY720908:QJY720984 QTU720908:QTU720984 RDQ720908:RDQ720984 RNM720908:RNM720984 RXI720908:RXI720984 SHE720908:SHE720984 SRA720908:SRA720984 TAW720908:TAW720984 TKS720908:TKS720984 TUO720908:TUO720984 UEK720908:UEK720984 UOG720908:UOG720984 UYC720908:UYC720984 VHY720908:VHY720984 VRU720908:VRU720984 WBQ720908:WBQ720984 WLM720908:WLM720984 WVI720908:WVI720984 A786444:A786520 IW786444:IW786520 SS786444:SS786520 ACO786444:ACO786520 AMK786444:AMK786520 AWG786444:AWG786520 BGC786444:BGC786520 BPY786444:BPY786520 BZU786444:BZU786520 CJQ786444:CJQ786520 CTM786444:CTM786520 DDI786444:DDI786520 DNE786444:DNE786520 DXA786444:DXA786520 EGW786444:EGW786520 EQS786444:EQS786520 FAO786444:FAO786520 FKK786444:FKK786520 FUG786444:FUG786520 GEC786444:GEC786520 GNY786444:GNY786520 GXU786444:GXU786520 HHQ786444:HHQ786520 HRM786444:HRM786520 IBI786444:IBI786520 ILE786444:ILE786520 IVA786444:IVA786520 JEW786444:JEW786520 JOS786444:JOS786520 JYO786444:JYO786520 KIK786444:KIK786520 KSG786444:KSG786520 LCC786444:LCC786520 LLY786444:LLY786520 LVU786444:LVU786520 MFQ786444:MFQ786520 MPM786444:MPM786520 MZI786444:MZI786520 NJE786444:NJE786520 NTA786444:NTA786520 OCW786444:OCW786520 OMS786444:OMS786520 OWO786444:OWO786520 PGK786444:PGK786520 PQG786444:PQG786520 QAC786444:QAC786520 QJY786444:QJY786520 QTU786444:QTU786520 RDQ786444:RDQ786520 RNM786444:RNM786520 RXI786444:RXI786520 SHE786444:SHE786520 SRA786444:SRA786520 TAW786444:TAW786520 TKS786444:TKS786520 TUO786444:TUO786520 UEK786444:UEK786520 UOG786444:UOG786520 UYC786444:UYC786520 VHY786444:VHY786520 VRU786444:VRU786520 WBQ786444:WBQ786520 WLM786444:WLM786520 WVI786444:WVI786520 A851980:A852056 IW851980:IW852056 SS851980:SS852056 ACO851980:ACO852056 AMK851980:AMK852056 AWG851980:AWG852056 BGC851980:BGC852056 BPY851980:BPY852056 BZU851980:BZU852056 CJQ851980:CJQ852056 CTM851980:CTM852056 DDI851980:DDI852056 DNE851980:DNE852056 DXA851980:DXA852056 EGW851980:EGW852056 EQS851980:EQS852056 FAO851980:FAO852056 FKK851980:FKK852056 FUG851980:FUG852056 GEC851980:GEC852056 GNY851980:GNY852056 GXU851980:GXU852056 HHQ851980:HHQ852056 HRM851980:HRM852056 IBI851980:IBI852056 ILE851980:ILE852056 IVA851980:IVA852056 JEW851980:JEW852056 JOS851980:JOS852056 JYO851980:JYO852056 KIK851980:KIK852056 KSG851980:KSG852056 LCC851980:LCC852056 LLY851980:LLY852056 LVU851980:LVU852056 MFQ851980:MFQ852056 MPM851980:MPM852056 MZI851980:MZI852056 NJE851980:NJE852056 NTA851980:NTA852056 OCW851980:OCW852056 OMS851980:OMS852056 OWO851980:OWO852056 PGK851980:PGK852056 PQG851980:PQG852056 QAC851980:QAC852056 QJY851980:QJY852056 QTU851980:QTU852056 RDQ851980:RDQ852056 RNM851980:RNM852056 RXI851980:RXI852056 SHE851980:SHE852056 SRA851980:SRA852056 TAW851980:TAW852056 TKS851980:TKS852056 TUO851980:TUO852056 UEK851980:UEK852056 UOG851980:UOG852056 UYC851980:UYC852056 VHY851980:VHY852056 VRU851980:VRU852056 WBQ851980:WBQ852056 WLM851980:WLM852056 WVI851980:WVI852056 A917516:A917592 IW917516:IW917592 SS917516:SS917592 ACO917516:ACO917592 AMK917516:AMK917592 AWG917516:AWG917592 BGC917516:BGC917592 BPY917516:BPY917592 BZU917516:BZU917592 CJQ917516:CJQ917592 CTM917516:CTM917592 DDI917516:DDI917592 DNE917516:DNE917592 DXA917516:DXA917592 EGW917516:EGW917592 EQS917516:EQS917592 FAO917516:FAO917592 FKK917516:FKK917592 FUG917516:FUG917592 GEC917516:GEC917592 GNY917516:GNY917592 GXU917516:GXU917592 HHQ917516:HHQ917592 HRM917516:HRM917592 IBI917516:IBI917592 ILE917516:ILE917592 IVA917516:IVA917592 JEW917516:JEW917592 JOS917516:JOS917592 JYO917516:JYO917592 KIK917516:KIK917592 KSG917516:KSG917592 LCC917516:LCC917592 LLY917516:LLY917592 LVU917516:LVU917592 MFQ917516:MFQ917592 MPM917516:MPM917592 MZI917516:MZI917592 NJE917516:NJE917592 NTA917516:NTA917592 OCW917516:OCW917592 OMS917516:OMS917592 OWO917516:OWO917592 PGK917516:PGK917592 PQG917516:PQG917592 QAC917516:QAC917592 QJY917516:QJY917592 QTU917516:QTU917592 RDQ917516:RDQ917592 RNM917516:RNM917592 RXI917516:RXI917592 SHE917516:SHE917592 SRA917516:SRA917592 TAW917516:TAW917592 TKS917516:TKS917592 TUO917516:TUO917592 UEK917516:UEK917592 UOG917516:UOG917592 UYC917516:UYC917592 VHY917516:VHY917592 VRU917516:VRU917592 WBQ917516:WBQ917592 WLM917516:WLM917592 WVI917516:WVI917592 A983052:A983128 IW983052:IW983128 SS983052:SS983128 ACO983052:ACO983128 AMK983052:AMK983128 AWG983052:AWG983128 BGC983052:BGC983128 BPY983052:BPY983128 BZU983052:BZU983128 CJQ983052:CJQ983128 CTM983052:CTM983128 DDI983052:DDI983128 DNE983052:DNE983128 DXA983052:DXA983128 EGW983052:EGW983128 EQS983052:EQS983128 FAO983052:FAO983128 FKK983052:FKK983128 FUG983052:FUG983128 GEC983052:GEC983128 GNY983052:GNY983128 GXU983052:GXU983128 HHQ983052:HHQ983128 HRM983052:HRM983128 IBI983052:IBI983128 ILE983052:ILE983128 IVA983052:IVA983128 JEW983052:JEW983128 JOS983052:JOS983128 JYO983052:JYO983128 KIK983052:KIK983128 KSG983052:KSG983128 LCC983052:LCC983128 LLY983052:LLY983128 LVU983052:LVU983128 MFQ983052:MFQ983128 MPM983052:MPM983128 MZI983052:MZI983128 NJE983052:NJE983128 NTA983052:NTA983128 OCW983052:OCW983128 OMS983052:OMS983128 OWO983052:OWO983128 PGK983052:PGK983128 PQG983052:PQG983128 QAC983052:QAC983128 QJY983052:QJY983128 QTU983052:QTU983128 RDQ983052:RDQ983128 RNM983052:RNM983128 RXI983052:RXI983128 SHE983052:SHE983128 SRA983052:SRA983128 TAW983052:TAW983128 TKS983052:TKS983128 TUO983052:TUO983128 UEK983052:UEK983128 UOG983052:UOG983128 UYC983052:UYC983128 VHY983052:VHY983128 VRU983052:VRU983128 WBQ983052:WBQ983128 WLM983052:WLM983128 WVI983052:WVI983128 WVJ983128:WVK983128 IX12:JA86 ST12:SW86 ACP12:ACS86 AML12:AMO86 AWH12:AWK86 BGD12:BGG86 BPZ12:BQC86 BZV12:BZY86 CJR12:CJU86 CTN12:CTQ86 DDJ12:DDM86 DNF12:DNI86 DXB12:DXE86 EGX12:EHA86 EQT12:EQW86 FAP12:FAS86 FKL12:FKO86 FUH12:FUK86 GED12:GEG86 GNZ12:GOC86 GXV12:GXY86 HHR12:HHU86 HRN12:HRQ86 IBJ12:IBM86 ILF12:ILI86 IVB12:IVE86 JEX12:JFA86 JOT12:JOW86 JYP12:JYS86 KIL12:KIO86 KSH12:KSK86 LCD12:LCG86 LLZ12:LMC86 LVV12:LVY86 MFR12:MFU86 MPN12:MPQ86 MZJ12:MZM86 NJF12:NJI86 NTB12:NTE86 OCX12:ODA86 OMT12:OMW86 OWP12:OWS86 PGL12:PGO86 PQH12:PQK86 QAD12:QAG86 QJZ12:QKC86 QTV12:QTY86 RDR12:RDU86 RNN12:RNQ86 RXJ12:RXM86 SHF12:SHI86 SRB12:SRE86 TAX12:TBA86 TKT12:TKW86 TUP12:TUS86 UEL12:UEO86 UOH12:UOK86 UYD12:UYG86 VHZ12:VIC86 VRV12:VRY86 WBR12:WBU86 WLN12:WLQ86 WVJ12:WVM86 B65548:E65622 IX65548:JA65622 ST65548:SW65622 ACP65548:ACS65622 AML65548:AMO65622 AWH65548:AWK65622 BGD65548:BGG65622 BPZ65548:BQC65622 BZV65548:BZY65622 CJR65548:CJU65622 CTN65548:CTQ65622 DDJ65548:DDM65622 DNF65548:DNI65622 DXB65548:DXE65622 EGX65548:EHA65622 EQT65548:EQW65622 FAP65548:FAS65622 FKL65548:FKO65622 FUH65548:FUK65622 GED65548:GEG65622 GNZ65548:GOC65622 GXV65548:GXY65622 HHR65548:HHU65622 HRN65548:HRQ65622 IBJ65548:IBM65622 ILF65548:ILI65622 IVB65548:IVE65622 JEX65548:JFA65622 JOT65548:JOW65622 JYP65548:JYS65622 KIL65548:KIO65622 KSH65548:KSK65622 LCD65548:LCG65622 LLZ65548:LMC65622 LVV65548:LVY65622 MFR65548:MFU65622 MPN65548:MPQ65622 MZJ65548:MZM65622 NJF65548:NJI65622 NTB65548:NTE65622 OCX65548:ODA65622 OMT65548:OMW65622 OWP65548:OWS65622 PGL65548:PGO65622 PQH65548:PQK65622 QAD65548:QAG65622 QJZ65548:QKC65622 QTV65548:QTY65622 RDR65548:RDU65622 RNN65548:RNQ65622 RXJ65548:RXM65622 SHF65548:SHI65622 SRB65548:SRE65622 TAX65548:TBA65622 TKT65548:TKW65622 TUP65548:TUS65622 UEL65548:UEO65622 UOH65548:UOK65622 UYD65548:UYG65622 VHZ65548:VIC65622 VRV65548:VRY65622 WBR65548:WBU65622 WLN65548:WLQ65622 WVJ65548:WVM65622 B131084:E131158 IX131084:JA131158 ST131084:SW131158 ACP131084:ACS131158 AML131084:AMO131158 AWH131084:AWK131158 BGD131084:BGG131158 BPZ131084:BQC131158 BZV131084:BZY131158 CJR131084:CJU131158 CTN131084:CTQ131158 DDJ131084:DDM131158 DNF131084:DNI131158 DXB131084:DXE131158 EGX131084:EHA131158 EQT131084:EQW131158 FAP131084:FAS131158 FKL131084:FKO131158 FUH131084:FUK131158 GED131084:GEG131158 GNZ131084:GOC131158 GXV131084:GXY131158 HHR131084:HHU131158 HRN131084:HRQ131158 IBJ131084:IBM131158 ILF131084:ILI131158 IVB131084:IVE131158 JEX131084:JFA131158 JOT131084:JOW131158 JYP131084:JYS131158 KIL131084:KIO131158 KSH131084:KSK131158 LCD131084:LCG131158 LLZ131084:LMC131158 LVV131084:LVY131158 MFR131084:MFU131158 MPN131084:MPQ131158 MZJ131084:MZM131158 NJF131084:NJI131158 NTB131084:NTE131158 OCX131084:ODA131158 OMT131084:OMW131158 OWP131084:OWS131158 PGL131084:PGO131158 PQH131084:PQK131158 QAD131084:QAG131158 QJZ131084:QKC131158 QTV131084:QTY131158 RDR131084:RDU131158 RNN131084:RNQ131158 RXJ131084:RXM131158 SHF131084:SHI131158 SRB131084:SRE131158 TAX131084:TBA131158 TKT131084:TKW131158 TUP131084:TUS131158 UEL131084:UEO131158 UOH131084:UOK131158 UYD131084:UYG131158 VHZ131084:VIC131158 VRV131084:VRY131158 WBR131084:WBU131158 WLN131084:WLQ131158 WVJ131084:WVM131158 B196620:E196694 IX196620:JA196694 ST196620:SW196694 ACP196620:ACS196694 AML196620:AMO196694 AWH196620:AWK196694 BGD196620:BGG196694 BPZ196620:BQC196694 BZV196620:BZY196694 CJR196620:CJU196694 CTN196620:CTQ196694 DDJ196620:DDM196694 DNF196620:DNI196694 DXB196620:DXE196694 EGX196620:EHA196694 EQT196620:EQW196694 FAP196620:FAS196694 FKL196620:FKO196694 FUH196620:FUK196694 GED196620:GEG196694 GNZ196620:GOC196694 GXV196620:GXY196694 HHR196620:HHU196694 HRN196620:HRQ196694 IBJ196620:IBM196694 ILF196620:ILI196694 IVB196620:IVE196694 JEX196620:JFA196694 JOT196620:JOW196694 JYP196620:JYS196694 KIL196620:KIO196694 KSH196620:KSK196694 LCD196620:LCG196694 LLZ196620:LMC196694 LVV196620:LVY196694 MFR196620:MFU196694 MPN196620:MPQ196694 MZJ196620:MZM196694 NJF196620:NJI196694 NTB196620:NTE196694 OCX196620:ODA196694 OMT196620:OMW196694 OWP196620:OWS196694 PGL196620:PGO196694 PQH196620:PQK196694 QAD196620:QAG196694 QJZ196620:QKC196694 QTV196620:QTY196694 RDR196620:RDU196694 RNN196620:RNQ196694 RXJ196620:RXM196694 SHF196620:SHI196694 SRB196620:SRE196694 TAX196620:TBA196694 TKT196620:TKW196694 TUP196620:TUS196694 UEL196620:UEO196694 UOH196620:UOK196694 UYD196620:UYG196694 VHZ196620:VIC196694 VRV196620:VRY196694 WBR196620:WBU196694 WLN196620:WLQ196694 WVJ196620:WVM196694 B262156:E262230 IX262156:JA262230 ST262156:SW262230 ACP262156:ACS262230 AML262156:AMO262230 AWH262156:AWK262230 BGD262156:BGG262230 BPZ262156:BQC262230 BZV262156:BZY262230 CJR262156:CJU262230 CTN262156:CTQ262230 DDJ262156:DDM262230 DNF262156:DNI262230 DXB262156:DXE262230 EGX262156:EHA262230 EQT262156:EQW262230 FAP262156:FAS262230 FKL262156:FKO262230 FUH262156:FUK262230 GED262156:GEG262230 GNZ262156:GOC262230 GXV262156:GXY262230 HHR262156:HHU262230 HRN262156:HRQ262230 IBJ262156:IBM262230 ILF262156:ILI262230 IVB262156:IVE262230 JEX262156:JFA262230 JOT262156:JOW262230 JYP262156:JYS262230 KIL262156:KIO262230 KSH262156:KSK262230 LCD262156:LCG262230 LLZ262156:LMC262230 LVV262156:LVY262230 MFR262156:MFU262230 MPN262156:MPQ262230 MZJ262156:MZM262230 NJF262156:NJI262230 NTB262156:NTE262230 OCX262156:ODA262230 OMT262156:OMW262230 OWP262156:OWS262230 PGL262156:PGO262230 PQH262156:PQK262230 QAD262156:QAG262230 QJZ262156:QKC262230 QTV262156:QTY262230 RDR262156:RDU262230 RNN262156:RNQ262230 RXJ262156:RXM262230 SHF262156:SHI262230 SRB262156:SRE262230 TAX262156:TBA262230 TKT262156:TKW262230 TUP262156:TUS262230 UEL262156:UEO262230 UOH262156:UOK262230 UYD262156:UYG262230 VHZ262156:VIC262230 VRV262156:VRY262230 WBR262156:WBU262230 WLN262156:WLQ262230 WVJ262156:WVM262230 B327692:E327766 IX327692:JA327766 ST327692:SW327766 ACP327692:ACS327766 AML327692:AMO327766 AWH327692:AWK327766 BGD327692:BGG327766 BPZ327692:BQC327766 BZV327692:BZY327766 CJR327692:CJU327766 CTN327692:CTQ327766 DDJ327692:DDM327766 DNF327692:DNI327766 DXB327692:DXE327766 EGX327692:EHA327766 EQT327692:EQW327766 FAP327692:FAS327766 FKL327692:FKO327766 FUH327692:FUK327766 GED327692:GEG327766 GNZ327692:GOC327766 GXV327692:GXY327766 HHR327692:HHU327766 HRN327692:HRQ327766 IBJ327692:IBM327766 ILF327692:ILI327766 IVB327692:IVE327766 JEX327692:JFA327766 JOT327692:JOW327766 JYP327692:JYS327766 KIL327692:KIO327766 KSH327692:KSK327766 LCD327692:LCG327766 LLZ327692:LMC327766 LVV327692:LVY327766 MFR327692:MFU327766 MPN327692:MPQ327766 MZJ327692:MZM327766 NJF327692:NJI327766 NTB327692:NTE327766 OCX327692:ODA327766 OMT327692:OMW327766 OWP327692:OWS327766 PGL327692:PGO327766 PQH327692:PQK327766 QAD327692:QAG327766 QJZ327692:QKC327766 QTV327692:QTY327766 RDR327692:RDU327766 RNN327692:RNQ327766 RXJ327692:RXM327766 SHF327692:SHI327766 SRB327692:SRE327766 TAX327692:TBA327766 TKT327692:TKW327766 TUP327692:TUS327766 UEL327692:UEO327766 UOH327692:UOK327766 UYD327692:UYG327766 VHZ327692:VIC327766 VRV327692:VRY327766 WBR327692:WBU327766 WLN327692:WLQ327766 WVJ327692:WVM327766 B393228:E393302 IX393228:JA393302 ST393228:SW393302 ACP393228:ACS393302 AML393228:AMO393302 AWH393228:AWK393302 BGD393228:BGG393302 BPZ393228:BQC393302 BZV393228:BZY393302 CJR393228:CJU393302 CTN393228:CTQ393302 DDJ393228:DDM393302 DNF393228:DNI393302 DXB393228:DXE393302 EGX393228:EHA393302 EQT393228:EQW393302 FAP393228:FAS393302 FKL393228:FKO393302 FUH393228:FUK393302 GED393228:GEG393302 GNZ393228:GOC393302 GXV393228:GXY393302 HHR393228:HHU393302 HRN393228:HRQ393302 IBJ393228:IBM393302 ILF393228:ILI393302 IVB393228:IVE393302 JEX393228:JFA393302 JOT393228:JOW393302 JYP393228:JYS393302 KIL393228:KIO393302 KSH393228:KSK393302 LCD393228:LCG393302 LLZ393228:LMC393302 LVV393228:LVY393302 MFR393228:MFU393302 MPN393228:MPQ393302 MZJ393228:MZM393302 NJF393228:NJI393302 NTB393228:NTE393302 OCX393228:ODA393302 OMT393228:OMW393302 OWP393228:OWS393302 PGL393228:PGO393302 PQH393228:PQK393302 QAD393228:QAG393302 QJZ393228:QKC393302 QTV393228:QTY393302 RDR393228:RDU393302 RNN393228:RNQ393302 RXJ393228:RXM393302 SHF393228:SHI393302 SRB393228:SRE393302 TAX393228:TBA393302 TKT393228:TKW393302 TUP393228:TUS393302 UEL393228:UEO393302 UOH393228:UOK393302 UYD393228:UYG393302 VHZ393228:VIC393302 VRV393228:VRY393302 WBR393228:WBU393302 WLN393228:WLQ393302 WVJ393228:WVM393302 B458764:E458838 IX458764:JA458838 ST458764:SW458838 ACP458764:ACS458838 AML458764:AMO458838 AWH458764:AWK458838 BGD458764:BGG458838 BPZ458764:BQC458838 BZV458764:BZY458838 CJR458764:CJU458838 CTN458764:CTQ458838 DDJ458764:DDM458838 DNF458764:DNI458838 DXB458764:DXE458838 EGX458764:EHA458838 EQT458764:EQW458838 FAP458764:FAS458838 FKL458764:FKO458838 FUH458764:FUK458838 GED458764:GEG458838 GNZ458764:GOC458838 GXV458764:GXY458838 HHR458764:HHU458838 HRN458764:HRQ458838 IBJ458764:IBM458838 ILF458764:ILI458838 IVB458764:IVE458838 JEX458764:JFA458838 JOT458764:JOW458838 JYP458764:JYS458838 KIL458764:KIO458838 KSH458764:KSK458838 LCD458764:LCG458838 LLZ458764:LMC458838 LVV458764:LVY458838 MFR458764:MFU458838 MPN458764:MPQ458838 MZJ458764:MZM458838 NJF458764:NJI458838 NTB458764:NTE458838 OCX458764:ODA458838 OMT458764:OMW458838 OWP458764:OWS458838 PGL458764:PGO458838 PQH458764:PQK458838 QAD458764:QAG458838 QJZ458764:QKC458838 QTV458764:QTY458838 RDR458764:RDU458838 RNN458764:RNQ458838 RXJ458764:RXM458838 SHF458764:SHI458838 SRB458764:SRE458838 TAX458764:TBA458838 TKT458764:TKW458838 TUP458764:TUS458838 UEL458764:UEO458838 UOH458764:UOK458838 UYD458764:UYG458838 VHZ458764:VIC458838 VRV458764:VRY458838 WBR458764:WBU458838 WLN458764:WLQ458838 WVJ458764:WVM458838 B524300:E524374 IX524300:JA524374 ST524300:SW524374 ACP524300:ACS524374 AML524300:AMO524374 AWH524300:AWK524374 BGD524300:BGG524374 BPZ524300:BQC524374 BZV524300:BZY524374 CJR524300:CJU524374 CTN524300:CTQ524374 DDJ524300:DDM524374 DNF524300:DNI524374 DXB524300:DXE524374 EGX524300:EHA524374 EQT524300:EQW524374 FAP524300:FAS524374 FKL524300:FKO524374 FUH524300:FUK524374 GED524300:GEG524374 GNZ524300:GOC524374 GXV524300:GXY524374 HHR524300:HHU524374 HRN524300:HRQ524374 IBJ524300:IBM524374 ILF524300:ILI524374 IVB524300:IVE524374 JEX524300:JFA524374 JOT524300:JOW524374 JYP524300:JYS524374 KIL524300:KIO524374 KSH524300:KSK524374 LCD524300:LCG524374 LLZ524300:LMC524374 LVV524300:LVY524374 MFR524300:MFU524374 MPN524300:MPQ524374 MZJ524300:MZM524374 NJF524300:NJI524374 NTB524300:NTE524374 OCX524300:ODA524374 OMT524300:OMW524374 OWP524300:OWS524374 PGL524300:PGO524374 PQH524300:PQK524374 QAD524300:QAG524374 QJZ524300:QKC524374 QTV524300:QTY524374 RDR524300:RDU524374 RNN524300:RNQ524374 RXJ524300:RXM524374 SHF524300:SHI524374 SRB524300:SRE524374 TAX524300:TBA524374 TKT524300:TKW524374 TUP524300:TUS524374 UEL524300:UEO524374 UOH524300:UOK524374 UYD524300:UYG524374 VHZ524300:VIC524374 VRV524300:VRY524374 WBR524300:WBU524374 WLN524300:WLQ524374 WVJ524300:WVM524374 B589836:E589910 IX589836:JA589910 ST589836:SW589910 ACP589836:ACS589910 AML589836:AMO589910 AWH589836:AWK589910 BGD589836:BGG589910 BPZ589836:BQC589910 BZV589836:BZY589910 CJR589836:CJU589910 CTN589836:CTQ589910 DDJ589836:DDM589910 DNF589836:DNI589910 DXB589836:DXE589910 EGX589836:EHA589910 EQT589836:EQW589910 FAP589836:FAS589910 FKL589836:FKO589910 FUH589836:FUK589910 GED589836:GEG589910 GNZ589836:GOC589910 GXV589836:GXY589910 HHR589836:HHU589910 HRN589836:HRQ589910 IBJ589836:IBM589910 ILF589836:ILI589910 IVB589836:IVE589910 JEX589836:JFA589910 JOT589836:JOW589910 JYP589836:JYS589910 KIL589836:KIO589910 KSH589836:KSK589910 LCD589836:LCG589910 LLZ589836:LMC589910 LVV589836:LVY589910 MFR589836:MFU589910 MPN589836:MPQ589910 MZJ589836:MZM589910 NJF589836:NJI589910 NTB589836:NTE589910 OCX589836:ODA589910 OMT589836:OMW589910 OWP589836:OWS589910 PGL589836:PGO589910 PQH589836:PQK589910 QAD589836:QAG589910 QJZ589836:QKC589910 QTV589836:QTY589910 RDR589836:RDU589910 RNN589836:RNQ589910 RXJ589836:RXM589910 SHF589836:SHI589910 SRB589836:SRE589910 TAX589836:TBA589910 TKT589836:TKW589910 TUP589836:TUS589910 UEL589836:UEO589910 UOH589836:UOK589910 UYD589836:UYG589910 VHZ589836:VIC589910 VRV589836:VRY589910 WBR589836:WBU589910 WLN589836:WLQ589910 WVJ589836:WVM589910 B655372:E655446 IX655372:JA655446 ST655372:SW655446 ACP655372:ACS655446 AML655372:AMO655446 AWH655372:AWK655446 BGD655372:BGG655446 BPZ655372:BQC655446 BZV655372:BZY655446 CJR655372:CJU655446 CTN655372:CTQ655446 DDJ655372:DDM655446 DNF655372:DNI655446 DXB655372:DXE655446 EGX655372:EHA655446 EQT655372:EQW655446 FAP655372:FAS655446 FKL655372:FKO655446 FUH655372:FUK655446 GED655372:GEG655446 GNZ655372:GOC655446 GXV655372:GXY655446 HHR655372:HHU655446 HRN655372:HRQ655446 IBJ655372:IBM655446 ILF655372:ILI655446 IVB655372:IVE655446 JEX655372:JFA655446 JOT655372:JOW655446 JYP655372:JYS655446 KIL655372:KIO655446 KSH655372:KSK655446 LCD655372:LCG655446 LLZ655372:LMC655446 LVV655372:LVY655446 MFR655372:MFU655446 MPN655372:MPQ655446 MZJ655372:MZM655446 NJF655372:NJI655446 NTB655372:NTE655446 OCX655372:ODA655446 OMT655372:OMW655446 OWP655372:OWS655446 PGL655372:PGO655446 PQH655372:PQK655446 QAD655372:QAG655446 QJZ655372:QKC655446 QTV655372:QTY655446 RDR655372:RDU655446 RNN655372:RNQ655446 RXJ655372:RXM655446 SHF655372:SHI655446 SRB655372:SRE655446 TAX655372:TBA655446 TKT655372:TKW655446 TUP655372:TUS655446 UEL655372:UEO655446 UOH655372:UOK655446 UYD655372:UYG655446 VHZ655372:VIC655446 VRV655372:VRY655446 WBR655372:WBU655446 WLN655372:WLQ655446 WVJ655372:WVM655446 B720908:E720982 IX720908:JA720982 ST720908:SW720982 ACP720908:ACS720982 AML720908:AMO720982 AWH720908:AWK720982 BGD720908:BGG720982 BPZ720908:BQC720982 BZV720908:BZY720982 CJR720908:CJU720982 CTN720908:CTQ720982 DDJ720908:DDM720982 DNF720908:DNI720982 DXB720908:DXE720982 EGX720908:EHA720982 EQT720908:EQW720982 FAP720908:FAS720982 FKL720908:FKO720982 FUH720908:FUK720982 GED720908:GEG720982 GNZ720908:GOC720982 GXV720908:GXY720982 HHR720908:HHU720982 HRN720908:HRQ720982 IBJ720908:IBM720982 ILF720908:ILI720982 IVB720908:IVE720982 JEX720908:JFA720982 JOT720908:JOW720982 JYP720908:JYS720982 KIL720908:KIO720982 KSH720908:KSK720982 LCD720908:LCG720982 LLZ720908:LMC720982 LVV720908:LVY720982 MFR720908:MFU720982 MPN720908:MPQ720982 MZJ720908:MZM720982 NJF720908:NJI720982 NTB720908:NTE720982 OCX720908:ODA720982 OMT720908:OMW720982 OWP720908:OWS720982 PGL720908:PGO720982 PQH720908:PQK720982 QAD720908:QAG720982 QJZ720908:QKC720982 QTV720908:QTY720982 RDR720908:RDU720982 RNN720908:RNQ720982 RXJ720908:RXM720982 SHF720908:SHI720982 SRB720908:SRE720982 TAX720908:TBA720982 TKT720908:TKW720982 TUP720908:TUS720982 UEL720908:UEO720982 UOH720908:UOK720982 UYD720908:UYG720982 VHZ720908:VIC720982 VRV720908:VRY720982 WBR720908:WBU720982 WLN720908:WLQ720982 WVJ720908:WVM720982 B786444:E786518 IX786444:JA786518 ST786444:SW786518 ACP786444:ACS786518 AML786444:AMO786518 AWH786444:AWK786518 BGD786444:BGG786518 BPZ786444:BQC786518 BZV786444:BZY786518 CJR786444:CJU786518 CTN786444:CTQ786518 DDJ786444:DDM786518 DNF786444:DNI786518 DXB786444:DXE786518 EGX786444:EHA786518 EQT786444:EQW786518 FAP786444:FAS786518 FKL786444:FKO786518 FUH786444:FUK786518 GED786444:GEG786518 GNZ786444:GOC786518 GXV786444:GXY786518 HHR786444:HHU786518 HRN786444:HRQ786518 IBJ786444:IBM786518 ILF786444:ILI786518 IVB786444:IVE786518 JEX786444:JFA786518 JOT786444:JOW786518 JYP786444:JYS786518 KIL786444:KIO786518 KSH786444:KSK786518 LCD786444:LCG786518 LLZ786444:LMC786518 LVV786444:LVY786518 MFR786444:MFU786518 MPN786444:MPQ786518 MZJ786444:MZM786518 NJF786444:NJI786518 NTB786444:NTE786518 OCX786444:ODA786518 OMT786444:OMW786518 OWP786444:OWS786518 PGL786444:PGO786518 PQH786444:PQK786518 QAD786444:QAG786518 QJZ786444:QKC786518 QTV786444:QTY786518 RDR786444:RDU786518 RNN786444:RNQ786518 RXJ786444:RXM786518 SHF786444:SHI786518 SRB786444:SRE786518 TAX786444:TBA786518 TKT786444:TKW786518 TUP786444:TUS786518 UEL786444:UEO786518 UOH786444:UOK786518 UYD786444:UYG786518 VHZ786444:VIC786518 VRV786444:VRY786518 WBR786444:WBU786518 WLN786444:WLQ786518 WVJ786444:WVM786518 B851980:E852054 IX851980:JA852054 ST851980:SW852054 ACP851980:ACS852054 AML851980:AMO852054 AWH851980:AWK852054 BGD851980:BGG852054 BPZ851980:BQC852054 BZV851980:BZY852054 CJR851980:CJU852054 CTN851980:CTQ852054 DDJ851980:DDM852054 DNF851980:DNI852054 DXB851980:DXE852054 EGX851980:EHA852054 EQT851980:EQW852054 FAP851980:FAS852054 FKL851980:FKO852054 FUH851980:FUK852054 GED851980:GEG852054 GNZ851980:GOC852054 GXV851980:GXY852054 HHR851980:HHU852054 HRN851980:HRQ852054 IBJ851980:IBM852054 ILF851980:ILI852054 IVB851980:IVE852054 JEX851980:JFA852054 JOT851980:JOW852054 JYP851980:JYS852054 KIL851980:KIO852054 KSH851980:KSK852054 LCD851980:LCG852054 LLZ851980:LMC852054 LVV851980:LVY852054 MFR851980:MFU852054 MPN851980:MPQ852054 MZJ851980:MZM852054 NJF851980:NJI852054 NTB851980:NTE852054 OCX851980:ODA852054 OMT851980:OMW852054 OWP851980:OWS852054 PGL851980:PGO852054 PQH851980:PQK852054 QAD851980:QAG852054 QJZ851980:QKC852054 QTV851980:QTY852054 RDR851980:RDU852054 RNN851980:RNQ852054 RXJ851980:RXM852054 SHF851980:SHI852054 SRB851980:SRE852054 TAX851980:TBA852054 TKT851980:TKW852054 TUP851980:TUS852054 UEL851980:UEO852054 UOH851980:UOK852054 UYD851980:UYG852054 VHZ851980:VIC852054 VRV851980:VRY852054 WBR851980:WBU852054 WLN851980:WLQ852054 WVJ851980:WVM852054 B917516:E917590 IX917516:JA917590 ST917516:SW917590 ACP917516:ACS917590 AML917516:AMO917590 AWH917516:AWK917590 BGD917516:BGG917590 BPZ917516:BQC917590 BZV917516:BZY917590 CJR917516:CJU917590 CTN917516:CTQ917590 DDJ917516:DDM917590 DNF917516:DNI917590 DXB917516:DXE917590 EGX917516:EHA917590 EQT917516:EQW917590 FAP917516:FAS917590 FKL917516:FKO917590 FUH917516:FUK917590 GED917516:GEG917590 GNZ917516:GOC917590 GXV917516:GXY917590 HHR917516:HHU917590 HRN917516:HRQ917590 IBJ917516:IBM917590 ILF917516:ILI917590 IVB917516:IVE917590 JEX917516:JFA917590 JOT917516:JOW917590 JYP917516:JYS917590 KIL917516:KIO917590 KSH917516:KSK917590 LCD917516:LCG917590 LLZ917516:LMC917590 LVV917516:LVY917590 MFR917516:MFU917590 MPN917516:MPQ917590 MZJ917516:MZM917590 NJF917516:NJI917590 NTB917516:NTE917590 OCX917516:ODA917590 OMT917516:OMW917590 OWP917516:OWS917590 PGL917516:PGO917590 PQH917516:PQK917590 QAD917516:QAG917590 QJZ917516:QKC917590 QTV917516:QTY917590 RDR917516:RDU917590 RNN917516:RNQ917590 RXJ917516:RXM917590 SHF917516:SHI917590 SRB917516:SRE917590 TAX917516:TBA917590 TKT917516:TKW917590 TUP917516:TUS917590 UEL917516:UEO917590 UOH917516:UOK917590 UYD917516:UYG917590 VHZ917516:VIC917590 VRV917516:VRY917590 WBR917516:WBU917590 WLN917516:WLQ917590 WVJ917516:WVM917590 B983052:E983126 IX983052:JA983126 ST983052:SW983126 ACP983052:ACS983126 AML983052:AMO983126 AWH983052:AWK983126 BGD983052:BGG983126 BPZ983052:BQC983126 BZV983052:BZY983126 CJR983052:CJU983126 CTN983052:CTQ983126 DDJ983052:DDM983126 DNF983052:DNI983126 DXB983052:DXE983126 EGX983052:EHA983126 EQT983052:EQW983126 FAP983052:FAS983126 FKL983052:FKO983126 FUH983052:FUK983126 GED983052:GEG983126 GNZ983052:GOC983126 GXV983052:GXY983126 HHR983052:HHU983126 HRN983052:HRQ983126 IBJ983052:IBM983126 ILF983052:ILI983126 IVB983052:IVE983126 JEX983052:JFA983126 JOT983052:JOW983126 JYP983052:JYS983126 KIL983052:KIO983126 KSH983052:KSK983126 LCD983052:LCG983126 LLZ983052:LMC983126 LVV983052:LVY983126 MFR983052:MFU983126 MPN983052:MPQ983126 MZJ983052:MZM983126 NJF983052:NJI983126 NTB983052:NTE983126 OCX983052:ODA983126 OMT983052:OMW983126 OWP983052:OWS983126 PGL983052:PGO983126 PQH983052:PQK983126 QAD983052:QAG983126 QJZ983052:QKC983126 QTV983052:QTY983126 RDR983052:RDU983126 RNN983052:RNQ983126 RXJ983052:RXM983126 SHF983052:SHI983126 SRB983052:SRE983126 TAX983052:TBA983126 TKT983052:TKW983126 TUP983052:TUS983126 UEL983052:UEO983126 UOH983052:UOK983126 UYD983052:UYG983126 VHZ983052:VIC983126 VRV983052:VRY983126 WBR983052:WBU983126 WLN983052:WLQ983126 WVJ983052:WVM983126 H1:K88 JD1:JG88 SZ1:TC88 ACV1:ACY88 AMR1:AMU88 AWN1:AWQ88 BGJ1:BGM88 BQF1:BQI88 CAB1:CAE88 CJX1:CKA88 CTT1:CTW88 DDP1:DDS88 DNL1:DNO88 DXH1:DXK88 EHD1:EHG88 EQZ1:ERC88 FAV1:FAY88 FKR1:FKU88 FUN1:FUQ88 GEJ1:GEM88 GOF1:GOI88 GYB1:GYE88 HHX1:HIA88 HRT1:HRW88 IBP1:IBS88 ILL1:ILO88 IVH1:IVK88 JFD1:JFG88 JOZ1:JPC88 JYV1:JYY88 KIR1:KIU88 KSN1:KSQ88 LCJ1:LCM88 LMF1:LMI88 LWB1:LWE88 MFX1:MGA88 MPT1:MPW88 MZP1:MZS88 NJL1:NJO88 NTH1:NTK88 ODD1:ODG88 OMZ1:ONC88 OWV1:OWY88 PGR1:PGU88 PQN1:PQQ88 QAJ1:QAM88 QKF1:QKI88 QUB1:QUE88 RDX1:REA88 RNT1:RNW88 RXP1:RXS88 SHL1:SHO88 SRH1:SRK88 TBD1:TBG88 TKZ1:TLC88 TUV1:TUY88 UER1:UEU88 UON1:UOQ88 UYJ1:UYM88 VIF1:VII88 VSB1:VSE88 WBX1:WCA88 WLT1:WLW88 WVP1:WVS88 H65537:K65624 JD65537:JG65624 SZ65537:TC65624 ACV65537:ACY65624 AMR65537:AMU65624 AWN65537:AWQ65624 BGJ65537:BGM65624 BQF65537:BQI65624 CAB65537:CAE65624 CJX65537:CKA65624 CTT65537:CTW65624 DDP65537:DDS65624 DNL65537:DNO65624 DXH65537:DXK65624 EHD65537:EHG65624 EQZ65537:ERC65624 FAV65537:FAY65624 FKR65537:FKU65624 FUN65537:FUQ65624 GEJ65537:GEM65624 GOF65537:GOI65624 GYB65537:GYE65624 HHX65537:HIA65624 HRT65537:HRW65624 IBP65537:IBS65624 ILL65537:ILO65624 IVH65537:IVK65624 JFD65537:JFG65624 JOZ65537:JPC65624 JYV65537:JYY65624 KIR65537:KIU65624 KSN65537:KSQ65624 LCJ65537:LCM65624 LMF65537:LMI65624 LWB65537:LWE65624 MFX65537:MGA65624 MPT65537:MPW65624 MZP65537:MZS65624 NJL65537:NJO65624 NTH65537:NTK65624 ODD65537:ODG65624 OMZ65537:ONC65624 OWV65537:OWY65624 PGR65537:PGU65624 PQN65537:PQQ65624 QAJ65537:QAM65624 QKF65537:QKI65624 QUB65537:QUE65624 RDX65537:REA65624 RNT65537:RNW65624 RXP65537:RXS65624 SHL65537:SHO65624 SRH65537:SRK65624 TBD65537:TBG65624 TKZ65537:TLC65624 TUV65537:TUY65624 UER65537:UEU65624 UON65537:UOQ65624 UYJ65537:UYM65624 VIF65537:VII65624 VSB65537:VSE65624 WBX65537:WCA65624 WLT65537:WLW65624 WVP65537:WVS65624 H131073:K131160 JD131073:JG131160 SZ131073:TC131160 ACV131073:ACY131160 AMR131073:AMU131160 AWN131073:AWQ131160 BGJ131073:BGM131160 BQF131073:BQI131160 CAB131073:CAE131160 CJX131073:CKA131160 CTT131073:CTW131160 DDP131073:DDS131160 DNL131073:DNO131160 DXH131073:DXK131160 EHD131073:EHG131160 EQZ131073:ERC131160 FAV131073:FAY131160 FKR131073:FKU131160 FUN131073:FUQ131160 GEJ131073:GEM131160 GOF131073:GOI131160 GYB131073:GYE131160 HHX131073:HIA131160 HRT131073:HRW131160 IBP131073:IBS131160 ILL131073:ILO131160 IVH131073:IVK131160 JFD131073:JFG131160 JOZ131073:JPC131160 JYV131073:JYY131160 KIR131073:KIU131160 KSN131073:KSQ131160 LCJ131073:LCM131160 LMF131073:LMI131160 LWB131073:LWE131160 MFX131073:MGA131160 MPT131073:MPW131160 MZP131073:MZS131160 NJL131073:NJO131160 NTH131073:NTK131160 ODD131073:ODG131160 OMZ131073:ONC131160 OWV131073:OWY131160 PGR131073:PGU131160 PQN131073:PQQ131160 QAJ131073:QAM131160 QKF131073:QKI131160 QUB131073:QUE131160 RDX131073:REA131160 RNT131073:RNW131160 RXP131073:RXS131160 SHL131073:SHO131160 SRH131073:SRK131160 TBD131073:TBG131160 TKZ131073:TLC131160 TUV131073:TUY131160 UER131073:UEU131160 UON131073:UOQ131160 UYJ131073:UYM131160 VIF131073:VII131160 VSB131073:VSE131160 WBX131073:WCA131160 WLT131073:WLW131160 WVP131073:WVS131160 H196609:K196696 JD196609:JG196696 SZ196609:TC196696 ACV196609:ACY196696 AMR196609:AMU196696 AWN196609:AWQ196696 BGJ196609:BGM196696 BQF196609:BQI196696 CAB196609:CAE196696 CJX196609:CKA196696 CTT196609:CTW196696 DDP196609:DDS196696 DNL196609:DNO196696 DXH196609:DXK196696 EHD196609:EHG196696 EQZ196609:ERC196696 FAV196609:FAY196696 FKR196609:FKU196696 FUN196609:FUQ196696 GEJ196609:GEM196696 GOF196609:GOI196696 GYB196609:GYE196696 HHX196609:HIA196696 HRT196609:HRW196696 IBP196609:IBS196696 ILL196609:ILO196696 IVH196609:IVK196696 JFD196609:JFG196696 JOZ196609:JPC196696 JYV196609:JYY196696 KIR196609:KIU196696 KSN196609:KSQ196696 LCJ196609:LCM196696 LMF196609:LMI196696 LWB196609:LWE196696 MFX196609:MGA196696 MPT196609:MPW196696 MZP196609:MZS196696 NJL196609:NJO196696 NTH196609:NTK196696 ODD196609:ODG196696 OMZ196609:ONC196696 OWV196609:OWY196696 PGR196609:PGU196696 PQN196609:PQQ196696 QAJ196609:QAM196696 QKF196609:QKI196696 QUB196609:QUE196696 RDX196609:REA196696 RNT196609:RNW196696 RXP196609:RXS196696 SHL196609:SHO196696 SRH196609:SRK196696 TBD196609:TBG196696 TKZ196609:TLC196696 TUV196609:TUY196696 UER196609:UEU196696 UON196609:UOQ196696 UYJ196609:UYM196696 VIF196609:VII196696 VSB196609:VSE196696 WBX196609:WCA196696 WLT196609:WLW196696 WVP196609:WVS196696 H262145:K262232 JD262145:JG262232 SZ262145:TC262232 ACV262145:ACY262232 AMR262145:AMU262232 AWN262145:AWQ262232 BGJ262145:BGM262232 BQF262145:BQI262232 CAB262145:CAE262232 CJX262145:CKA262232 CTT262145:CTW262232 DDP262145:DDS262232 DNL262145:DNO262232 DXH262145:DXK262232 EHD262145:EHG262232 EQZ262145:ERC262232 FAV262145:FAY262232 FKR262145:FKU262232 FUN262145:FUQ262232 GEJ262145:GEM262232 GOF262145:GOI262232 GYB262145:GYE262232 HHX262145:HIA262232 HRT262145:HRW262232 IBP262145:IBS262232 ILL262145:ILO262232 IVH262145:IVK262232 JFD262145:JFG262232 JOZ262145:JPC262232 JYV262145:JYY262232 KIR262145:KIU262232 KSN262145:KSQ262232 LCJ262145:LCM262232 LMF262145:LMI262232 LWB262145:LWE262232 MFX262145:MGA262232 MPT262145:MPW262232 MZP262145:MZS262232 NJL262145:NJO262232 NTH262145:NTK262232 ODD262145:ODG262232 OMZ262145:ONC262232 OWV262145:OWY262232 PGR262145:PGU262232 PQN262145:PQQ262232 QAJ262145:QAM262232 QKF262145:QKI262232 QUB262145:QUE262232 RDX262145:REA262232 RNT262145:RNW262232 RXP262145:RXS262232 SHL262145:SHO262232 SRH262145:SRK262232 TBD262145:TBG262232 TKZ262145:TLC262232 TUV262145:TUY262232 UER262145:UEU262232 UON262145:UOQ262232 UYJ262145:UYM262232 VIF262145:VII262232 VSB262145:VSE262232 WBX262145:WCA262232 WLT262145:WLW262232 WVP262145:WVS262232 H327681:K327768 JD327681:JG327768 SZ327681:TC327768 ACV327681:ACY327768 AMR327681:AMU327768 AWN327681:AWQ327768 BGJ327681:BGM327768 BQF327681:BQI327768 CAB327681:CAE327768 CJX327681:CKA327768 CTT327681:CTW327768 DDP327681:DDS327768 DNL327681:DNO327768 DXH327681:DXK327768 EHD327681:EHG327768 EQZ327681:ERC327768 FAV327681:FAY327768 FKR327681:FKU327768 FUN327681:FUQ327768 GEJ327681:GEM327768 GOF327681:GOI327768 GYB327681:GYE327768 HHX327681:HIA327768 HRT327681:HRW327768 IBP327681:IBS327768 ILL327681:ILO327768 IVH327681:IVK327768 JFD327681:JFG327768 JOZ327681:JPC327768 JYV327681:JYY327768 KIR327681:KIU327768 KSN327681:KSQ327768 LCJ327681:LCM327768 LMF327681:LMI327768 LWB327681:LWE327768 MFX327681:MGA327768 MPT327681:MPW327768 MZP327681:MZS327768 NJL327681:NJO327768 NTH327681:NTK327768 ODD327681:ODG327768 OMZ327681:ONC327768 OWV327681:OWY327768 PGR327681:PGU327768 PQN327681:PQQ327768 QAJ327681:QAM327768 QKF327681:QKI327768 QUB327681:QUE327768 RDX327681:REA327768 RNT327681:RNW327768 RXP327681:RXS327768 SHL327681:SHO327768 SRH327681:SRK327768 TBD327681:TBG327768 TKZ327681:TLC327768 TUV327681:TUY327768 UER327681:UEU327768 UON327681:UOQ327768 UYJ327681:UYM327768 VIF327681:VII327768 VSB327681:VSE327768 WBX327681:WCA327768 WLT327681:WLW327768 WVP327681:WVS327768 H393217:K393304 JD393217:JG393304 SZ393217:TC393304 ACV393217:ACY393304 AMR393217:AMU393304 AWN393217:AWQ393304 BGJ393217:BGM393304 BQF393217:BQI393304 CAB393217:CAE393304 CJX393217:CKA393304 CTT393217:CTW393304 DDP393217:DDS393304 DNL393217:DNO393304 DXH393217:DXK393304 EHD393217:EHG393304 EQZ393217:ERC393304 FAV393217:FAY393304 FKR393217:FKU393304 FUN393217:FUQ393304 GEJ393217:GEM393304 GOF393217:GOI393304 GYB393217:GYE393304 HHX393217:HIA393304 HRT393217:HRW393304 IBP393217:IBS393304 ILL393217:ILO393304 IVH393217:IVK393304 JFD393217:JFG393304 JOZ393217:JPC393304 JYV393217:JYY393304 KIR393217:KIU393304 KSN393217:KSQ393304 LCJ393217:LCM393304 LMF393217:LMI393304 LWB393217:LWE393304 MFX393217:MGA393304 MPT393217:MPW393304 MZP393217:MZS393304 NJL393217:NJO393304 NTH393217:NTK393304 ODD393217:ODG393304 OMZ393217:ONC393304 OWV393217:OWY393304 PGR393217:PGU393304 PQN393217:PQQ393304 QAJ393217:QAM393304 QKF393217:QKI393304 QUB393217:QUE393304 RDX393217:REA393304 RNT393217:RNW393304 RXP393217:RXS393304 SHL393217:SHO393304 SRH393217:SRK393304 TBD393217:TBG393304 TKZ393217:TLC393304 TUV393217:TUY393304 UER393217:UEU393304 UON393217:UOQ393304 UYJ393217:UYM393304 VIF393217:VII393304 VSB393217:VSE393304 WBX393217:WCA393304 WLT393217:WLW393304 WVP393217:WVS393304 H458753:K458840 JD458753:JG458840 SZ458753:TC458840 ACV458753:ACY458840 AMR458753:AMU458840 AWN458753:AWQ458840 BGJ458753:BGM458840 BQF458753:BQI458840 CAB458753:CAE458840 CJX458753:CKA458840 CTT458753:CTW458840 DDP458753:DDS458840 DNL458753:DNO458840 DXH458753:DXK458840 EHD458753:EHG458840 EQZ458753:ERC458840 FAV458753:FAY458840 FKR458753:FKU458840 FUN458753:FUQ458840 GEJ458753:GEM458840 GOF458753:GOI458840 GYB458753:GYE458840 HHX458753:HIA458840 HRT458753:HRW458840 IBP458753:IBS458840 ILL458753:ILO458840 IVH458753:IVK458840 JFD458753:JFG458840 JOZ458753:JPC458840 JYV458753:JYY458840 KIR458753:KIU458840 KSN458753:KSQ458840 LCJ458753:LCM458840 LMF458753:LMI458840 LWB458753:LWE458840 MFX458753:MGA458840 MPT458753:MPW458840 MZP458753:MZS458840 NJL458753:NJO458840 NTH458753:NTK458840 ODD458753:ODG458840 OMZ458753:ONC458840 OWV458753:OWY458840 PGR458753:PGU458840 PQN458753:PQQ458840 QAJ458753:QAM458840 QKF458753:QKI458840 QUB458753:QUE458840 RDX458753:REA458840 RNT458753:RNW458840 RXP458753:RXS458840 SHL458753:SHO458840 SRH458753:SRK458840 TBD458753:TBG458840 TKZ458753:TLC458840 TUV458753:TUY458840 UER458753:UEU458840 UON458753:UOQ458840 UYJ458753:UYM458840 VIF458753:VII458840 VSB458753:VSE458840 WBX458753:WCA458840 WLT458753:WLW458840 WVP458753:WVS458840 H524289:K524376 JD524289:JG524376 SZ524289:TC524376 ACV524289:ACY524376 AMR524289:AMU524376 AWN524289:AWQ524376 BGJ524289:BGM524376 BQF524289:BQI524376 CAB524289:CAE524376 CJX524289:CKA524376 CTT524289:CTW524376 DDP524289:DDS524376 DNL524289:DNO524376 DXH524289:DXK524376 EHD524289:EHG524376 EQZ524289:ERC524376 FAV524289:FAY524376 FKR524289:FKU524376 FUN524289:FUQ524376 GEJ524289:GEM524376 GOF524289:GOI524376 GYB524289:GYE524376 HHX524289:HIA524376 HRT524289:HRW524376 IBP524289:IBS524376 ILL524289:ILO524376 IVH524289:IVK524376 JFD524289:JFG524376 JOZ524289:JPC524376 JYV524289:JYY524376 KIR524289:KIU524376 KSN524289:KSQ524376 LCJ524289:LCM524376 LMF524289:LMI524376 LWB524289:LWE524376 MFX524289:MGA524376 MPT524289:MPW524376 MZP524289:MZS524376 NJL524289:NJO524376 NTH524289:NTK524376 ODD524289:ODG524376 OMZ524289:ONC524376 OWV524289:OWY524376 PGR524289:PGU524376 PQN524289:PQQ524376 QAJ524289:QAM524376 QKF524289:QKI524376 QUB524289:QUE524376 RDX524289:REA524376 RNT524289:RNW524376 RXP524289:RXS524376 SHL524289:SHO524376 SRH524289:SRK524376 TBD524289:TBG524376 TKZ524289:TLC524376 TUV524289:TUY524376 UER524289:UEU524376 UON524289:UOQ524376 UYJ524289:UYM524376 VIF524289:VII524376 VSB524289:VSE524376 WBX524289:WCA524376 WLT524289:WLW524376 WVP524289:WVS524376 H589825:K589912 JD589825:JG589912 SZ589825:TC589912 ACV589825:ACY589912 AMR589825:AMU589912 AWN589825:AWQ589912 BGJ589825:BGM589912 BQF589825:BQI589912 CAB589825:CAE589912 CJX589825:CKA589912 CTT589825:CTW589912 DDP589825:DDS589912 DNL589825:DNO589912 DXH589825:DXK589912 EHD589825:EHG589912 EQZ589825:ERC589912 FAV589825:FAY589912 FKR589825:FKU589912 FUN589825:FUQ589912 GEJ589825:GEM589912 GOF589825:GOI589912 GYB589825:GYE589912 HHX589825:HIA589912 HRT589825:HRW589912 IBP589825:IBS589912 ILL589825:ILO589912 IVH589825:IVK589912 JFD589825:JFG589912 JOZ589825:JPC589912 JYV589825:JYY589912 KIR589825:KIU589912 KSN589825:KSQ589912 LCJ589825:LCM589912 LMF589825:LMI589912 LWB589825:LWE589912 MFX589825:MGA589912 MPT589825:MPW589912 MZP589825:MZS589912 NJL589825:NJO589912 NTH589825:NTK589912 ODD589825:ODG589912 OMZ589825:ONC589912 OWV589825:OWY589912 PGR589825:PGU589912 PQN589825:PQQ589912 QAJ589825:QAM589912 QKF589825:QKI589912 QUB589825:QUE589912 RDX589825:REA589912 RNT589825:RNW589912 RXP589825:RXS589912 SHL589825:SHO589912 SRH589825:SRK589912 TBD589825:TBG589912 TKZ589825:TLC589912 TUV589825:TUY589912 UER589825:UEU589912 UON589825:UOQ589912 UYJ589825:UYM589912 VIF589825:VII589912 VSB589825:VSE589912 WBX589825:WCA589912 WLT589825:WLW589912 WVP589825:WVS589912 H655361:K655448 JD655361:JG655448 SZ655361:TC655448 ACV655361:ACY655448 AMR655361:AMU655448 AWN655361:AWQ655448 BGJ655361:BGM655448 BQF655361:BQI655448 CAB655361:CAE655448 CJX655361:CKA655448 CTT655361:CTW655448 DDP655361:DDS655448 DNL655361:DNO655448 DXH655361:DXK655448 EHD655361:EHG655448 EQZ655361:ERC655448 FAV655361:FAY655448 FKR655361:FKU655448 FUN655361:FUQ655448 GEJ655361:GEM655448 GOF655361:GOI655448 GYB655361:GYE655448 HHX655361:HIA655448 HRT655361:HRW655448 IBP655361:IBS655448 ILL655361:ILO655448 IVH655361:IVK655448 JFD655361:JFG655448 JOZ655361:JPC655448 JYV655361:JYY655448 KIR655361:KIU655448 KSN655361:KSQ655448 LCJ655361:LCM655448 LMF655361:LMI655448 LWB655361:LWE655448 MFX655361:MGA655448 MPT655361:MPW655448 MZP655361:MZS655448 NJL655361:NJO655448 NTH655361:NTK655448 ODD655361:ODG655448 OMZ655361:ONC655448 OWV655361:OWY655448 PGR655361:PGU655448 PQN655361:PQQ655448 QAJ655361:QAM655448 QKF655361:QKI655448 QUB655361:QUE655448 RDX655361:REA655448 RNT655361:RNW655448 RXP655361:RXS655448 SHL655361:SHO655448 SRH655361:SRK655448 TBD655361:TBG655448 TKZ655361:TLC655448 TUV655361:TUY655448 UER655361:UEU655448 UON655361:UOQ655448 UYJ655361:UYM655448 VIF655361:VII655448 VSB655361:VSE655448 WBX655361:WCA655448 WLT655361:WLW655448 WVP655361:WVS655448 H720897:K720984 JD720897:JG720984 SZ720897:TC720984 ACV720897:ACY720984 AMR720897:AMU720984 AWN720897:AWQ720984 BGJ720897:BGM720984 BQF720897:BQI720984 CAB720897:CAE720984 CJX720897:CKA720984 CTT720897:CTW720984 DDP720897:DDS720984 DNL720897:DNO720984 DXH720897:DXK720984 EHD720897:EHG720984 EQZ720897:ERC720984 FAV720897:FAY720984 FKR720897:FKU720984 FUN720897:FUQ720984 GEJ720897:GEM720984 GOF720897:GOI720984 GYB720897:GYE720984 HHX720897:HIA720984 HRT720897:HRW720984 IBP720897:IBS720984 ILL720897:ILO720984 IVH720897:IVK720984 JFD720897:JFG720984 JOZ720897:JPC720984 JYV720897:JYY720984 KIR720897:KIU720984 KSN720897:KSQ720984 LCJ720897:LCM720984 LMF720897:LMI720984 LWB720897:LWE720984 MFX720897:MGA720984 MPT720897:MPW720984 MZP720897:MZS720984 NJL720897:NJO720984 NTH720897:NTK720984 ODD720897:ODG720984 OMZ720897:ONC720984 OWV720897:OWY720984 PGR720897:PGU720984 PQN720897:PQQ720984 QAJ720897:QAM720984 QKF720897:QKI720984 QUB720897:QUE720984 RDX720897:REA720984 RNT720897:RNW720984 RXP720897:RXS720984 SHL720897:SHO720984 SRH720897:SRK720984 TBD720897:TBG720984 TKZ720897:TLC720984 TUV720897:TUY720984 UER720897:UEU720984 UON720897:UOQ720984 UYJ720897:UYM720984 VIF720897:VII720984 VSB720897:VSE720984 WBX720897:WCA720984 WLT720897:WLW720984 WVP720897:WVS720984 H786433:K786520 JD786433:JG786520 SZ786433:TC786520 ACV786433:ACY786520 AMR786433:AMU786520 AWN786433:AWQ786520 BGJ786433:BGM786520 BQF786433:BQI786520 CAB786433:CAE786520 CJX786433:CKA786520 CTT786433:CTW786520 DDP786433:DDS786520 DNL786433:DNO786520 DXH786433:DXK786520 EHD786433:EHG786520 EQZ786433:ERC786520 FAV786433:FAY786520 FKR786433:FKU786520 FUN786433:FUQ786520 GEJ786433:GEM786520 GOF786433:GOI786520 GYB786433:GYE786520 HHX786433:HIA786520 HRT786433:HRW786520 IBP786433:IBS786520 ILL786433:ILO786520 IVH786433:IVK786520 JFD786433:JFG786520 JOZ786433:JPC786520 JYV786433:JYY786520 KIR786433:KIU786520 KSN786433:KSQ786520 LCJ786433:LCM786520 LMF786433:LMI786520 LWB786433:LWE786520 MFX786433:MGA786520 MPT786433:MPW786520 MZP786433:MZS786520 NJL786433:NJO786520 NTH786433:NTK786520 ODD786433:ODG786520 OMZ786433:ONC786520 OWV786433:OWY786520 PGR786433:PGU786520 PQN786433:PQQ786520 QAJ786433:QAM786520 QKF786433:QKI786520 QUB786433:QUE786520 RDX786433:REA786520 RNT786433:RNW786520 RXP786433:RXS786520 SHL786433:SHO786520 SRH786433:SRK786520 TBD786433:TBG786520 TKZ786433:TLC786520 TUV786433:TUY786520 UER786433:UEU786520 UON786433:UOQ786520 UYJ786433:UYM786520 VIF786433:VII786520 VSB786433:VSE786520 WBX786433:WCA786520 WLT786433:WLW786520 WVP786433:WVS786520 H851969:K852056 JD851969:JG852056 SZ851969:TC852056 ACV851969:ACY852056 AMR851969:AMU852056 AWN851969:AWQ852056 BGJ851969:BGM852056 BQF851969:BQI852056 CAB851969:CAE852056 CJX851969:CKA852056 CTT851969:CTW852056 DDP851969:DDS852056 DNL851969:DNO852056 DXH851969:DXK852056 EHD851969:EHG852056 EQZ851969:ERC852056 FAV851969:FAY852056 FKR851969:FKU852056 FUN851969:FUQ852056 GEJ851969:GEM852056 GOF851969:GOI852056 GYB851969:GYE852056 HHX851969:HIA852056 HRT851969:HRW852056 IBP851969:IBS852056 ILL851969:ILO852056 IVH851969:IVK852056 JFD851969:JFG852056 JOZ851969:JPC852056 JYV851969:JYY852056 KIR851969:KIU852056 KSN851969:KSQ852056 LCJ851969:LCM852056 LMF851969:LMI852056 LWB851969:LWE852056 MFX851969:MGA852056 MPT851969:MPW852056 MZP851969:MZS852056 NJL851969:NJO852056 NTH851969:NTK852056 ODD851969:ODG852056 OMZ851969:ONC852056 OWV851969:OWY852056 PGR851969:PGU852056 PQN851969:PQQ852056 QAJ851969:QAM852056 QKF851969:QKI852056 QUB851969:QUE852056 RDX851969:REA852056 RNT851969:RNW852056 RXP851969:RXS852056 SHL851969:SHO852056 SRH851969:SRK852056 TBD851969:TBG852056 TKZ851969:TLC852056 TUV851969:TUY852056 UER851969:UEU852056 UON851969:UOQ852056 UYJ851969:UYM852056 VIF851969:VII852056 VSB851969:VSE852056 WBX851969:WCA852056 WLT851969:WLW852056 WVP851969:WVS852056 H917505:K917592 JD917505:JG917592 SZ917505:TC917592 ACV917505:ACY917592 AMR917505:AMU917592 AWN917505:AWQ917592 BGJ917505:BGM917592 BQF917505:BQI917592 CAB917505:CAE917592 CJX917505:CKA917592 CTT917505:CTW917592 DDP917505:DDS917592 DNL917505:DNO917592 DXH917505:DXK917592 EHD917505:EHG917592 EQZ917505:ERC917592 FAV917505:FAY917592 FKR917505:FKU917592 FUN917505:FUQ917592 GEJ917505:GEM917592 GOF917505:GOI917592 GYB917505:GYE917592 HHX917505:HIA917592 HRT917505:HRW917592 IBP917505:IBS917592 ILL917505:ILO917592 IVH917505:IVK917592 JFD917505:JFG917592 JOZ917505:JPC917592 JYV917505:JYY917592 KIR917505:KIU917592 KSN917505:KSQ917592 LCJ917505:LCM917592 LMF917505:LMI917592 LWB917505:LWE917592 MFX917505:MGA917592 MPT917505:MPW917592 MZP917505:MZS917592 NJL917505:NJO917592 NTH917505:NTK917592 ODD917505:ODG917592 OMZ917505:ONC917592 OWV917505:OWY917592 PGR917505:PGU917592 PQN917505:PQQ917592 QAJ917505:QAM917592 QKF917505:QKI917592 QUB917505:QUE917592 RDX917505:REA917592 RNT917505:RNW917592 RXP917505:RXS917592 SHL917505:SHO917592 SRH917505:SRK917592 TBD917505:TBG917592 TKZ917505:TLC917592 TUV917505:TUY917592 UER917505:UEU917592 UON917505:UOQ917592 UYJ917505:UYM917592 VIF917505:VII917592 VSB917505:VSE917592 WBX917505:WCA917592 WLT917505:WLW917592 WVP917505:WVS917592 H983041:K983128 JD983041:JG983128 SZ983041:TC983128 ACV983041:ACY983128 AMR983041:AMU983128 AWN983041:AWQ983128 BGJ983041:BGM983128 BQF983041:BQI983128 CAB983041:CAE983128 CJX983041:CKA983128 CTT983041:CTW983128 DDP983041:DDS983128 DNL983041:DNO983128 DXH983041:DXK983128 EHD983041:EHG983128 EQZ983041:ERC983128 FAV983041:FAY983128 FKR983041:FKU983128 FUN983041:FUQ983128 GEJ983041:GEM983128 GOF983041:GOI983128 GYB983041:GYE983128 HHX983041:HIA983128 HRT983041:HRW983128 IBP983041:IBS983128 ILL983041:ILO983128 IVH983041:IVK983128 JFD983041:JFG983128 JOZ983041:JPC983128 JYV983041:JYY983128 KIR983041:KIU983128 KSN983041:KSQ983128 LCJ983041:LCM983128 LMF983041:LMI983128 LWB983041:LWE983128 MFX983041:MGA983128 MPT983041:MPW983128 MZP983041:MZS983128 NJL983041:NJO983128 NTH983041:NTK983128 ODD983041:ODG983128 OMZ983041:ONC983128 OWV983041:OWY983128 PGR983041:PGU983128 PQN983041:PQQ983128 QAJ983041:QAM983128 QKF983041:QKI983128 QUB983041:QUE983128 RDX983041:REA983128 RNT983041:RNW983128 RXP983041:RXS983128 SHL983041:SHO983128 SRH983041:SRK983128 TBD983041:TBG983128 TKZ983041:TLC983128 TUV983041:TUY983128 UER983041:UEU983128 UON983041:UOQ983128 UYJ983041:UYM983128 VIF983041:VII983128 VSB983041:VSE983128 WBX983041:WCA983128 WLT983041:WLW983128 WVP983041:WVS983128 B88:C88 IX88:IY88 ST88:SU88 ACP88:ACQ88 AML88:AMM88 AWH88:AWI88 BGD88:BGE88 BPZ88:BQA88 BZV88:BZW88 CJR88:CJS88 CTN88:CTO88 DDJ88:DDK88 DNF88:DNG88 DXB88:DXC88 EGX88:EGY88 EQT88:EQU88 FAP88:FAQ88 FKL88:FKM88 FUH88:FUI88 GED88:GEE88 GNZ88:GOA88 GXV88:GXW88 HHR88:HHS88 HRN88:HRO88 IBJ88:IBK88 ILF88:ILG88 IVB88:IVC88 JEX88:JEY88 JOT88:JOU88 JYP88:JYQ88 KIL88:KIM88 KSH88:KSI88 LCD88:LCE88 LLZ88:LMA88 LVV88:LVW88 MFR88:MFS88 MPN88:MPO88 MZJ88:MZK88 NJF88:NJG88 NTB88:NTC88 OCX88:OCY88 OMT88:OMU88 OWP88:OWQ88 PGL88:PGM88 PQH88:PQI88 QAD88:QAE88 QJZ88:QKA88 QTV88:QTW88 RDR88:RDS88 RNN88:RNO88 RXJ88:RXK88 SHF88:SHG88 SRB88:SRC88 TAX88:TAY88 TKT88:TKU88 TUP88:TUQ88 UEL88:UEM88 UOH88:UOI88 UYD88:UYE88 VHZ88:VIA88 VRV88:VRW88 WBR88:WBS88 WLN88:WLO88 WVJ88:WVK88 B65624:C65624 IX65624:IY65624 ST65624:SU65624 ACP65624:ACQ65624 AML65624:AMM65624 AWH65624:AWI65624 BGD65624:BGE65624 BPZ65624:BQA65624 BZV65624:BZW65624 CJR65624:CJS65624 CTN65624:CTO65624 DDJ65624:DDK65624 DNF65624:DNG65624 DXB65624:DXC65624 EGX65624:EGY65624 EQT65624:EQU65624 FAP65624:FAQ65624 FKL65624:FKM65624 FUH65624:FUI65624 GED65624:GEE65624 GNZ65624:GOA65624 GXV65624:GXW65624 HHR65624:HHS65624 HRN65624:HRO65624 IBJ65624:IBK65624 ILF65624:ILG65624 IVB65624:IVC65624 JEX65624:JEY65624 JOT65624:JOU65624 JYP65624:JYQ65624 KIL65624:KIM65624 KSH65624:KSI65624 LCD65624:LCE65624 LLZ65624:LMA65624 LVV65624:LVW65624 MFR65624:MFS65624 MPN65624:MPO65624 MZJ65624:MZK65624 NJF65624:NJG65624 NTB65624:NTC65624 OCX65624:OCY65624 OMT65624:OMU65624 OWP65624:OWQ65624 PGL65624:PGM65624 PQH65624:PQI65624 QAD65624:QAE65624 QJZ65624:QKA65624 QTV65624:QTW65624 RDR65624:RDS65624 RNN65624:RNO65624 RXJ65624:RXK65624 SHF65624:SHG65624 SRB65624:SRC65624 TAX65624:TAY65624 TKT65624:TKU65624 TUP65624:TUQ65624 UEL65624:UEM65624 UOH65624:UOI65624 UYD65624:UYE65624 VHZ65624:VIA65624 VRV65624:VRW65624 WBR65624:WBS65624 WLN65624:WLO65624 WVJ65624:WVK65624 B131160:C131160 IX131160:IY131160 ST131160:SU131160 ACP131160:ACQ131160 AML131160:AMM131160 AWH131160:AWI131160 BGD131160:BGE131160 BPZ131160:BQA131160 BZV131160:BZW131160 CJR131160:CJS131160 CTN131160:CTO131160 DDJ131160:DDK131160 DNF131160:DNG131160 DXB131160:DXC131160 EGX131160:EGY131160 EQT131160:EQU131160 FAP131160:FAQ131160 FKL131160:FKM131160 FUH131160:FUI131160 GED131160:GEE131160 GNZ131160:GOA131160 GXV131160:GXW131160 HHR131160:HHS131160 HRN131160:HRO131160 IBJ131160:IBK131160 ILF131160:ILG131160 IVB131160:IVC131160 JEX131160:JEY131160 JOT131160:JOU131160 JYP131160:JYQ131160 KIL131160:KIM131160 KSH131160:KSI131160 LCD131160:LCE131160 LLZ131160:LMA131160 LVV131160:LVW131160 MFR131160:MFS131160 MPN131160:MPO131160 MZJ131160:MZK131160 NJF131160:NJG131160 NTB131160:NTC131160 OCX131160:OCY131160 OMT131160:OMU131160 OWP131160:OWQ131160 PGL131160:PGM131160 PQH131160:PQI131160 QAD131160:QAE131160 QJZ131160:QKA131160 QTV131160:QTW131160 RDR131160:RDS131160 RNN131160:RNO131160 RXJ131160:RXK131160 SHF131160:SHG131160 SRB131160:SRC131160 TAX131160:TAY131160 TKT131160:TKU131160 TUP131160:TUQ131160 UEL131160:UEM131160 UOH131160:UOI131160 UYD131160:UYE131160 VHZ131160:VIA131160 VRV131160:VRW131160 WBR131160:WBS131160 WLN131160:WLO131160 WVJ131160:WVK131160 B196696:C196696 IX196696:IY196696 ST196696:SU196696 ACP196696:ACQ196696 AML196696:AMM196696 AWH196696:AWI196696 BGD196696:BGE196696 BPZ196696:BQA196696 BZV196696:BZW196696 CJR196696:CJS196696 CTN196696:CTO196696 DDJ196696:DDK196696 DNF196696:DNG196696 DXB196696:DXC196696 EGX196696:EGY196696 EQT196696:EQU196696 FAP196696:FAQ196696 FKL196696:FKM196696 FUH196696:FUI196696 GED196696:GEE196696 GNZ196696:GOA196696 GXV196696:GXW196696 HHR196696:HHS196696 HRN196696:HRO196696 IBJ196696:IBK196696 ILF196696:ILG196696 IVB196696:IVC196696 JEX196696:JEY196696 JOT196696:JOU196696 JYP196696:JYQ196696 KIL196696:KIM196696 KSH196696:KSI196696 LCD196696:LCE196696 LLZ196696:LMA196696 LVV196696:LVW196696 MFR196696:MFS196696 MPN196696:MPO196696 MZJ196696:MZK196696 NJF196696:NJG196696 NTB196696:NTC196696 OCX196696:OCY196696 OMT196696:OMU196696 OWP196696:OWQ196696 PGL196696:PGM196696 PQH196696:PQI196696 QAD196696:QAE196696 QJZ196696:QKA196696 QTV196696:QTW196696 RDR196696:RDS196696 RNN196696:RNO196696 RXJ196696:RXK196696 SHF196696:SHG196696 SRB196696:SRC196696 TAX196696:TAY196696 TKT196696:TKU196696 TUP196696:TUQ196696 UEL196696:UEM196696 UOH196696:UOI196696 UYD196696:UYE196696 VHZ196696:VIA196696 VRV196696:VRW196696 WBR196696:WBS196696 WLN196696:WLO196696 WVJ196696:WVK196696 B262232:C262232 IX262232:IY262232 ST262232:SU262232 ACP262232:ACQ262232 AML262232:AMM262232 AWH262232:AWI262232 BGD262232:BGE262232 BPZ262232:BQA262232 BZV262232:BZW262232 CJR262232:CJS262232 CTN262232:CTO262232 DDJ262232:DDK262232 DNF262232:DNG262232 DXB262232:DXC262232 EGX262232:EGY262232 EQT262232:EQU262232 FAP262232:FAQ262232 FKL262232:FKM262232 FUH262232:FUI262232 GED262232:GEE262232 GNZ262232:GOA262232 GXV262232:GXW262232 HHR262232:HHS262232 HRN262232:HRO262232 IBJ262232:IBK262232 ILF262232:ILG262232 IVB262232:IVC262232 JEX262232:JEY262232 JOT262232:JOU262232 JYP262232:JYQ262232 KIL262232:KIM262232 KSH262232:KSI262232 LCD262232:LCE262232 LLZ262232:LMA262232 LVV262232:LVW262232 MFR262232:MFS262232 MPN262232:MPO262232 MZJ262232:MZK262232 NJF262232:NJG262232 NTB262232:NTC262232 OCX262232:OCY262232 OMT262232:OMU262232 OWP262232:OWQ262232 PGL262232:PGM262232 PQH262232:PQI262232 QAD262232:QAE262232 QJZ262232:QKA262232 QTV262232:QTW262232 RDR262232:RDS262232 RNN262232:RNO262232 RXJ262232:RXK262232 SHF262232:SHG262232 SRB262232:SRC262232 TAX262232:TAY262232 TKT262232:TKU262232 TUP262232:TUQ262232 UEL262232:UEM262232 UOH262232:UOI262232 UYD262232:UYE262232 VHZ262232:VIA262232 VRV262232:VRW262232 WBR262232:WBS262232 WLN262232:WLO262232 WVJ262232:WVK262232 B327768:C327768 IX327768:IY327768 ST327768:SU327768 ACP327768:ACQ327768 AML327768:AMM327768 AWH327768:AWI327768 BGD327768:BGE327768 BPZ327768:BQA327768 BZV327768:BZW327768 CJR327768:CJS327768 CTN327768:CTO327768 DDJ327768:DDK327768 DNF327768:DNG327768 DXB327768:DXC327768 EGX327768:EGY327768 EQT327768:EQU327768 FAP327768:FAQ327768 FKL327768:FKM327768 FUH327768:FUI327768 GED327768:GEE327768 GNZ327768:GOA327768 GXV327768:GXW327768 HHR327768:HHS327768 HRN327768:HRO327768 IBJ327768:IBK327768 ILF327768:ILG327768 IVB327768:IVC327768 JEX327768:JEY327768 JOT327768:JOU327768 JYP327768:JYQ327768 KIL327768:KIM327768 KSH327768:KSI327768 LCD327768:LCE327768 LLZ327768:LMA327768 LVV327768:LVW327768 MFR327768:MFS327768 MPN327768:MPO327768 MZJ327768:MZK327768 NJF327768:NJG327768 NTB327768:NTC327768 OCX327768:OCY327768 OMT327768:OMU327768 OWP327768:OWQ327768 PGL327768:PGM327768 PQH327768:PQI327768 QAD327768:QAE327768 QJZ327768:QKA327768 QTV327768:QTW327768 RDR327768:RDS327768 RNN327768:RNO327768 RXJ327768:RXK327768 SHF327768:SHG327768 SRB327768:SRC327768 TAX327768:TAY327768 TKT327768:TKU327768 TUP327768:TUQ327768 UEL327768:UEM327768 UOH327768:UOI327768 UYD327768:UYE327768 VHZ327768:VIA327768 VRV327768:VRW327768 WBR327768:WBS327768 WLN327768:WLO327768 WVJ327768:WVK327768 B393304:C393304 IX393304:IY393304 ST393304:SU393304 ACP393304:ACQ393304 AML393304:AMM393304 AWH393304:AWI393304 BGD393304:BGE393304 BPZ393304:BQA393304 BZV393304:BZW393304 CJR393304:CJS393304 CTN393304:CTO393304 DDJ393304:DDK393304 DNF393304:DNG393304 DXB393304:DXC393304 EGX393304:EGY393304 EQT393304:EQU393304 FAP393304:FAQ393304 FKL393304:FKM393304 FUH393304:FUI393304 GED393304:GEE393304 GNZ393304:GOA393304 GXV393304:GXW393304 HHR393304:HHS393304 HRN393304:HRO393304 IBJ393304:IBK393304 ILF393304:ILG393304 IVB393304:IVC393304 JEX393304:JEY393304 JOT393304:JOU393304 JYP393304:JYQ393304 KIL393304:KIM393304 KSH393304:KSI393304 LCD393304:LCE393304 LLZ393304:LMA393304 LVV393304:LVW393304 MFR393304:MFS393304 MPN393304:MPO393304 MZJ393304:MZK393304 NJF393304:NJG393304 NTB393304:NTC393304 OCX393304:OCY393304 OMT393304:OMU393304 OWP393304:OWQ393304 PGL393304:PGM393304 PQH393304:PQI393304 QAD393304:QAE393304 QJZ393304:QKA393304 QTV393304:QTW393304 RDR393304:RDS393304 RNN393304:RNO393304 RXJ393304:RXK393304 SHF393304:SHG393304 SRB393304:SRC393304 TAX393304:TAY393304 TKT393304:TKU393304 TUP393304:TUQ393304 UEL393304:UEM393304 UOH393304:UOI393304 UYD393304:UYE393304 VHZ393304:VIA393304 VRV393304:VRW393304 WBR393304:WBS393304 WLN393304:WLO393304 WVJ393304:WVK393304 B458840:C458840 IX458840:IY458840 ST458840:SU458840 ACP458840:ACQ458840 AML458840:AMM458840 AWH458840:AWI458840 BGD458840:BGE458840 BPZ458840:BQA458840 BZV458840:BZW458840 CJR458840:CJS458840 CTN458840:CTO458840 DDJ458840:DDK458840 DNF458840:DNG458840 DXB458840:DXC458840 EGX458840:EGY458840 EQT458840:EQU458840 FAP458840:FAQ458840 FKL458840:FKM458840 FUH458840:FUI458840 GED458840:GEE458840 GNZ458840:GOA458840 GXV458840:GXW458840 HHR458840:HHS458840 HRN458840:HRO458840 IBJ458840:IBK458840 ILF458840:ILG458840 IVB458840:IVC458840 JEX458840:JEY458840 JOT458840:JOU458840 JYP458840:JYQ458840 KIL458840:KIM458840 KSH458840:KSI458840 LCD458840:LCE458840 LLZ458840:LMA458840 LVV458840:LVW458840 MFR458840:MFS458840 MPN458840:MPO458840 MZJ458840:MZK458840 NJF458840:NJG458840 NTB458840:NTC458840 OCX458840:OCY458840 OMT458840:OMU458840 OWP458840:OWQ458840 PGL458840:PGM458840 PQH458840:PQI458840 QAD458840:QAE458840 QJZ458840:QKA458840 QTV458840:QTW458840 RDR458840:RDS458840 RNN458840:RNO458840 RXJ458840:RXK458840 SHF458840:SHG458840 SRB458840:SRC458840 TAX458840:TAY458840 TKT458840:TKU458840 TUP458840:TUQ458840 UEL458840:UEM458840 UOH458840:UOI458840 UYD458840:UYE458840 VHZ458840:VIA458840 VRV458840:VRW458840 WBR458840:WBS458840 WLN458840:WLO458840 WVJ458840:WVK458840 B524376:C524376 IX524376:IY524376 ST524376:SU524376 ACP524376:ACQ524376 AML524376:AMM524376 AWH524376:AWI524376 BGD524376:BGE524376 BPZ524376:BQA524376 BZV524376:BZW524376 CJR524376:CJS524376 CTN524376:CTO524376 DDJ524376:DDK524376 DNF524376:DNG524376 DXB524376:DXC524376 EGX524376:EGY524376 EQT524376:EQU524376 FAP524376:FAQ524376 FKL524376:FKM524376 FUH524376:FUI524376 GED524376:GEE524376 GNZ524376:GOA524376 GXV524376:GXW524376 HHR524376:HHS524376 HRN524376:HRO524376 IBJ524376:IBK524376 ILF524376:ILG524376 IVB524376:IVC524376 JEX524376:JEY524376 JOT524376:JOU524376 JYP524376:JYQ524376 KIL524376:KIM524376 KSH524376:KSI524376 LCD524376:LCE524376 LLZ524376:LMA524376 LVV524376:LVW524376 MFR524376:MFS524376 MPN524376:MPO524376 MZJ524376:MZK524376 NJF524376:NJG524376 NTB524376:NTC524376 OCX524376:OCY524376 OMT524376:OMU524376 OWP524376:OWQ524376 PGL524376:PGM524376 PQH524376:PQI524376 QAD524376:QAE524376 QJZ524376:QKA524376 QTV524376:QTW524376 RDR524376:RDS524376 RNN524376:RNO524376 RXJ524376:RXK524376 SHF524376:SHG524376 SRB524376:SRC524376 TAX524376:TAY524376 TKT524376:TKU524376 TUP524376:TUQ524376 UEL524376:UEM524376 UOH524376:UOI524376 UYD524376:UYE524376 VHZ524376:VIA524376 VRV524376:VRW524376 WBR524376:WBS524376 WLN524376:WLO524376 WVJ524376:WVK524376 B589912:C589912 IX589912:IY589912 ST589912:SU589912 ACP589912:ACQ589912 AML589912:AMM589912 AWH589912:AWI589912 BGD589912:BGE589912 BPZ589912:BQA589912 BZV589912:BZW589912 CJR589912:CJS589912 CTN589912:CTO589912 DDJ589912:DDK589912 DNF589912:DNG589912 DXB589912:DXC589912 EGX589912:EGY589912 EQT589912:EQU589912 FAP589912:FAQ589912 FKL589912:FKM589912 FUH589912:FUI589912 GED589912:GEE589912 GNZ589912:GOA589912 GXV589912:GXW589912 HHR589912:HHS589912 HRN589912:HRO589912 IBJ589912:IBK589912 ILF589912:ILG589912 IVB589912:IVC589912 JEX589912:JEY589912 JOT589912:JOU589912 JYP589912:JYQ589912 KIL589912:KIM589912 KSH589912:KSI589912 LCD589912:LCE589912 LLZ589912:LMA589912 LVV589912:LVW589912 MFR589912:MFS589912 MPN589912:MPO589912 MZJ589912:MZK589912 NJF589912:NJG589912 NTB589912:NTC589912 OCX589912:OCY589912 OMT589912:OMU589912 OWP589912:OWQ589912 PGL589912:PGM589912 PQH589912:PQI589912 QAD589912:QAE589912 QJZ589912:QKA589912 QTV589912:QTW589912 RDR589912:RDS589912 RNN589912:RNO589912 RXJ589912:RXK589912 SHF589912:SHG589912 SRB589912:SRC589912 TAX589912:TAY589912 TKT589912:TKU589912 TUP589912:TUQ589912 UEL589912:UEM589912 UOH589912:UOI589912 UYD589912:UYE589912 VHZ589912:VIA589912 VRV589912:VRW589912 WBR589912:WBS589912 WLN589912:WLO589912 WVJ589912:WVK589912 B655448:C655448 IX655448:IY655448 ST655448:SU655448 ACP655448:ACQ655448 AML655448:AMM655448 AWH655448:AWI655448 BGD655448:BGE655448 BPZ655448:BQA655448 BZV655448:BZW655448 CJR655448:CJS655448 CTN655448:CTO655448 DDJ655448:DDK655448 DNF655448:DNG655448 DXB655448:DXC655448 EGX655448:EGY655448 EQT655448:EQU655448 FAP655448:FAQ655448 FKL655448:FKM655448 FUH655448:FUI655448 GED655448:GEE655448 GNZ655448:GOA655448 GXV655448:GXW655448 HHR655448:HHS655448 HRN655448:HRO655448 IBJ655448:IBK655448 ILF655448:ILG655448 IVB655448:IVC655448 JEX655448:JEY655448 JOT655448:JOU655448 JYP655448:JYQ655448 KIL655448:KIM655448 KSH655448:KSI655448 LCD655448:LCE655448 LLZ655448:LMA655448 LVV655448:LVW655448 MFR655448:MFS655448 MPN655448:MPO655448 MZJ655448:MZK655448 NJF655448:NJG655448 NTB655448:NTC655448 OCX655448:OCY655448 OMT655448:OMU655448 OWP655448:OWQ655448 PGL655448:PGM655448 PQH655448:PQI655448 QAD655448:QAE655448 QJZ655448:QKA655448 QTV655448:QTW655448 RDR655448:RDS655448 RNN655448:RNO655448 RXJ655448:RXK655448 SHF655448:SHG655448 SRB655448:SRC655448 TAX655448:TAY655448 TKT655448:TKU655448 TUP655448:TUQ655448 UEL655448:UEM655448 UOH655448:UOI655448 UYD655448:UYE655448 VHZ655448:VIA655448 VRV655448:VRW655448 WBR655448:WBS655448 WLN655448:WLO655448 WVJ655448:WVK655448 B720984:C720984 IX720984:IY720984 ST720984:SU720984 ACP720984:ACQ720984 AML720984:AMM720984 AWH720984:AWI720984 BGD720984:BGE720984 BPZ720984:BQA720984 BZV720984:BZW720984 CJR720984:CJS720984 CTN720984:CTO720984 DDJ720984:DDK720984 DNF720984:DNG720984 DXB720984:DXC720984 EGX720984:EGY720984 EQT720984:EQU720984 FAP720984:FAQ720984 FKL720984:FKM720984 FUH720984:FUI720984 GED720984:GEE720984 GNZ720984:GOA720984 GXV720984:GXW720984 HHR720984:HHS720984 HRN720984:HRO720984 IBJ720984:IBK720984 ILF720984:ILG720984 IVB720984:IVC720984 JEX720984:JEY720984 JOT720984:JOU720984 JYP720984:JYQ720984 KIL720984:KIM720984 KSH720984:KSI720984 LCD720984:LCE720984 LLZ720984:LMA720984 LVV720984:LVW720984 MFR720984:MFS720984 MPN720984:MPO720984 MZJ720984:MZK720984 NJF720984:NJG720984 NTB720984:NTC720984 OCX720984:OCY720984 OMT720984:OMU720984 OWP720984:OWQ720984 PGL720984:PGM720984 PQH720984:PQI720984 QAD720984:QAE720984 QJZ720984:QKA720984 QTV720984:QTW720984 RDR720984:RDS720984 RNN720984:RNO720984 RXJ720984:RXK720984 SHF720984:SHG720984 SRB720984:SRC720984 TAX720984:TAY720984 TKT720984:TKU720984 TUP720984:TUQ720984 UEL720984:UEM720984 UOH720984:UOI720984 UYD720984:UYE720984 VHZ720984:VIA720984 VRV720984:VRW720984 WBR720984:WBS720984 WLN720984:WLO720984 WVJ720984:WVK720984 B786520:C786520 IX786520:IY786520 ST786520:SU786520 ACP786520:ACQ786520 AML786520:AMM786520 AWH786520:AWI786520 BGD786520:BGE786520 BPZ786520:BQA786520 BZV786520:BZW786520 CJR786520:CJS786520 CTN786520:CTO786520 DDJ786520:DDK786520 DNF786520:DNG786520 DXB786520:DXC786520 EGX786520:EGY786520 EQT786520:EQU786520 FAP786520:FAQ786520 FKL786520:FKM786520 FUH786520:FUI786520 GED786520:GEE786520 GNZ786520:GOA786520 GXV786520:GXW786520 HHR786520:HHS786520 HRN786520:HRO786520 IBJ786520:IBK786520 ILF786520:ILG786520 IVB786520:IVC786520 JEX786520:JEY786520 JOT786520:JOU786520 JYP786520:JYQ786520 KIL786520:KIM786520 KSH786520:KSI786520 LCD786520:LCE786520 LLZ786520:LMA786520 LVV786520:LVW786520 MFR786520:MFS786520 MPN786520:MPO786520 MZJ786520:MZK786520 NJF786520:NJG786520 NTB786520:NTC786520 OCX786520:OCY786520 OMT786520:OMU786520 OWP786520:OWQ786520 PGL786520:PGM786520 PQH786520:PQI786520 QAD786520:QAE786520 QJZ786520:QKA786520 QTV786520:QTW786520 RDR786520:RDS786520 RNN786520:RNO786520 RXJ786520:RXK786520 SHF786520:SHG786520 SRB786520:SRC786520 TAX786520:TAY786520 TKT786520:TKU786520 TUP786520:TUQ786520 UEL786520:UEM786520 UOH786520:UOI786520 UYD786520:UYE786520 VHZ786520:VIA786520 VRV786520:VRW786520 WBR786520:WBS786520 WLN786520:WLO786520 WVJ786520:WVK786520 B852056:C852056 IX852056:IY852056 ST852056:SU852056 ACP852056:ACQ852056 AML852056:AMM852056 AWH852056:AWI852056 BGD852056:BGE852056 BPZ852056:BQA852056 BZV852056:BZW852056 CJR852056:CJS852056 CTN852056:CTO852056 DDJ852056:DDK852056 DNF852056:DNG852056 DXB852056:DXC852056 EGX852056:EGY852056 EQT852056:EQU852056 FAP852056:FAQ852056 FKL852056:FKM852056 FUH852056:FUI852056 GED852056:GEE852056 GNZ852056:GOA852056 GXV852056:GXW852056 HHR852056:HHS852056 HRN852056:HRO852056 IBJ852056:IBK852056 ILF852056:ILG852056 IVB852056:IVC852056 JEX852056:JEY852056 JOT852056:JOU852056 JYP852056:JYQ852056 KIL852056:KIM852056 KSH852056:KSI852056 LCD852056:LCE852056 LLZ852056:LMA852056 LVV852056:LVW852056 MFR852056:MFS852056 MPN852056:MPO852056 MZJ852056:MZK852056 NJF852056:NJG852056 NTB852056:NTC852056 OCX852056:OCY852056 OMT852056:OMU852056 OWP852056:OWQ852056 PGL852056:PGM852056 PQH852056:PQI852056 QAD852056:QAE852056 QJZ852056:QKA852056 QTV852056:QTW852056 RDR852056:RDS852056 RNN852056:RNO852056 RXJ852056:RXK852056 SHF852056:SHG852056 SRB852056:SRC852056 TAX852056:TAY852056 TKT852056:TKU852056 TUP852056:TUQ852056 UEL852056:UEM852056 UOH852056:UOI852056 UYD852056:UYE852056 VHZ852056:VIA852056 VRV852056:VRW852056 WBR852056:WBS852056 WLN852056:WLO852056 WVJ852056:WVK852056 B917592:C917592 IX917592:IY917592 ST917592:SU917592 ACP917592:ACQ917592 AML917592:AMM917592 AWH917592:AWI917592 BGD917592:BGE917592 BPZ917592:BQA917592 BZV917592:BZW917592 CJR917592:CJS917592 CTN917592:CTO917592 DDJ917592:DDK917592 DNF917592:DNG917592 DXB917592:DXC917592 EGX917592:EGY917592 EQT917592:EQU917592 FAP917592:FAQ917592 FKL917592:FKM917592 FUH917592:FUI917592 GED917592:GEE917592 GNZ917592:GOA917592 GXV917592:GXW917592 HHR917592:HHS917592 HRN917592:HRO917592 IBJ917592:IBK917592 ILF917592:ILG917592 IVB917592:IVC917592 JEX917592:JEY917592 JOT917592:JOU917592 JYP917592:JYQ917592 KIL917592:KIM917592 KSH917592:KSI917592 LCD917592:LCE917592 LLZ917592:LMA917592 LVV917592:LVW917592 MFR917592:MFS917592 MPN917592:MPO917592 MZJ917592:MZK917592 NJF917592:NJG917592 NTB917592:NTC917592 OCX917592:OCY917592 OMT917592:OMU917592 OWP917592:OWQ917592 PGL917592:PGM917592 PQH917592:PQI917592 QAD917592:QAE917592 QJZ917592:QKA917592 QTV917592:QTW917592 RDR917592:RDS917592 RNN917592:RNO917592 RXJ917592:RXK917592 SHF917592:SHG917592 SRB917592:SRC917592 TAX917592:TAY917592 TKT917592:TKU917592 TUP917592:TUQ917592 UEL917592:UEM917592 UOH917592:UOI917592 UYD917592:UYE917592 VHZ917592:VIA917592 VRV917592:VRW917592 WBR917592:WBS917592 WLN917592:WLO917592 WVJ917592:WVK917592 B983128:C983128 IX983128:IY983128 ST983128:SU983128 ACP983128:ACQ983128 AML983128:AMM983128 AWH983128:AWI983128 BGD983128:BGE983128 BPZ983128:BQA983128 BZV983128:BZW983128 CJR983128:CJS983128 CTN983128:CTO983128 DDJ983128:DDK983128 DNF983128:DNG983128 DXB983128:DXC983128 EGX983128:EGY983128 EQT983128:EQU983128 FAP983128:FAQ983128 FKL983128:FKM983128 FUH983128:FUI983128 GED983128:GEE983128 GNZ983128:GOA983128 GXV983128:GXW983128 HHR983128:HHS983128 HRN983128:HRO983128 IBJ983128:IBK983128 ILF983128:ILG983128 IVB983128:IVC983128 JEX983128:JEY983128 JOT983128:JOU983128 JYP983128:JYQ983128 KIL983128:KIM983128 KSH983128:KSI983128 LCD983128:LCE983128 LLZ983128:LMA983128 LVV983128:LVW983128 MFR983128:MFS983128 MPN983128:MPO983128 MZJ983128:MZK983128 NJF983128:NJG983128 NTB983128:NTC983128 OCX983128:OCY983128 OMT983128:OMU983128 OWP983128:OWQ983128 PGL983128:PGM983128 PQH983128:PQI983128 QAD983128:QAE983128 QJZ983128:QKA983128 QTV983128:QTW983128 RDR983128:RDS983128 RNN983128:RNO983128 RXJ983128:RXK983128 SHF983128:SHG983128 SRB983128:SRC983128 TAX983128:TAY983128 TKT983128:TKU983128 TUP983128:TUQ983128 UEL983128:UEM983128 UOH983128:UOI983128 UYD983128:UYE983128 VHZ983128:VIA983128 VRV983128:VRW983128 WBR983128:WBS983128 WLN983128:WLO983128 D89:G109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zoomScale="60" zoomScaleNormal="60" workbookViewId="0">
      <selection activeCell="G8" sqref="G8"/>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",[9]NOMBRE!B2," - ","( ",[9]NOMBRE!C2,[9]NOMBRE!D2,[9]NOMBRE!E2,[9]NOMBRE!F2,[9]NOMBRE!G2," )")</f>
        <v>COMUNA: Linares - ( 07401 )</v>
      </c>
      <c r="B2" s="229"/>
      <c r="C2" s="526"/>
      <c r="D2" s="527"/>
      <c r="E2" s="528"/>
      <c r="F2" s="231"/>
      <c r="G2" s="232"/>
    </row>
    <row r="3" spans="1:7" ht="12.75" x14ac:dyDescent="0.2">
      <c r="A3" s="228" t="str">
        <f>CONCATENATE("ESTABLECIMIENTO/ESTRATEGIA: ",[9]NOMBRE!B3," - ","( ",[9]NOMBRE!C3,[9]NOMBRE!D3,[9]NOMBRE!E3,[9]NOMBRE!F3,[9]NOMBRE!G3,[9]NOMBRE!H3," )")</f>
        <v>ESTABLECIMIENTO/ESTRATEGIA: Hospital Presidente Carlos Ibáñez del Campo - ( 116108 )</v>
      </c>
      <c r="B3" s="229"/>
      <c r="C3" s="529" t="s">
        <v>2</v>
      </c>
      <c r="D3" s="530"/>
      <c r="E3" s="531"/>
      <c r="F3" s="231"/>
      <c r="G3" s="233"/>
    </row>
    <row r="4" spans="1:7" ht="12.75" x14ac:dyDescent="0.2">
      <c r="A4" s="228" t="str">
        <f>CONCATENATE("MES: ",[9]NOMBRE!B6," - ","( ",[9]NOMBRE!C6,[9]NOMBRE!D6," )")</f>
        <v>MES: SEPTIEMBRE - ( 09 )</v>
      </c>
      <c r="B4" s="229"/>
      <c r="C4" s="526" t="str">
        <f>CONCATENATE([9]NOMBRE!B6," ","( ",[9]NOMBRE!C6,[9]NOMBRE!D6," )")</f>
        <v>SEPTIEMBRE ( 09 )</v>
      </c>
      <c r="D4" s="527"/>
      <c r="E4" s="528"/>
      <c r="F4" s="231"/>
      <c r="G4" s="233"/>
    </row>
    <row r="5" spans="1:7" ht="12.75" x14ac:dyDescent="0.2">
      <c r="A5" s="228" t="str">
        <f>CONCATENATE("AÑO: ",[9]NOMBRE!B7)</f>
        <v>AÑO: 2016</v>
      </c>
      <c r="B5" s="229"/>
      <c r="C5" s="529" t="s">
        <v>3</v>
      </c>
      <c r="D5" s="530"/>
      <c r="E5" s="531"/>
      <c r="F5" s="231"/>
      <c r="G5" s="233"/>
    </row>
    <row r="6" spans="1:7" ht="12.75" x14ac:dyDescent="0.2">
      <c r="A6" s="234"/>
      <c r="B6" s="234"/>
      <c r="C6" s="526">
        <f>[9]NOMBRE!B7</f>
        <v>2016</v>
      </c>
      <c r="D6" s="527"/>
      <c r="E6" s="528"/>
      <c r="F6" s="231"/>
      <c r="G6" s="233"/>
    </row>
    <row r="7" spans="1:7" ht="15" x14ac:dyDescent="0.2">
      <c r="A7" s="521" t="s">
        <v>4</v>
      </c>
      <c r="B7" s="522"/>
      <c r="C7" s="523" t="s">
        <v>5</v>
      </c>
      <c r="D7" s="524"/>
      <c r="E7" s="525"/>
      <c r="F7" s="231"/>
      <c r="G7" s="233"/>
    </row>
    <row r="8" spans="1:7" ht="15" x14ac:dyDescent="0.2">
      <c r="A8" s="234"/>
      <c r="B8" s="468" t="s">
        <v>6</v>
      </c>
      <c r="C8" s="526" t="str">
        <f>CONCATENATE([9]NOMBRE!B3," ","( ",[9]NOMBRE!C3,[9]NOMBRE!D3,[9]NOMBRE!E3,[9]NOMBRE!F3,[9]NOMBRE!G3,"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67" t="s">
        <v>7</v>
      </c>
      <c r="B12" s="467" t="s">
        <v>8</v>
      </c>
      <c r="C12" s="462" t="s">
        <v>9</v>
      </c>
      <c r="D12" s="258" t="s">
        <v>10</v>
      </c>
      <c r="E12" s="464" t="s">
        <v>11</v>
      </c>
      <c r="F12" s="234"/>
    </row>
    <row r="13" spans="1:7" ht="12.75" customHeight="1" x14ac:dyDescent="0.2">
      <c r="A13" s="497" t="s">
        <v>12</v>
      </c>
      <c r="B13" s="498"/>
      <c r="C13" s="498"/>
      <c r="D13" s="498"/>
      <c r="E13" s="499"/>
      <c r="F13" s="234"/>
    </row>
    <row r="14" spans="1:7" ht="15" customHeight="1" x14ac:dyDescent="0.2">
      <c r="A14" s="335" t="s">
        <v>13</v>
      </c>
      <c r="B14" s="396" t="s">
        <v>14</v>
      </c>
      <c r="C14" s="291">
        <f>[9]BS17A!$D13</f>
        <v>0</v>
      </c>
      <c r="D14" s="12">
        <f>[9]BS17A!$U13</f>
        <v>4460</v>
      </c>
      <c r="E14" s="13">
        <f>[9]BS17A!$V13</f>
        <v>0</v>
      </c>
      <c r="F14" s="234"/>
    </row>
    <row r="15" spans="1:7" ht="36" customHeight="1" x14ac:dyDescent="0.2">
      <c r="A15" s="336" t="s">
        <v>15</v>
      </c>
      <c r="B15" s="396" t="s">
        <v>478</v>
      </c>
      <c r="C15" s="291">
        <f>[9]BS17A!$D14</f>
        <v>0</v>
      </c>
      <c r="D15" s="15">
        <f>[9]BS17A!$U14</f>
        <v>5610</v>
      </c>
      <c r="E15" s="16">
        <f>[9]BS17A!$V14</f>
        <v>0</v>
      </c>
      <c r="F15" s="234"/>
    </row>
    <row r="16" spans="1:7" ht="15" customHeight="1" x14ac:dyDescent="0.2">
      <c r="A16" s="336" t="s">
        <v>17</v>
      </c>
      <c r="B16" s="396" t="s">
        <v>479</v>
      </c>
      <c r="C16" s="291">
        <f>[9]BS17A!$D15</f>
        <v>5396</v>
      </c>
      <c r="D16" s="15">
        <f>[9]BS17A!$U15</f>
        <v>12030</v>
      </c>
      <c r="E16" s="16">
        <f>[9]BS17A!$V15</f>
        <v>64913880</v>
      </c>
      <c r="F16" s="234"/>
    </row>
    <row r="17" spans="1:6" ht="15" customHeight="1" x14ac:dyDescent="0.2">
      <c r="A17" s="336" t="s">
        <v>19</v>
      </c>
      <c r="B17" s="396" t="s">
        <v>20</v>
      </c>
      <c r="C17" s="291">
        <f>[9]BS17A!$D16</f>
        <v>0</v>
      </c>
      <c r="D17" s="15">
        <f>[9]BS17A!$U16</f>
        <v>7180</v>
      </c>
      <c r="E17" s="16">
        <f>[9]BS17A!$V16</f>
        <v>0</v>
      </c>
      <c r="F17" s="234"/>
    </row>
    <row r="18" spans="1:6" ht="15" customHeight="1" x14ac:dyDescent="0.2">
      <c r="A18" s="336" t="s">
        <v>21</v>
      </c>
      <c r="B18" s="396" t="s">
        <v>480</v>
      </c>
      <c r="C18" s="291">
        <f>[9]BS17A!$D17</f>
        <v>0</v>
      </c>
      <c r="D18" s="15">
        <f>[9]BS17A!$U17</f>
        <v>7880</v>
      </c>
      <c r="E18" s="16">
        <f>[9]BS17A!$V17</f>
        <v>0</v>
      </c>
      <c r="F18" s="234"/>
    </row>
    <row r="19" spans="1:6" ht="33" customHeight="1" x14ac:dyDescent="0.2">
      <c r="A19" s="336" t="s">
        <v>23</v>
      </c>
      <c r="B19" s="396" t="s">
        <v>481</v>
      </c>
      <c r="C19" s="291">
        <f>[9]BS17A!$D20</f>
        <v>0</v>
      </c>
      <c r="D19" s="15">
        <f>[9]BS17A!$U20</f>
        <v>6080</v>
      </c>
      <c r="E19" s="16">
        <f>[9]BS17A!$V20</f>
        <v>0</v>
      </c>
      <c r="F19" s="234"/>
    </row>
    <row r="20" spans="1:6" ht="42.75" customHeight="1" x14ac:dyDescent="0.2">
      <c r="A20" s="336" t="s">
        <v>25</v>
      </c>
      <c r="B20" s="396" t="s">
        <v>482</v>
      </c>
      <c r="C20" s="291">
        <f>[9]BS17A!$D21</f>
        <v>0</v>
      </c>
      <c r="D20" s="15">
        <f>[9]BS17A!$U21</f>
        <v>7290</v>
      </c>
      <c r="E20" s="16">
        <f>[9]BS17A!$V21</f>
        <v>0</v>
      </c>
      <c r="F20" s="234"/>
    </row>
    <row r="21" spans="1:6" ht="42.75" customHeight="1" x14ac:dyDescent="0.2">
      <c r="A21" s="336" t="s">
        <v>27</v>
      </c>
      <c r="B21" s="396" t="s">
        <v>483</v>
      </c>
      <c r="C21" s="291">
        <f>[9]BS17A!$D22</f>
        <v>0</v>
      </c>
      <c r="D21" s="15">
        <f>[9]BS17A!$U22</f>
        <v>9040</v>
      </c>
      <c r="E21" s="16">
        <f>[9]BS17A!$V22</f>
        <v>0</v>
      </c>
      <c r="F21" s="234"/>
    </row>
    <row r="22" spans="1:6" ht="32.25" customHeight="1" x14ac:dyDescent="0.2">
      <c r="A22" s="336" t="s">
        <v>29</v>
      </c>
      <c r="B22" s="396" t="s">
        <v>484</v>
      </c>
      <c r="C22" s="291">
        <f>[9]BS17A!$D23</f>
        <v>2634</v>
      </c>
      <c r="D22" s="15">
        <f>[9]BS17A!$U23</f>
        <v>6080</v>
      </c>
      <c r="E22" s="16">
        <f>[9]BS17A!$V23</f>
        <v>16014720</v>
      </c>
      <c r="F22" s="234"/>
    </row>
    <row r="23" spans="1:6" ht="40.5" customHeight="1" x14ac:dyDescent="0.2">
      <c r="A23" s="336" t="s">
        <v>31</v>
      </c>
      <c r="B23" s="396" t="s">
        <v>485</v>
      </c>
      <c r="C23" s="291">
        <f>[9]BS17A!$D24</f>
        <v>1499</v>
      </c>
      <c r="D23" s="15">
        <f>[9]BS17A!$U24</f>
        <v>7290</v>
      </c>
      <c r="E23" s="16">
        <f>[9]BS17A!$V24</f>
        <v>10927710</v>
      </c>
      <c r="F23" s="234"/>
    </row>
    <row r="24" spans="1:6" ht="27" customHeight="1" x14ac:dyDescent="0.2">
      <c r="A24" s="336" t="s">
        <v>33</v>
      </c>
      <c r="B24" s="396" t="s">
        <v>486</v>
      </c>
      <c r="C24" s="291">
        <f>[9]BS17A!$D25</f>
        <v>2010</v>
      </c>
      <c r="D24" s="15">
        <f>[9]BS17A!$U25</f>
        <v>9040</v>
      </c>
      <c r="E24" s="16">
        <f>[9]BS17A!$V25</f>
        <v>18170400</v>
      </c>
      <c r="F24" s="234"/>
    </row>
    <row r="25" spans="1:6" ht="15" customHeight="1" x14ac:dyDescent="0.2">
      <c r="A25" s="336" t="s">
        <v>35</v>
      </c>
      <c r="B25" s="396" t="s">
        <v>36</v>
      </c>
      <c r="C25" s="291">
        <f>+[9]BS17A!$D795</f>
        <v>453</v>
      </c>
      <c r="D25" s="15">
        <f>+[9]BS17A!$U795</f>
        <v>7380</v>
      </c>
      <c r="E25" s="16">
        <f>+[9]BS17A!$V795</f>
        <v>3343140</v>
      </c>
      <c r="F25" s="234"/>
    </row>
    <row r="26" spans="1:6" ht="15" customHeight="1" x14ac:dyDescent="0.2">
      <c r="A26" s="337" t="s">
        <v>37</v>
      </c>
      <c r="B26" s="396" t="s">
        <v>38</v>
      </c>
      <c r="C26" s="302">
        <f>+[9]BS17A!$D800</f>
        <v>21</v>
      </c>
      <c r="D26" s="17">
        <f>+[9]BS17A!$U800</f>
        <v>30560</v>
      </c>
      <c r="E26" s="18">
        <f>+[9]BS17A!$V800</f>
        <v>641760</v>
      </c>
      <c r="F26" s="234"/>
    </row>
    <row r="27" spans="1:6" ht="18" customHeight="1" x14ac:dyDescent="0.2">
      <c r="A27" s="497" t="s">
        <v>39</v>
      </c>
      <c r="B27" s="498"/>
      <c r="C27" s="498"/>
      <c r="D27" s="498"/>
      <c r="E27" s="499"/>
      <c r="F27" s="234"/>
    </row>
    <row r="28" spans="1:6" ht="15" customHeight="1" x14ac:dyDescent="0.2">
      <c r="A28" s="335" t="s">
        <v>40</v>
      </c>
      <c r="B28" s="344" t="s">
        <v>41</v>
      </c>
      <c r="C28" s="294">
        <f>[9]BS17A!$D27</f>
        <v>2154</v>
      </c>
      <c r="D28" s="12">
        <f>[9]BS17A!$U27</f>
        <v>1180</v>
      </c>
      <c r="E28" s="13">
        <f>[9]BS17A!$V27</f>
        <v>2541720</v>
      </c>
      <c r="F28" s="234"/>
    </row>
    <row r="29" spans="1:6" ht="15" customHeight="1" x14ac:dyDescent="0.2">
      <c r="A29" s="336" t="s">
        <v>42</v>
      </c>
      <c r="B29" s="350" t="s">
        <v>43</v>
      </c>
      <c r="C29" s="291">
        <f>[9]BS17A!$D28</f>
        <v>0</v>
      </c>
      <c r="D29" s="15">
        <f>[9]BS17A!$U28</f>
        <v>2030</v>
      </c>
      <c r="E29" s="16">
        <f>[9]BS17A!$V28</f>
        <v>0</v>
      </c>
      <c r="F29" s="234"/>
    </row>
    <row r="30" spans="1:6" ht="15" customHeight="1" x14ac:dyDescent="0.2">
      <c r="A30" s="336" t="s">
        <v>44</v>
      </c>
      <c r="B30" s="333" t="s">
        <v>45</v>
      </c>
      <c r="C30" s="291">
        <f>[9]BS17A!$D29</f>
        <v>0</v>
      </c>
      <c r="D30" s="15">
        <f>[9]BS17A!$U29</f>
        <v>650</v>
      </c>
      <c r="E30" s="16">
        <f>[9]BS17A!$V29</f>
        <v>0</v>
      </c>
      <c r="F30" s="234"/>
    </row>
    <row r="31" spans="1:6" ht="15" customHeight="1" x14ac:dyDescent="0.2">
      <c r="A31" s="336" t="s">
        <v>46</v>
      </c>
      <c r="B31" s="333" t="s">
        <v>47</v>
      </c>
      <c r="C31" s="291">
        <f>[9]BS17A!$D30</f>
        <v>144</v>
      </c>
      <c r="D31" s="15">
        <f>[9]BS17A!$U30</f>
        <v>1610</v>
      </c>
      <c r="E31" s="16">
        <f>[9]BS17A!$V30</f>
        <v>231840</v>
      </c>
      <c r="F31" s="234"/>
    </row>
    <row r="32" spans="1:6" ht="15" customHeight="1" x14ac:dyDescent="0.2">
      <c r="A32" s="336" t="s">
        <v>48</v>
      </c>
      <c r="B32" s="333" t="s">
        <v>49</v>
      </c>
      <c r="C32" s="291">
        <f>[9]BS17A!$D31</f>
        <v>1297</v>
      </c>
      <c r="D32" s="15">
        <f>[9]BS17A!$U31</f>
        <v>1300</v>
      </c>
      <c r="E32" s="16">
        <f>[9]BS17A!$V31</f>
        <v>1686100</v>
      </c>
      <c r="F32" s="234"/>
    </row>
    <row r="33" spans="1:6" ht="15" customHeight="1" x14ac:dyDescent="0.2">
      <c r="A33" s="336" t="s">
        <v>50</v>
      </c>
      <c r="B33" s="350" t="s">
        <v>51</v>
      </c>
      <c r="C33" s="291">
        <f>[9]BS17A!$D32</f>
        <v>0</v>
      </c>
      <c r="D33" s="15">
        <f>[9]BS17A!$U32</f>
        <v>1180</v>
      </c>
      <c r="E33" s="16">
        <f>[9]BS17A!$V32</f>
        <v>0</v>
      </c>
      <c r="F33" s="234"/>
    </row>
    <row r="34" spans="1:6" ht="15" customHeight="1" x14ac:dyDescent="0.2">
      <c r="A34" s="336" t="s">
        <v>52</v>
      </c>
      <c r="B34" s="333" t="s">
        <v>53</v>
      </c>
      <c r="C34" s="291">
        <f>+[9]BS17A!$D796</f>
        <v>386</v>
      </c>
      <c r="D34" s="15">
        <f>+[9]BS17A!$U796</f>
        <v>2890</v>
      </c>
      <c r="E34" s="16">
        <f>+[9]BS17A!$V796</f>
        <v>1115540</v>
      </c>
      <c r="F34" s="234"/>
    </row>
    <row r="35" spans="1:6" ht="15" customHeight="1" x14ac:dyDescent="0.2">
      <c r="A35" s="336" t="s">
        <v>54</v>
      </c>
      <c r="B35" s="350" t="s">
        <v>55</v>
      </c>
      <c r="C35" s="291">
        <f>+[9]BS17A!$D797</f>
        <v>668</v>
      </c>
      <c r="D35" s="15">
        <f>+[9]BS17A!$U797</f>
        <v>2890</v>
      </c>
      <c r="E35" s="16">
        <f>+[9]BS17A!$V797</f>
        <v>1930520</v>
      </c>
      <c r="F35" s="234"/>
    </row>
    <row r="36" spans="1:6" ht="15" customHeight="1" x14ac:dyDescent="0.2">
      <c r="A36" s="336" t="s">
        <v>56</v>
      </c>
      <c r="B36" s="350" t="s">
        <v>57</v>
      </c>
      <c r="C36" s="291">
        <f>+[9]BS17A!$D798</f>
        <v>3</v>
      </c>
      <c r="D36" s="15">
        <f>+[9]BS17A!$U798</f>
        <v>11500</v>
      </c>
      <c r="E36" s="16">
        <f>+[9]BS17A!$V798</f>
        <v>34500</v>
      </c>
      <c r="F36" s="234"/>
    </row>
    <row r="37" spans="1:6" ht="15" customHeight="1" x14ac:dyDescent="0.2">
      <c r="A37" s="337" t="s">
        <v>58</v>
      </c>
      <c r="B37" s="383" t="s">
        <v>59</v>
      </c>
      <c r="C37" s="302">
        <f>+[9]BS17A!$D799</f>
        <v>54</v>
      </c>
      <c r="D37" s="17">
        <f>+[9]BS17A!$U799</f>
        <v>13470</v>
      </c>
      <c r="E37" s="18">
        <f>+[9]BS17A!$V799</f>
        <v>727380</v>
      </c>
      <c r="F37" s="234"/>
    </row>
    <row r="38" spans="1:6" ht="18" customHeight="1" x14ac:dyDescent="0.2">
      <c r="A38" s="504" t="s">
        <v>60</v>
      </c>
      <c r="B38" s="507"/>
      <c r="C38" s="507"/>
      <c r="D38" s="507"/>
      <c r="E38" s="508"/>
      <c r="F38" s="234"/>
    </row>
    <row r="39" spans="1:6" ht="15" customHeight="1" x14ac:dyDescent="0.2">
      <c r="A39" s="335" t="s">
        <v>61</v>
      </c>
      <c r="B39" s="331" t="s">
        <v>62</v>
      </c>
      <c r="C39" s="294">
        <f>+[9]BS17A!$D801</f>
        <v>0</v>
      </c>
      <c r="D39" s="20">
        <f>+[9]BS17A!$U801</f>
        <v>3796</v>
      </c>
      <c r="E39" s="21">
        <f>+[9]BS17A!$V801</f>
        <v>0</v>
      </c>
      <c r="F39" s="234"/>
    </row>
    <row r="40" spans="1:6" ht="15" customHeight="1" x14ac:dyDescent="0.2">
      <c r="A40" s="337" t="s">
        <v>63</v>
      </c>
      <c r="B40" s="345" t="s">
        <v>64</v>
      </c>
      <c r="C40" s="302">
        <f>+[9]BS17A!$D802</f>
        <v>0</v>
      </c>
      <c r="D40" s="22">
        <f>+[9]BS17A!$U802</f>
        <v>9814</v>
      </c>
      <c r="E40" s="23">
        <f>+[9]BS17A!$V802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+[9]BS17A!$D34</f>
        <v>58</v>
      </c>
      <c r="D42" s="20">
        <f>+[9]BS17A!$U34</f>
        <v>3890</v>
      </c>
      <c r="E42" s="21">
        <f>+[9]BS17A!$V34</f>
        <v>225620</v>
      </c>
      <c r="F42" s="234"/>
    </row>
    <row r="43" spans="1:6" ht="15" customHeight="1" x14ac:dyDescent="0.2">
      <c r="A43" s="336" t="s">
        <v>68</v>
      </c>
      <c r="B43" s="333" t="s">
        <v>69</v>
      </c>
      <c r="C43" s="291">
        <f>+[9]BS17A!$D35</f>
        <v>556</v>
      </c>
      <c r="D43" s="15">
        <f>+[9]BS17A!$U35</f>
        <v>2140</v>
      </c>
      <c r="E43" s="16">
        <f>+[9]BS17A!$V35</f>
        <v>1189840</v>
      </c>
      <c r="F43" s="234"/>
    </row>
    <row r="44" spans="1:6" ht="15" customHeight="1" x14ac:dyDescent="0.2">
      <c r="A44" s="336" t="s">
        <v>70</v>
      </c>
      <c r="B44" s="333" t="s">
        <v>71</v>
      </c>
      <c r="C44" s="291">
        <f>+[9]BS17A!$D36</f>
        <v>66</v>
      </c>
      <c r="D44" s="15">
        <f>+[9]BS17A!$U36</f>
        <v>2140</v>
      </c>
      <c r="E44" s="16">
        <f>+[9]BS17A!$V36</f>
        <v>141240</v>
      </c>
      <c r="F44" s="234"/>
    </row>
    <row r="45" spans="1:6" ht="15" customHeight="1" x14ac:dyDescent="0.2">
      <c r="A45" s="337" t="s">
        <v>72</v>
      </c>
      <c r="B45" s="334" t="s">
        <v>73</v>
      </c>
      <c r="C45" s="302">
        <f>+[9]BS17A!$D37</f>
        <v>430</v>
      </c>
      <c r="D45" s="22">
        <f>+[9]BS17A!$U37</f>
        <v>650</v>
      </c>
      <c r="E45" s="23">
        <f>+[9]BS17A!$V37</f>
        <v>279500</v>
      </c>
      <c r="F45" s="234"/>
    </row>
    <row r="46" spans="1:6" ht="18" customHeight="1" x14ac:dyDescent="0.2">
      <c r="A46" s="504" t="s">
        <v>74</v>
      </c>
      <c r="B46" s="507"/>
      <c r="C46" s="507"/>
      <c r="D46" s="507"/>
      <c r="E46" s="508"/>
      <c r="F46" s="234"/>
    </row>
    <row r="47" spans="1:6" ht="15" customHeight="1" x14ac:dyDescent="0.2">
      <c r="A47" s="335" t="s">
        <v>75</v>
      </c>
      <c r="B47" s="352" t="s">
        <v>76</v>
      </c>
      <c r="C47" s="294">
        <f>+[9]BS17A!$D39</f>
        <v>253</v>
      </c>
      <c r="D47" s="20">
        <f>+[9]BS17A!$U39</f>
        <v>1850</v>
      </c>
      <c r="E47" s="21">
        <f>+[9]BS17A!$V39</f>
        <v>468050</v>
      </c>
      <c r="F47" s="234"/>
    </row>
    <row r="48" spans="1:6" ht="15" customHeight="1" x14ac:dyDescent="0.2">
      <c r="A48" s="336" t="s">
        <v>77</v>
      </c>
      <c r="B48" s="333" t="s">
        <v>78</v>
      </c>
      <c r="C48" s="291">
        <f>+[9]BS17A!$D40</f>
        <v>30</v>
      </c>
      <c r="D48" s="15">
        <f>+[9]BS17A!$U40</f>
        <v>1850</v>
      </c>
      <c r="E48" s="16">
        <f>+[9]BS17A!$V40</f>
        <v>55500</v>
      </c>
      <c r="F48" s="234"/>
    </row>
    <row r="49" spans="1:7" ht="15" customHeight="1" x14ac:dyDescent="0.2">
      <c r="A49" s="337" t="s">
        <v>79</v>
      </c>
      <c r="B49" s="334" t="s">
        <v>80</v>
      </c>
      <c r="C49" s="302">
        <f>+[9]BS17A!$D41</f>
        <v>254</v>
      </c>
      <c r="D49" s="22">
        <f>+[9]BS17A!$U41</f>
        <v>1070</v>
      </c>
      <c r="E49" s="23">
        <f>+[9]BS17A!$V41</f>
        <v>271780</v>
      </c>
      <c r="F49" s="234"/>
    </row>
    <row r="50" spans="1:7" ht="18" customHeight="1" x14ac:dyDescent="0.2">
      <c r="A50" s="238"/>
      <c r="B50" s="314" t="s">
        <v>81</v>
      </c>
      <c r="C50" s="238">
        <f>SUM(C14:C49)</f>
        <v>18366</v>
      </c>
      <c r="D50" s="239"/>
      <c r="E50" s="26">
        <f>SUM(E14:E49)</f>
        <v>124910740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67" t="s">
        <v>7</v>
      </c>
      <c r="B54" s="467" t="s">
        <v>83</v>
      </c>
      <c r="C54" s="462" t="s">
        <v>9</v>
      </c>
      <c r="D54" s="259"/>
      <c r="E54" s="464" t="s">
        <v>11</v>
      </c>
      <c r="F54" s="234"/>
    </row>
    <row r="55" spans="1:7" ht="18" customHeight="1" x14ac:dyDescent="0.2">
      <c r="A55" s="466" t="s">
        <v>84</v>
      </c>
      <c r="B55" s="373" t="s">
        <v>85</v>
      </c>
      <c r="C55" s="261">
        <f>+[9]BS17!$D12</f>
        <v>68770</v>
      </c>
      <c r="D55" s="245"/>
      <c r="E55" s="246">
        <f>+E56+E57+E58+E59+E60+E61+E65+E66+E67</f>
        <v>102201330</v>
      </c>
      <c r="F55" s="234"/>
    </row>
    <row r="56" spans="1:7" ht="15" customHeight="1" x14ac:dyDescent="0.2">
      <c r="A56" s="371" t="s">
        <v>86</v>
      </c>
      <c r="B56" s="344" t="s">
        <v>87</v>
      </c>
      <c r="C56" s="328">
        <f>+[9]BS17!$D13</f>
        <v>26377</v>
      </c>
      <c r="D56" s="247"/>
      <c r="E56" s="36">
        <f>+[9]BS17A!V83</f>
        <v>28630240</v>
      </c>
      <c r="F56" s="234"/>
    </row>
    <row r="57" spans="1:7" ht="15" customHeight="1" x14ac:dyDescent="0.2">
      <c r="A57" s="336" t="s">
        <v>88</v>
      </c>
      <c r="B57" s="332" t="s">
        <v>89</v>
      </c>
      <c r="C57" s="291">
        <f>+[9]BS17!$D14</f>
        <v>29724</v>
      </c>
      <c r="D57" s="249"/>
      <c r="E57" s="39">
        <f>+[9]BS17A!V174</f>
        <v>38125500</v>
      </c>
      <c r="F57" s="234"/>
    </row>
    <row r="58" spans="1:7" ht="15" customHeight="1" x14ac:dyDescent="0.2">
      <c r="A58" s="336" t="s">
        <v>90</v>
      </c>
      <c r="B58" s="332" t="s">
        <v>91</v>
      </c>
      <c r="C58" s="291">
        <f>+[9]BS17!$D15</f>
        <v>1369</v>
      </c>
      <c r="D58" s="249"/>
      <c r="E58" s="39">
        <f>+[9]BS17A!V243</f>
        <v>5079540</v>
      </c>
      <c r="F58" s="234"/>
    </row>
    <row r="59" spans="1:7" ht="15" customHeight="1" x14ac:dyDescent="0.2">
      <c r="A59" s="336" t="s">
        <v>92</v>
      </c>
      <c r="B59" s="332" t="s">
        <v>93</v>
      </c>
      <c r="C59" s="291">
        <f>+[9]BS17!$D16</f>
        <v>0</v>
      </c>
      <c r="D59" s="249"/>
      <c r="E59" s="39">
        <f>+[9]BS17A!V289</f>
        <v>0</v>
      </c>
      <c r="F59" s="234"/>
    </row>
    <row r="60" spans="1:7" ht="15" customHeight="1" x14ac:dyDescent="0.2">
      <c r="A60" s="366" t="s">
        <v>94</v>
      </c>
      <c r="B60" s="351" t="s">
        <v>95</v>
      </c>
      <c r="C60" s="313">
        <f>+[9]BS17!$D17</f>
        <v>1655</v>
      </c>
      <c r="D60" s="250"/>
      <c r="E60" s="41">
        <f>+[9]BS17A!V295</f>
        <v>8316550</v>
      </c>
      <c r="F60" s="234"/>
    </row>
    <row r="61" spans="1:7" ht="15" customHeight="1" x14ac:dyDescent="0.2">
      <c r="A61" s="335" t="s">
        <v>96</v>
      </c>
      <c r="B61" s="374" t="s">
        <v>97</v>
      </c>
      <c r="C61" s="315">
        <f>+[9]BS17!$D18</f>
        <v>6327</v>
      </c>
      <c r="D61" s="251"/>
      <c r="E61" s="43">
        <f>SUM(E62:E64)</f>
        <v>17115780</v>
      </c>
      <c r="F61" s="234"/>
    </row>
    <row r="62" spans="1:7" ht="15" customHeight="1" x14ac:dyDescent="0.2">
      <c r="A62" s="377"/>
      <c r="B62" s="352" t="s">
        <v>98</v>
      </c>
      <c r="C62" s="294">
        <f>+[9]BS17!$D19</f>
        <v>5109</v>
      </c>
      <c r="D62" s="252"/>
      <c r="E62" s="45">
        <f>+[9]BS17A!V362</f>
        <v>11946660</v>
      </c>
      <c r="F62" s="234"/>
    </row>
    <row r="63" spans="1:7" ht="15" customHeight="1" x14ac:dyDescent="0.2">
      <c r="A63" s="377"/>
      <c r="B63" s="332" t="s">
        <v>99</v>
      </c>
      <c r="C63" s="291">
        <f>+[9]BS17!$D20</f>
        <v>76</v>
      </c>
      <c r="D63" s="249"/>
      <c r="E63" s="39">
        <f>+[9]BS17A!V405</f>
        <v>228090</v>
      </c>
      <c r="F63" s="234"/>
    </row>
    <row r="64" spans="1:7" ht="15" customHeight="1" x14ac:dyDescent="0.2">
      <c r="A64" s="378"/>
      <c r="B64" s="334" t="s">
        <v>100</v>
      </c>
      <c r="C64" s="302">
        <f>+[9]BS17!$D21</f>
        <v>1142</v>
      </c>
      <c r="D64" s="253"/>
      <c r="E64" s="47">
        <f>+[9]BS17A!V428</f>
        <v>4941030</v>
      </c>
      <c r="F64" s="234"/>
    </row>
    <row r="65" spans="1:7" ht="15" customHeight="1" x14ac:dyDescent="0.2">
      <c r="A65" s="371" t="s">
        <v>101</v>
      </c>
      <c r="B65" s="370" t="s">
        <v>102</v>
      </c>
      <c r="C65" s="328">
        <f>+[9]BS17!$D22</f>
        <v>23</v>
      </c>
      <c r="D65" s="247"/>
      <c r="E65" s="36">
        <f>+[9]BS17A!V446</f>
        <v>252080</v>
      </c>
      <c r="F65" s="234"/>
    </row>
    <row r="66" spans="1:7" ht="15" customHeight="1" x14ac:dyDescent="0.2">
      <c r="A66" s="336" t="s">
        <v>103</v>
      </c>
      <c r="B66" s="332" t="s">
        <v>104</v>
      </c>
      <c r="C66" s="291">
        <f>+[9]BS17!$D23</f>
        <v>55</v>
      </c>
      <c r="D66" s="249"/>
      <c r="E66" s="39">
        <f>+[9]BS17A!V456</f>
        <v>73180</v>
      </c>
      <c r="F66" s="234"/>
    </row>
    <row r="67" spans="1:7" ht="15" customHeight="1" x14ac:dyDescent="0.2">
      <c r="A67" s="366" t="s">
        <v>105</v>
      </c>
      <c r="B67" s="351" t="s">
        <v>106</v>
      </c>
      <c r="C67" s="313">
        <f>+[9]BS17!$D24</f>
        <v>3240</v>
      </c>
      <c r="D67" s="250"/>
      <c r="E67" s="41">
        <f>+[9]BS17A!V500</f>
        <v>4608460</v>
      </c>
      <c r="F67" s="234"/>
    </row>
    <row r="68" spans="1:7" ht="15" customHeight="1" x14ac:dyDescent="0.2">
      <c r="A68" s="379" t="s">
        <v>107</v>
      </c>
      <c r="B68" s="369" t="s">
        <v>108</v>
      </c>
      <c r="C68" s="329">
        <f>+[9]BS17!$D25</f>
        <v>5008</v>
      </c>
      <c r="D68" s="254"/>
      <c r="E68" s="49">
        <f>SUM(E69:E74)</f>
        <v>94771750</v>
      </c>
      <c r="F68" s="234"/>
    </row>
    <row r="69" spans="1:7" ht="15" customHeight="1" x14ac:dyDescent="0.2">
      <c r="A69" s="336" t="s">
        <v>109</v>
      </c>
      <c r="B69" s="332" t="s">
        <v>110</v>
      </c>
      <c r="C69" s="291">
        <f>+[9]BS17!$D26</f>
        <v>3067</v>
      </c>
      <c r="D69" s="249"/>
      <c r="E69" s="39">
        <f>+[9]BS17A!V535</f>
        <v>25809440</v>
      </c>
      <c r="F69" s="234"/>
    </row>
    <row r="70" spans="1:7" ht="15" customHeight="1" x14ac:dyDescent="0.2">
      <c r="A70" s="336" t="s">
        <v>111</v>
      </c>
      <c r="B70" s="332" t="s">
        <v>112</v>
      </c>
      <c r="C70" s="291">
        <f>+[9]BS17!$D27</f>
        <v>4</v>
      </c>
      <c r="D70" s="249"/>
      <c r="E70" s="39">
        <f>+[9]BS17A!V590</f>
        <v>76920</v>
      </c>
      <c r="F70" s="234"/>
    </row>
    <row r="71" spans="1:7" ht="15" customHeight="1" x14ac:dyDescent="0.2">
      <c r="A71" s="336" t="s">
        <v>113</v>
      </c>
      <c r="B71" s="332" t="s">
        <v>114</v>
      </c>
      <c r="C71" s="291">
        <f>+[9]BS17!$D28</f>
        <v>1040</v>
      </c>
      <c r="D71" s="249"/>
      <c r="E71" s="39">
        <f>+[9]BS17A!V615</f>
        <v>56606140</v>
      </c>
      <c r="F71" s="234"/>
    </row>
    <row r="72" spans="1:7" ht="15" customHeight="1" x14ac:dyDescent="0.2">
      <c r="A72" s="336" t="s">
        <v>115</v>
      </c>
      <c r="B72" s="332" t="s">
        <v>116</v>
      </c>
      <c r="C72" s="291">
        <f>+[9]BS17!$D30+[9]BS17!$D32</f>
        <v>687</v>
      </c>
      <c r="D72" s="249"/>
      <c r="E72" s="39">
        <f>+[9]BS17A!V633-[9]BS17A!V634</f>
        <v>11136850</v>
      </c>
      <c r="F72" s="234"/>
    </row>
    <row r="73" spans="1:7" ht="15" customHeight="1" x14ac:dyDescent="0.2">
      <c r="A73" s="380"/>
      <c r="B73" s="332" t="s">
        <v>117</v>
      </c>
      <c r="C73" s="291">
        <f>+[9]BS17!$D31</f>
        <v>210</v>
      </c>
      <c r="D73" s="249"/>
      <c r="E73" s="39">
        <f>+[9]BS17A!V634</f>
        <v>1142400</v>
      </c>
      <c r="F73" s="234"/>
    </row>
    <row r="74" spans="1:7" ht="15" customHeight="1" x14ac:dyDescent="0.2">
      <c r="A74" s="381" t="s">
        <v>118</v>
      </c>
      <c r="B74" s="375" t="s">
        <v>119</v>
      </c>
      <c r="C74" s="319">
        <f>+[9]BS17!$D33</f>
        <v>0</v>
      </c>
      <c r="D74" s="299"/>
      <c r="E74" s="124">
        <f>+[9]BS17A!V654</f>
        <v>0</v>
      </c>
      <c r="F74" s="234"/>
    </row>
    <row r="75" spans="1:7" ht="15" customHeight="1" x14ac:dyDescent="0.2">
      <c r="A75" s="382" t="s">
        <v>120</v>
      </c>
      <c r="B75" s="376" t="s">
        <v>121</v>
      </c>
      <c r="C75" s="330">
        <f>+[9]BS17!$D34</f>
        <v>0</v>
      </c>
      <c r="D75" s="255"/>
      <c r="E75" s="51">
        <f>+[9]BS17A!V783</f>
        <v>0</v>
      </c>
      <c r="F75" s="234"/>
    </row>
    <row r="76" spans="1:7" ht="15" customHeight="1" x14ac:dyDescent="0.2">
      <c r="A76" s="338"/>
      <c r="B76" s="465" t="s">
        <v>122</v>
      </c>
      <c r="C76" s="261">
        <f>+C55+C68+C75</f>
        <v>73778</v>
      </c>
      <c r="D76" s="245"/>
      <c r="E76" s="53">
        <f>+E55+E68+E75</f>
        <v>196973080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67" t="s">
        <v>7</v>
      </c>
      <c r="B80" s="463" t="s">
        <v>8</v>
      </c>
      <c r="C80" s="257" t="s">
        <v>9</v>
      </c>
      <c r="D80" s="259"/>
      <c r="E80" s="260" t="s">
        <v>11</v>
      </c>
      <c r="F80" s="242"/>
      <c r="G80" s="243"/>
    </row>
    <row r="81" spans="1:7" ht="15" customHeight="1" x14ac:dyDescent="0.2">
      <c r="A81" s="372" t="s">
        <v>124</v>
      </c>
      <c r="B81" s="344" t="s">
        <v>125</v>
      </c>
      <c r="C81" s="294">
        <f>+[9]BS17!D49</f>
        <v>0</v>
      </c>
      <c r="D81" s="247"/>
      <c r="E81" s="58">
        <f>+SUM([9]BS17A!V673+[9]BS17A!V719)</f>
        <v>0</v>
      </c>
      <c r="F81" s="234"/>
    </row>
    <row r="82" spans="1:7" ht="15" customHeight="1" x14ac:dyDescent="0.2">
      <c r="A82" s="358">
        <v>2001</v>
      </c>
      <c r="B82" s="332" t="s">
        <v>126</v>
      </c>
      <c r="C82" s="291">
        <f>+[9]BS17!E130</f>
        <v>964</v>
      </c>
      <c r="D82" s="249"/>
      <c r="E82" s="59">
        <f>+[9]BS17A!V1574</f>
        <v>9153390</v>
      </c>
      <c r="F82" s="234"/>
    </row>
    <row r="83" spans="1:7" ht="15" customHeight="1" x14ac:dyDescent="0.2">
      <c r="A83" s="366" t="s">
        <v>127</v>
      </c>
      <c r="B83" s="351" t="s">
        <v>128</v>
      </c>
      <c r="C83" s="313">
        <f>+[9]BS17A!D1849</f>
        <v>39</v>
      </c>
      <c r="D83" s="250"/>
      <c r="E83" s="60">
        <f>+[9]BS17A!V1849</f>
        <v>2801120</v>
      </c>
      <c r="F83" s="234"/>
    </row>
    <row r="84" spans="1:7" ht="17.25" customHeight="1" x14ac:dyDescent="0.2">
      <c r="A84" s="338"/>
      <c r="B84" s="465" t="s">
        <v>129</v>
      </c>
      <c r="C84" s="261">
        <f>+SUM(C81:C83)</f>
        <v>1003</v>
      </c>
      <c r="D84" s="245"/>
      <c r="E84" s="62">
        <f>SUM(E81:E83)</f>
        <v>11954510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67" t="s">
        <v>477</v>
      </c>
      <c r="D89" s="463" t="s">
        <v>131</v>
      </c>
      <c r="E89" s="301" t="s">
        <v>132</v>
      </c>
      <c r="F89" s="258" t="s">
        <v>133</v>
      </c>
      <c r="G89" s="464" t="s">
        <v>11</v>
      </c>
    </row>
    <row r="90" spans="1:7" ht="15" customHeight="1" x14ac:dyDescent="0.2">
      <c r="A90" s="335" t="s">
        <v>134</v>
      </c>
      <c r="B90" s="331" t="s">
        <v>135</v>
      </c>
      <c r="C90" s="395">
        <f>SUM(D90:F90)</f>
        <v>1</v>
      </c>
      <c r="D90" s="322">
        <f>+[9]BS17!E68</f>
        <v>1</v>
      </c>
      <c r="E90" s="262">
        <f>+[9]BS17!F68</f>
        <v>0</v>
      </c>
      <c r="F90" s="263">
        <f>+[9]BS17!G68</f>
        <v>0</v>
      </c>
      <c r="G90" s="64">
        <f>[9]BS17A!V811</f>
        <v>159750</v>
      </c>
    </row>
    <row r="91" spans="1:7" ht="15" customHeight="1" x14ac:dyDescent="0.2">
      <c r="A91" s="336" t="s">
        <v>136</v>
      </c>
      <c r="B91" s="332" t="s">
        <v>137</v>
      </c>
      <c r="C91" s="391">
        <f t="shared" ref="C91:C108" si="0">SUM(D91:F91)</f>
        <v>82</v>
      </c>
      <c r="D91" s="323">
        <f>+[9]BS17!E69</f>
        <v>81</v>
      </c>
      <c r="E91" s="264">
        <f>+[9]BS17!F69</f>
        <v>0</v>
      </c>
      <c r="F91" s="265">
        <f>+[9]BS17!G69</f>
        <v>1</v>
      </c>
      <c r="G91" s="65">
        <f>[9]BS17A!V882</f>
        <v>20440682.5</v>
      </c>
    </row>
    <row r="92" spans="1:7" ht="15" customHeight="1" x14ac:dyDescent="0.2">
      <c r="A92" s="336" t="s">
        <v>138</v>
      </c>
      <c r="B92" s="332" t="s">
        <v>139</v>
      </c>
      <c r="C92" s="391">
        <f t="shared" si="0"/>
        <v>23</v>
      </c>
      <c r="D92" s="323">
        <f>+[9]BS17!E70</f>
        <v>21</v>
      </c>
      <c r="E92" s="264">
        <f>+[9]BS17!F70</f>
        <v>0</v>
      </c>
      <c r="F92" s="265">
        <f>+[9]BS17!G70</f>
        <v>2</v>
      </c>
      <c r="G92" s="65">
        <f>[9]BS17A!V961</f>
        <v>1961165</v>
      </c>
    </row>
    <row r="93" spans="1:7" ht="15" customHeight="1" x14ac:dyDescent="0.2">
      <c r="A93" s="336" t="s">
        <v>140</v>
      </c>
      <c r="B93" s="332" t="s">
        <v>141</v>
      </c>
      <c r="C93" s="391">
        <f t="shared" si="0"/>
        <v>5</v>
      </c>
      <c r="D93" s="323">
        <f>+[9]BS17!E71</f>
        <v>5</v>
      </c>
      <c r="E93" s="264">
        <f>+[9]BS17!F71</f>
        <v>0</v>
      </c>
      <c r="F93" s="265">
        <f>+[9]BS17!G71</f>
        <v>0</v>
      </c>
      <c r="G93" s="65">
        <f>[9]BS17A!V1037</f>
        <v>417310</v>
      </c>
    </row>
    <row r="94" spans="1:7" ht="15" customHeight="1" x14ac:dyDescent="0.2">
      <c r="A94" s="336" t="s">
        <v>142</v>
      </c>
      <c r="B94" s="332" t="s">
        <v>143</v>
      </c>
      <c r="C94" s="391">
        <f t="shared" si="0"/>
        <v>57</v>
      </c>
      <c r="D94" s="323">
        <f>+[9]BS17!E72</f>
        <v>54</v>
      </c>
      <c r="E94" s="264">
        <f>+[9]BS17!F72</f>
        <v>0</v>
      </c>
      <c r="F94" s="265">
        <f>+[9]BS17!G72</f>
        <v>3</v>
      </c>
      <c r="G94" s="65">
        <f>[9]BS17A!V1098</f>
        <v>3034717.5</v>
      </c>
    </row>
    <row r="95" spans="1:7" ht="15" customHeight="1" x14ac:dyDescent="0.2">
      <c r="A95" s="336" t="s">
        <v>144</v>
      </c>
      <c r="B95" s="332" t="s">
        <v>145</v>
      </c>
      <c r="C95" s="391">
        <f t="shared" si="0"/>
        <v>95</v>
      </c>
      <c r="D95" s="323">
        <f>+[9]BS17!E73</f>
        <v>93</v>
      </c>
      <c r="E95" s="264">
        <f>+[9]BS17!F73</f>
        <v>0</v>
      </c>
      <c r="F95" s="265">
        <f>+[9]BS17!G73</f>
        <v>2</v>
      </c>
      <c r="G95" s="65">
        <f>[9]BS17A!V1166</f>
        <v>2073180</v>
      </c>
    </row>
    <row r="96" spans="1:7" ht="15" customHeight="1" x14ac:dyDescent="0.2">
      <c r="A96" s="336" t="s">
        <v>146</v>
      </c>
      <c r="B96" s="332" t="s">
        <v>147</v>
      </c>
      <c r="C96" s="391">
        <f t="shared" si="0"/>
        <v>4</v>
      </c>
      <c r="D96" s="323">
        <f>+[9]BS17!E74</f>
        <v>4</v>
      </c>
      <c r="E96" s="264">
        <f>+[9]BS17!F74</f>
        <v>0</v>
      </c>
      <c r="F96" s="265">
        <f>+[9]BS17!G74</f>
        <v>0</v>
      </c>
      <c r="G96" s="65">
        <f>[9]BS17A!V1221</f>
        <v>603440</v>
      </c>
    </row>
    <row r="97" spans="1:7" ht="15" customHeight="1" x14ac:dyDescent="0.2">
      <c r="A97" s="336" t="s">
        <v>148</v>
      </c>
      <c r="B97" s="332" t="s">
        <v>149</v>
      </c>
      <c r="C97" s="391">
        <f t="shared" si="0"/>
        <v>3</v>
      </c>
      <c r="D97" s="323">
        <f>+[9]BS17!E75</f>
        <v>3</v>
      </c>
      <c r="E97" s="264">
        <f>+[9]BS17!F75</f>
        <v>0</v>
      </c>
      <c r="F97" s="265">
        <f>+[9]BS17!G75</f>
        <v>0</v>
      </c>
      <c r="G97" s="65">
        <f>[9]BS17A!V1287</f>
        <v>168750</v>
      </c>
    </row>
    <row r="98" spans="1:7" ht="15" customHeight="1" x14ac:dyDescent="0.2">
      <c r="A98" s="336" t="s">
        <v>150</v>
      </c>
      <c r="B98" s="332" t="s">
        <v>151</v>
      </c>
      <c r="C98" s="391">
        <f t="shared" si="0"/>
        <v>182</v>
      </c>
      <c r="D98" s="323">
        <f>+[9]BS17!E76</f>
        <v>160</v>
      </c>
      <c r="E98" s="264">
        <f>+[9]BS17!F76</f>
        <v>2</v>
      </c>
      <c r="F98" s="265">
        <f>+[9]BS17!G76</f>
        <v>20</v>
      </c>
      <c r="G98" s="65">
        <f>[9]BS17A!V1357</f>
        <v>49745622.5</v>
      </c>
    </row>
    <row r="99" spans="1:7" ht="15" customHeight="1" x14ac:dyDescent="0.2">
      <c r="A99" s="336" t="s">
        <v>152</v>
      </c>
      <c r="B99" s="332" t="s">
        <v>153</v>
      </c>
      <c r="C99" s="391">
        <f t="shared" si="0"/>
        <v>9</v>
      </c>
      <c r="D99" s="323">
        <f>+[9]BS17!E77</f>
        <v>8</v>
      </c>
      <c r="E99" s="264">
        <f>+[9]BS17!F77</f>
        <v>0</v>
      </c>
      <c r="F99" s="265">
        <f>+[9]BS17!G77</f>
        <v>1</v>
      </c>
      <c r="G99" s="65">
        <f>[9]BS17A!V1441</f>
        <v>1066072.5</v>
      </c>
    </row>
    <row r="100" spans="1:7" ht="15" customHeight="1" x14ac:dyDescent="0.2">
      <c r="A100" s="336" t="s">
        <v>154</v>
      </c>
      <c r="B100" s="332" t="s">
        <v>155</v>
      </c>
      <c r="C100" s="391">
        <f t="shared" si="0"/>
        <v>37</v>
      </c>
      <c r="D100" s="323">
        <f>+[9]BS17!E78</f>
        <v>37</v>
      </c>
      <c r="E100" s="264">
        <f>+[9]BS17!F78</f>
        <v>0</v>
      </c>
      <c r="F100" s="265">
        <f>+[9]BS17!G78</f>
        <v>0</v>
      </c>
      <c r="G100" s="65">
        <f>[9]BS17A!V1489</f>
        <v>7443310</v>
      </c>
    </row>
    <row r="101" spans="1:7" ht="15" customHeight="1" x14ac:dyDescent="0.2">
      <c r="A101" s="336" t="s">
        <v>156</v>
      </c>
      <c r="B101" s="332" t="s">
        <v>157</v>
      </c>
      <c r="C101" s="391">
        <f t="shared" si="0"/>
        <v>6</v>
      </c>
      <c r="D101" s="323">
        <f>+[9]BS17!E79</f>
        <v>6</v>
      </c>
      <c r="E101" s="264">
        <f>+[9]BS17!F79</f>
        <v>0</v>
      </c>
      <c r="F101" s="265">
        <f>+[9]BS17!G79</f>
        <v>0</v>
      </c>
      <c r="G101" s="65">
        <f>[9]BS17A!V1592</f>
        <v>1450980</v>
      </c>
    </row>
    <row r="102" spans="1:7" ht="15" customHeight="1" x14ac:dyDescent="0.2">
      <c r="A102" s="366" t="s">
        <v>158</v>
      </c>
      <c r="B102" s="351" t="s">
        <v>159</v>
      </c>
      <c r="C102" s="392">
        <f t="shared" si="0"/>
        <v>56</v>
      </c>
      <c r="D102" s="324">
        <f>+[9]BS17!E80</f>
        <v>52</v>
      </c>
      <c r="E102" s="266">
        <f>+[9]BS17!F80</f>
        <v>1</v>
      </c>
      <c r="F102" s="267">
        <f>+[9]BS17!G80</f>
        <v>3</v>
      </c>
      <c r="G102" s="66">
        <f>[9]BS17A!V1597</f>
        <v>11852087.5</v>
      </c>
    </row>
    <row r="103" spans="1:7" ht="15" customHeight="1" x14ac:dyDescent="0.2">
      <c r="A103" s="335" t="s">
        <v>160</v>
      </c>
      <c r="B103" s="331" t="s">
        <v>161</v>
      </c>
      <c r="C103" s="390">
        <f t="shared" si="0"/>
        <v>160</v>
      </c>
      <c r="D103" s="322">
        <f>+[9]BS17!E81</f>
        <v>160</v>
      </c>
      <c r="E103" s="262">
        <f>+[9]BS17!F81</f>
        <v>0</v>
      </c>
      <c r="F103" s="263">
        <f>+[9]BS17!G81</f>
        <v>0</v>
      </c>
      <c r="G103" s="64">
        <f>+[9]BS17A!V1631</f>
        <v>21419470</v>
      </c>
    </row>
    <row r="104" spans="1:7" ht="15" customHeight="1" x14ac:dyDescent="0.2">
      <c r="A104" s="336"/>
      <c r="B104" s="332" t="s">
        <v>162</v>
      </c>
      <c r="C104" s="391">
        <f t="shared" si="0"/>
        <v>0</v>
      </c>
      <c r="D104" s="323">
        <f>+[9]BS17A!D1635</f>
        <v>0</v>
      </c>
      <c r="E104" s="264">
        <f>+[9]BS17A!F1635</f>
        <v>0</v>
      </c>
      <c r="F104" s="265">
        <f>+[9]BS17A!G1635</f>
        <v>0</v>
      </c>
      <c r="G104" s="65">
        <f>+[9]BS17A!V1635</f>
        <v>0</v>
      </c>
    </row>
    <row r="105" spans="1:7" ht="15" customHeight="1" x14ac:dyDescent="0.2">
      <c r="A105" s="336"/>
      <c r="B105" s="332" t="s">
        <v>163</v>
      </c>
      <c r="C105" s="391">
        <f t="shared" si="0"/>
        <v>141</v>
      </c>
      <c r="D105" s="323">
        <f>+[9]BS17A!D1634</f>
        <v>141</v>
      </c>
      <c r="E105" s="264">
        <f>+[9]BS17A!F1634</f>
        <v>0</v>
      </c>
      <c r="F105" s="265">
        <f>+[9]BS17A!G1634</f>
        <v>0</v>
      </c>
      <c r="G105" s="65">
        <f>+[9]BS17A!V1634</f>
        <v>19439670</v>
      </c>
    </row>
    <row r="106" spans="1:7" ht="15" customHeight="1" x14ac:dyDescent="0.2">
      <c r="A106" s="337"/>
      <c r="B106" s="345" t="s">
        <v>164</v>
      </c>
      <c r="C106" s="393">
        <f t="shared" si="0"/>
        <v>19</v>
      </c>
      <c r="D106" s="325">
        <f>+[9]BS17A!D1632+[9]BS17A!D1633</f>
        <v>19</v>
      </c>
      <c r="E106" s="269">
        <f>+[9]BS17A!F1632+[9]BS17A!F1633</f>
        <v>0</v>
      </c>
      <c r="F106" s="270">
        <f>+[9]BS17A!G1632+[9]BS17A!G1633</f>
        <v>0</v>
      </c>
      <c r="G106" s="68">
        <f>+[9]BS17A!V1632+[9]BS17A!V1633</f>
        <v>1979800</v>
      </c>
    </row>
    <row r="107" spans="1:7" ht="15" customHeight="1" x14ac:dyDescent="0.2">
      <c r="A107" s="371" t="s">
        <v>165</v>
      </c>
      <c r="B107" s="370" t="s">
        <v>166</v>
      </c>
      <c r="C107" s="394">
        <f t="shared" si="0"/>
        <v>89</v>
      </c>
      <c r="D107" s="326">
        <f>+[9]BS17!E82</f>
        <v>82</v>
      </c>
      <c r="E107" s="271">
        <f>+[9]BS17!F82</f>
        <v>1</v>
      </c>
      <c r="F107" s="272">
        <f>+[9]BS17!G82</f>
        <v>6</v>
      </c>
      <c r="G107" s="69">
        <f>+[9]BS17A!V1639</f>
        <v>16860390</v>
      </c>
    </row>
    <row r="108" spans="1:7" ht="15" customHeight="1" x14ac:dyDescent="0.2">
      <c r="A108" s="367">
        <v>2106</v>
      </c>
      <c r="B108" s="345" t="s">
        <v>167</v>
      </c>
      <c r="C108" s="393">
        <f t="shared" si="0"/>
        <v>8</v>
      </c>
      <c r="D108" s="325">
        <f>[9]BS17A!D1845</f>
        <v>8</v>
      </c>
      <c r="E108" s="269">
        <f>[9]BS17A!F1845</f>
        <v>0</v>
      </c>
      <c r="F108" s="270">
        <f>[9]BS17A!G1845</f>
        <v>0</v>
      </c>
      <c r="G108" s="68">
        <f>+[9]BS17A!V1845</f>
        <v>518740</v>
      </c>
    </row>
    <row r="109" spans="1:7" ht="15" customHeight="1" x14ac:dyDescent="0.2">
      <c r="A109" s="343"/>
      <c r="B109" s="342" t="s">
        <v>168</v>
      </c>
      <c r="C109" s="327">
        <f>+SUM(C90:C103)+C107+C108</f>
        <v>817</v>
      </c>
      <c r="D109" s="327">
        <f>+SUM(D90:D103)+D107+D108</f>
        <v>775</v>
      </c>
      <c r="E109" s="274">
        <f>+SUM(E90:E103)+E107+E108</f>
        <v>4</v>
      </c>
      <c r="F109" s="275">
        <f>+SUM(F90:F103)+F107+F108</f>
        <v>38</v>
      </c>
      <c r="G109" s="73">
        <f>+SUM(G90:G103)+G107+G108</f>
        <v>139215667.5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67" t="s">
        <v>7</v>
      </c>
      <c r="B113" s="467" t="s">
        <v>8</v>
      </c>
      <c r="C113" s="462" t="s">
        <v>9</v>
      </c>
      <c r="D113" s="258" t="s">
        <v>10</v>
      </c>
      <c r="E113" s="464" t="s">
        <v>11</v>
      </c>
      <c r="F113" s="231"/>
    </row>
    <row r="114" spans="1:6" ht="15" customHeight="1" x14ac:dyDescent="0.2">
      <c r="A114" s="335" t="s">
        <v>170</v>
      </c>
      <c r="B114" s="331" t="s">
        <v>171</v>
      </c>
      <c r="C114" s="294">
        <f>+[9]BS17A!D1636</f>
        <v>89</v>
      </c>
      <c r="D114" s="74">
        <f>+[9]BS17A!U1636</f>
        <v>137860</v>
      </c>
      <c r="E114" s="75">
        <f>+[9]BS17A!V1636</f>
        <v>12269540</v>
      </c>
      <c r="F114" s="234"/>
    </row>
    <row r="115" spans="1:6" ht="15" customHeight="1" x14ac:dyDescent="0.2">
      <c r="A115" s="337" t="s">
        <v>172</v>
      </c>
      <c r="B115" s="364" t="s">
        <v>173</v>
      </c>
      <c r="C115" s="313">
        <f>+[9]BS17A!D1637</f>
        <v>4</v>
      </c>
      <c r="D115" s="76">
        <f>+[9]BS17A!U1637</f>
        <v>145050</v>
      </c>
      <c r="E115" s="60">
        <f>+[9]BS17A!V1637</f>
        <v>580200</v>
      </c>
      <c r="F115" s="234"/>
    </row>
    <row r="116" spans="1:6" ht="15" customHeight="1" x14ac:dyDescent="0.2">
      <c r="A116" s="261"/>
      <c r="B116" s="300" t="s">
        <v>174</v>
      </c>
      <c r="C116" s="261">
        <f>SUM(C114:C115)</f>
        <v>93</v>
      </c>
      <c r="D116" s="245"/>
      <c r="E116" s="62">
        <f>SUM(E114:E115)</f>
        <v>12849740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67" t="s">
        <v>7</v>
      </c>
      <c r="B120" s="467" t="s">
        <v>9</v>
      </c>
      <c r="C120" s="467" t="s">
        <v>11</v>
      </c>
      <c r="D120" s="234"/>
      <c r="E120" s="234"/>
      <c r="F120" s="234"/>
    </row>
    <row r="121" spans="1:6" ht="15" customHeight="1" x14ac:dyDescent="0.2">
      <c r="A121" s="276" t="s">
        <v>176</v>
      </c>
      <c r="B121" s="277" t="s">
        <v>177</v>
      </c>
      <c r="C121" s="79">
        <f>+[9]BS17A!V1871+[9]BS17A!V1889+[9]BS17A!V1914</f>
        <v>12264910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67" t="s">
        <v>7</v>
      </c>
      <c r="B125" s="467" t="s">
        <v>8</v>
      </c>
      <c r="C125" s="462" t="s">
        <v>9</v>
      </c>
      <c r="D125" s="258" t="s">
        <v>10</v>
      </c>
      <c r="E125" s="464" t="s">
        <v>11</v>
      </c>
      <c r="F125" s="231"/>
    </row>
    <row r="126" spans="1:6" ht="15" customHeight="1" x14ac:dyDescent="0.2">
      <c r="A126" s="335" t="s">
        <v>179</v>
      </c>
      <c r="B126" s="352" t="s">
        <v>487</v>
      </c>
      <c r="C126" s="294">
        <f>+[9]BS17A!$D59</f>
        <v>5749</v>
      </c>
      <c r="D126" s="20">
        <f>+[9]BS17A!$U59</f>
        <v>35300</v>
      </c>
      <c r="E126" s="80">
        <f>+[9]BS17A!$V59</f>
        <v>202939700</v>
      </c>
      <c r="F126" s="234"/>
    </row>
    <row r="127" spans="1:6" ht="15" customHeight="1" x14ac:dyDescent="0.2">
      <c r="A127" s="336" t="s">
        <v>181</v>
      </c>
      <c r="B127" s="352" t="s">
        <v>488</v>
      </c>
      <c r="C127" s="291">
        <f>+[9]BS17A!$D60</f>
        <v>0</v>
      </c>
      <c r="D127" s="15">
        <f>+[9]BS17A!$U60</f>
        <v>32500</v>
      </c>
      <c r="E127" s="81">
        <f>+[9]BS17A!$V60</f>
        <v>0</v>
      </c>
      <c r="F127" s="234"/>
    </row>
    <row r="128" spans="1:6" ht="15" customHeight="1" x14ac:dyDescent="0.2">
      <c r="A128" s="336" t="s">
        <v>183</v>
      </c>
      <c r="B128" s="352" t="s">
        <v>489</v>
      </c>
      <c r="C128" s="291">
        <f>+[9]BS17A!$D61</f>
        <v>0</v>
      </c>
      <c r="D128" s="15">
        <f>+[9]BS17A!$U61</f>
        <v>27090</v>
      </c>
      <c r="E128" s="81">
        <f>+[9]BS17A!$V61</f>
        <v>0</v>
      </c>
      <c r="F128" s="234"/>
    </row>
    <row r="129" spans="1:6" ht="15" customHeight="1" x14ac:dyDescent="0.2">
      <c r="A129" s="336" t="s">
        <v>185</v>
      </c>
      <c r="B129" s="333" t="s">
        <v>186</v>
      </c>
      <c r="C129" s="291">
        <f>SUM([9]BS17A!D62:D64)</f>
        <v>305</v>
      </c>
      <c r="D129" s="15">
        <f>+[9]BS17A!$U62</f>
        <v>146780</v>
      </c>
      <c r="E129" s="81">
        <f>SUM([9]BS17A!V62:V64)</f>
        <v>44767900</v>
      </c>
      <c r="F129" s="234"/>
    </row>
    <row r="130" spans="1:6" ht="15" customHeight="1" x14ac:dyDescent="0.2">
      <c r="A130" s="336" t="s">
        <v>187</v>
      </c>
      <c r="B130" s="333" t="s">
        <v>188</v>
      </c>
      <c r="C130" s="291">
        <f>SUM([9]BS17A!D65:D67)</f>
        <v>356</v>
      </c>
      <c r="D130" s="15">
        <f>+[9]BS17A!$U65</f>
        <v>70890</v>
      </c>
      <c r="E130" s="81">
        <f>SUM([9]BS17A!V65:V67)</f>
        <v>25236840</v>
      </c>
      <c r="F130" s="234"/>
    </row>
    <row r="131" spans="1:6" ht="15" customHeight="1" x14ac:dyDescent="0.2">
      <c r="A131" s="336" t="s">
        <v>189</v>
      </c>
      <c r="B131" s="333" t="s">
        <v>190</v>
      </c>
      <c r="C131" s="291">
        <f>+[9]BS17A!D68</f>
        <v>152</v>
      </c>
      <c r="D131" s="15">
        <f>+[9]BS17A!$U68</f>
        <v>63600</v>
      </c>
      <c r="E131" s="81">
        <f>+[9]BS17A!$V68</f>
        <v>9667200</v>
      </c>
      <c r="F131" s="234"/>
    </row>
    <row r="132" spans="1:6" ht="15" customHeight="1" x14ac:dyDescent="0.2">
      <c r="A132" s="336" t="s">
        <v>191</v>
      </c>
      <c r="B132" s="333" t="s">
        <v>192</v>
      </c>
      <c r="C132" s="291">
        <f>+[9]BS17A!$D69</f>
        <v>0</v>
      </c>
      <c r="D132" s="15">
        <f>+[9]BS17A!$U69</f>
        <v>18050</v>
      </c>
      <c r="E132" s="81">
        <f>+[9]BS17A!$V69</f>
        <v>0</v>
      </c>
      <c r="F132" s="234"/>
    </row>
    <row r="133" spans="1:6" ht="15" customHeight="1" x14ac:dyDescent="0.2">
      <c r="A133" s="336" t="s">
        <v>193</v>
      </c>
      <c r="B133" s="333" t="s">
        <v>194</v>
      </c>
      <c r="C133" s="291">
        <f>+[9]BS17A!$D70</f>
        <v>0</v>
      </c>
      <c r="D133" s="15">
        <f>+[9]BS17A!$U70</f>
        <v>28280</v>
      </c>
      <c r="E133" s="81">
        <f>+[9]BS17A!$V70</f>
        <v>0</v>
      </c>
      <c r="F133" s="234"/>
    </row>
    <row r="134" spans="1:6" ht="15" customHeight="1" x14ac:dyDescent="0.2">
      <c r="A134" s="336" t="s">
        <v>195</v>
      </c>
      <c r="B134" s="333" t="s">
        <v>196</v>
      </c>
      <c r="C134" s="291">
        <f>+[9]BS17A!$D73</f>
        <v>0</v>
      </c>
      <c r="D134" s="15">
        <f>+[9]BS17A!$U73</f>
        <v>28510</v>
      </c>
      <c r="E134" s="81">
        <f>+[9]BS17A!$V73</f>
        <v>0</v>
      </c>
      <c r="F134" s="234"/>
    </row>
    <row r="135" spans="1:6" ht="15" customHeight="1" x14ac:dyDescent="0.2">
      <c r="A135" s="336" t="s">
        <v>197</v>
      </c>
      <c r="B135" s="333" t="s">
        <v>198</v>
      </c>
      <c r="C135" s="291">
        <f>+[9]BS17A!$D71</f>
        <v>0</v>
      </c>
      <c r="D135" s="15">
        <f>+[9]BS17A!$U71</f>
        <v>29440</v>
      </c>
      <c r="E135" s="81">
        <f>+[9]BS17A!$V71</f>
        <v>0</v>
      </c>
      <c r="F135" s="234"/>
    </row>
    <row r="136" spans="1:6" ht="15" customHeight="1" x14ac:dyDescent="0.2">
      <c r="A136" s="336" t="s">
        <v>199</v>
      </c>
      <c r="B136" s="333" t="s">
        <v>200</v>
      </c>
      <c r="C136" s="291">
        <f>+[9]BS17A!$D76</f>
        <v>0</v>
      </c>
      <c r="D136" s="15">
        <f>+[9]BS17A!$U76</f>
        <v>35300</v>
      </c>
      <c r="E136" s="81">
        <f>+[9]BS17A!$V76</f>
        <v>0</v>
      </c>
      <c r="F136" s="234"/>
    </row>
    <row r="137" spans="1:6" ht="15" customHeight="1" x14ac:dyDescent="0.2">
      <c r="A137" s="336" t="s">
        <v>201</v>
      </c>
      <c r="B137" s="332" t="s">
        <v>202</v>
      </c>
      <c r="C137" s="291">
        <f>+[9]BS17A!$D79</f>
        <v>37</v>
      </c>
      <c r="D137" s="15">
        <f>+[9]BS17A!$U79</f>
        <v>6850</v>
      </c>
      <c r="E137" s="81">
        <f>+[9]BS17A!$V79</f>
        <v>253450</v>
      </c>
      <c r="F137" s="234"/>
    </row>
    <row r="138" spans="1:6" ht="15" customHeight="1" x14ac:dyDescent="0.2">
      <c r="A138" s="336" t="s">
        <v>203</v>
      </c>
      <c r="B138" s="332" t="s">
        <v>204</v>
      </c>
      <c r="C138" s="291">
        <f>+[9]BS17A!$D80</f>
        <v>0</v>
      </c>
      <c r="D138" s="15">
        <f>+[9]BS17A!$U80</f>
        <v>49480</v>
      </c>
      <c r="E138" s="81">
        <f>+[9]BS17A!$V80</f>
        <v>0</v>
      </c>
      <c r="F138" s="234"/>
    </row>
    <row r="139" spans="1:6" ht="15" customHeight="1" x14ac:dyDescent="0.2">
      <c r="A139" s="337"/>
      <c r="B139" s="368" t="s">
        <v>205</v>
      </c>
      <c r="C139" s="321">
        <f>SUM(C126:C138)</f>
        <v>6599</v>
      </c>
      <c r="D139" s="82"/>
      <c r="E139" s="83">
        <f>SUM(E126:E138)</f>
        <v>282865090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+[9]BS17A!$D72</f>
        <v>0</v>
      </c>
      <c r="D141" s="15">
        <f>+[9]BS17A!$U72</f>
        <v>11860</v>
      </c>
      <c r="E141" s="81">
        <f>+[9]BS17A!$V72</f>
        <v>0</v>
      </c>
      <c r="F141" s="234"/>
    </row>
    <row r="142" spans="1:6" ht="15" customHeight="1" x14ac:dyDescent="0.2">
      <c r="A142" s="336" t="s">
        <v>209</v>
      </c>
      <c r="B142" s="333" t="s">
        <v>210</v>
      </c>
      <c r="C142" s="291">
        <f>+[9]BS17A!$D74</f>
        <v>0</v>
      </c>
      <c r="D142" s="15">
        <f>+[9]BS17A!$U74</f>
        <v>11860</v>
      </c>
      <c r="E142" s="81">
        <f>+[9]BS17A!$V74</f>
        <v>0</v>
      </c>
      <c r="F142" s="234"/>
    </row>
    <row r="143" spans="1:6" ht="15" customHeight="1" x14ac:dyDescent="0.2">
      <c r="A143" s="336" t="s">
        <v>211</v>
      </c>
      <c r="B143" s="333" t="s">
        <v>212</v>
      </c>
      <c r="C143" s="291">
        <f>+[9]BS17A!$D75</f>
        <v>25</v>
      </c>
      <c r="D143" s="15">
        <f>+[9]BS17A!$U75</f>
        <v>5230</v>
      </c>
      <c r="E143" s="81">
        <f>+[9]BS17A!$V75</f>
        <v>130750</v>
      </c>
      <c r="F143" s="234"/>
    </row>
    <row r="144" spans="1:6" ht="15" customHeight="1" x14ac:dyDescent="0.2">
      <c r="A144" s="336" t="s">
        <v>213</v>
      </c>
      <c r="B144" s="333" t="s">
        <v>214</v>
      </c>
      <c r="C144" s="291">
        <f>+[9]BS17A!$D77</f>
        <v>0</v>
      </c>
      <c r="D144" s="15">
        <f>+[9]BS17A!$U77</f>
        <v>95440</v>
      </c>
      <c r="E144" s="81">
        <f>+[9]BS17A!$V77</f>
        <v>0</v>
      </c>
      <c r="F144" s="234"/>
    </row>
    <row r="145" spans="1:6" ht="15" customHeight="1" x14ac:dyDescent="0.2">
      <c r="A145" s="336" t="s">
        <v>215</v>
      </c>
      <c r="B145" s="333" t="s">
        <v>216</v>
      </c>
      <c r="C145" s="291">
        <f>+[9]BS17A!$D78</f>
        <v>0</v>
      </c>
      <c r="D145" s="15">
        <f>+[9]BS17A!$U78</f>
        <v>11270</v>
      </c>
      <c r="E145" s="81">
        <f>+[9]BS17A!$V78</f>
        <v>0</v>
      </c>
      <c r="F145" s="234"/>
    </row>
    <row r="146" spans="1:6" ht="15" customHeight="1" x14ac:dyDescent="0.2">
      <c r="A146" s="336" t="s">
        <v>217</v>
      </c>
      <c r="B146" s="333" t="s">
        <v>218</v>
      </c>
      <c r="C146" s="291">
        <f>+[9]BS17A!$D81</f>
        <v>0</v>
      </c>
      <c r="D146" s="15">
        <f>+[9]BS17A!$U81</f>
        <v>8680</v>
      </c>
      <c r="E146" s="81">
        <f>+[9]BS17A!$V81</f>
        <v>0</v>
      </c>
      <c r="F146" s="234"/>
    </row>
    <row r="147" spans="1:6" ht="15" customHeight="1" x14ac:dyDescent="0.2">
      <c r="A147" s="337"/>
      <c r="B147" s="368" t="s">
        <v>219</v>
      </c>
      <c r="C147" s="321">
        <f>SUM(C141:C146)</f>
        <v>25</v>
      </c>
      <c r="D147" s="82"/>
      <c r="E147" s="83">
        <f>SUM(E141:E146)</f>
        <v>130750</v>
      </c>
      <c r="F147" s="234"/>
    </row>
    <row r="148" spans="1:6" ht="15" customHeight="1" x14ac:dyDescent="0.2">
      <c r="A148" s="343"/>
      <c r="B148" s="342" t="s">
        <v>220</v>
      </c>
      <c r="C148" s="238">
        <f>+C139+C147</f>
        <v>6624</v>
      </c>
      <c r="D148" s="84"/>
      <c r="E148" s="85">
        <f>+E139+E147</f>
        <v>282995840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67" t="s">
        <v>7</v>
      </c>
      <c r="B152" s="467" t="s">
        <v>8</v>
      </c>
      <c r="C152" s="462" t="s">
        <v>9</v>
      </c>
      <c r="D152" s="258" t="s">
        <v>10</v>
      </c>
      <c r="E152" s="464" t="s">
        <v>11</v>
      </c>
      <c r="F152" s="234"/>
    </row>
    <row r="153" spans="1:6" ht="15" customHeight="1" x14ac:dyDescent="0.2">
      <c r="A153" s="335" t="s">
        <v>222</v>
      </c>
      <c r="B153" s="352" t="s">
        <v>223</v>
      </c>
      <c r="C153" s="294">
        <f>+[9]BS17A!D43</f>
        <v>237</v>
      </c>
      <c r="D153" s="20">
        <f>[9]BS17A!U43</f>
        <v>810</v>
      </c>
      <c r="E153" s="80">
        <f>+[9]BS17A!V43</f>
        <v>191970</v>
      </c>
      <c r="F153" s="234"/>
    </row>
    <row r="154" spans="1:6" ht="15" customHeight="1" x14ac:dyDescent="0.2">
      <c r="A154" s="337" t="s">
        <v>224</v>
      </c>
      <c r="B154" s="334" t="s">
        <v>225</v>
      </c>
      <c r="C154" s="302">
        <f>+[9]BS17A!D44+[9]BS17A!D45</f>
        <v>0</v>
      </c>
      <c r="D154" s="22">
        <f>[9]BS17A!U44</f>
        <v>100</v>
      </c>
      <c r="E154" s="86">
        <f>+[9]BS17A!V44+[9]BS17A!V45</f>
        <v>0</v>
      </c>
      <c r="F154" s="234"/>
    </row>
    <row r="155" spans="1:6" ht="15" customHeight="1" x14ac:dyDescent="0.2">
      <c r="A155" s="343"/>
      <c r="B155" s="342" t="s">
        <v>226</v>
      </c>
      <c r="C155" s="238">
        <f>SUM(C153:C154)</f>
        <v>237</v>
      </c>
      <c r="D155" s="84"/>
      <c r="E155" s="85">
        <f>SUM(E153:E154)</f>
        <v>191970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67" t="s">
        <v>7</v>
      </c>
      <c r="B159" s="467" t="s">
        <v>8</v>
      </c>
      <c r="C159" s="462" t="s">
        <v>9</v>
      </c>
      <c r="D159" s="258" t="s">
        <v>10</v>
      </c>
      <c r="E159" s="464" t="s">
        <v>11</v>
      </c>
      <c r="F159" s="234"/>
    </row>
    <row r="160" spans="1:6" ht="15" customHeight="1" x14ac:dyDescent="0.2">
      <c r="A160" s="335" t="s">
        <v>228</v>
      </c>
      <c r="B160" s="331" t="s">
        <v>229</v>
      </c>
      <c r="C160" s="317">
        <f>+[9]BS17A!$D1481</f>
        <v>0</v>
      </c>
      <c r="D160" s="20">
        <f>+[9]BS17A!$U1481</f>
        <v>44460</v>
      </c>
      <c r="E160" s="80">
        <f>+[9]BS17A!$V1481</f>
        <v>0</v>
      </c>
      <c r="F160" s="234"/>
    </row>
    <row r="161" spans="1:6" ht="15" customHeight="1" x14ac:dyDescent="0.2">
      <c r="A161" s="336" t="s">
        <v>230</v>
      </c>
      <c r="B161" s="333" t="s">
        <v>231</v>
      </c>
      <c r="C161" s="320">
        <f>+[9]BS17A!$D1482</f>
        <v>0</v>
      </c>
      <c r="D161" s="15">
        <f>+[9]BS17A!$U1482</f>
        <v>27950</v>
      </c>
      <c r="E161" s="81">
        <f>+[9]BS17A!$V1482</f>
        <v>0</v>
      </c>
      <c r="F161" s="234"/>
    </row>
    <row r="162" spans="1:6" ht="15" customHeight="1" x14ac:dyDescent="0.2">
      <c r="A162" s="336" t="s">
        <v>232</v>
      </c>
      <c r="B162" s="332" t="s">
        <v>233</v>
      </c>
      <c r="C162" s="320">
        <f>+[9]BS17A!$D1483</f>
        <v>0</v>
      </c>
      <c r="D162" s="15">
        <f>+[9]BS17A!$U1483</f>
        <v>28790</v>
      </c>
      <c r="E162" s="81">
        <f>+[9]BS17A!$V1483</f>
        <v>0</v>
      </c>
      <c r="F162" s="234"/>
    </row>
    <row r="163" spans="1:6" ht="15" customHeight="1" x14ac:dyDescent="0.2">
      <c r="A163" s="336" t="s">
        <v>234</v>
      </c>
      <c r="B163" s="333" t="s">
        <v>235</v>
      </c>
      <c r="C163" s="320">
        <f>+[9]BS17A!$D1484</f>
        <v>0</v>
      </c>
      <c r="D163" s="15">
        <f>+[9]BS17A!$U1484</f>
        <v>863910</v>
      </c>
      <c r="E163" s="81">
        <f>+[9]BS17A!$V1484</f>
        <v>0</v>
      </c>
      <c r="F163" s="234"/>
    </row>
    <row r="164" spans="1:6" ht="15" customHeight="1" x14ac:dyDescent="0.2">
      <c r="A164" s="336" t="s">
        <v>236</v>
      </c>
      <c r="B164" s="333" t="s">
        <v>237</v>
      </c>
      <c r="C164" s="320">
        <f>+[9]BS17A!$D1485</f>
        <v>0</v>
      </c>
      <c r="D164" s="15">
        <f>+[9]BS17A!$U1485</f>
        <v>392400</v>
      </c>
      <c r="E164" s="81">
        <f>+[9]BS17A!$V1485</f>
        <v>0</v>
      </c>
      <c r="F164" s="234"/>
    </row>
    <row r="165" spans="1:6" ht="15" customHeight="1" x14ac:dyDescent="0.2">
      <c r="A165" s="336" t="s">
        <v>238</v>
      </c>
      <c r="B165" s="333" t="s">
        <v>239</v>
      </c>
      <c r="C165" s="320">
        <f>+[9]BS17A!$D1486</f>
        <v>0</v>
      </c>
      <c r="D165" s="15">
        <f>+[9]BS17A!$U1486</f>
        <v>600020</v>
      </c>
      <c r="E165" s="81">
        <f>+[9]BS17A!$V1486</f>
        <v>0</v>
      </c>
      <c r="F165" s="234"/>
    </row>
    <row r="166" spans="1:6" ht="15" customHeight="1" x14ac:dyDescent="0.2">
      <c r="A166" s="366" t="s">
        <v>240</v>
      </c>
      <c r="B166" s="364" t="s">
        <v>241</v>
      </c>
      <c r="C166" s="320">
        <f>+[9]BS17A!$D1487</f>
        <v>0</v>
      </c>
      <c r="D166" s="15">
        <f>+[9]BS17A!$U1487</f>
        <v>54100</v>
      </c>
      <c r="E166" s="81">
        <f>+[9]BS17A!$V1487</f>
        <v>0</v>
      </c>
      <c r="F166" s="234"/>
    </row>
    <row r="167" spans="1:6" ht="15" customHeight="1" x14ac:dyDescent="0.2">
      <c r="A167" s="367">
        <v>1901029</v>
      </c>
      <c r="B167" s="365" t="s">
        <v>242</v>
      </c>
      <c r="C167" s="318">
        <f>+[9]BS17A!$D1488</f>
        <v>0</v>
      </c>
      <c r="D167" s="22">
        <f>+[9]BS17A!$U1488</f>
        <v>703310</v>
      </c>
      <c r="E167" s="86">
        <f>+[9]BS17A!$V1488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67" t="s">
        <v>7</v>
      </c>
      <c r="B172" s="467" t="s">
        <v>8</v>
      </c>
      <c r="C172" s="462" t="s">
        <v>9</v>
      </c>
      <c r="D172" s="258" t="s">
        <v>10</v>
      </c>
      <c r="E172" s="464" t="s">
        <v>11</v>
      </c>
      <c r="F172" s="234"/>
    </row>
    <row r="173" spans="1:6" ht="12.75" customHeight="1" x14ac:dyDescent="0.2">
      <c r="A173" s="363">
        <v>1101004</v>
      </c>
      <c r="B173" s="359" t="s">
        <v>245</v>
      </c>
      <c r="C173" s="294">
        <f>+[9]BS17A!$D805</f>
        <v>24</v>
      </c>
      <c r="D173" s="20">
        <f>+[9]BS17A!$U805</f>
        <v>15250</v>
      </c>
      <c r="E173" s="80">
        <f>+[9]BS17A!$V805</f>
        <v>366000</v>
      </c>
      <c r="F173" s="234"/>
    </row>
    <row r="174" spans="1:6" ht="12.75" customHeight="1" x14ac:dyDescent="0.2">
      <c r="A174" s="358">
        <v>1101006</v>
      </c>
      <c r="B174" s="360" t="s">
        <v>246</v>
      </c>
      <c r="C174" s="291">
        <f>+[9]BS17A!$D806</f>
        <v>0</v>
      </c>
      <c r="D174" s="15">
        <f>+[9]BS17A!$U806</f>
        <v>12190</v>
      </c>
      <c r="E174" s="81">
        <f>+[9]BS17A!$V806</f>
        <v>0</v>
      </c>
      <c r="F174" s="234"/>
    </row>
    <row r="175" spans="1:6" ht="24.75" customHeight="1" x14ac:dyDescent="0.2">
      <c r="A175" s="358" t="s">
        <v>247</v>
      </c>
      <c r="B175" s="361" t="s">
        <v>248</v>
      </c>
      <c r="C175" s="291">
        <f>+[9]BS17A!$D1197</f>
        <v>719</v>
      </c>
      <c r="D175" s="15">
        <f>+[9]BS17A!$U1197</f>
        <v>5220</v>
      </c>
      <c r="E175" s="81">
        <f>+[9]BS17A!$V1197</f>
        <v>3753180</v>
      </c>
      <c r="F175" s="234"/>
    </row>
    <row r="176" spans="1:6" ht="24.75" customHeight="1" x14ac:dyDescent="0.2">
      <c r="A176" s="358" t="s">
        <v>249</v>
      </c>
      <c r="B176" s="361" t="s">
        <v>250</v>
      </c>
      <c r="C176" s="291">
        <f>+[9]BS17A!$D1198</f>
        <v>28</v>
      </c>
      <c r="D176" s="15">
        <f>+[9]BS17A!$U1198</f>
        <v>14720</v>
      </c>
      <c r="E176" s="81">
        <f>+[9]BS17A!$V1198</f>
        <v>412160</v>
      </c>
      <c r="F176" s="234"/>
    </row>
    <row r="177" spans="1:6" ht="24.75" customHeight="1" x14ac:dyDescent="0.2">
      <c r="A177" s="358" t="s">
        <v>251</v>
      </c>
      <c r="B177" s="361" t="s">
        <v>252</v>
      </c>
      <c r="C177" s="291">
        <f>+[9]BS17A!$D1199</f>
        <v>34</v>
      </c>
      <c r="D177" s="15">
        <f>+[9]BS17A!$U1199</f>
        <v>24960</v>
      </c>
      <c r="E177" s="81">
        <f>+[9]BS17A!$V1199</f>
        <v>848640</v>
      </c>
      <c r="F177" s="234"/>
    </row>
    <row r="178" spans="1:6" ht="12.75" customHeight="1" x14ac:dyDescent="0.2">
      <c r="A178" s="358" t="s">
        <v>253</v>
      </c>
      <c r="B178" s="361" t="s">
        <v>254</v>
      </c>
      <c r="C178" s="291">
        <f>+[9]BS17A!$D1200</f>
        <v>0</v>
      </c>
      <c r="D178" s="15">
        <f>+[9]BS17A!$U1200</f>
        <v>47660</v>
      </c>
      <c r="E178" s="81">
        <f>+[9]BS17A!$V1200</f>
        <v>0</v>
      </c>
      <c r="F178" s="234"/>
    </row>
    <row r="179" spans="1:6" ht="12.75" customHeight="1" x14ac:dyDescent="0.2">
      <c r="A179" s="358" t="s">
        <v>255</v>
      </c>
      <c r="B179" s="361" t="s">
        <v>256</v>
      </c>
      <c r="C179" s="291">
        <f>+[9]BS17A!$D1201</f>
        <v>66</v>
      </c>
      <c r="D179" s="15">
        <f>+[9]BS17A!$U1201</f>
        <v>53120</v>
      </c>
      <c r="E179" s="81">
        <f>+[9]BS17A!$V1201</f>
        <v>3505920</v>
      </c>
      <c r="F179" s="234"/>
    </row>
    <row r="180" spans="1:6" ht="24.75" customHeight="1" x14ac:dyDescent="0.2">
      <c r="A180" s="358" t="s">
        <v>257</v>
      </c>
      <c r="B180" s="361" t="s">
        <v>258</v>
      </c>
      <c r="C180" s="291">
        <f>+[9]BS17A!$D1202</f>
        <v>0</v>
      </c>
      <c r="D180" s="15">
        <f>+[9]BS17A!$U1202</f>
        <v>29800</v>
      </c>
      <c r="E180" s="81">
        <f>+[9]BS17A!$V1202</f>
        <v>0</v>
      </c>
      <c r="F180" s="234"/>
    </row>
    <row r="181" spans="1:6" ht="12.75" customHeight="1" x14ac:dyDescent="0.2">
      <c r="A181" s="358" t="s">
        <v>259</v>
      </c>
      <c r="B181" s="362" t="s">
        <v>260</v>
      </c>
      <c r="C181" s="291">
        <f>+[9]BS17A!$D1203</f>
        <v>0</v>
      </c>
      <c r="D181" s="15">
        <f>+[9]BS17A!$U1203</f>
        <v>230540</v>
      </c>
      <c r="E181" s="81">
        <f>+[9]BS17A!$V1203</f>
        <v>0</v>
      </c>
      <c r="F181" s="234"/>
    </row>
    <row r="182" spans="1:6" ht="12.75" customHeight="1" x14ac:dyDescent="0.2">
      <c r="A182" s="358" t="s">
        <v>261</v>
      </c>
      <c r="B182" s="361" t="s">
        <v>262</v>
      </c>
      <c r="C182" s="291">
        <f>+[9]BS17A!$D1204</f>
        <v>0</v>
      </c>
      <c r="D182" s="15">
        <f>+[9]BS17A!$U1204</f>
        <v>262080</v>
      </c>
      <c r="E182" s="81">
        <f>+[9]BS17A!$V1204</f>
        <v>0</v>
      </c>
      <c r="F182" s="234"/>
    </row>
    <row r="183" spans="1:6" ht="12.75" customHeight="1" x14ac:dyDescent="0.2">
      <c r="A183" s="358" t="s">
        <v>263</v>
      </c>
      <c r="B183" s="361" t="s">
        <v>264</v>
      </c>
      <c r="C183" s="291">
        <f>+[9]BS17A!$D1205</f>
        <v>0</v>
      </c>
      <c r="D183" s="15">
        <f>+[9]BS17A!$U1205</f>
        <v>213720</v>
      </c>
      <c r="E183" s="81">
        <f>+[9]BS17A!$V1205</f>
        <v>0</v>
      </c>
      <c r="F183" s="234"/>
    </row>
    <row r="184" spans="1:6" ht="24.75" customHeight="1" x14ac:dyDescent="0.2">
      <c r="A184" s="358" t="s">
        <v>265</v>
      </c>
      <c r="B184" s="362" t="s">
        <v>266</v>
      </c>
      <c r="C184" s="291">
        <f>+[9]BS17A!$D1206</f>
        <v>0</v>
      </c>
      <c r="D184" s="15">
        <f>+[9]BS17A!$U1206</f>
        <v>274520</v>
      </c>
      <c r="E184" s="81">
        <f>+[9]BS17A!$V1206</f>
        <v>0</v>
      </c>
      <c r="F184" s="234"/>
    </row>
    <row r="185" spans="1:6" ht="24.75" customHeight="1" x14ac:dyDescent="0.2">
      <c r="A185" s="358" t="s">
        <v>267</v>
      </c>
      <c r="B185" s="362" t="s">
        <v>268</v>
      </c>
      <c r="C185" s="291">
        <f>+[9]BS17A!$D1207</f>
        <v>0</v>
      </c>
      <c r="D185" s="15">
        <f>+[9]BS17A!$U1207</f>
        <v>280890</v>
      </c>
      <c r="E185" s="81">
        <f>+[9]BS17A!$V1207</f>
        <v>0</v>
      </c>
      <c r="F185" s="234"/>
    </row>
    <row r="186" spans="1:6" ht="24.75" customHeight="1" x14ac:dyDescent="0.2">
      <c r="A186" s="358" t="s">
        <v>269</v>
      </c>
      <c r="B186" s="362" t="s">
        <v>270</v>
      </c>
      <c r="C186" s="291">
        <f>+[9]BS17A!$D1208</f>
        <v>0</v>
      </c>
      <c r="D186" s="15">
        <f>+[9]BS17A!$U1208</f>
        <v>237550</v>
      </c>
      <c r="E186" s="81">
        <f>+[9]BS17A!$V1208</f>
        <v>0</v>
      </c>
      <c r="F186" s="234"/>
    </row>
    <row r="187" spans="1:6" ht="12.75" customHeight="1" x14ac:dyDescent="0.2">
      <c r="A187" s="358" t="s">
        <v>271</v>
      </c>
      <c r="B187" s="362" t="s">
        <v>272</v>
      </c>
      <c r="C187" s="291">
        <f>+[9]BS17A!$D1209</f>
        <v>0</v>
      </c>
      <c r="D187" s="15">
        <f>+[9]BS17A!$U1209</f>
        <v>253550</v>
      </c>
      <c r="E187" s="81">
        <f>+[9]BS17A!$V1209</f>
        <v>0</v>
      </c>
      <c r="F187" s="234"/>
    </row>
    <row r="188" spans="1:6" ht="12.75" customHeight="1" x14ac:dyDescent="0.2">
      <c r="A188" s="358" t="s">
        <v>273</v>
      </c>
      <c r="B188" s="362" t="s">
        <v>274</v>
      </c>
      <c r="C188" s="291">
        <f>+[9]BS17A!$D1210</f>
        <v>0</v>
      </c>
      <c r="D188" s="15">
        <f>+[9]BS17A!$U1210</f>
        <v>303190</v>
      </c>
      <c r="E188" s="81">
        <f>+[9]BS17A!$V1210</f>
        <v>0</v>
      </c>
      <c r="F188" s="234"/>
    </row>
    <row r="189" spans="1:6" ht="24.75" customHeight="1" x14ac:dyDescent="0.2">
      <c r="A189" s="358" t="s">
        <v>275</v>
      </c>
      <c r="B189" s="361" t="s">
        <v>276</v>
      </c>
      <c r="C189" s="291">
        <f>+[9]BS17A!$D1211</f>
        <v>0</v>
      </c>
      <c r="D189" s="15">
        <f>+[9]BS17A!$U1211</f>
        <v>268850</v>
      </c>
      <c r="E189" s="81">
        <f>+[9]BS17A!$V1211</f>
        <v>0</v>
      </c>
      <c r="F189" s="234"/>
    </row>
    <row r="190" spans="1:6" ht="24.75" customHeight="1" x14ac:dyDescent="0.2">
      <c r="A190" s="358" t="s">
        <v>277</v>
      </c>
      <c r="B190" s="362" t="s">
        <v>278</v>
      </c>
      <c r="C190" s="291">
        <f>+[9]BS17A!$D1212</f>
        <v>0</v>
      </c>
      <c r="D190" s="15">
        <f>+[9]BS17A!$U1212</f>
        <v>1967550</v>
      </c>
      <c r="E190" s="81">
        <f>+[9]BS17A!$V1212</f>
        <v>0</v>
      </c>
      <c r="F190" s="234"/>
    </row>
    <row r="191" spans="1:6" ht="12.75" customHeight="1" x14ac:dyDescent="0.2">
      <c r="A191" s="358" t="s">
        <v>279</v>
      </c>
      <c r="B191" s="362" t="s">
        <v>280</v>
      </c>
      <c r="C191" s="291">
        <f>+[9]BS17A!$D1213</f>
        <v>0</v>
      </c>
      <c r="D191" s="15">
        <f>+[9]BS17A!$U1213</f>
        <v>1228930</v>
      </c>
      <c r="E191" s="81">
        <f>+[9]BS17A!$V1213</f>
        <v>0</v>
      </c>
      <c r="F191" s="234"/>
    </row>
    <row r="192" spans="1:6" ht="12.75" customHeight="1" x14ac:dyDescent="0.2">
      <c r="A192" s="336" t="s">
        <v>281</v>
      </c>
      <c r="B192" s="362" t="s">
        <v>282</v>
      </c>
      <c r="C192" s="291">
        <f>+[9]BS17A!$D1214</f>
        <v>0</v>
      </c>
      <c r="D192" s="15">
        <f>+[9]BS17A!$U1214</f>
        <v>1189460</v>
      </c>
      <c r="E192" s="81">
        <f>+[9]BS17A!$V1214</f>
        <v>0</v>
      </c>
      <c r="F192" s="234"/>
    </row>
    <row r="193" spans="1:6" ht="24.75" customHeight="1" x14ac:dyDescent="0.2">
      <c r="A193" s="358" t="s">
        <v>283</v>
      </c>
      <c r="B193" s="362" t="s">
        <v>284</v>
      </c>
      <c r="C193" s="291">
        <f>+[9]BS17A!$D1215</f>
        <v>0</v>
      </c>
      <c r="D193" s="15">
        <f>+[9]BS17A!$U1215</f>
        <v>1246120</v>
      </c>
      <c r="E193" s="81">
        <f>+[9]BS17A!$V1215</f>
        <v>0</v>
      </c>
      <c r="F193" s="234"/>
    </row>
    <row r="194" spans="1:6" ht="12.75" customHeight="1" x14ac:dyDescent="0.2">
      <c r="A194" s="336" t="s">
        <v>285</v>
      </c>
      <c r="B194" s="362" t="s">
        <v>286</v>
      </c>
      <c r="C194" s="291">
        <f>+[9]BS17A!$D1216</f>
        <v>0</v>
      </c>
      <c r="D194" s="15">
        <f>+[9]BS17A!$U1216</f>
        <v>176340</v>
      </c>
      <c r="E194" s="81">
        <f>+[9]BS17A!$V1216</f>
        <v>0</v>
      </c>
      <c r="F194" s="234"/>
    </row>
    <row r="195" spans="1:6" ht="12.75" customHeight="1" x14ac:dyDescent="0.2">
      <c r="A195" s="336" t="s">
        <v>287</v>
      </c>
      <c r="B195" s="362" t="s">
        <v>288</v>
      </c>
      <c r="C195" s="291">
        <f>+[9]BS17A!$D1217</f>
        <v>0</v>
      </c>
      <c r="D195" s="15">
        <f>+[9]BS17A!$U1217</f>
        <v>402390</v>
      </c>
      <c r="E195" s="81">
        <f>+[9]BS17A!$V1217</f>
        <v>0</v>
      </c>
      <c r="F195" s="234"/>
    </row>
    <row r="196" spans="1:6" ht="12.75" customHeight="1" x14ac:dyDescent="0.2">
      <c r="A196" s="358" t="s">
        <v>289</v>
      </c>
      <c r="B196" s="362" t="s">
        <v>290</v>
      </c>
      <c r="C196" s="291">
        <f>+[9]BS17A!$D1218</f>
        <v>0</v>
      </c>
      <c r="D196" s="15">
        <f>+[9]BS17A!$U1218</f>
        <v>149180</v>
      </c>
      <c r="E196" s="81">
        <f>+[9]BS17A!$V1218</f>
        <v>0</v>
      </c>
      <c r="F196" s="234"/>
    </row>
    <row r="197" spans="1:6" ht="12.75" customHeight="1" x14ac:dyDescent="0.2">
      <c r="A197" s="358" t="s">
        <v>291</v>
      </c>
      <c r="B197" s="362" t="s">
        <v>292</v>
      </c>
      <c r="C197" s="291">
        <f>+[9]BS17A!$D1219</f>
        <v>0</v>
      </c>
      <c r="D197" s="15">
        <f>+[9]BS17A!$U1219</f>
        <v>1208690</v>
      </c>
      <c r="E197" s="81">
        <f>+[9]BS17A!$V1219</f>
        <v>0</v>
      </c>
      <c r="F197" s="234"/>
    </row>
    <row r="198" spans="1:6" ht="12.75" customHeight="1" x14ac:dyDescent="0.2">
      <c r="A198" s="358" t="s">
        <v>293</v>
      </c>
      <c r="B198" s="362" t="s">
        <v>294</v>
      </c>
      <c r="C198" s="291">
        <f>+[9]BS17A!$D1220</f>
        <v>0</v>
      </c>
      <c r="D198" s="15">
        <f>+[9]BS17A!$U1220</f>
        <v>1208690</v>
      </c>
      <c r="E198" s="81">
        <f>+[9]BS17A!$V1220</f>
        <v>0</v>
      </c>
      <c r="F198" s="234"/>
    </row>
    <row r="199" spans="1:6" ht="12.75" customHeight="1" x14ac:dyDescent="0.2">
      <c r="A199" s="358">
        <v>1801001</v>
      </c>
      <c r="B199" s="360" t="s">
        <v>295</v>
      </c>
      <c r="C199" s="291">
        <f>+[9]BS17A!$D1354</f>
        <v>74</v>
      </c>
      <c r="D199" s="15">
        <f>+[9]BS17A!$U1354</f>
        <v>36050</v>
      </c>
      <c r="E199" s="81">
        <f>+[9]BS17A!$V1354</f>
        <v>2667700</v>
      </c>
      <c r="F199" s="234"/>
    </row>
    <row r="200" spans="1:6" ht="12.75" customHeight="1" x14ac:dyDescent="0.2">
      <c r="A200" s="358">
        <v>1801003</v>
      </c>
      <c r="B200" s="362" t="s">
        <v>296</v>
      </c>
      <c r="C200" s="291">
        <f>+[9]BS17A!$D1355</f>
        <v>0</v>
      </c>
      <c r="D200" s="15">
        <f>+[9]BS17A!$U1355</f>
        <v>43480</v>
      </c>
      <c r="E200" s="81">
        <f>+[9]BS17A!$V1355</f>
        <v>0</v>
      </c>
      <c r="F200" s="234"/>
    </row>
    <row r="201" spans="1:6" ht="12.75" customHeight="1" x14ac:dyDescent="0.2">
      <c r="A201" s="358">
        <v>1801006</v>
      </c>
      <c r="B201" s="360" t="s">
        <v>297</v>
      </c>
      <c r="C201" s="291">
        <f>+[9]BS17A!$D1356</f>
        <v>15</v>
      </c>
      <c r="D201" s="15">
        <f>+[9]BS17A!$U1356</f>
        <v>46320</v>
      </c>
      <c r="E201" s="81">
        <f>+[9]BS17A!$V1356</f>
        <v>694800</v>
      </c>
      <c r="F201" s="234"/>
    </row>
    <row r="202" spans="1:6" ht="24.75" customHeight="1" x14ac:dyDescent="0.2">
      <c r="A202" s="358" t="s">
        <v>298</v>
      </c>
      <c r="B202" s="360" t="s">
        <v>299</v>
      </c>
      <c r="C202" s="291">
        <f>[9]BS17A!D1036</f>
        <v>1</v>
      </c>
      <c r="D202" s="15">
        <f>[9]BS17A!U1036</f>
        <v>9750</v>
      </c>
      <c r="E202" s="81">
        <f>[9]BS17A!V1036</f>
        <v>9750</v>
      </c>
      <c r="F202" s="234"/>
    </row>
    <row r="203" spans="1:6" ht="24.75" customHeight="1" x14ac:dyDescent="0.2">
      <c r="A203" s="386" t="s">
        <v>300</v>
      </c>
      <c r="B203" s="388" t="s">
        <v>301</v>
      </c>
      <c r="C203" s="384">
        <f>[9]BS17A!D807</f>
        <v>0</v>
      </c>
      <c r="D203" s="15">
        <f>[9]BS17A!U807</f>
        <v>413710</v>
      </c>
      <c r="E203" s="81">
        <f>[9]BS17A!V807</f>
        <v>0</v>
      </c>
      <c r="F203" s="234"/>
    </row>
    <row r="204" spans="1:6" ht="24.75" customHeight="1" x14ac:dyDescent="0.2">
      <c r="A204" s="386" t="s">
        <v>302</v>
      </c>
      <c r="B204" s="388" t="s">
        <v>303</v>
      </c>
      <c r="C204" s="384">
        <f>[9]BS17A!D808</f>
        <v>0</v>
      </c>
      <c r="D204" s="15">
        <f>[9]BS17A!U808</f>
        <v>9286150</v>
      </c>
      <c r="E204" s="81">
        <f>[9]BS17A!V808</f>
        <v>0</v>
      </c>
      <c r="F204" s="234"/>
    </row>
    <row r="205" spans="1:6" ht="24.75" customHeight="1" x14ac:dyDescent="0.2">
      <c r="A205" s="386" t="s">
        <v>304</v>
      </c>
      <c r="B205" s="388" t="s">
        <v>305</v>
      </c>
      <c r="C205" s="384">
        <f>[9]BS17A!D809</f>
        <v>0</v>
      </c>
      <c r="D205" s="15">
        <f>[9]BS17A!U809</f>
        <v>238380</v>
      </c>
      <c r="E205" s="81">
        <f>[9]BS17A!V809</f>
        <v>0</v>
      </c>
      <c r="F205" s="234"/>
    </row>
    <row r="206" spans="1:6" ht="24.75" customHeight="1" x14ac:dyDescent="0.2">
      <c r="A206" s="387" t="s">
        <v>306</v>
      </c>
      <c r="B206" s="389" t="s">
        <v>307</v>
      </c>
      <c r="C206" s="385">
        <f>[9]BS17A!D810</f>
        <v>0</v>
      </c>
      <c r="D206" s="22">
        <f>[9]BS17A!U810</f>
        <v>1087000</v>
      </c>
      <c r="E206" s="86">
        <f>[9]BS17A!V810</f>
        <v>0</v>
      </c>
      <c r="F206" s="234"/>
    </row>
    <row r="207" spans="1:6" ht="17.25" customHeight="1" x14ac:dyDescent="0.2">
      <c r="A207" s="343"/>
      <c r="B207" s="342" t="s">
        <v>308</v>
      </c>
      <c r="C207" s="238">
        <f>SUM(C173:C206)</f>
        <v>961</v>
      </c>
      <c r="D207" s="84"/>
      <c r="E207" s="85">
        <f>SUM(E173:E206)</f>
        <v>12258150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67" t="s">
        <v>7</v>
      </c>
      <c r="B211" s="467" t="s">
        <v>8</v>
      </c>
      <c r="C211" s="462" t="s">
        <v>9</v>
      </c>
      <c r="D211" s="258" t="s">
        <v>10</v>
      </c>
      <c r="E211" s="464" t="s">
        <v>11</v>
      </c>
      <c r="F211" s="231"/>
    </row>
    <row r="212" spans="1:6" ht="12.75" customHeight="1" x14ac:dyDescent="0.2">
      <c r="A212" s="335" t="s">
        <v>310</v>
      </c>
      <c r="B212" s="352" t="s">
        <v>311</v>
      </c>
      <c r="C212" s="294">
        <f>+[9]BS17A!$D18</f>
        <v>0</v>
      </c>
      <c r="D212" s="20">
        <f>+[9]BS17A!$U18</f>
        <v>15080</v>
      </c>
      <c r="E212" s="80">
        <f>+[9]BS17A!$V18</f>
        <v>0</v>
      </c>
      <c r="F212" s="234"/>
    </row>
    <row r="213" spans="1:6" ht="12.75" customHeight="1" x14ac:dyDescent="0.2">
      <c r="A213" s="336" t="s">
        <v>312</v>
      </c>
      <c r="B213" s="333" t="s">
        <v>313</v>
      </c>
      <c r="C213" s="291">
        <f>+[9]BS17A!$D19</f>
        <v>183</v>
      </c>
      <c r="D213" s="15">
        <f>+[9]BS17A!$U19</f>
        <v>15080</v>
      </c>
      <c r="E213" s="81">
        <f>+[9]BS17A!$V19</f>
        <v>2759640</v>
      </c>
      <c r="F213" s="234"/>
    </row>
    <row r="214" spans="1:6" ht="12.75" customHeight="1" x14ac:dyDescent="0.2">
      <c r="A214" s="336" t="s">
        <v>314</v>
      </c>
      <c r="B214" s="332" t="s">
        <v>315</v>
      </c>
      <c r="C214" s="291">
        <f>+[9]BS17A!$D47</f>
        <v>0</v>
      </c>
      <c r="D214" s="15">
        <f>+[9]BS17A!$U47</f>
        <v>1440</v>
      </c>
      <c r="E214" s="81">
        <f>+[9]BS17A!$V47</f>
        <v>0</v>
      </c>
      <c r="F214" s="234"/>
    </row>
    <row r="215" spans="1:6" ht="12.75" customHeight="1" x14ac:dyDescent="0.2">
      <c r="A215" s="336" t="s">
        <v>316</v>
      </c>
      <c r="B215" s="332" t="s">
        <v>317</v>
      </c>
      <c r="C215" s="291">
        <f>+[9]BS17A!$D48</f>
        <v>478</v>
      </c>
      <c r="D215" s="15">
        <f>+[9]BS17A!$U48</f>
        <v>710</v>
      </c>
      <c r="E215" s="81">
        <f>+[9]BS17A!$V48</f>
        <v>339380</v>
      </c>
      <c r="F215" s="234"/>
    </row>
    <row r="216" spans="1:6" ht="12.75" customHeight="1" x14ac:dyDescent="0.2">
      <c r="A216" s="336" t="s">
        <v>318</v>
      </c>
      <c r="B216" s="333" t="s">
        <v>319</v>
      </c>
      <c r="C216" s="291">
        <f>+[9]BS17A!$D49</f>
        <v>4646</v>
      </c>
      <c r="D216" s="15">
        <f>+[9]BS17A!$U49</f>
        <v>2140</v>
      </c>
      <c r="E216" s="81">
        <f>+[9]BS17A!$V49</f>
        <v>9942440</v>
      </c>
      <c r="F216" s="234"/>
    </row>
    <row r="217" spans="1:6" ht="12.75" customHeight="1" x14ac:dyDescent="0.2">
      <c r="A217" s="336" t="s">
        <v>320</v>
      </c>
      <c r="B217" s="333" t="s">
        <v>321</v>
      </c>
      <c r="C217" s="291">
        <f>+[9]BS17A!$D50</f>
        <v>79</v>
      </c>
      <c r="D217" s="15">
        <f>+[9]BS17A!$U50</f>
        <v>16070</v>
      </c>
      <c r="E217" s="81">
        <f>+[9]BS17A!$V50</f>
        <v>1269530</v>
      </c>
      <c r="F217" s="234"/>
    </row>
    <row r="218" spans="1:6" ht="12.75" customHeight="1" x14ac:dyDescent="0.2">
      <c r="A218" s="336" t="s">
        <v>322</v>
      </c>
      <c r="B218" s="332" t="s">
        <v>323</v>
      </c>
      <c r="C218" s="291">
        <f>+[9]BS17A!$D51</f>
        <v>152</v>
      </c>
      <c r="D218" s="15">
        <f>+[9]BS17A!$U51</f>
        <v>36900</v>
      </c>
      <c r="E218" s="81">
        <f>+[9]BS17A!$V51</f>
        <v>5608800</v>
      </c>
      <c r="F218" s="234"/>
    </row>
    <row r="219" spans="1:6" ht="12.75" customHeight="1" x14ac:dyDescent="0.2">
      <c r="A219" s="358" t="s">
        <v>324</v>
      </c>
      <c r="B219" s="332" t="s">
        <v>325</v>
      </c>
      <c r="C219" s="291">
        <f>+[9]BS17A!D52</f>
        <v>45</v>
      </c>
      <c r="D219" s="92"/>
      <c r="E219" s="81">
        <f>+[9]BS17A!V52</f>
        <v>414450</v>
      </c>
      <c r="F219" s="234"/>
    </row>
    <row r="220" spans="1:6" ht="12.75" customHeight="1" x14ac:dyDescent="0.2">
      <c r="A220" s="337" t="s">
        <v>326</v>
      </c>
      <c r="B220" s="334" t="s">
        <v>327</v>
      </c>
      <c r="C220" s="302">
        <f>+[9]BS17A!$D1861</f>
        <v>43</v>
      </c>
      <c r="D220" s="22">
        <f>+[9]BS17A!$U1861</f>
        <v>29900</v>
      </c>
      <c r="E220" s="86">
        <f>+[9]BS17A!$V1861</f>
        <v>1285700</v>
      </c>
      <c r="F220" s="234"/>
    </row>
    <row r="221" spans="1:6" ht="12.75" x14ac:dyDescent="0.2">
      <c r="A221" s="343"/>
      <c r="B221" s="342" t="s">
        <v>328</v>
      </c>
      <c r="C221" s="238">
        <f>SUM(C212:C220)</f>
        <v>5626</v>
      </c>
      <c r="D221" s="84"/>
      <c r="E221" s="91">
        <f>SUM(E212:E220)</f>
        <v>21619940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67" t="s">
        <v>7</v>
      </c>
      <c r="B225" s="467" t="s">
        <v>9</v>
      </c>
      <c r="C225" s="467"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67" t="s">
        <v>7</v>
      </c>
      <c r="B232" s="467" t="s">
        <v>8</v>
      </c>
      <c r="C232" s="462" t="s">
        <v>9</v>
      </c>
      <c r="D232" s="258" t="s">
        <v>10</v>
      </c>
      <c r="E232" s="464" t="s">
        <v>11</v>
      </c>
      <c r="F232" s="280"/>
      <c r="G232" s="281"/>
    </row>
    <row r="233" spans="1:7" ht="15" customHeight="1" x14ac:dyDescent="0.2">
      <c r="A233" s="335" t="s">
        <v>336</v>
      </c>
      <c r="B233" s="352" t="s">
        <v>337</v>
      </c>
      <c r="C233" s="317">
        <f>+[9]BS17A!$D1941</f>
        <v>289</v>
      </c>
      <c r="D233" s="20">
        <f>+[9]BS17A!$U1941</f>
        <v>20650</v>
      </c>
      <c r="E233" s="80">
        <f>+[9]BS17A!$V1941</f>
        <v>5967850</v>
      </c>
      <c r="F233" s="234"/>
    </row>
    <row r="234" spans="1:7" ht="15" customHeight="1" x14ac:dyDescent="0.2">
      <c r="A234" s="337" t="s">
        <v>338</v>
      </c>
      <c r="B234" s="334" t="s">
        <v>339</v>
      </c>
      <c r="C234" s="318">
        <f>+[9]BS17A!$D1942</f>
        <v>0</v>
      </c>
      <c r="D234" s="22">
        <f>+[9]BS17A!$U1942</f>
        <v>258790</v>
      </c>
      <c r="E234" s="86">
        <f>+[9]BS17A!$V1942</f>
        <v>0</v>
      </c>
      <c r="F234" s="234"/>
    </row>
    <row r="235" spans="1:7" ht="18" customHeight="1" x14ac:dyDescent="0.2">
      <c r="A235" s="343"/>
      <c r="B235" s="342" t="s">
        <v>340</v>
      </c>
      <c r="C235" s="238">
        <f>SUM(C233:C234)</f>
        <v>289</v>
      </c>
      <c r="D235" s="84"/>
      <c r="E235" s="85">
        <f>SUM(E233:E234)</f>
        <v>5967850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67" t="s">
        <v>7</v>
      </c>
      <c r="B239" s="467" t="s">
        <v>8</v>
      </c>
      <c r="C239" s="462" t="s">
        <v>9</v>
      </c>
      <c r="D239" s="258" t="s">
        <v>10</v>
      </c>
      <c r="E239" s="464" t="s">
        <v>11</v>
      </c>
      <c r="F239" s="234"/>
    </row>
    <row r="240" spans="1:7" ht="18" customHeight="1" x14ac:dyDescent="0.2">
      <c r="A240" s="276" t="s">
        <v>342</v>
      </c>
      <c r="B240" s="244" t="s">
        <v>343</v>
      </c>
      <c r="C240" s="285">
        <f>[9]BS17A!D768</f>
        <v>758</v>
      </c>
      <c r="D240" s="101"/>
      <c r="E240" s="102">
        <f>[9]BS17A!V768</f>
        <v>5465340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67" t="s">
        <v>7</v>
      </c>
      <c r="B243" s="462" t="s">
        <v>345</v>
      </c>
      <c r="C243" s="257" t="s">
        <v>346</v>
      </c>
      <c r="D243" s="258" t="s">
        <v>10</v>
      </c>
      <c r="E243" s="464" t="s">
        <v>11</v>
      </c>
      <c r="F243" s="234"/>
    </row>
    <row r="244" spans="1:6" ht="15" customHeight="1" x14ac:dyDescent="0.2">
      <c r="A244" s="237" t="s">
        <v>347</v>
      </c>
      <c r="B244" s="304" t="s">
        <v>348</v>
      </c>
      <c r="C244" s="294">
        <f>+[9]BS17A!$D1944</f>
        <v>0</v>
      </c>
      <c r="D244" s="20">
        <f>+[9]BS17A!$U1944</f>
        <v>264330</v>
      </c>
      <c r="E244" s="80">
        <f>+[9]BS17A!$V1944</f>
        <v>0</v>
      </c>
      <c r="F244" s="234"/>
    </row>
    <row r="245" spans="1:6" ht="15" customHeight="1" x14ac:dyDescent="0.2">
      <c r="A245" s="236" t="s">
        <v>349</v>
      </c>
      <c r="B245" s="305" t="s">
        <v>350</v>
      </c>
      <c r="C245" s="291">
        <f>+[9]BS17A!$D1945</f>
        <v>0</v>
      </c>
      <c r="D245" s="15">
        <f>+[9]BS17A!$U1945</f>
        <v>37550</v>
      </c>
      <c r="E245" s="81">
        <f>+[9]BS17A!$V1945</f>
        <v>0</v>
      </c>
      <c r="F245" s="234"/>
    </row>
    <row r="246" spans="1:6" ht="15" customHeight="1" x14ac:dyDescent="0.2">
      <c r="A246" s="236" t="s">
        <v>351</v>
      </c>
      <c r="B246" s="305" t="s">
        <v>352</v>
      </c>
      <c r="C246" s="291">
        <f>+[9]BS17A!$D1946</f>
        <v>0</v>
      </c>
      <c r="D246" s="15">
        <f>+[9]BS17A!$U1946</f>
        <v>141690</v>
      </c>
      <c r="E246" s="81">
        <f>+[9]BS17A!$V1946</f>
        <v>0</v>
      </c>
      <c r="F246" s="234"/>
    </row>
    <row r="247" spans="1:6" ht="15" customHeight="1" x14ac:dyDescent="0.2">
      <c r="A247" s="236" t="s">
        <v>353</v>
      </c>
      <c r="B247" s="305" t="s">
        <v>354</v>
      </c>
      <c r="C247" s="291">
        <f>+[9]BS17A!$D1947</f>
        <v>0</v>
      </c>
      <c r="D247" s="15">
        <f>+[9]BS17A!$U1947</f>
        <v>141690</v>
      </c>
      <c r="E247" s="81">
        <f>+[9]BS17A!$V1947</f>
        <v>0</v>
      </c>
      <c r="F247" s="234"/>
    </row>
    <row r="248" spans="1:6" ht="15" customHeight="1" x14ac:dyDescent="0.2">
      <c r="A248" s="236" t="s">
        <v>355</v>
      </c>
      <c r="B248" s="305" t="s">
        <v>356</v>
      </c>
      <c r="C248" s="291">
        <f>+[9]BS17A!$D1948</f>
        <v>0</v>
      </c>
      <c r="D248" s="15">
        <f>+[9]BS17A!$U1948</f>
        <v>257940</v>
      </c>
      <c r="E248" s="81">
        <f>+[9]BS17A!$V1948</f>
        <v>0</v>
      </c>
      <c r="F248" s="234"/>
    </row>
    <row r="249" spans="1:6" ht="15" customHeight="1" x14ac:dyDescent="0.2">
      <c r="A249" s="236" t="s">
        <v>357</v>
      </c>
      <c r="B249" s="305" t="s">
        <v>358</v>
      </c>
      <c r="C249" s="291">
        <f>+[9]BS17A!$D1949</f>
        <v>0</v>
      </c>
      <c r="D249" s="15">
        <f>+[9]BS17A!$U1949</f>
        <v>395840</v>
      </c>
      <c r="E249" s="81">
        <f>+[9]BS17A!$V1949</f>
        <v>0</v>
      </c>
      <c r="F249" s="234"/>
    </row>
    <row r="250" spans="1:6" ht="15" customHeight="1" x14ac:dyDescent="0.2">
      <c r="A250" s="236" t="s">
        <v>359</v>
      </c>
      <c r="B250" s="305" t="s">
        <v>360</v>
      </c>
      <c r="C250" s="291">
        <f>+[9]BS17A!$D1950</f>
        <v>0</v>
      </c>
      <c r="D250" s="15">
        <f>+[9]BS17A!$U1950</f>
        <v>675280</v>
      </c>
      <c r="E250" s="81">
        <f>+[9]BS17A!$V1950</f>
        <v>0</v>
      </c>
      <c r="F250" s="234"/>
    </row>
    <row r="251" spans="1:6" ht="15" customHeight="1" x14ac:dyDescent="0.2">
      <c r="A251" s="248" t="s">
        <v>361</v>
      </c>
      <c r="B251" s="305" t="s">
        <v>362</v>
      </c>
      <c r="C251" s="291">
        <f>+[9]BS17A!$D1951</f>
        <v>0</v>
      </c>
      <c r="D251" s="15">
        <f>+[9]BS17A!$U1951</f>
        <v>140650</v>
      </c>
      <c r="E251" s="81">
        <f>+[9]BS17A!$V1951</f>
        <v>0</v>
      </c>
      <c r="F251" s="234"/>
    </row>
    <row r="252" spans="1:6" ht="15" customHeight="1" x14ac:dyDescent="0.2">
      <c r="A252" s="248" t="s">
        <v>363</v>
      </c>
      <c r="B252" s="305" t="s">
        <v>364</v>
      </c>
      <c r="C252" s="291">
        <f>+[9]BS17A!$D1952</f>
        <v>0</v>
      </c>
      <c r="D252" s="15">
        <f>+[9]BS17A!$U1952</f>
        <v>379080</v>
      </c>
      <c r="E252" s="81">
        <f>+[9]BS17A!$V1952</f>
        <v>0</v>
      </c>
      <c r="F252" s="234"/>
    </row>
    <row r="253" spans="1:6" ht="15" customHeight="1" x14ac:dyDescent="0.2">
      <c r="A253" s="248" t="s">
        <v>365</v>
      </c>
      <c r="B253" s="305" t="s">
        <v>366</v>
      </c>
      <c r="C253" s="313">
        <f>+[9]BS17A!$D1953</f>
        <v>0</v>
      </c>
      <c r="D253" s="17">
        <f>+[9]BS17A!$U1953</f>
        <v>159610</v>
      </c>
      <c r="E253" s="103">
        <f>+[9]BS17A!$V1953</f>
        <v>0</v>
      </c>
      <c r="F253" s="234"/>
    </row>
    <row r="254" spans="1:6" ht="15" customHeight="1" x14ac:dyDescent="0.2">
      <c r="A254" s="248" t="s">
        <v>367</v>
      </c>
      <c r="B254" s="305" t="s">
        <v>368</v>
      </c>
      <c r="C254" s="313">
        <f>+[9]BS17A!$D1954</f>
        <v>0</v>
      </c>
      <c r="D254" s="17">
        <f>+[9]BS17A!$U1954</f>
        <v>138700</v>
      </c>
      <c r="E254" s="103">
        <f>+[9]BS17A!$V1954</f>
        <v>0</v>
      </c>
      <c r="F254" s="234"/>
    </row>
    <row r="255" spans="1:6" ht="15" customHeight="1" x14ac:dyDescent="0.2">
      <c r="A255" s="248" t="s">
        <v>369</v>
      </c>
      <c r="B255" s="305" t="s">
        <v>370</v>
      </c>
      <c r="C255" s="313">
        <f>+[9]BS17A!$D1955</f>
        <v>0</v>
      </c>
      <c r="D255" s="17">
        <f>+[9]BS17A!$U1955</f>
        <v>210870</v>
      </c>
      <c r="E255" s="103">
        <f>+[9]BS17A!$V1955</f>
        <v>0</v>
      </c>
      <c r="F255" s="234"/>
    </row>
    <row r="256" spans="1:6" ht="15" customHeight="1" x14ac:dyDescent="0.2">
      <c r="A256" s="248" t="s">
        <v>371</v>
      </c>
      <c r="B256" s="305" t="s">
        <v>372</v>
      </c>
      <c r="C256" s="313">
        <f>+[9]BS17A!$D1956</f>
        <v>0</v>
      </c>
      <c r="D256" s="17">
        <f>+[9]BS17A!$U1956</f>
        <v>55490</v>
      </c>
      <c r="E256" s="103">
        <f>+[9]BS17A!$V1956</f>
        <v>0</v>
      </c>
      <c r="F256" s="234"/>
    </row>
    <row r="257" spans="1:6" ht="15" customHeight="1" x14ac:dyDescent="0.2">
      <c r="A257" s="268" t="s">
        <v>373</v>
      </c>
      <c r="B257" s="312" t="s">
        <v>374</v>
      </c>
      <c r="C257" s="302">
        <f>+[9]BS17A!$D1957</f>
        <v>0</v>
      </c>
      <c r="D257" s="22">
        <f>+[9]BS17A!$U1957</f>
        <v>41470</v>
      </c>
      <c r="E257" s="86">
        <f>+[9]BS17A!$V1957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+[9]BS17A!$D1958</f>
        <v>0</v>
      </c>
      <c r="D259" s="20">
        <f>+[9]BS17A!$U1958</f>
        <v>227410</v>
      </c>
      <c r="E259" s="80">
        <f>+[9]BS17A!$V1958</f>
        <v>0</v>
      </c>
      <c r="F259" s="234"/>
    </row>
    <row r="260" spans="1:6" ht="15" customHeight="1" x14ac:dyDescent="0.2">
      <c r="A260" s="336" t="s">
        <v>377</v>
      </c>
      <c r="B260" s="350" t="s">
        <v>378</v>
      </c>
      <c r="C260" s="291">
        <f>+[9]BS17A!$D1959</f>
        <v>0</v>
      </c>
      <c r="D260" s="15">
        <f>+[9]BS17A!$U1959</f>
        <v>1352770</v>
      </c>
      <c r="E260" s="81">
        <f>+[9]BS17A!$V1959</f>
        <v>0</v>
      </c>
      <c r="F260" s="234"/>
    </row>
    <row r="261" spans="1:6" ht="15" customHeight="1" x14ac:dyDescent="0.2">
      <c r="A261" s="336" t="s">
        <v>379</v>
      </c>
      <c r="B261" s="350" t="s">
        <v>380</v>
      </c>
      <c r="C261" s="291">
        <f>+[9]BS17A!$D1960</f>
        <v>0</v>
      </c>
      <c r="D261" s="15">
        <f>+[9]BS17A!$U1960</f>
        <v>204100</v>
      </c>
      <c r="E261" s="81">
        <f>+[9]BS17A!$V1960</f>
        <v>0</v>
      </c>
      <c r="F261" s="234"/>
    </row>
    <row r="262" spans="1:6" ht="15" customHeight="1" x14ac:dyDescent="0.2">
      <c r="A262" s="336" t="s">
        <v>381</v>
      </c>
      <c r="B262" s="350" t="s">
        <v>382</v>
      </c>
      <c r="C262" s="291">
        <f>+[9]BS17A!$D1961</f>
        <v>0</v>
      </c>
      <c r="D262" s="15">
        <f>+[9]BS17A!$U1961</f>
        <v>180490</v>
      </c>
      <c r="E262" s="81">
        <f>+[9]BS17A!$V1961</f>
        <v>0</v>
      </c>
      <c r="F262" s="234"/>
    </row>
    <row r="263" spans="1:6" ht="15" customHeight="1" x14ac:dyDescent="0.2">
      <c r="A263" s="336" t="s">
        <v>383</v>
      </c>
      <c r="B263" s="350" t="s">
        <v>384</v>
      </c>
      <c r="C263" s="291">
        <f>+[9]BS17A!$D1962</f>
        <v>0</v>
      </c>
      <c r="D263" s="15">
        <f>+[9]BS17A!$U1962</f>
        <v>366390</v>
      </c>
      <c r="E263" s="81">
        <f>+[9]BS17A!$V1962</f>
        <v>0</v>
      </c>
      <c r="F263" s="234"/>
    </row>
    <row r="264" spans="1:6" ht="15" customHeight="1" x14ac:dyDescent="0.2">
      <c r="A264" s="336" t="s">
        <v>385</v>
      </c>
      <c r="B264" s="350" t="s">
        <v>386</v>
      </c>
      <c r="C264" s="291">
        <f>+[9]BS17A!$D1963</f>
        <v>0</v>
      </c>
      <c r="D264" s="15">
        <f>+[9]BS17A!$U1963</f>
        <v>1218380</v>
      </c>
      <c r="E264" s="81">
        <f>+[9]BS17A!$V1963</f>
        <v>0</v>
      </c>
      <c r="F264" s="234"/>
    </row>
    <row r="265" spans="1:6" ht="15" customHeight="1" x14ac:dyDescent="0.2">
      <c r="A265" s="336" t="s">
        <v>387</v>
      </c>
      <c r="B265" s="350" t="s">
        <v>388</v>
      </c>
      <c r="C265" s="291">
        <f>+[9]BS17A!$D1964</f>
        <v>0</v>
      </c>
      <c r="D265" s="15">
        <f>+[9]BS17A!$U1964</f>
        <v>1252090</v>
      </c>
      <c r="E265" s="81">
        <f>+[9]BS17A!$V1964</f>
        <v>0</v>
      </c>
      <c r="F265" s="234"/>
    </row>
    <row r="266" spans="1:6" ht="15" customHeight="1" x14ac:dyDescent="0.2">
      <c r="A266" s="336" t="s">
        <v>389</v>
      </c>
      <c r="B266" s="350" t="s">
        <v>390</v>
      </c>
      <c r="C266" s="291">
        <f>+[9]BS17A!$D1965</f>
        <v>0</v>
      </c>
      <c r="D266" s="15">
        <f>+[9]BS17A!$U1965</f>
        <v>991380</v>
      </c>
      <c r="E266" s="81">
        <f>+[9]BS17A!$V1965</f>
        <v>0</v>
      </c>
      <c r="F266" s="234"/>
    </row>
    <row r="267" spans="1:6" ht="15" customHeight="1" x14ac:dyDescent="0.2">
      <c r="A267" s="336" t="s">
        <v>391</v>
      </c>
      <c r="B267" s="350" t="s">
        <v>392</v>
      </c>
      <c r="C267" s="291">
        <f>+[9]BS17A!$D1966</f>
        <v>0</v>
      </c>
      <c r="D267" s="15">
        <f>+[9]BS17A!$U1966</f>
        <v>1044820</v>
      </c>
      <c r="E267" s="81">
        <f>+[9]BS17A!$V1966</f>
        <v>0</v>
      </c>
      <c r="F267" s="234"/>
    </row>
    <row r="268" spans="1:6" ht="15" customHeight="1" x14ac:dyDescent="0.2">
      <c r="A268" s="336" t="s">
        <v>393</v>
      </c>
      <c r="B268" s="350" t="s">
        <v>394</v>
      </c>
      <c r="C268" s="291">
        <f>+[9]BS17A!$D1967</f>
        <v>0</v>
      </c>
      <c r="D268" s="15">
        <f>+[9]BS17A!$U1967</f>
        <v>412180</v>
      </c>
      <c r="E268" s="81">
        <f>+[9]BS17A!$V1967</f>
        <v>0</v>
      </c>
      <c r="F268" s="234"/>
    </row>
    <row r="269" spans="1:6" ht="15" customHeight="1" x14ac:dyDescent="0.2">
      <c r="A269" s="336" t="s">
        <v>395</v>
      </c>
      <c r="B269" s="350" t="s">
        <v>396</v>
      </c>
      <c r="C269" s="291">
        <f>+[9]BS17A!$D1968</f>
        <v>0</v>
      </c>
      <c r="D269" s="15">
        <f>+[9]BS17A!$U1968</f>
        <v>98710</v>
      </c>
      <c r="E269" s="81">
        <f>+[9]BS17A!$V1968</f>
        <v>0</v>
      </c>
      <c r="F269" s="234"/>
    </row>
    <row r="270" spans="1:6" ht="15" customHeight="1" x14ac:dyDescent="0.2">
      <c r="A270" s="336" t="s">
        <v>397</v>
      </c>
      <c r="B270" s="350" t="s">
        <v>398</v>
      </c>
      <c r="C270" s="291">
        <f>+[9]BS17A!$D1969</f>
        <v>0</v>
      </c>
      <c r="D270" s="15">
        <f>+[9]BS17A!$U1969</f>
        <v>294490</v>
      </c>
      <c r="E270" s="81">
        <f>+[9]BS17A!$V1969</f>
        <v>0</v>
      </c>
      <c r="F270" s="234"/>
    </row>
    <row r="271" spans="1:6" ht="15" customHeight="1" x14ac:dyDescent="0.2">
      <c r="A271" s="336" t="s">
        <v>399</v>
      </c>
      <c r="B271" s="333" t="s">
        <v>400</v>
      </c>
      <c r="C271" s="291">
        <f>+[9]BS17A!$D1970</f>
        <v>0</v>
      </c>
      <c r="D271" s="15">
        <f>+[9]BS17A!$U1970</f>
        <v>83270</v>
      </c>
      <c r="E271" s="81">
        <f>+[9]BS17A!$V1970</f>
        <v>0</v>
      </c>
      <c r="F271" s="234"/>
    </row>
    <row r="272" spans="1:6" ht="15" customHeight="1" x14ac:dyDescent="0.2">
      <c r="A272" s="336" t="s">
        <v>401</v>
      </c>
      <c r="B272" s="333" t="s">
        <v>402</v>
      </c>
      <c r="C272" s="291">
        <f>+[9]BS17A!$D1971</f>
        <v>0</v>
      </c>
      <c r="D272" s="15">
        <f>+[9]BS17A!$U1971</f>
        <v>1430780</v>
      </c>
      <c r="E272" s="81">
        <f>+[9]BS17A!$V1971</f>
        <v>0</v>
      </c>
      <c r="F272" s="234"/>
    </row>
    <row r="273" spans="1:10" ht="15" customHeight="1" x14ac:dyDescent="0.2">
      <c r="A273" s="336" t="s">
        <v>403</v>
      </c>
      <c r="B273" s="333" t="s">
        <v>404</v>
      </c>
      <c r="C273" s="291">
        <f>+[9]BS17A!$D1972</f>
        <v>0</v>
      </c>
      <c r="D273" s="15">
        <f>+[9]BS17A!$U1972</f>
        <v>334550</v>
      </c>
      <c r="E273" s="81">
        <f>+[9]BS17A!$V1972</f>
        <v>0</v>
      </c>
      <c r="F273" s="234"/>
    </row>
    <row r="274" spans="1:10" ht="15" customHeight="1" x14ac:dyDescent="0.2">
      <c r="A274" s="336" t="s">
        <v>405</v>
      </c>
      <c r="B274" s="333" t="s">
        <v>406</v>
      </c>
      <c r="C274" s="291">
        <f>+[9]BS17A!$D1973</f>
        <v>0</v>
      </c>
      <c r="D274" s="15">
        <f>+[9]BS17A!$U1973</f>
        <v>1120750</v>
      </c>
      <c r="E274" s="81">
        <f>+[9]BS17A!$V1973</f>
        <v>0</v>
      </c>
      <c r="F274" s="234"/>
    </row>
    <row r="275" spans="1:10" ht="15" customHeight="1" x14ac:dyDescent="0.2">
      <c r="A275" s="336" t="s">
        <v>407</v>
      </c>
      <c r="B275" s="351" t="s">
        <v>408</v>
      </c>
      <c r="C275" s="291">
        <f>+[9]BS17A!$D1974</f>
        <v>0</v>
      </c>
      <c r="D275" s="15">
        <f>+[9]BS17A!$U1974</f>
        <v>686120</v>
      </c>
      <c r="E275" s="81">
        <f>+[9]BS17A!$V1974</f>
        <v>0</v>
      </c>
      <c r="F275" s="234"/>
    </row>
    <row r="276" spans="1:10" ht="15" customHeight="1" x14ac:dyDescent="0.2">
      <c r="A276" s="337" t="s">
        <v>409</v>
      </c>
      <c r="B276" s="351" t="s">
        <v>410</v>
      </c>
      <c r="C276" s="302">
        <f>+[9]BS17A!$D1975</f>
        <v>0</v>
      </c>
      <c r="D276" s="17">
        <f>+[9]BS17A!$U1975</f>
        <v>559920</v>
      </c>
      <c r="E276" s="103">
        <f>+[9]BS17A!$V1975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+[9]BS17A!$D1976</f>
        <v>0</v>
      </c>
      <c r="D278" s="12">
        <f>[9]BS17A!U1976</f>
        <v>301830</v>
      </c>
      <c r="E278" s="104">
        <f>+[9]BS17A!$V1976</f>
        <v>0</v>
      </c>
      <c r="F278" s="234"/>
    </row>
    <row r="279" spans="1:10" ht="15" customHeight="1" x14ac:dyDescent="0.2">
      <c r="A279" s="336" t="s">
        <v>414</v>
      </c>
      <c r="B279" s="333" t="s">
        <v>415</v>
      </c>
      <c r="C279" s="291">
        <f>+[9]BS17A!$D1977</f>
        <v>0</v>
      </c>
      <c r="D279" s="15">
        <f>[9]BS17A!U1977</f>
        <v>175970</v>
      </c>
      <c r="E279" s="81">
        <f>+[9]BS17A!$V1977</f>
        <v>0</v>
      </c>
      <c r="F279" s="234"/>
    </row>
    <row r="280" spans="1:10" ht="15" customHeight="1" x14ac:dyDescent="0.2">
      <c r="A280" s="336" t="s">
        <v>416</v>
      </c>
      <c r="B280" s="333" t="s">
        <v>417</v>
      </c>
      <c r="C280" s="291">
        <f>+[9]BS17A!$D1978</f>
        <v>0</v>
      </c>
      <c r="D280" s="15">
        <f>[9]BS17A!U1978</f>
        <v>425200</v>
      </c>
      <c r="E280" s="81">
        <f>+[9]BS17A!$V1978</f>
        <v>0</v>
      </c>
      <c r="F280" s="234"/>
    </row>
    <row r="281" spans="1:10" ht="15" customHeight="1" x14ac:dyDescent="0.2">
      <c r="A281" s="336" t="s">
        <v>418</v>
      </c>
      <c r="B281" s="333" t="s">
        <v>419</v>
      </c>
      <c r="C281" s="291">
        <f>+[9]BS17A!$D1979</f>
        <v>0</v>
      </c>
      <c r="D281" s="15">
        <f>[9]BS17A!U1979</f>
        <v>440630</v>
      </c>
      <c r="E281" s="81">
        <f>+[9]BS17A!$V1979</f>
        <v>0</v>
      </c>
      <c r="F281" s="234"/>
    </row>
    <row r="282" spans="1:10" ht="15" customHeight="1" x14ac:dyDescent="0.2">
      <c r="A282" s="337" t="s">
        <v>420</v>
      </c>
      <c r="B282" s="345" t="s">
        <v>421</v>
      </c>
      <c r="C282" s="302">
        <f>+[9]BS17A!$D1980</f>
        <v>0</v>
      </c>
      <c r="D282" s="22">
        <f>[9]BS17A!U1980</f>
        <v>275340</v>
      </c>
      <c r="E282" s="86">
        <f>+[9]BS17A!$V1980</f>
        <v>0</v>
      </c>
      <c r="F282" s="105"/>
    </row>
    <row r="283" spans="1:10" ht="15" customHeight="1" x14ac:dyDescent="0.2">
      <c r="A283" s="348" t="s">
        <v>422</v>
      </c>
      <c r="B283" s="346" t="s">
        <v>423</v>
      </c>
      <c r="C283" s="316">
        <f>+[9]BS17A!$D1981</f>
        <v>106</v>
      </c>
      <c r="D283" s="106">
        <f>[9]BS17A!U1981</f>
        <v>37440</v>
      </c>
      <c r="E283" s="102">
        <f>+[9]BS17A!$V1981</f>
        <v>3968640</v>
      </c>
      <c r="F283" s="105"/>
    </row>
    <row r="284" spans="1:10" ht="15" customHeight="1" x14ac:dyDescent="0.2">
      <c r="A284" s="343"/>
      <c r="B284" s="347" t="s">
        <v>424</v>
      </c>
      <c r="C284" s="238">
        <f>SUM(C244:C283)</f>
        <v>106</v>
      </c>
      <c r="D284" s="84"/>
      <c r="E284" s="85">
        <f>SUM(E244:E283)</f>
        <v>3968640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67" t="s">
        <v>7</v>
      </c>
      <c r="B288" s="467" t="s">
        <v>425</v>
      </c>
      <c r="C288" s="462" t="s">
        <v>346</v>
      </c>
      <c r="D288" s="258" t="s">
        <v>10</v>
      </c>
      <c r="E288" s="464" t="s">
        <v>11</v>
      </c>
      <c r="F288" s="105"/>
    </row>
    <row r="289" spans="1:7" ht="15" customHeight="1" x14ac:dyDescent="0.2">
      <c r="A289" s="335" t="s">
        <v>426</v>
      </c>
      <c r="B289" s="339" t="s">
        <v>427</v>
      </c>
      <c r="C289" s="294">
        <f>+[9]BS17A!$D1983</f>
        <v>2</v>
      </c>
      <c r="D289" s="20">
        <f>+[9]BS17A!$U1983</f>
        <v>7370</v>
      </c>
      <c r="E289" s="80">
        <f>+[9]BS17A!$V1983</f>
        <v>14740</v>
      </c>
      <c r="F289" s="234"/>
    </row>
    <row r="290" spans="1:7" ht="15" customHeight="1" x14ac:dyDescent="0.2">
      <c r="A290" s="336" t="s">
        <v>428</v>
      </c>
      <c r="B290" s="340" t="s">
        <v>429</v>
      </c>
      <c r="C290" s="291">
        <f>+[9]BS17A!$D1984</f>
        <v>0</v>
      </c>
      <c r="D290" s="15">
        <f>+[9]BS17A!$U1984</f>
        <v>3920</v>
      </c>
      <c r="E290" s="81">
        <f>+[9]BS17A!$V1984</f>
        <v>0</v>
      </c>
      <c r="F290" s="234"/>
    </row>
    <row r="291" spans="1:7" ht="15" customHeight="1" x14ac:dyDescent="0.2">
      <c r="A291" s="336" t="s">
        <v>430</v>
      </c>
      <c r="B291" s="340" t="s">
        <v>431</v>
      </c>
      <c r="C291" s="291">
        <f>+[9]BS17A!$D1985</f>
        <v>1</v>
      </c>
      <c r="D291" s="15">
        <f>+[9]BS17A!$U1985</f>
        <v>14780</v>
      </c>
      <c r="E291" s="81">
        <f>+[9]BS17A!$V1985</f>
        <v>14780</v>
      </c>
      <c r="F291" s="234"/>
    </row>
    <row r="292" spans="1:7" ht="15" customHeight="1" x14ac:dyDescent="0.2">
      <c r="A292" s="336" t="s">
        <v>432</v>
      </c>
      <c r="B292" s="340" t="s">
        <v>433</v>
      </c>
      <c r="C292" s="291">
        <f>+[9]BS17A!$D1986</f>
        <v>0</v>
      </c>
      <c r="D292" s="15">
        <f>+[9]BS17A!$U1986</f>
        <v>151590</v>
      </c>
      <c r="E292" s="81">
        <f>+[9]BS17A!$V1986</f>
        <v>0</v>
      </c>
      <c r="F292" s="234"/>
    </row>
    <row r="293" spans="1:7" ht="15" customHeight="1" x14ac:dyDescent="0.2">
      <c r="A293" s="337" t="s">
        <v>434</v>
      </c>
      <c r="B293" s="341" t="s">
        <v>435</v>
      </c>
      <c r="C293" s="302">
        <f>+[9]BS17A!$D1987</f>
        <v>0</v>
      </c>
      <c r="D293" s="22">
        <f>+[9]BS17A!$U1987</f>
        <v>832610</v>
      </c>
      <c r="E293" s="86">
        <f>+[9]BS17A!$V1987</f>
        <v>0</v>
      </c>
      <c r="F293" s="234"/>
    </row>
    <row r="294" spans="1:7" ht="15" customHeight="1" x14ac:dyDescent="0.2">
      <c r="A294" s="343"/>
      <c r="B294" s="342" t="s">
        <v>436</v>
      </c>
      <c r="C294" s="261">
        <f>SUM(C289:C293)</f>
        <v>3</v>
      </c>
      <c r="D294" s="245"/>
      <c r="E294" s="62">
        <f>SUM(E289:E293)</f>
        <v>29520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67" t="s">
        <v>7</v>
      </c>
      <c r="B298" s="310" t="s">
        <v>437</v>
      </c>
      <c r="C298" s="311" t="s">
        <v>438</v>
      </c>
      <c r="D298" s="258" t="s">
        <v>10</v>
      </c>
      <c r="E298" s="464" t="s">
        <v>11</v>
      </c>
      <c r="F298" s="289"/>
      <c r="G298" s="235"/>
    </row>
    <row r="299" spans="1:7" ht="15" customHeight="1" x14ac:dyDescent="0.2">
      <c r="A299" s="335" t="s">
        <v>439</v>
      </c>
      <c r="B299" s="331" t="s">
        <v>440</v>
      </c>
      <c r="C299" s="294">
        <f>+[9]BS17A!$D1863</f>
        <v>0</v>
      </c>
      <c r="D299" s="20">
        <f>+[9]BS17A!$U1863</f>
        <v>19700</v>
      </c>
      <c r="E299" s="80">
        <f>+[9]BS17A!$V1863</f>
        <v>0</v>
      </c>
      <c r="F299" s="234"/>
    </row>
    <row r="300" spans="1:7" ht="15" customHeight="1" x14ac:dyDescent="0.2">
      <c r="A300" s="336" t="s">
        <v>441</v>
      </c>
      <c r="B300" s="332" t="s">
        <v>442</v>
      </c>
      <c r="C300" s="291">
        <f>+[9]BS17A!$D1864</f>
        <v>0</v>
      </c>
      <c r="D300" s="15">
        <f>+[9]BS17A!$U1864</f>
        <v>61980</v>
      </c>
      <c r="E300" s="81">
        <f>+[9]BS17A!$V1864</f>
        <v>0</v>
      </c>
      <c r="F300" s="234"/>
    </row>
    <row r="301" spans="1:7" ht="15" customHeight="1" x14ac:dyDescent="0.2">
      <c r="A301" s="336" t="s">
        <v>443</v>
      </c>
      <c r="B301" s="332" t="s">
        <v>444</v>
      </c>
      <c r="C301" s="291">
        <f>+[9]BS17A!$D1865</f>
        <v>0</v>
      </c>
      <c r="D301" s="15">
        <f>+[9]BS17A!$U1865</f>
        <v>76830</v>
      </c>
      <c r="E301" s="81">
        <f>+[9]BS17A!$V1865</f>
        <v>0</v>
      </c>
      <c r="F301" s="234"/>
    </row>
    <row r="302" spans="1:7" ht="15" customHeight="1" x14ac:dyDescent="0.2">
      <c r="A302" s="336" t="s">
        <v>445</v>
      </c>
      <c r="B302" s="332" t="s">
        <v>446</v>
      </c>
      <c r="C302" s="291">
        <f>+[9]BS17A!$D1866</f>
        <v>179</v>
      </c>
      <c r="D302" s="15">
        <f>+[9]BS17A!$U1866</f>
        <v>2700</v>
      </c>
      <c r="E302" s="81">
        <f>+[9]BS17A!$V1866</f>
        <v>483300</v>
      </c>
      <c r="F302" s="234"/>
    </row>
    <row r="303" spans="1:7" ht="15" customHeight="1" x14ac:dyDescent="0.2">
      <c r="A303" s="336" t="s">
        <v>447</v>
      </c>
      <c r="B303" s="332" t="s">
        <v>448</v>
      </c>
      <c r="C303" s="291">
        <f>+[9]BS17A!$D1867</f>
        <v>0</v>
      </c>
      <c r="D303" s="15">
        <f>+[9]BS17A!$U1867</f>
        <v>70</v>
      </c>
      <c r="E303" s="81">
        <f>+[9]BS17A!$V1867</f>
        <v>0</v>
      </c>
      <c r="F303" s="234"/>
    </row>
    <row r="304" spans="1:7" ht="15" customHeight="1" x14ac:dyDescent="0.2">
      <c r="A304" s="336" t="s">
        <v>449</v>
      </c>
      <c r="B304" s="333" t="s">
        <v>450</v>
      </c>
      <c r="C304" s="291">
        <f>+[9]BS17A!$D1868</f>
        <v>0</v>
      </c>
      <c r="D304" s="15">
        <f>+[9]BS17A!$U1868</f>
        <v>163110</v>
      </c>
      <c r="E304" s="81">
        <f>+[9]BS17A!$V1868</f>
        <v>0</v>
      </c>
      <c r="F304" s="234"/>
    </row>
    <row r="305" spans="1:7" ht="15" customHeight="1" x14ac:dyDescent="0.2">
      <c r="A305" s="337" t="s">
        <v>451</v>
      </c>
      <c r="B305" s="334" t="s">
        <v>452</v>
      </c>
      <c r="C305" s="302">
        <f>+[9]BS17A!$D1869</f>
        <v>0</v>
      </c>
      <c r="D305" s="22">
        <f>+[9]BS17A!$U1869</f>
        <v>11090</v>
      </c>
      <c r="E305" s="86">
        <f>+[9]BS17A!$V1869</f>
        <v>0</v>
      </c>
      <c r="F305" s="234"/>
    </row>
    <row r="306" spans="1:7" ht="15" customHeight="1" x14ac:dyDescent="0.2">
      <c r="A306" s="338"/>
      <c r="B306" s="509" t="s">
        <v>453</v>
      </c>
      <c r="C306" s="510"/>
      <c r="D306" s="101"/>
      <c r="E306" s="112">
        <f>SUM(E299:E305)</f>
        <v>483300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15914650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67" t="s">
        <v>11</v>
      </c>
      <c r="F314" s="280"/>
      <c r="G314" s="281"/>
    </row>
    <row r="315" spans="1:7" ht="15" customHeight="1" x14ac:dyDescent="0.2">
      <c r="A315" s="256"/>
      <c r="B315" s="501" t="s">
        <v>458</v>
      </c>
      <c r="C315" s="502"/>
      <c r="D315" s="503"/>
      <c r="E315" s="113">
        <f>+E50+E76+E84+G109+E116+C121+E148+E155+E168+E207+E221+C228+E310</f>
        <v>831149197.5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67"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9383559</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76515610</v>
      </c>
      <c r="D332" s="234"/>
      <c r="E332" s="234"/>
      <c r="F332" s="234"/>
    </row>
    <row r="333" spans="1:6" ht="15" customHeight="1" x14ac:dyDescent="0.2">
      <c r="A333" s="238"/>
      <c r="B333" s="303" t="s">
        <v>475</v>
      </c>
      <c r="C333" s="90">
        <f>SUM(C325:C332)</f>
        <v>85899169</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[9]NOMBRE!B12</f>
        <v>Sra. María Inés Núñez González</v>
      </c>
      <c r="F338" s="500"/>
    </row>
    <row r="339" spans="1:6" ht="12.75" x14ac:dyDescent="0.2">
      <c r="A339" s="282"/>
      <c r="B339" s="282"/>
      <c r="C339" s="282"/>
      <c r="D339" s="284"/>
      <c r="E339" s="493" t="str">
        <f>[9]NOMBRE!A12</f>
        <v>Jefe de Estadisticas</v>
      </c>
      <c r="F339" s="493"/>
    </row>
    <row r="340" spans="1:6" ht="12.75" x14ac:dyDescent="0.2">
      <c r="A340" s="282"/>
      <c r="B340" s="282"/>
      <c r="C340" s="282"/>
      <c r="D340" s="282"/>
      <c r="E340" s="461"/>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[9]NOMBRE!B11</f>
        <v>Sr. Nolasco Pérez Pérez</v>
      </c>
      <c r="F347" s="500"/>
    </row>
    <row r="348" spans="1:6" ht="22.5" customHeight="1" x14ac:dyDescent="0.2">
      <c r="A348" s="282"/>
      <c r="B348" s="282"/>
      <c r="C348" s="282"/>
      <c r="D348" s="288"/>
      <c r="E348" s="493" t="str">
        <f>CONCATENATE("Director ",[9]NOMBRE!B1)</f>
        <v xml:space="preserve">Director </v>
      </c>
      <c r="F348" s="493"/>
    </row>
    <row r="349" spans="1:6" ht="12.75" x14ac:dyDescent="0.2">
      <c r="A349" s="282"/>
      <c r="B349" s="282"/>
      <c r="C349" s="282"/>
      <c r="D349" s="298"/>
      <c r="E349" s="282"/>
      <c r="F349" s="288"/>
    </row>
  </sheetData>
  <mergeCells count="49">
    <mergeCell ref="C6:E6"/>
    <mergeCell ref="C1:E1"/>
    <mergeCell ref="C2:E2"/>
    <mergeCell ref="C3:E3"/>
    <mergeCell ref="C4:E4"/>
    <mergeCell ref="C5:E5"/>
    <mergeCell ref="A7:B7"/>
    <mergeCell ref="C7:E7"/>
    <mergeCell ref="C8:E8"/>
    <mergeCell ref="A11:E11"/>
    <mergeCell ref="A13:E13"/>
    <mergeCell ref="A27:E27"/>
    <mergeCell ref="A38:E38"/>
    <mergeCell ref="A41:E41"/>
    <mergeCell ref="A46:E46"/>
    <mergeCell ref="A53:E53"/>
    <mergeCell ref="A79:E79"/>
    <mergeCell ref="A87:G87"/>
    <mergeCell ref="A231:E231"/>
    <mergeCell ref="A88:A89"/>
    <mergeCell ref="B88:B89"/>
    <mergeCell ref="A112:E112"/>
    <mergeCell ref="A119:C119"/>
    <mergeCell ref="A124:E124"/>
    <mergeCell ref="A151:E151"/>
    <mergeCell ref="A158:E158"/>
    <mergeCell ref="A171:E171"/>
    <mergeCell ref="A210:E210"/>
    <mergeCell ref="A224:C224"/>
    <mergeCell ref="C88:G88"/>
    <mergeCell ref="B315:D315"/>
    <mergeCell ref="A238:E238"/>
    <mergeCell ref="A242:E242"/>
    <mergeCell ref="A258:E258"/>
    <mergeCell ref="A277:E277"/>
    <mergeCell ref="A287:E287"/>
    <mergeCell ref="A297:E297"/>
    <mergeCell ref="B306:C306"/>
    <mergeCell ref="A309:E309"/>
    <mergeCell ref="B310:D310"/>
    <mergeCell ref="A313:E313"/>
    <mergeCell ref="A314:D314"/>
    <mergeCell ref="E348:F348"/>
    <mergeCell ref="A318:C318"/>
    <mergeCell ref="A319:C319"/>
    <mergeCell ref="A320:B320"/>
    <mergeCell ref="E338:F338"/>
    <mergeCell ref="E339:F339"/>
    <mergeCell ref="E347:F347"/>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workbookViewId="0">
      <selection activeCell="F4" sqref="F4"/>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",[10]NOMBRE!B2," - ","( ",[10]NOMBRE!C2,[10]NOMBRE!D2,[10]NOMBRE!E2,[10]NOMBRE!F2,[10]NOMBRE!G2," )")</f>
        <v>COMUNA: Linares - ( 07401 )</v>
      </c>
      <c r="B2" s="229"/>
      <c r="C2" s="526"/>
      <c r="D2" s="527"/>
      <c r="E2" s="528"/>
      <c r="F2" s="231"/>
      <c r="G2" s="232"/>
    </row>
    <row r="3" spans="1:7" ht="12.75" x14ac:dyDescent="0.2">
      <c r="A3" s="228" t="str">
        <f>CONCATENATE("ESTABLECIMIENTO/ESTRATEGIA: ",[10]NOMBRE!B3," - ","( ",[10]NOMBRE!C3,[10]NOMBRE!D3,[10]NOMBRE!E3,[10]NOMBRE!F3,[10]NOMBRE!G3,[10]NOMBRE!H3," )")</f>
        <v>ESTABLECIMIENTO/ESTRATEGIA: Hospital Presidente Carlos Ibáñez del Campo - ( 116108 )</v>
      </c>
      <c r="B3" s="229"/>
      <c r="C3" s="529" t="s">
        <v>2</v>
      </c>
      <c r="D3" s="530"/>
      <c r="E3" s="531"/>
      <c r="F3" s="231"/>
      <c r="G3" s="233"/>
    </row>
    <row r="4" spans="1:7" ht="12.75" x14ac:dyDescent="0.2">
      <c r="A4" s="228" t="str">
        <f>CONCATENATE("MES: ",[10]NOMBRE!B6," - ","( ",[10]NOMBRE!C6,[10]NOMBRE!D6," )")</f>
        <v>MES: OCTUBRE - ( 10 )</v>
      </c>
      <c r="B4" s="229"/>
      <c r="C4" s="526" t="str">
        <f>CONCATENATE([10]NOMBRE!B6," ","( ",[10]NOMBRE!C6,[10]NOMBRE!D6," )")</f>
        <v>OCTUBRE ( 10 )</v>
      </c>
      <c r="D4" s="527"/>
      <c r="E4" s="528"/>
      <c r="F4" s="231"/>
      <c r="G4" s="233"/>
    </row>
    <row r="5" spans="1:7" ht="12.75" x14ac:dyDescent="0.2">
      <c r="A5" s="228" t="str">
        <f>CONCATENATE("AÑO: ",[10]NOMBRE!B7)</f>
        <v>AÑO: 2016</v>
      </c>
      <c r="B5" s="229"/>
      <c r="C5" s="529" t="s">
        <v>3</v>
      </c>
      <c r="D5" s="530"/>
      <c r="E5" s="531"/>
      <c r="F5" s="231"/>
      <c r="G5" s="233"/>
    </row>
    <row r="6" spans="1:7" ht="12.75" x14ac:dyDescent="0.2">
      <c r="A6" s="234"/>
      <c r="B6" s="234"/>
      <c r="C6" s="526">
        <f>[10]NOMBRE!B7</f>
        <v>2016</v>
      </c>
      <c r="D6" s="527"/>
      <c r="E6" s="528"/>
      <c r="F6" s="231"/>
      <c r="G6" s="233"/>
    </row>
    <row r="7" spans="1:7" ht="15" x14ac:dyDescent="0.2">
      <c r="A7" s="521" t="s">
        <v>4</v>
      </c>
      <c r="B7" s="522"/>
      <c r="C7" s="523" t="s">
        <v>5</v>
      </c>
      <c r="D7" s="524"/>
      <c r="E7" s="525"/>
      <c r="F7" s="231"/>
      <c r="G7" s="233"/>
    </row>
    <row r="8" spans="1:7" ht="15" x14ac:dyDescent="0.2">
      <c r="A8" s="234"/>
      <c r="B8" s="469" t="s">
        <v>6</v>
      </c>
      <c r="C8" s="526" t="str">
        <f>CONCATENATE([10]NOMBRE!B3," ","( ",[10]NOMBRE!C3,[10]NOMBRE!D3,[10]NOMBRE!E3,[10]NOMBRE!F3,[10]NOMBRE!G3,"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74" t="s">
        <v>7</v>
      </c>
      <c r="B12" s="474" t="s">
        <v>8</v>
      </c>
      <c r="C12" s="470" t="s">
        <v>9</v>
      </c>
      <c r="D12" s="258" t="s">
        <v>10</v>
      </c>
      <c r="E12" s="472" t="s">
        <v>11</v>
      </c>
      <c r="F12" s="234"/>
    </row>
    <row r="13" spans="1:7" ht="12.75" customHeight="1" x14ac:dyDescent="0.2">
      <c r="A13" s="497" t="s">
        <v>12</v>
      </c>
      <c r="B13" s="498"/>
      <c r="C13" s="498"/>
      <c r="D13" s="498"/>
      <c r="E13" s="499"/>
      <c r="F13" s="234"/>
    </row>
    <row r="14" spans="1:7" ht="15" customHeight="1" x14ac:dyDescent="0.2">
      <c r="A14" s="335" t="s">
        <v>13</v>
      </c>
      <c r="B14" s="396" t="s">
        <v>14</v>
      </c>
      <c r="C14" s="291">
        <f>[10]BS17A!$D13</f>
        <v>0</v>
      </c>
      <c r="D14" s="12">
        <f>[10]BS17A!$U13</f>
        <v>4460</v>
      </c>
      <c r="E14" s="13">
        <f>[10]BS17A!$V13</f>
        <v>0</v>
      </c>
      <c r="F14" s="234"/>
    </row>
    <row r="15" spans="1:7" ht="36" customHeight="1" x14ac:dyDescent="0.2">
      <c r="A15" s="336" t="s">
        <v>15</v>
      </c>
      <c r="B15" s="396" t="s">
        <v>478</v>
      </c>
      <c r="C15" s="291">
        <f>[10]BS17A!$D14</f>
        <v>0</v>
      </c>
      <c r="D15" s="15">
        <f>[10]BS17A!$U14</f>
        <v>5610</v>
      </c>
      <c r="E15" s="16">
        <f>[10]BS17A!$V14</f>
        <v>0</v>
      </c>
      <c r="F15" s="234"/>
    </row>
    <row r="16" spans="1:7" ht="15" customHeight="1" x14ac:dyDescent="0.2">
      <c r="A16" s="336" t="s">
        <v>17</v>
      </c>
      <c r="B16" s="396" t="s">
        <v>479</v>
      </c>
      <c r="C16" s="291">
        <f>[10]BS17A!$D15</f>
        <v>5425</v>
      </c>
      <c r="D16" s="15">
        <f>[10]BS17A!$U15</f>
        <v>12030</v>
      </c>
      <c r="E16" s="16">
        <f>[10]BS17A!$V15</f>
        <v>65262750</v>
      </c>
      <c r="F16" s="234"/>
    </row>
    <row r="17" spans="1:6" ht="15" customHeight="1" x14ac:dyDescent="0.2">
      <c r="A17" s="336" t="s">
        <v>19</v>
      </c>
      <c r="B17" s="396" t="s">
        <v>20</v>
      </c>
      <c r="C17" s="291">
        <f>[10]BS17A!$D16</f>
        <v>0</v>
      </c>
      <c r="D17" s="15">
        <f>[10]BS17A!$U16</f>
        <v>7180</v>
      </c>
      <c r="E17" s="16">
        <f>[10]BS17A!$V16</f>
        <v>0</v>
      </c>
      <c r="F17" s="234"/>
    </row>
    <row r="18" spans="1:6" ht="15" customHeight="1" x14ac:dyDescent="0.2">
      <c r="A18" s="336" t="s">
        <v>21</v>
      </c>
      <c r="B18" s="396" t="s">
        <v>480</v>
      </c>
      <c r="C18" s="291">
        <f>[10]BS17A!$D17</f>
        <v>0</v>
      </c>
      <c r="D18" s="15">
        <f>[10]BS17A!$U17</f>
        <v>7880</v>
      </c>
      <c r="E18" s="16">
        <f>[10]BS17A!$V17</f>
        <v>0</v>
      </c>
      <c r="F18" s="234"/>
    </row>
    <row r="19" spans="1:6" ht="33" customHeight="1" x14ac:dyDescent="0.2">
      <c r="A19" s="336" t="s">
        <v>23</v>
      </c>
      <c r="B19" s="396" t="s">
        <v>481</v>
      </c>
      <c r="C19" s="291">
        <f>[10]BS17A!$D20</f>
        <v>0</v>
      </c>
      <c r="D19" s="15">
        <f>[10]BS17A!$U20</f>
        <v>6080</v>
      </c>
      <c r="E19" s="16">
        <f>[10]BS17A!$V20</f>
        <v>0</v>
      </c>
      <c r="F19" s="234"/>
    </row>
    <row r="20" spans="1:6" ht="42.75" customHeight="1" x14ac:dyDescent="0.2">
      <c r="A20" s="336" t="s">
        <v>25</v>
      </c>
      <c r="B20" s="396" t="s">
        <v>482</v>
      </c>
      <c r="C20" s="291">
        <f>[10]BS17A!$D21</f>
        <v>0</v>
      </c>
      <c r="D20" s="15">
        <f>[10]BS17A!$U21</f>
        <v>7290</v>
      </c>
      <c r="E20" s="16">
        <f>[10]BS17A!$V21</f>
        <v>0</v>
      </c>
      <c r="F20" s="234"/>
    </row>
    <row r="21" spans="1:6" ht="42.75" customHeight="1" x14ac:dyDescent="0.2">
      <c r="A21" s="336" t="s">
        <v>27</v>
      </c>
      <c r="B21" s="396" t="s">
        <v>483</v>
      </c>
      <c r="C21" s="291">
        <f>[10]BS17A!$D22</f>
        <v>0</v>
      </c>
      <c r="D21" s="15">
        <f>[10]BS17A!$U22</f>
        <v>9040</v>
      </c>
      <c r="E21" s="16">
        <f>[10]BS17A!$V22</f>
        <v>0</v>
      </c>
      <c r="F21" s="234"/>
    </row>
    <row r="22" spans="1:6" ht="32.25" customHeight="1" x14ac:dyDescent="0.2">
      <c r="A22" s="336" t="s">
        <v>29</v>
      </c>
      <c r="B22" s="396" t="s">
        <v>484</v>
      </c>
      <c r="C22" s="291">
        <f>[10]BS17A!$D23</f>
        <v>2241</v>
      </c>
      <c r="D22" s="15">
        <f>[10]BS17A!$U23</f>
        <v>6080</v>
      </c>
      <c r="E22" s="16">
        <f>[10]BS17A!$V23</f>
        <v>13625280</v>
      </c>
      <c r="F22" s="234"/>
    </row>
    <row r="23" spans="1:6" ht="40.5" customHeight="1" x14ac:dyDescent="0.2">
      <c r="A23" s="336" t="s">
        <v>31</v>
      </c>
      <c r="B23" s="396" t="s">
        <v>485</v>
      </c>
      <c r="C23" s="291">
        <f>[10]BS17A!$D24</f>
        <v>1308</v>
      </c>
      <c r="D23" s="15">
        <f>[10]BS17A!$U24</f>
        <v>7290</v>
      </c>
      <c r="E23" s="16">
        <f>[10]BS17A!$V24</f>
        <v>9535320</v>
      </c>
      <c r="F23" s="234"/>
    </row>
    <row r="24" spans="1:6" ht="27" customHeight="1" x14ac:dyDescent="0.2">
      <c r="A24" s="336" t="s">
        <v>33</v>
      </c>
      <c r="B24" s="396" t="s">
        <v>486</v>
      </c>
      <c r="C24" s="291">
        <f>[10]BS17A!$D25</f>
        <v>1767</v>
      </c>
      <c r="D24" s="15">
        <f>[10]BS17A!$U25</f>
        <v>9040</v>
      </c>
      <c r="E24" s="16">
        <f>[10]BS17A!$V25</f>
        <v>15973680</v>
      </c>
      <c r="F24" s="234"/>
    </row>
    <row r="25" spans="1:6" ht="15" customHeight="1" x14ac:dyDescent="0.2">
      <c r="A25" s="336" t="s">
        <v>35</v>
      </c>
      <c r="B25" s="396" t="s">
        <v>36</v>
      </c>
      <c r="C25" s="291">
        <f>+[10]BS17A!$D795</f>
        <v>327</v>
      </c>
      <c r="D25" s="15">
        <f>+[10]BS17A!$U795</f>
        <v>7380</v>
      </c>
      <c r="E25" s="16">
        <f>+[10]BS17A!$V795</f>
        <v>2413260</v>
      </c>
      <c r="F25" s="234"/>
    </row>
    <row r="26" spans="1:6" ht="15" customHeight="1" x14ac:dyDescent="0.2">
      <c r="A26" s="337" t="s">
        <v>37</v>
      </c>
      <c r="B26" s="396" t="s">
        <v>38</v>
      </c>
      <c r="C26" s="302">
        <f>+[10]BS17A!$D800</f>
        <v>8</v>
      </c>
      <c r="D26" s="17">
        <f>+[10]BS17A!$U800</f>
        <v>30560</v>
      </c>
      <c r="E26" s="18">
        <f>+[10]BS17A!$V800</f>
        <v>244480</v>
      </c>
      <c r="F26" s="234"/>
    </row>
    <row r="27" spans="1:6" ht="18" customHeight="1" x14ac:dyDescent="0.2">
      <c r="A27" s="497" t="s">
        <v>39</v>
      </c>
      <c r="B27" s="498"/>
      <c r="C27" s="498"/>
      <c r="D27" s="498"/>
      <c r="E27" s="499"/>
      <c r="F27" s="234"/>
    </row>
    <row r="28" spans="1:6" ht="15" customHeight="1" x14ac:dyDescent="0.2">
      <c r="A28" s="335" t="s">
        <v>40</v>
      </c>
      <c r="B28" s="344" t="s">
        <v>41</v>
      </c>
      <c r="C28" s="294">
        <f>[10]BS17A!$D27</f>
        <v>1761</v>
      </c>
      <c r="D28" s="12">
        <f>[10]BS17A!$U27</f>
        <v>1180</v>
      </c>
      <c r="E28" s="13">
        <f>[10]BS17A!$V27</f>
        <v>2077980</v>
      </c>
      <c r="F28" s="234"/>
    </row>
    <row r="29" spans="1:6" ht="15" customHeight="1" x14ac:dyDescent="0.2">
      <c r="A29" s="336" t="s">
        <v>42</v>
      </c>
      <c r="B29" s="350" t="s">
        <v>43</v>
      </c>
      <c r="C29" s="291">
        <f>[10]BS17A!$D28</f>
        <v>0</v>
      </c>
      <c r="D29" s="15">
        <f>[10]BS17A!$U28</f>
        <v>2030</v>
      </c>
      <c r="E29" s="16">
        <f>[10]BS17A!$V28</f>
        <v>0</v>
      </c>
      <c r="F29" s="234"/>
    </row>
    <row r="30" spans="1:6" ht="15" customHeight="1" x14ac:dyDescent="0.2">
      <c r="A30" s="336" t="s">
        <v>44</v>
      </c>
      <c r="B30" s="333" t="s">
        <v>45</v>
      </c>
      <c r="C30" s="291">
        <f>[10]BS17A!$D29</f>
        <v>0</v>
      </c>
      <c r="D30" s="15">
        <f>[10]BS17A!$U29</f>
        <v>650</v>
      </c>
      <c r="E30" s="16">
        <f>[10]BS17A!$V29</f>
        <v>0</v>
      </c>
      <c r="F30" s="234"/>
    </row>
    <row r="31" spans="1:6" ht="15" customHeight="1" x14ac:dyDescent="0.2">
      <c r="A31" s="336" t="s">
        <v>46</v>
      </c>
      <c r="B31" s="333" t="s">
        <v>47</v>
      </c>
      <c r="C31" s="291">
        <f>[10]BS17A!$D30</f>
        <v>114</v>
      </c>
      <c r="D31" s="15">
        <f>[10]BS17A!$U30</f>
        <v>1610</v>
      </c>
      <c r="E31" s="16">
        <f>[10]BS17A!$V30</f>
        <v>183540</v>
      </c>
      <c r="F31" s="234"/>
    </row>
    <row r="32" spans="1:6" ht="15" customHeight="1" x14ac:dyDescent="0.2">
      <c r="A32" s="336" t="s">
        <v>48</v>
      </c>
      <c r="B32" s="333" t="s">
        <v>49</v>
      </c>
      <c r="C32" s="291">
        <f>[10]BS17A!$D31</f>
        <v>1244</v>
      </c>
      <c r="D32" s="15">
        <f>[10]BS17A!$U31</f>
        <v>1300</v>
      </c>
      <c r="E32" s="16">
        <f>[10]BS17A!$V31</f>
        <v>1617200</v>
      </c>
      <c r="F32" s="234"/>
    </row>
    <row r="33" spans="1:6" ht="15" customHeight="1" x14ac:dyDescent="0.2">
      <c r="A33" s="336" t="s">
        <v>50</v>
      </c>
      <c r="B33" s="350" t="s">
        <v>51</v>
      </c>
      <c r="C33" s="291">
        <f>[10]BS17A!$D32</f>
        <v>0</v>
      </c>
      <c r="D33" s="15">
        <f>[10]BS17A!$U32</f>
        <v>1180</v>
      </c>
      <c r="E33" s="16">
        <f>[10]BS17A!$V32</f>
        <v>0</v>
      </c>
      <c r="F33" s="234"/>
    </row>
    <row r="34" spans="1:6" ht="15" customHeight="1" x14ac:dyDescent="0.2">
      <c r="A34" s="336" t="s">
        <v>52</v>
      </c>
      <c r="B34" s="333" t="s">
        <v>53</v>
      </c>
      <c r="C34" s="291">
        <f>+[10]BS17A!$D796</f>
        <v>266</v>
      </c>
      <c r="D34" s="15">
        <f>+[10]BS17A!$U796</f>
        <v>2890</v>
      </c>
      <c r="E34" s="16">
        <f>+[10]BS17A!$V796</f>
        <v>768740</v>
      </c>
      <c r="F34" s="234"/>
    </row>
    <row r="35" spans="1:6" ht="15" customHeight="1" x14ac:dyDescent="0.2">
      <c r="A35" s="336" t="s">
        <v>54</v>
      </c>
      <c r="B35" s="350" t="s">
        <v>55</v>
      </c>
      <c r="C35" s="291">
        <f>+[10]BS17A!$D797</f>
        <v>505</v>
      </c>
      <c r="D35" s="15">
        <f>+[10]BS17A!$U797</f>
        <v>2890</v>
      </c>
      <c r="E35" s="16">
        <f>+[10]BS17A!$V797</f>
        <v>1459450</v>
      </c>
      <c r="F35" s="234"/>
    </row>
    <row r="36" spans="1:6" ht="15" customHeight="1" x14ac:dyDescent="0.2">
      <c r="A36" s="336" t="s">
        <v>56</v>
      </c>
      <c r="B36" s="350" t="s">
        <v>57</v>
      </c>
      <c r="C36" s="291">
        <f>+[10]BS17A!$D798</f>
        <v>2</v>
      </c>
      <c r="D36" s="15">
        <f>+[10]BS17A!$U798</f>
        <v>11500</v>
      </c>
      <c r="E36" s="16">
        <f>+[10]BS17A!$V798</f>
        <v>23000</v>
      </c>
      <c r="F36" s="234"/>
    </row>
    <row r="37" spans="1:6" ht="15" customHeight="1" x14ac:dyDescent="0.2">
      <c r="A37" s="337" t="s">
        <v>58</v>
      </c>
      <c r="B37" s="383" t="s">
        <v>59</v>
      </c>
      <c r="C37" s="302">
        <f>+[10]BS17A!$D799</f>
        <v>37</v>
      </c>
      <c r="D37" s="17">
        <f>+[10]BS17A!$U799</f>
        <v>13470</v>
      </c>
      <c r="E37" s="18">
        <f>+[10]BS17A!$V799</f>
        <v>498390</v>
      </c>
      <c r="F37" s="234"/>
    </row>
    <row r="38" spans="1:6" ht="18" customHeight="1" x14ac:dyDescent="0.2">
      <c r="A38" s="504" t="s">
        <v>60</v>
      </c>
      <c r="B38" s="507"/>
      <c r="C38" s="507"/>
      <c r="D38" s="507"/>
      <c r="E38" s="508"/>
      <c r="F38" s="234"/>
    </row>
    <row r="39" spans="1:6" ht="15" customHeight="1" x14ac:dyDescent="0.2">
      <c r="A39" s="335" t="s">
        <v>61</v>
      </c>
      <c r="B39" s="331" t="s">
        <v>62</v>
      </c>
      <c r="C39" s="294">
        <f>+[10]BS17A!$D801</f>
        <v>0</v>
      </c>
      <c r="D39" s="20">
        <f>+[10]BS17A!$U801</f>
        <v>3796</v>
      </c>
      <c r="E39" s="21">
        <f>+[10]BS17A!$V801</f>
        <v>0</v>
      </c>
      <c r="F39" s="234"/>
    </row>
    <row r="40" spans="1:6" ht="15" customHeight="1" x14ac:dyDescent="0.2">
      <c r="A40" s="337" t="s">
        <v>63</v>
      </c>
      <c r="B40" s="345" t="s">
        <v>64</v>
      </c>
      <c r="C40" s="302">
        <f>+[10]BS17A!$D802</f>
        <v>0</v>
      </c>
      <c r="D40" s="22">
        <f>+[10]BS17A!$U802</f>
        <v>9814</v>
      </c>
      <c r="E40" s="23">
        <f>+[10]BS17A!$V802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+[10]BS17A!$D34</f>
        <v>0</v>
      </c>
      <c r="D42" s="20">
        <f>+[10]BS17A!$U34</f>
        <v>3890</v>
      </c>
      <c r="E42" s="21">
        <f>+[10]BS17A!$V34</f>
        <v>0</v>
      </c>
      <c r="F42" s="234"/>
    </row>
    <row r="43" spans="1:6" ht="15" customHeight="1" x14ac:dyDescent="0.2">
      <c r="A43" s="336" t="s">
        <v>68</v>
      </c>
      <c r="B43" s="333" t="s">
        <v>69</v>
      </c>
      <c r="C43" s="291">
        <f>+[10]BS17A!$D35</f>
        <v>469</v>
      </c>
      <c r="D43" s="15">
        <f>+[10]BS17A!$U35</f>
        <v>2140</v>
      </c>
      <c r="E43" s="16">
        <f>+[10]BS17A!$V35</f>
        <v>1003660</v>
      </c>
      <c r="F43" s="234"/>
    </row>
    <row r="44" spans="1:6" ht="15" customHeight="1" x14ac:dyDescent="0.2">
      <c r="A44" s="336" t="s">
        <v>70</v>
      </c>
      <c r="B44" s="333" t="s">
        <v>71</v>
      </c>
      <c r="C44" s="291">
        <f>+[10]BS17A!$D36</f>
        <v>65</v>
      </c>
      <c r="D44" s="15">
        <f>+[10]BS17A!$U36</f>
        <v>2140</v>
      </c>
      <c r="E44" s="16">
        <f>+[10]BS17A!$V36</f>
        <v>139100</v>
      </c>
      <c r="F44" s="234"/>
    </row>
    <row r="45" spans="1:6" ht="15" customHeight="1" x14ac:dyDescent="0.2">
      <c r="A45" s="337" t="s">
        <v>72</v>
      </c>
      <c r="B45" s="334" t="s">
        <v>73</v>
      </c>
      <c r="C45" s="302">
        <f>+[10]BS17A!$D37</f>
        <v>444</v>
      </c>
      <c r="D45" s="22">
        <f>+[10]BS17A!$U37</f>
        <v>650</v>
      </c>
      <c r="E45" s="23">
        <f>+[10]BS17A!$V37</f>
        <v>288600</v>
      </c>
      <c r="F45" s="234"/>
    </row>
    <row r="46" spans="1:6" ht="18" customHeight="1" x14ac:dyDescent="0.2">
      <c r="A46" s="504" t="s">
        <v>74</v>
      </c>
      <c r="B46" s="507"/>
      <c r="C46" s="507"/>
      <c r="D46" s="507"/>
      <c r="E46" s="508"/>
      <c r="F46" s="234"/>
    </row>
    <row r="47" spans="1:6" ht="15" customHeight="1" x14ac:dyDescent="0.2">
      <c r="A47" s="335" t="s">
        <v>75</v>
      </c>
      <c r="B47" s="352" t="s">
        <v>76</v>
      </c>
      <c r="C47" s="294">
        <f>+[10]BS17A!$D39</f>
        <v>364</v>
      </c>
      <c r="D47" s="20">
        <f>+[10]BS17A!$U39</f>
        <v>1850</v>
      </c>
      <c r="E47" s="21">
        <f>+[10]BS17A!$V39</f>
        <v>673400</v>
      </c>
      <c r="F47" s="234"/>
    </row>
    <row r="48" spans="1:6" ht="15" customHeight="1" x14ac:dyDescent="0.2">
      <c r="A48" s="336" t="s">
        <v>77</v>
      </c>
      <c r="B48" s="333" t="s">
        <v>78</v>
      </c>
      <c r="C48" s="291">
        <f>+[10]BS17A!$D40</f>
        <v>14</v>
      </c>
      <c r="D48" s="15">
        <f>+[10]BS17A!$U40</f>
        <v>1850</v>
      </c>
      <c r="E48" s="16">
        <f>+[10]BS17A!$V40</f>
        <v>25900</v>
      </c>
      <c r="F48" s="234"/>
    </row>
    <row r="49" spans="1:7" ht="15" customHeight="1" x14ac:dyDescent="0.2">
      <c r="A49" s="337" t="s">
        <v>79</v>
      </c>
      <c r="B49" s="334" t="s">
        <v>80</v>
      </c>
      <c r="C49" s="302">
        <f>+[10]BS17A!$D41</f>
        <v>354</v>
      </c>
      <c r="D49" s="22">
        <f>+[10]BS17A!$U41</f>
        <v>1070</v>
      </c>
      <c r="E49" s="23">
        <f>+[10]BS17A!$V41</f>
        <v>378780</v>
      </c>
      <c r="F49" s="234"/>
    </row>
    <row r="50" spans="1:7" ht="18" customHeight="1" x14ac:dyDescent="0.2">
      <c r="A50" s="238"/>
      <c r="B50" s="314" t="s">
        <v>81</v>
      </c>
      <c r="C50" s="238">
        <f>SUM(C14:C49)</f>
        <v>16715</v>
      </c>
      <c r="D50" s="239"/>
      <c r="E50" s="26">
        <f>SUM(E14:E49)</f>
        <v>116192510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74" t="s">
        <v>7</v>
      </c>
      <c r="B54" s="474" t="s">
        <v>83</v>
      </c>
      <c r="C54" s="470" t="s">
        <v>9</v>
      </c>
      <c r="D54" s="259"/>
      <c r="E54" s="472" t="s">
        <v>11</v>
      </c>
      <c r="F54" s="234"/>
    </row>
    <row r="55" spans="1:7" ht="18" customHeight="1" x14ac:dyDescent="0.2">
      <c r="A55" s="473" t="s">
        <v>84</v>
      </c>
      <c r="B55" s="373" t="s">
        <v>85</v>
      </c>
      <c r="C55" s="261">
        <f>+[10]BS17!$D12</f>
        <v>62496</v>
      </c>
      <c r="D55" s="245"/>
      <c r="E55" s="246">
        <f>+E56+E57+E58+E59+E60+E61+E65+E66+E67</f>
        <v>90038510</v>
      </c>
      <c r="F55" s="234"/>
    </row>
    <row r="56" spans="1:7" ht="15" customHeight="1" x14ac:dyDescent="0.2">
      <c r="A56" s="371" t="s">
        <v>86</v>
      </c>
      <c r="B56" s="344" t="s">
        <v>87</v>
      </c>
      <c r="C56" s="328">
        <f>+[10]BS17!$D13</f>
        <v>24153</v>
      </c>
      <c r="D56" s="247"/>
      <c r="E56" s="36">
        <f>+[10]BS17A!V83</f>
        <v>25568800</v>
      </c>
      <c r="F56" s="234"/>
    </row>
    <row r="57" spans="1:7" ht="15" customHeight="1" x14ac:dyDescent="0.2">
      <c r="A57" s="336" t="s">
        <v>88</v>
      </c>
      <c r="B57" s="332" t="s">
        <v>89</v>
      </c>
      <c r="C57" s="291">
        <f>+[10]BS17!$D14</f>
        <v>28277</v>
      </c>
      <c r="D57" s="249"/>
      <c r="E57" s="39">
        <f>+[10]BS17A!V174</f>
        <v>36599260</v>
      </c>
      <c r="F57" s="234"/>
    </row>
    <row r="58" spans="1:7" ht="15" customHeight="1" x14ac:dyDescent="0.2">
      <c r="A58" s="336" t="s">
        <v>90</v>
      </c>
      <c r="B58" s="332" t="s">
        <v>91</v>
      </c>
      <c r="C58" s="291">
        <f>+[10]BS17!$D15</f>
        <v>1062</v>
      </c>
      <c r="D58" s="249"/>
      <c r="E58" s="39">
        <f>+[10]BS17A!V243</f>
        <v>3928160</v>
      </c>
      <c r="F58" s="234"/>
    </row>
    <row r="59" spans="1:7" ht="15" customHeight="1" x14ac:dyDescent="0.2">
      <c r="A59" s="336" t="s">
        <v>92</v>
      </c>
      <c r="B59" s="332" t="s">
        <v>93</v>
      </c>
      <c r="C59" s="291">
        <f>+[10]BS17!$D16</f>
        <v>0</v>
      </c>
      <c r="D59" s="249"/>
      <c r="E59" s="39">
        <f>+[10]BS17A!V289</f>
        <v>0</v>
      </c>
      <c r="F59" s="234"/>
    </row>
    <row r="60" spans="1:7" ht="15" customHeight="1" x14ac:dyDescent="0.2">
      <c r="A60" s="366" t="s">
        <v>94</v>
      </c>
      <c r="B60" s="351" t="s">
        <v>95</v>
      </c>
      <c r="C60" s="313">
        <f>+[10]BS17!$D17</f>
        <v>1399</v>
      </c>
      <c r="D60" s="250"/>
      <c r="E60" s="41">
        <f>+[10]BS17A!V295</f>
        <v>7086740</v>
      </c>
      <c r="F60" s="234"/>
    </row>
    <row r="61" spans="1:7" ht="15" customHeight="1" x14ac:dyDescent="0.2">
      <c r="A61" s="335" t="s">
        <v>96</v>
      </c>
      <c r="B61" s="374" t="s">
        <v>97</v>
      </c>
      <c r="C61" s="315">
        <f>+[10]BS17!$D18</f>
        <v>4785</v>
      </c>
      <c r="D61" s="251"/>
      <c r="E61" s="43">
        <f>SUM(E62:E64)</f>
        <v>12925380</v>
      </c>
      <c r="F61" s="234"/>
    </row>
    <row r="62" spans="1:7" ht="15" customHeight="1" x14ac:dyDescent="0.2">
      <c r="A62" s="377"/>
      <c r="B62" s="352" t="s">
        <v>98</v>
      </c>
      <c r="C62" s="294">
        <f>+[10]BS17!$D19</f>
        <v>3986</v>
      </c>
      <c r="D62" s="252"/>
      <c r="E62" s="45">
        <f>+[10]BS17A!V362</f>
        <v>9524110</v>
      </c>
      <c r="F62" s="234"/>
    </row>
    <row r="63" spans="1:7" ht="15" customHeight="1" x14ac:dyDescent="0.2">
      <c r="A63" s="377"/>
      <c r="B63" s="332" t="s">
        <v>99</v>
      </c>
      <c r="C63" s="291">
        <f>+[10]BS17!$D20</f>
        <v>52</v>
      </c>
      <c r="D63" s="249"/>
      <c r="E63" s="39">
        <f>+[10]BS17A!V405</f>
        <v>157810</v>
      </c>
      <c r="F63" s="234"/>
    </row>
    <row r="64" spans="1:7" ht="15" customHeight="1" x14ac:dyDescent="0.2">
      <c r="A64" s="378"/>
      <c r="B64" s="334" t="s">
        <v>100</v>
      </c>
      <c r="C64" s="302">
        <f>+[10]BS17!$D21</f>
        <v>747</v>
      </c>
      <c r="D64" s="253"/>
      <c r="E64" s="47">
        <f>+[10]BS17A!V428</f>
        <v>3243460</v>
      </c>
      <c r="F64" s="234"/>
    </row>
    <row r="65" spans="1:7" ht="15" customHeight="1" x14ac:dyDescent="0.2">
      <c r="A65" s="371" t="s">
        <v>101</v>
      </c>
      <c r="B65" s="370" t="s">
        <v>102</v>
      </c>
      <c r="C65" s="328">
        <f>+[10]BS17!$D22</f>
        <v>0</v>
      </c>
      <c r="D65" s="247"/>
      <c r="E65" s="36">
        <f>+[10]BS17A!V446</f>
        <v>0</v>
      </c>
      <c r="F65" s="234"/>
    </row>
    <row r="66" spans="1:7" ht="15" customHeight="1" x14ac:dyDescent="0.2">
      <c r="A66" s="336" t="s">
        <v>103</v>
      </c>
      <c r="B66" s="332" t="s">
        <v>104</v>
      </c>
      <c r="C66" s="291">
        <f>+[10]BS17!$D23</f>
        <v>54</v>
      </c>
      <c r="D66" s="249"/>
      <c r="E66" s="39">
        <f>+[10]BS17A!V456</f>
        <v>107630</v>
      </c>
      <c r="F66" s="234"/>
    </row>
    <row r="67" spans="1:7" ht="15" customHeight="1" x14ac:dyDescent="0.2">
      <c r="A67" s="366" t="s">
        <v>105</v>
      </c>
      <c r="B67" s="351" t="s">
        <v>106</v>
      </c>
      <c r="C67" s="313">
        <f>+[10]BS17!$D24</f>
        <v>2766</v>
      </c>
      <c r="D67" s="250"/>
      <c r="E67" s="41">
        <f>+[10]BS17A!V500</f>
        <v>3822540</v>
      </c>
      <c r="F67" s="234"/>
    </row>
    <row r="68" spans="1:7" ht="15" customHeight="1" x14ac:dyDescent="0.2">
      <c r="A68" s="379" t="s">
        <v>107</v>
      </c>
      <c r="B68" s="369" t="s">
        <v>108</v>
      </c>
      <c r="C68" s="329">
        <f>+[10]BS17!$D25</f>
        <v>4264</v>
      </c>
      <c r="D68" s="254"/>
      <c r="E68" s="49">
        <f>SUM(E69:E74)</f>
        <v>84399950</v>
      </c>
      <c r="F68" s="234"/>
    </row>
    <row r="69" spans="1:7" ht="15" customHeight="1" x14ac:dyDescent="0.2">
      <c r="A69" s="336" t="s">
        <v>109</v>
      </c>
      <c r="B69" s="332" t="s">
        <v>110</v>
      </c>
      <c r="C69" s="291">
        <f>+[10]BS17!$D26</f>
        <v>2625</v>
      </c>
      <c r="D69" s="249"/>
      <c r="E69" s="39">
        <f>+[10]BS17A!V535</f>
        <v>21656400</v>
      </c>
      <c r="F69" s="234"/>
    </row>
    <row r="70" spans="1:7" ht="15" customHeight="1" x14ac:dyDescent="0.2">
      <c r="A70" s="336" t="s">
        <v>111</v>
      </c>
      <c r="B70" s="332" t="s">
        <v>112</v>
      </c>
      <c r="C70" s="291">
        <f>+[10]BS17!$D27</f>
        <v>6</v>
      </c>
      <c r="D70" s="249"/>
      <c r="E70" s="39">
        <f>+[10]BS17A!V590</f>
        <v>128610</v>
      </c>
      <c r="F70" s="234"/>
    </row>
    <row r="71" spans="1:7" ht="15" customHeight="1" x14ac:dyDescent="0.2">
      <c r="A71" s="336" t="s">
        <v>113</v>
      </c>
      <c r="B71" s="332" t="s">
        <v>114</v>
      </c>
      <c r="C71" s="291">
        <f>+[10]BS17!$D28</f>
        <v>1020</v>
      </c>
      <c r="D71" s="249"/>
      <c r="E71" s="39">
        <f>+[10]BS17A!V615</f>
        <v>53857710</v>
      </c>
      <c r="F71" s="234"/>
    </row>
    <row r="72" spans="1:7" ht="15" customHeight="1" x14ac:dyDescent="0.2">
      <c r="A72" s="336" t="s">
        <v>115</v>
      </c>
      <c r="B72" s="332" t="s">
        <v>116</v>
      </c>
      <c r="C72" s="291">
        <f>+[10]BS17!$D30+[10]BS17!$D32</f>
        <v>516</v>
      </c>
      <c r="D72" s="249"/>
      <c r="E72" s="39">
        <f>+[10]BS17A!V633-[10]BS17A!V634</f>
        <v>8229550</v>
      </c>
      <c r="F72" s="234"/>
    </row>
    <row r="73" spans="1:7" ht="15" customHeight="1" x14ac:dyDescent="0.2">
      <c r="A73" s="380"/>
      <c r="B73" s="332" t="s">
        <v>117</v>
      </c>
      <c r="C73" s="291">
        <f>+[10]BS17!$D31</f>
        <v>97</v>
      </c>
      <c r="D73" s="249"/>
      <c r="E73" s="39">
        <f>+[10]BS17A!V634</f>
        <v>527680</v>
      </c>
      <c r="F73" s="234"/>
    </row>
    <row r="74" spans="1:7" ht="15" customHeight="1" x14ac:dyDescent="0.2">
      <c r="A74" s="381" t="s">
        <v>118</v>
      </c>
      <c r="B74" s="375" t="s">
        <v>119</v>
      </c>
      <c r="C74" s="319">
        <f>+[10]BS17!$D33</f>
        <v>0</v>
      </c>
      <c r="D74" s="299"/>
      <c r="E74" s="124">
        <f>+[10]BS17A!V654</f>
        <v>0</v>
      </c>
      <c r="F74" s="234"/>
    </row>
    <row r="75" spans="1:7" ht="15" customHeight="1" x14ac:dyDescent="0.2">
      <c r="A75" s="382" t="s">
        <v>120</v>
      </c>
      <c r="B75" s="376" t="s">
        <v>121</v>
      </c>
      <c r="C75" s="330">
        <f>+[10]BS17!$D34</f>
        <v>0</v>
      </c>
      <c r="D75" s="255"/>
      <c r="E75" s="51">
        <f>+[10]BS17A!V783</f>
        <v>0</v>
      </c>
      <c r="F75" s="234"/>
    </row>
    <row r="76" spans="1:7" ht="15" customHeight="1" x14ac:dyDescent="0.2">
      <c r="A76" s="338"/>
      <c r="B76" s="475" t="s">
        <v>122</v>
      </c>
      <c r="C76" s="261">
        <f>+C55+C68+C75</f>
        <v>66760</v>
      </c>
      <c r="D76" s="245"/>
      <c r="E76" s="53">
        <f>+E55+E68+E75</f>
        <v>174438460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74" t="s">
        <v>7</v>
      </c>
      <c r="B80" s="471" t="s">
        <v>8</v>
      </c>
      <c r="C80" s="257" t="s">
        <v>9</v>
      </c>
      <c r="D80" s="259"/>
      <c r="E80" s="260" t="s">
        <v>11</v>
      </c>
      <c r="F80" s="242"/>
      <c r="G80" s="243"/>
    </row>
    <row r="81" spans="1:7" ht="15" customHeight="1" x14ac:dyDescent="0.2">
      <c r="A81" s="372" t="s">
        <v>124</v>
      </c>
      <c r="B81" s="344" t="s">
        <v>125</v>
      </c>
      <c r="C81" s="294">
        <f>+[10]BS17!D49</f>
        <v>0</v>
      </c>
      <c r="D81" s="247"/>
      <c r="E81" s="58">
        <f>+SUM([10]BS17A!V673+[10]BS17A!V719)</f>
        <v>0</v>
      </c>
      <c r="F81" s="234"/>
    </row>
    <row r="82" spans="1:7" ht="15" customHeight="1" x14ac:dyDescent="0.2">
      <c r="A82" s="358">
        <v>2001</v>
      </c>
      <c r="B82" s="332" t="s">
        <v>126</v>
      </c>
      <c r="C82" s="291">
        <f>+[10]BS17!E130</f>
        <v>1143</v>
      </c>
      <c r="D82" s="249"/>
      <c r="E82" s="59">
        <f>+[10]BS17A!V1574</f>
        <v>10138340</v>
      </c>
      <c r="F82" s="234"/>
    </row>
    <row r="83" spans="1:7" ht="15" customHeight="1" x14ac:dyDescent="0.2">
      <c r="A83" s="366" t="s">
        <v>127</v>
      </c>
      <c r="B83" s="351" t="s">
        <v>128</v>
      </c>
      <c r="C83" s="313">
        <f>+[10]BS17A!D1849</f>
        <v>31</v>
      </c>
      <c r="D83" s="250"/>
      <c r="E83" s="60">
        <f>+[10]BS17A!V1849</f>
        <v>2150010</v>
      </c>
      <c r="F83" s="234"/>
    </row>
    <row r="84" spans="1:7" ht="17.25" customHeight="1" x14ac:dyDescent="0.2">
      <c r="A84" s="338"/>
      <c r="B84" s="475" t="s">
        <v>129</v>
      </c>
      <c r="C84" s="261">
        <f>+SUM(C81:C83)</f>
        <v>1174</v>
      </c>
      <c r="D84" s="245"/>
      <c r="E84" s="62">
        <f>SUM(E81:E83)</f>
        <v>12288350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74" t="s">
        <v>477</v>
      </c>
      <c r="D89" s="471" t="s">
        <v>131</v>
      </c>
      <c r="E89" s="301" t="s">
        <v>132</v>
      </c>
      <c r="F89" s="258" t="s">
        <v>133</v>
      </c>
      <c r="G89" s="472" t="s">
        <v>11</v>
      </c>
    </row>
    <row r="90" spans="1:7" ht="15" customHeight="1" x14ac:dyDescent="0.2">
      <c r="A90" s="335" t="s">
        <v>134</v>
      </c>
      <c r="B90" s="331" t="s">
        <v>135</v>
      </c>
      <c r="C90" s="395">
        <f>SUM(D90:F90)</f>
        <v>0</v>
      </c>
      <c r="D90" s="322">
        <f>+[10]BS17!E68</f>
        <v>0</v>
      </c>
      <c r="E90" s="262">
        <f>+[10]BS17!F68</f>
        <v>0</v>
      </c>
      <c r="F90" s="263">
        <f>+[10]BS17!G68</f>
        <v>0</v>
      </c>
      <c r="G90" s="64">
        <f>[10]BS17A!V811</f>
        <v>0</v>
      </c>
    </row>
    <row r="91" spans="1:7" ht="15" customHeight="1" x14ac:dyDescent="0.2">
      <c r="A91" s="336" t="s">
        <v>136</v>
      </c>
      <c r="B91" s="332" t="s">
        <v>137</v>
      </c>
      <c r="C91" s="391">
        <f t="shared" ref="C91:C108" si="0">SUM(D91:F91)</f>
        <v>125</v>
      </c>
      <c r="D91" s="323">
        <f>+[10]BS17!E69</f>
        <v>125</v>
      </c>
      <c r="E91" s="264">
        <f>+[10]BS17!F69</f>
        <v>0</v>
      </c>
      <c r="F91" s="265">
        <f>+[10]BS17!G69</f>
        <v>0</v>
      </c>
      <c r="G91" s="65">
        <f>[10]BS17A!V882</f>
        <v>38320070</v>
      </c>
    </row>
    <row r="92" spans="1:7" ht="15" customHeight="1" x14ac:dyDescent="0.2">
      <c r="A92" s="336" t="s">
        <v>138</v>
      </c>
      <c r="B92" s="332" t="s">
        <v>139</v>
      </c>
      <c r="C92" s="391">
        <f t="shared" si="0"/>
        <v>30</v>
      </c>
      <c r="D92" s="323">
        <f>+[10]BS17!E70</f>
        <v>24</v>
      </c>
      <c r="E92" s="264">
        <f>+[10]BS17!F70</f>
        <v>0</v>
      </c>
      <c r="F92" s="265">
        <f>+[10]BS17!G70</f>
        <v>6</v>
      </c>
      <c r="G92" s="65">
        <f>[10]BS17A!V961</f>
        <v>2804275</v>
      </c>
    </row>
    <row r="93" spans="1:7" ht="15" customHeight="1" x14ac:dyDescent="0.2">
      <c r="A93" s="336" t="s">
        <v>140</v>
      </c>
      <c r="B93" s="332" t="s">
        <v>141</v>
      </c>
      <c r="C93" s="391">
        <f t="shared" si="0"/>
        <v>1</v>
      </c>
      <c r="D93" s="323">
        <f>+[10]BS17!E71</f>
        <v>1</v>
      </c>
      <c r="E93" s="264">
        <f>+[10]BS17!F71</f>
        <v>0</v>
      </c>
      <c r="F93" s="265">
        <f>+[10]BS17!G71</f>
        <v>0</v>
      </c>
      <c r="G93" s="65">
        <f>[10]BS17A!V1037</f>
        <v>34900</v>
      </c>
    </row>
    <row r="94" spans="1:7" ht="15" customHeight="1" x14ac:dyDescent="0.2">
      <c r="A94" s="336" t="s">
        <v>142</v>
      </c>
      <c r="B94" s="332" t="s">
        <v>143</v>
      </c>
      <c r="C94" s="391">
        <f t="shared" si="0"/>
        <v>62</v>
      </c>
      <c r="D94" s="323">
        <f>+[10]BS17!E72</f>
        <v>61</v>
      </c>
      <c r="E94" s="264">
        <f>+[10]BS17!F72</f>
        <v>0</v>
      </c>
      <c r="F94" s="265">
        <f>+[10]BS17!G72</f>
        <v>1</v>
      </c>
      <c r="G94" s="65">
        <f>[10]BS17A!V1098</f>
        <v>3453290</v>
      </c>
    </row>
    <row r="95" spans="1:7" ht="15" customHeight="1" x14ac:dyDescent="0.2">
      <c r="A95" s="336" t="s">
        <v>144</v>
      </c>
      <c r="B95" s="332" t="s">
        <v>145</v>
      </c>
      <c r="C95" s="391">
        <f t="shared" si="0"/>
        <v>82</v>
      </c>
      <c r="D95" s="323">
        <f>+[10]BS17!E73</f>
        <v>77</v>
      </c>
      <c r="E95" s="264">
        <f>+[10]BS17!F73</f>
        <v>0</v>
      </c>
      <c r="F95" s="265">
        <f>+[10]BS17!G73</f>
        <v>5</v>
      </c>
      <c r="G95" s="65">
        <f>[10]BS17A!V1166</f>
        <v>1679170</v>
      </c>
    </row>
    <row r="96" spans="1:7" ht="15" customHeight="1" x14ac:dyDescent="0.2">
      <c r="A96" s="336" t="s">
        <v>146</v>
      </c>
      <c r="B96" s="332" t="s">
        <v>147</v>
      </c>
      <c r="C96" s="391">
        <f t="shared" si="0"/>
        <v>2</v>
      </c>
      <c r="D96" s="323">
        <f>+[10]BS17!E74</f>
        <v>2</v>
      </c>
      <c r="E96" s="264">
        <f>+[10]BS17!F74</f>
        <v>0</v>
      </c>
      <c r="F96" s="265">
        <f>+[10]BS17!G74</f>
        <v>0</v>
      </c>
      <c r="G96" s="65">
        <f>[10]BS17A!V1221</f>
        <v>284540</v>
      </c>
    </row>
    <row r="97" spans="1:7" ht="15" customHeight="1" x14ac:dyDescent="0.2">
      <c r="A97" s="336" t="s">
        <v>148</v>
      </c>
      <c r="B97" s="332" t="s">
        <v>149</v>
      </c>
      <c r="C97" s="391">
        <f t="shared" si="0"/>
        <v>1</v>
      </c>
      <c r="D97" s="323">
        <f>+[10]BS17!E75</f>
        <v>1</v>
      </c>
      <c r="E97" s="264">
        <f>+[10]BS17!F75</f>
        <v>0</v>
      </c>
      <c r="F97" s="265">
        <f>+[10]BS17!G75</f>
        <v>0</v>
      </c>
      <c r="G97" s="65">
        <f>[10]BS17A!V1287</f>
        <v>56250</v>
      </c>
    </row>
    <row r="98" spans="1:7" ht="15" customHeight="1" x14ac:dyDescent="0.2">
      <c r="A98" s="336" t="s">
        <v>150</v>
      </c>
      <c r="B98" s="332" t="s">
        <v>151</v>
      </c>
      <c r="C98" s="391">
        <f t="shared" si="0"/>
        <v>202</v>
      </c>
      <c r="D98" s="323">
        <f>+[10]BS17!E76</f>
        <v>167</v>
      </c>
      <c r="E98" s="264">
        <f>+[10]BS17!F76</f>
        <v>4</v>
      </c>
      <c r="F98" s="265">
        <f>+[10]BS17!G76</f>
        <v>31</v>
      </c>
      <c r="G98" s="65">
        <f>[10]BS17A!V1357</f>
        <v>49861080</v>
      </c>
    </row>
    <row r="99" spans="1:7" ht="15" customHeight="1" x14ac:dyDescent="0.2">
      <c r="A99" s="336" t="s">
        <v>152</v>
      </c>
      <c r="B99" s="332" t="s">
        <v>153</v>
      </c>
      <c r="C99" s="391">
        <f t="shared" si="0"/>
        <v>10</v>
      </c>
      <c r="D99" s="323">
        <f>+[10]BS17!E77</f>
        <v>8</v>
      </c>
      <c r="E99" s="264">
        <f>+[10]BS17!F77</f>
        <v>0</v>
      </c>
      <c r="F99" s="265">
        <f>+[10]BS17!G77</f>
        <v>2</v>
      </c>
      <c r="G99" s="65">
        <f>[10]BS17A!V1441</f>
        <v>1037805</v>
      </c>
    </row>
    <row r="100" spans="1:7" ht="15" customHeight="1" x14ac:dyDescent="0.2">
      <c r="A100" s="336" t="s">
        <v>154</v>
      </c>
      <c r="B100" s="332" t="s">
        <v>155</v>
      </c>
      <c r="C100" s="391">
        <f t="shared" si="0"/>
        <v>53</v>
      </c>
      <c r="D100" s="323">
        <f>+[10]BS17!E78</f>
        <v>49</v>
      </c>
      <c r="E100" s="264">
        <f>+[10]BS17!F78</f>
        <v>1</v>
      </c>
      <c r="F100" s="265">
        <f>+[10]BS17!G78</f>
        <v>3</v>
      </c>
      <c r="G100" s="65">
        <f>[10]BS17A!V1489</f>
        <v>12514857.5</v>
      </c>
    </row>
    <row r="101" spans="1:7" ht="15" customHeight="1" x14ac:dyDescent="0.2">
      <c r="A101" s="336" t="s">
        <v>156</v>
      </c>
      <c r="B101" s="332" t="s">
        <v>157</v>
      </c>
      <c r="C101" s="391">
        <f t="shared" si="0"/>
        <v>8</v>
      </c>
      <c r="D101" s="323">
        <f>+[10]BS17!E79</f>
        <v>8</v>
      </c>
      <c r="E101" s="264">
        <f>+[10]BS17!F79</f>
        <v>0</v>
      </c>
      <c r="F101" s="265">
        <f>+[10]BS17!G79</f>
        <v>0</v>
      </c>
      <c r="G101" s="65">
        <f>[10]BS17A!V1592</f>
        <v>1982030</v>
      </c>
    </row>
    <row r="102" spans="1:7" ht="15" customHeight="1" x14ac:dyDescent="0.2">
      <c r="A102" s="366" t="s">
        <v>158</v>
      </c>
      <c r="B102" s="351" t="s">
        <v>159</v>
      </c>
      <c r="C102" s="392">
        <f t="shared" si="0"/>
        <v>40</v>
      </c>
      <c r="D102" s="324">
        <f>+[10]BS17!E80</f>
        <v>36</v>
      </c>
      <c r="E102" s="266">
        <f>+[10]BS17!F80</f>
        <v>1</v>
      </c>
      <c r="F102" s="267">
        <f>+[10]BS17!G80</f>
        <v>3</v>
      </c>
      <c r="G102" s="66">
        <f>[10]BS17A!V1597</f>
        <v>8786975</v>
      </c>
    </row>
    <row r="103" spans="1:7" ht="15" customHeight="1" x14ac:dyDescent="0.2">
      <c r="A103" s="335" t="s">
        <v>160</v>
      </c>
      <c r="B103" s="331" t="s">
        <v>161</v>
      </c>
      <c r="C103" s="390">
        <f t="shared" si="0"/>
        <v>131</v>
      </c>
      <c r="D103" s="322">
        <f>+[10]BS17!E81</f>
        <v>131</v>
      </c>
      <c r="E103" s="262">
        <f>+[10]BS17!F81</f>
        <v>0</v>
      </c>
      <c r="F103" s="263">
        <f>+[10]BS17!G81</f>
        <v>0</v>
      </c>
      <c r="G103" s="64">
        <f>+[10]BS17A!V1631</f>
        <v>17387570</v>
      </c>
    </row>
    <row r="104" spans="1:7" ht="15" customHeight="1" x14ac:dyDescent="0.2">
      <c r="A104" s="336"/>
      <c r="B104" s="332" t="s">
        <v>162</v>
      </c>
      <c r="C104" s="391">
        <f t="shared" si="0"/>
        <v>0</v>
      </c>
      <c r="D104" s="323">
        <f>+[10]BS17A!D1635</f>
        <v>0</v>
      </c>
      <c r="E104" s="264">
        <f>+[10]BS17A!F1635</f>
        <v>0</v>
      </c>
      <c r="F104" s="265">
        <f>+[10]BS17A!G1635</f>
        <v>0</v>
      </c>
      <c r="G104" s="65">
        <f>+[10]BS17A!V1635</f>
        <v>0</v>
      </c>
    </row>
    <row r="105" spans="1:7" ht="15" customHeight="1" x14ac:dyDescent="0.2">
      <c r="A105" s="336"/>
      <c r="B105" s="332" t="s">
        <v>163</v>
      </c>
      <c r="C105" s="391">
        <f t="shared" si="0"/>
        <v>111</v>
      </c>
      <c r="D105" s="323">
        <f>+[10]BS17A!D1634</f>
        <v>111</v>
      </c>
      <c r="E105" s="264">
        <f>+[10]BS17A!F1634</f>
        <v>0</v>
      </c>
      <c r="F105" s="265">
        <f>+[10]BS17A!G1634</f>
        <v>0</v>
      </c>
      <c r="G105" s="65">
        <f>+[10]BS17A!V1634</f>
        <v>15303570</v>
      </c>
    </row>
    <row r="106" spans="1:7" ht="15" customHeight="1" x14ac:dyDescent="0.2">
      <c r="A106" s="337"/>
      <c r="B106" s="345" t="s">
        <v>164</v>
      </c>
      <c r="C106" s="393">
        <f t="shared" si="0"/>
        <v>20</v>
      </c>
      <c r="D106" s="325">
        <f>+[10]BS17A!D1632+[10]BS17A!D1633</f>
        <v>20</v>
      </c>
      <c r="E106" s="269">
        <f>+[10]BS17A!F1632+[10]BS17A!F1633</f>
        <v>0</v>
      </c>
      <c r="F106" s="270">
        <f>+[10]BS17A!G1632+[10]BS17A!G1633</f>
        <v>0</v>
      </c>
      <c r="G106" s="68">
        <f>+[10]BS17A!V1632+[10]BS17A!V1633</f>
        <v>2084000</v>
      </c>
    </row>
    <row r="107" spans="1:7" ht="15" customHeight="1" x14ac:dyDescent="0.2">
      <c r="A107" s="371" t="s">
        <v>165</v>
      </c>
      <c r="B107" s="370" t="s">
        <v>166</v>
      </c>
      <c r="C107" s="394">
        <f t="shared" si="0"/>
        <v>55</v>
      </c>
      <c r="D107" s="326">
        <f>+[10]BS17!E82</f>
        <v>52</v>
      </c>
      <c r="E107" s="271">
        <f>+[10]BS17!F82</f>
        <v>2</v>
      </c>
      <c r="F107" s="272">
        <f>+[10]BS17!G82</f>
        <v>1</v>
      </c>
      <c r="G107" s="69">
        <f>+[10]BS17A!V1639</f>
        <v>10042660</v>
      </c>
    </row>
    <row r="108" spans="1:7" ht="15" customHeight="1" x14ac:dyDescent="0.2">
      <c r="A108" s="367">
        <v>2106</v>
      </c>
      <c r="B108" s="345" t="s">
        <v>167</v>
      </c>
      <c r="C108" s="393">
        <f t="shared" si="0"/>
        <v>12</v>
      </c>
      <c r="D108" s="325">
        <f>[10]BS17A!D1845</f>
        <v>12</v>
      </c>
      <c r="E108" s="269">
        <f>[10]BS17A!F1845</f>
        <v>0</v>
      </c>
      <c r="F108" s="270">
        <f>[10]BS17A!G1845</f>
        <v>0</v>
      </c>
      <c r="G108" s="68">
        <f>+[10]BS17A!V1845</f>
        <v>749380</v>
      </c>
    </row>
    <row r="109" spans="1:7" ht="15" customHeight="1" x14ac:dyDescent="0.2">
      <c r="A109" s="343"/>
      <c r="B109" s="342" t="s">
        <v>168</v>
      </c>
      <c r="C109" s="327">
        <f>+SUM(C90:C103)+C107+C108</f>
        <v>814</v>
      </c>
      <c r="D109" s="327">
        <f>+SUM(D90:D103)+D107+D108</f>
        <v>754</v>
      </c>
      <c r="E109" s="274">
        <f>+SUM(E90:E103)+E107+E108</f>
        <v>8</v>
      </c>
      <c r="F109" s="275">
        <f>+SUM(F90:F103)+F107+F108</f>
        <v>52</v>
      </c>
      <c r="G109" s="73">
        <f>+SUM(G90:G103)+G107+G108</f>
        <v>148994852.5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74" t="s">
        <v>7</v>
      </c>
      <c r="B113" s="474" t="s">
        <v>8</v>
      </c>
      <c r="C113" s="470" t="s">
        <v>9</v>
      </c>
      <c r="D113" s="258" t="s">
        <v>10</v>
      </c>
      <c r="E113" s="472" t="s">
        <v>11</v>
      </c>
      <c r="F113" s="231"/>
    </row>
    <row r="114" spans="1:6" ht="15" customHeight="1" x14ac:dyDescent="0.2">
      <c r="A114" s="335" t="s">
        <v>170</v>
      </c>
      <c r="B114" s="331" t="s">
        <v>171</v>
      </c>
      <c r="C114" s="294">
        <f>+[10]BS17A!D1636</f>
        <v>78</v>
      </c>
      <c r="D114" s="74">
        <f>+[10]BS17A!U1636</f>
        <v>137860</v>
      </c>
      <c r="E114" s="75">
        <f>+[10]BS17A!V1636</f>
        <v>10753080</v>
      </c>
      <c r="F114" s="234"/>
    </row>
    <row r="115" spans="1:6" ht="15" customHeight="1" x14ac:dyDescent="0.2">
      <c r="A115" s="337" t="s">
        <v>172</v>
      </c>
      <c r="B115" s="364" t="s">
        <v>173</v>
      </c>
      <c r="C115" s="313">
        <f>+[10]BS17A!D1637</f>
        <v>4</v>
      </c>
      <c r="D115" s="76">
        <f>+[10]BS17A!U1637</f>
        <v>145050</v>
      </c>
      <c r="E115" s="60">
        <f>+[10]BS17A!V1637</f>
        <v>580200</v>
      </c>
      <c r="F115" s="234"/>
    </row>
    <row r="116" spans="1:6" ht="15" customHeight="1" x14ac:dyDescent="0.2">
      <c r="A116" s="261"/>
      <c r="B116" s="300" t="s">
        <v>174</v>
      </c>
      <c r="C116" s="261">
        <f>SUM(C114:C115)</f>
        <v>82</v>
      </c>
      <c r="D116" s="245"/>
      <c r="E116" s="62">
        <f>SUM(E114:E115)</f>
        <v>11333280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74" t="s">
        <v>7</v>
      </c>
      <c r="B120" s="474" t="s">
        <v>9</v>
      </c>
      <c r="C120" s="474" t="s">
        <v>11</v>
      </c>
      <c r="D120" s="234"/>
      <c r="E120" s="234"/>
      <c r="F120" s="234"/>
    </row>
    <row r="121" spans="1:6" ht="15" customHeight="1" x14ac:dyDescent="0.2">
      <c r="A121" s="276" t="s">
        <v>176</v>
      </c>
      <c r="B121" s="277" t="s">
        <v>177</v>
      </c>
      <c r="C121" s="79">
        <f>+[10]BS17A!V1871+[10]BS17A!V1889+[10]BS17A!V1914</f>
        <v>10494570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74" t="s">
        <v>7</v>
      </c>
      <c r="B125" s="474" t="s">
        <v>8</v>
      </c>
      <c r="C125" s="470" t="s">
        <v>9</v>
      </c>
      <c r="D125" s="258" t="s">
        <v>10</v>
      </c>
      <c r="E125" s="472" t="s">
        <v>11</v>
      </c>
      <c r="F125" s="231"/>
    </row>
    <row r="126" spans="1:6" ht="15" customHeight="1" x14ac:dyDescent="0.2">
      <c r="A126" s="335" t="s">
        <v>179</v>
      </c>
      <c r="B126" s="352" t="s">
        <v>487</v>
      </c>
      <c r="C126" s="294">
        <f>+[10]BS17A!$D59</f>
        <v>4905</v>
      </c>
      <c r="D126" s="20">
        <f>+[10]BS17A!$U59</f>
        <v>35300</v>
      </c>
      <c r="E126" s="80">
        <f>+[10]BS17A!$V59</f>
        <v>173146500</v>
      </c>
      <c r="F126" s="234"/>
    </row>
    <row r="127" spans="1:6" ht="15" customHeight="1" x14ac:dyDescent="0.2">
      <c r="A127" s="336" t="s">
        <v>181</v>
      </c>
      <c r="B127" s="352" t="s">
        <v>488</v>
      </c>
      <c r="C127" s="291">
        <f>+[10]BS17A!$D60</f>
        <v>0</v>
      </c>
      <c r="D127" s="15">
        <f>+[10]BS17A!$U60</f>
        <v>32500</v>
      </c>
      <c r="E127" s="81">
        <f>+[10]BS17A!$V60</f>
        <v>0</v>
      </c>
      <c r="F127" s="234"/>
    </row>
    <row r="128" spans="1:6" ht="15" customHeight="1" x14ac:dyDescent="0.2">
      <c r="A128" s="336" t="s">
        <v>183</v>
      </c>
      <c r="B128" s="352" t="s">
        <v>489</v>
      </c>
      <c r="C128" s="291">
        <f>+[10]BS17A!$D61</f>
        <v>0</v>
      </c>
      <c r="D128" s="15">
        <f>+[10]BS17A!$U61</f>
        <v>27090</v>
      </c>
      <c r="E128" s="81">
        <f>+[10]BS17A!$V61</f>
        <v>0</v>
      </c>
      <c r="F128" s="234"/>
    </row>
    <row r="129" spans="1:6" ht="15" customHeight="1" x14ac:dyDescent="0.2">
      <c r="A129" s="336" t="s">
        <v>185</v>
      </c>
      <c r="B129" s="333" t="s">
        <v>186</v>
      </c>
      <c r="C129" s="291">
        <f>SUM([10]BS17A!D62:D64)</f>
        <v>169</v>
      </c>
      <c r="D129" s="15">
        <f>+[10]BS17A!$U62</f>
        <v>146780</v>
      </c>
      <c r="E129" s="81">
        <f>SUM([10]BS17A!V62:V64)</f>
        <v>24805820</v>
      </c>
      <c r="F129" s="234"/>
    </row>
    <row r="130" spans="1:6" ht="15" customHeight="1" x14ac:dyDescent="0.2">
      <c r="A130" s="336" t="s">
        <v>187</v>
      </c>
      <c r="B130" s="333" t="s">
        <v>188</v>
      </c>
      <c r="C130" s="291">
        <f>SUM([10]BS17A!D65:D67)</f>
        <v>242</v>
      </c>
      <c r="D130" s="15">
        <f>+[10]BS17A!$U65</f>
        <v>70890</v>
      </c>
      <c r="E130" s="81">
        <f>SUM([10]BS17A!V65:V67)</f>
        <v>17155380</v>
      </c>
      <c r="F130" s="234"/>
    </row>
    <row r="131" spans="1:6" ht="15" customHeight="1" x14ac:dyDescent="0.2">
      <c r="A131" s="336" t="s">
        <v>189</v>
      </c>
      <c r="B131" s="333" t="s">
        <v>190</v>
      </c>
      <c r="C131" s="291">
        <f>+[10]BS17A!D68</f>
        <v>124</v>
      </c>
      <c r="D131" s="15">
        <f>+[10]BS17A!$U68</f>
        <v>63600</v>
      </c>
      <c r="E131" s="81">
        <f>+[10]BS17A!$V68</f>
        <v>7886400</v>
      </c>
      <c r="F131" s="234"/>
    </row>
    <row r="132" spans="1:6" ht="15" customHeight="1" x14ac:dyDescent="0.2">
      <c r="A132" s="336" t="s">
        <v>191</v>
      </c>
      <c r="B132" s="333" t="s">
        <v>192</v>
      </c>
      <c r="C132" s="291">
        <f>+[10]BS17A!$D69</f>
        <v>0</v>
      </c>
      <c r="D132" s="15">
        <f>+[10]BS17A!$U69</f>
        <v>18050</v>
      </c>
      <c r="E132" s="81">
        <f>+[10]BS17A!$V69</f>
        <v>0</v>
      </c>
      <c r="F132" s="234"/>
    </row>
    <row r="133" spans="1:6" ht="15" customHeight="1" x14ac:dyDescent="0.2">
      <c r="A133" s="336" t="s">
        <v>193</v>
      </c>
      <c r="B133" s="333" t="s">
        <v>194</v>
      </c>
      <c r="C133" s="291">
        <f>+[10]BS17A!$D70</f>
        <v>0</v>
      </c>
      <c r="D133" s="15">
        <f>+[10]BS17A!$U70</f>
        <v>28280</v>
      </c>
      <c r="E133" s="81">
        <f>+[10]BS17A!$V70</f>
        <v>0</v>
      </c>
      <c r="F133" s="234"/>
    </row>
    <row r="134" spans="1:6" ht="15" customHeight="1" x14ac:dyDescent="0.2">
      <c r="A134" s="336" t="s">
        <v>195</v>
      </c>
      <c r="B134" s="333" t="s">
        <v>196</v>
      </c>
      <c r="C134" s="291">
        <f>+[10]BS17A!$D73</f>
        <v>0</v>
      </c>
      <c r="D134" s="15">
        <f>+[10]BS17A!$U73</f>
        <v>28510</v>
      </c>
      <c r="E134" s="81">
        <f>+[10]BS17A!$V73</f>
        <v>0</v>
      </c>
      <c r="F134" s="234"/>
    </row>
    <row r="135" spans="1:6" ht="15" customHeight="1" x14ac:dyDescent="0.2">
      <c r="A135" s="336" t="s">
        <v>197</v>
      </c>
      <c r="B135" s="333" t="s">
        <v>198</v>
      </c>
      <c r="C135" s="291">
        <f>+[10]BS17A!$D71</f>
        <v>0</v>
      </c>
      <c r="D135" s="15">
        <f>+[10]BS17A!$U71</f>
        <v>29440</v>
      </c>
      <c r="E135" s="81">
        <f>+[10]BS17A!$V71</f>
        <v>0</v>
      </c>
      <c r="F135" s="234"/>
    </row>
    <row r="136" spans="1:6" ht="15" customHeight="1" x14ac:dyDescent="0.2">
      <c r="A136" s="336" t="s">
        <v>199</v>
      </c>
      <c r="B136" s="333" t="s">
        <v>200</v>
      </c>
      <c r="C136" s="291">
        <f>+[10]BS17A!$D76</f>
        <v>0</v>
      </c>
      <c r="D136" s="15">
        <f>+[10]BS17A!$U76</f>
        <v>35300</v>
      </c>
      <c r="E136" s="81">
        <f>+[10]BS17A!$V76</f>
        <v>0</v>
      </c>
      <c r="F136" s="234"/>
    </row>
    <row r="137" spans="1:6" ht="15" customHeight="1" x14ac:dyDescent="0.2">
      <c r="A137" s="336" t="s">
        <v>201</v>
      </c>
      <c r="B137" s="332" t="s">
        <v>202</v>
      </c>
      <c r="C137" s="291">
        <f>+[10]BS17A!$D79</f>
        <v>64</v>
      </c>
      <c r="D137" s="15">
        <f>+[10]BS17A!$U79</f>
        <v>6850</v>
      </c>
      <c r="E137" s="81">
        <f>+[10]BS17A!$V79</f>
        <v>438400</v>
      </c>
      <c r="F137" s="234"/>
    </row>
    <row r="138" spans="1:6" ht="15" customHeight="1" x14ac:dyDescent="0.2">
      <c r="A138" s="336" t="s">
        <v>203</v>
      </c>
      <c r="B138" s="332" t="s">
        <v>204</v>
      </c>
      <c r="C138" s="291">
        <f>+[10]BS17A!$D80</f>
        <v>0</v>
      </c>
      <c r="D138" s="15">
        <f>+[10]BS17A!$U80</f>
        <v>49480</v>
      </c>
      <c r="E138" s="81">
        <f>+[10]BS17A!$V80</f>
        <v>0</v>
      </c>
      <c r="F138" s="234"/>
    </row>
    <row r="139" spans="1:6" ht="15" customHeight="1" x14ac:dyDescent="0.2">
      <c r="A139" s="337"/>
      <c r="B139" s="368" t="s">
        <v>205</v>
      </c>
      <c r="C139" s="321">
        <f>SUM(C126:C138)</f>
        <v>5504</v>
      </c>
      <c r="D139" s="82"/>
      <c r="E139" s="83">
        <f>SUM(E126:E138)</f>
        <v>223432500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+[10]BS17A!$D72</f>
        <v>0</v>
      </c>
      <c r="D141" s="15">
        <f>+[10]BS17A!$U72</f>
        <v>11860</v>
      </c>
      <c r="E141" s="81">
        <f>+[10]BS17A!$V72</f>
        <v>0</v>
      </c>
      <c r="F141" s="234"/>
    </row>
    <row r="142" spans="1:6" ht="15" customHeight="1" x14ac:dyDescent="0.2">
      <c r="A142" s="336" t="s">
        <v>209</v>
      </c>
      <c r="B142" s="333" t="s">
        <v>210</v>
      </c>
      <c r="C142" s="291">
        <f>+[10]BS17A!$D74</f>
        <v>0</v>
      </c>
      <c r="D142" s="15">
        <f>+[10]BS17A!$U74</f>
        <v>11860</v>
      </c>
      <c r="E142" s="81">
        <f>+[10]BS17A!$V74</f>
        <v>0</v>
      </c>
      <c r="F142" s="234"/>
    </row>
    <row r="143" spans="1:6" ht="15" customHeight="1" x14ac:dyDescent="0.2">
      <c r="A143" s="336" t="s">
        <v>211</v>
      </c>
      <c r="B143" s="333" t="s">
        <v>212</v>
      </c>
      <c r="C143" s="291">
        <f>+[10]BS17A!$D75</f>
        <v>75</v>
      </c>
      <c r="D143" s="15">
        <f>+[10]BS17A!$U75</f>
        <v>5230</v>
      </c>
      <c r="E143" s="81">
        <f>+[10]BS17A!$V75</f>
        <v>392250</v>
      </c>
      <c r="F143" s="234"/>
    </row>
    <row r="144" spans="1:6" ht="15" customHeight="1" x14ac:dyDescent="0.2">
      <c r="A144" s="336" t="s">
        <v>213</v>
      </c>
      <c r="B144" s="333" t="s">
        <v>214</v>
      </c>
      <c r="C144" s="291">
        <f>+[10]BS17A!$D77</f>
        <v>0</v>
      </c>
      <c r="D144" s="15">
        <f>+[10]BS17A!$U77</f>
        <v>95440</v>
      </c>
      <c r="E144" s="81">
        <f>+[10]BS17A!$V77</f>
        <v>0</v>
      </c>
      <c r="F144" s="234"/>
    </row>
    <row r="145" spans="1:6" ht="15" customHeight="1" x14ac:dyDescent="0.2">
      <c r="A145" s="336" t="s">
        <v>215</v>
      </c>
      <c r="B145" s="333" t="s">
        <v>216</v>
      </c>
      <c r="C145" s="291">
        <f>+[10]BS17A!$D78</f>
        <v>0</v>
      </c>
      <c r="D145" s="15">
        <f>+[10]BS17A!$U78</f>
        <v>11270</v>
      </c>
      <c r="E145" s="81">
        <f>+[10]BS17A!$V78</f>
        <v>0</v>
      </c>
      <c r="F145" s="234"/>
    </row>
    <row r="146" spans="1:6" ht="15" customHeight="1" x14ac:dyDescent="0.2">
      <c r="A146" s="336" t="s">
        <v>217</v>
      </c>
      <c r="B146" s="333" t="s">
        <v>218</v>
      </c>
      <c r="C146" s="291">
        <f>+[10]BS17A!$D81</f>
        <v>0</v>
      </c>
      <c r="D146" s="15">
        <f>+[10]BS17A!$U81</f>
        <v>8680</v>
      </c>
      <c r="E146" s="81">
        <f>+[10]BS17A!$V81</f>
        <v>0</v>
      </c>
      <c r="F146" s="234"/>
    </row>
    <row r="147" spans="1:6" ht="15" customHeight="1" x14ac:dyDescent="0.2">
      <c r="A147" s="337"/>
      <c r="B147" s="368" t="s">
        <v>219</v>
      </c>
      <c r="C147" s="321">
        <f>SUM(C141:C146)</f>
        <v>75</v>
      </c>
      <c r="D147" s="82"/>
      <c r="E147" s="83">
        <f>SUM(E141:E146)</f>
        <v>392250</v>
      </c>
      <c r="F147" s="234"/>
    </row>
    <row r="148" spans="1:6" ht="15" customHeight="1" x14ac:dyDescent="0.2">
      <c r="A148" s="343"/>
      <c r="B148" s="342" t="s">
        <v>220</v>
      </c>
      <c r="C148" s="238">
        <f>+C139+C147</f>
        <v>5579</v>
      </c>
      <c r="D148" s="84"/>
      <c r="E148" s="85">
        <f>+E139+E147</f>
        <v>223824750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74" t="s">
        <v>7</v>
      </c>
      <c r="B152" s="474" t="s">
        <v>8</v>
      </c>
      <c r="C152" s="470" t="s">
        <v>9</v>
      </c>
      <c r="D152" s="258" t="s">
        <v>10</v>
      </c>
      <c r="E152" s="472" t="s">
        <v>11</v>
      </c>
      <c r="F152" s="234"/>
    </row>
    <row r="153" spans="1:6" ht="15" customHeight="1" x14ac:dyDescent="0.2">
      <c r="A153" s="335" t="s">
        <v>222</v>
      </c>
      <c r="B153" s="352" t="s">
        <v>223</v>
      </c>
      <c r="C153" s="294">
        <f>+[10]BS17A!D43</f>
        <v>228</v>
      </c>
      <c r="D153" s="20">
        <f>[10]BS17A!U43</f>
        <v>810</v>
      </c>
      <c r="E153" s="80">
        <f>+[10]BS17A!V43</f>
        <v>184680</v>
      </c>
      <c r="F153" s="234"/>
    </row>
    <row r="154" spans="1:6" ht="15" customHeight="1" x14ac:dyDescent="0.2">
      <c r="A154" s="337" t="s">
        <v>224</v>
      </c>
      <c r="B154" s="334" t="s">
        <v>225</v>
      </c>
      <c r="C154" s="302">
        <f>+[10]BS17A!D44+[10]BS17A!D45</f>
        <v>0</v>
      </c>
      <c r="D154" s="22">
        <f>[10]BS17A!U44</f>
        <v>100</v>
      </c>
      <c r="E154" s="86">
        <f>+[10]BS17A!V44+[10]BS17A!V45</f>
        <v>0</v>
      </c>
      <c r="F154" s="234"/>
    </row>
    <row r="155" spans="1:6" ht="15" customHeight="1" x14ac:dyDescent="0.2">
      <c r="A155" s="343"/>
      <c r="B155" s="342" t="s">
        <v>226</v>
      </c>
      <c r="C155" s="238">
        <f>SUM(C153:C154)</f>
        <v>228</v>
      </c>
      <c r="D155" s="84"/>
      <c r="E155" s="85">
        <f>SUM(E153:E154)</f>
        <v>184680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74" t="s">
        <v>7</v>
      </c>
      <c r="B159" s="474" t="s">
        <v>8</v>
      </c>
      <c r="C159" s="470" t="s">
        <v>9</v>
      </c>
      <c r="D159" s="258" t="s">
        <v>10</v>
      </c>
      <c r="E159" s="472" t="s">
        <v>11</v>
      </c>
      <c r="F159" s="234"/>
    </row>
    <row r="160" spans="1:6" ht="15" customHeight="1" x14ac:dyDescent="0.2">
      <c r="A160" s="335" t="s">
        <v>228</v>
      </c>
      <c r="B160" s="331" t="s">
        <v>229</v>
      </c>
      <c r="C160" s="317">
        <f>+[10]BS17A!$D1481</f>
        <v>0</v>
      </c>
      <c r="D160" s="20">
        <f>+[10]BS17A!$U1481</f>
        <v>44460</v>
      </c>
      <c r="E160" s="80">
        <f>+[10]BS17A!$V1481</f>
        <v>0</v>
      </c>
      <c r="F160" s="234"/>
    </row>
    <row r="161" spans="1:6" ht="15" customHeight="1" x14ac:dyDescent="0.2">
      <c r="A161" s="336" t="s">
        <v>230</v>
      </c>
      <c r="B161" s="333" t="s">
        <v>231</v>
      </c>
      <c r="C161" s="320">
        <f>+[10]BS17A!$D1482</f>
        <v>0</v>
      </c>
      <c r="D161" s="15">
        <f>+[10]BS17A!$U1482</f>
        <v>27950</v>
      </c>
      <c r="E161" s="81">
        <f>+[10]BS17A!$V1482</f>
        <v>0</v>
      </c>
      <c r="F161" s="234"/>
    </row>
    <row r="162" spans="1:6" ht="15" customHeight="1" x14ac:dyDescent="0.2">
      <c r="A162" s="336" t="s">
        <v>232</v>
      </c>
      <c r="B162" s="332" t="s">
        <v>233</v>
      </c>
      <c r="C162" s="320">
        <f>+[10]BS17A!$D1483</f>
        <v>0</v>
      </c>
      <c r="D162" s="15">
        <f>+[10]BS17A!$U1483</f>
        <v>28790</v>
      </c>
      <c r="E162" s="81">
        <f>+[10]BS17A!$V1483</f>
        <v>0</v>
      </c>
      <c r="F162" s="234"/>
    </row>
    <row r="163" spans="1:6" ht="15" customHeight="1" x14ac:dyDescent="0.2">
      <c r="A163" s="336" t="s">
        <v>234</v>
      </c>
      <c r="B163" s="333" t="s">
        <v>235</v>
      </c>
      <c r="C163" s="320">
        <f>+[10]BS17A!$D1484</f>
        <v>0</v>
      </c>
      <c r="D163" s="15">
        <f>+[10]BS17A!$U1484</f>
        <v>863910</v>
      </c>
      <c r="E163" s="81">
        <f>+[10]BS17A!$V1484</f>
        <v>0</v>
      </c>
      <c r="F163" s="234"/>
    </row>
    <row r="164" spans="1:6" ht="15" customHeight="1" x14ac:dyDescent="0.2">
      <c r="A164" s="336" t="s">
        <v>236</v>
      </c>
      <c r="B164" s="333" t="s">
        <v>237</v>
      </c>
      <c r="C164" s="320">
        <f>+[10]BS17A!$D1485</f>
        <v>0</v>
      </c>
      <c r="D164" s="15">
        <f>+[10]BS17A!$U1485</f>
        <v>392400</v>
      </c>
      <c r="E164" s="81">
        <f>+[10]BS17A!$V1485</f>
        <v>0</v>
      </c>
      <c r="F164" s="234"/>
    </row>
    <row r="165" spans="1:6" ht="15" customHeight="1" x14ac:dyDescent="0.2">
      <c r="A165" s="336" t="s">
        <v>238</v>
      </c>
      <c r="B165" s="333" t="s">
        <v>239</v>
      </c>
      <c r="C165" s="320">
        <f>+[10]BS17A!$D1486</f>
        <v>0</v>
      </c>
      <c r="D165" s="15">
        <f>+[10]BS17A!$U1486</f>
        <v>600020</v>
      </c>
      <c r="E165" s="81">
        <f>+[10]BS17A!$V1486</f>
        <v>0</v>
      </c>
      <c r="F165" s="234"/>
    </row>
    <row r="166" spans="1:6" ht="15" customHeight="1" x14ac:dyDescent="0.2">
      <c r="A166" s="366" t="s">
        <v>240</v>
      </c>
      <c r="B166" s="364" t="s">
        <v>241</v>
      </c>
      <c r="C166" s="320">
        <f>+[10]BS17A!$D1487</f>
        <v>0</v>
      </c>
      <c r="D166" s="15">
        <f>+[10]BS17A!$U1487</f>
        <v>54100</v>
      </c>
      <c r="E166" s="81">
        <f>+[10]BS17A!$V1487</f>
        <v>0</v>
      </c>
      <c r="F166" s="234"/>
    </row>
    <row r="167" spans="1:6" ht="15" customHeight="1" x14ac:dyDescent="0.2">
      <c r="A167" s="367">
        <v>1901029</v>
      </c>
      <c r="B167" s="365" t="s">
        <v>242</v>
      </c>
      <c r="C167" s="318">
        <f>+[10]BS17A!$D1488</f>
        <v>0</v>
      </c>
      <c r="D167" s="22">
        <f>+[10]BS17A!$U1488</f>
        <v>703310</v>
      </c>
      <c r="E167" s="86">
        <f>+[10]BS17A!$V1488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74" t="s">
        <v>7</v>
      </c>
      <c r="B172" s="474" t="s">
        <v>8</v>
      </c>
      <c r="C172" s="470" t="s">
        <v>9</v>
      </c>
      <c r="D172" s="258" t="s">
        <v>10</v>
      </c>
      <c r="E172" s="472" t="s">
        <v>11</v>
      </c>
      <c r="F172" s="234"/>
    </row>
    <row r="173" spans="1:6" ht="12.75" customHeight="1" x14ac:dyDescent="0.2">
      <c r="A173" s="363">
        <v>1101004</v>
      </c>
      <c r="B173" s="359" t="s">
        <v>245</v>
      </c>
      <c r="C173" s="294">
        <f>+[10]BS17A!$D805</f>
        <v>12</v>
      </c>
      <c r="D173" s="20">
        <f>+[10]BS17A!$U805</f>
        <v>15250</v>
      </c>
      <c r="E173" s="80">
        <f>+[10]BS17A!$V805</f>
        <v>183000</v>
      </c>
      <c r="F173" s="234"/>
    </row>
    <row r="174" spans="1:6" ht="12.75" customHeight="1" x14ac:dyDescent="0.2">
      <c r="A174" s="358">
        <v>1101006</v>
      </c>
      <c r="B174" s="360" t="s">
        <v>246</v>
      </c>
      <c r="C174" s="291">
        <f>+[10]BS17A!$D806</f>
        <v>0</v>
      </c>
      <c r="D174" s="15">
        <f>+[10]BS17A!$U806</f>
        <v>12190</v>
      </c>
      <c r="E174" s="81">
        <f>+[10]BS17A!$V806</f>
        <v>0</v>
      </c>
      <c r="F174" s="234"/>
    </row>
    <row r="175" spans="1:6" ht="24.75" customHeight="1" x14ac:dyDescent="0.2">
      <c r="A175" s="358" t="s">
        <v>247</v>
      </c>
      <c r="B175" s="361" t="s">
        <v>248</v>
      </c>
      <c r="C175" s="291">
        <f>+[10]BS17A!$D1197</f>
        <v>572</v>
      </c>
      <c r="D175" s="15">
        <f>+[10]BS17A!$U1197</f>
        <v>5220</v>
      </c>
      <c r="E175" s="81">
        <f>+[10]BS17A!$V1197</f>
        <v>2985840</v>
      </c>
      <c r="F175" s="234"/>
    </row>
    <row r="176" spans="1:6" ht="24.75" customHeight="1" x14ac:dyDescent="0.2">
      <c r="A176" s="358" t="s">
        <v>249</v>
      </c>
      <c r="B176" s="361" t="s">
        <v>250</v>
      </c>
      <c r="C176" s="291">
        <f>+[10]BS17A!$D1198</f>
        <v>16</v>
      </c>
      <c r="D176" s="15">
        <f>+[10]BS17A!$U1198</f>
        <v>14720</v>
      </c>
      <c r="E176" s="81">
        <f>+[10]BS17A!$V1198</f>
        <v>235520</v>
      </c>
      <c r="F176" s="234"/>
    </row>
    <row r="177" spans="1:6" ht="24.75" customHeight="1" x14ac:dyDescent="0.2">
      <c r="A177" s="358" t="s">
        <v>251</v>
      </c>
      <c r="B177" s="361" t="s">
        <v>252</v>
      </c>
      <c r="C177" s="291">
        <f>+[10]BS17A!$D1199</f>
        <v>24</v>
      </c>
      <c r="D177" s="15">
        <f>+[10]BS17A!$U1199</f>
        <v>24960</v>
      </c>
      <c r="E177" s="81">
        <f>+[10]BS17A!$V1199</f>
        <v>599040</v>
      </c>
      <c r="F177" s="234"/>
    </row>
    <row r="178" spans="1:6" ht="12.75" customHeight="1" x14ac:dyDescent="0.2">
      <c r="A178" s="358" t="s">
        <v>253</v>
      </c>
      <c r="B178" s="361" t="s">
        <v>254</v>
      </c>
      <c r="C178" s="291">
        <f>+[10]BS17A!$D1200</f>
        <v>0</v>
      </c>
      <c r="D178" s="15">
        <f>+[10]BS17A!$U1200</f>
        <v>47660</v>
      </c>
      <c r="E178" s="81">
        <f>+[10]BS17A!$V1200</f>
        <v>0</v>
      </c>
      <c r="F178" s="234"/>
    </row>
    <row r="179" spans="1:6" ht="12.75" customHeight="1" x14ac:dyDescent="0.2">
      <c r="A179" s="358" t="s">
        <v>255</v>
      </c>
      <c r="B179" s="361" t="s">
        <v>256</v>
      </c>
      <c r="C179" s="291">
        <f>+[10]BS17A!$D1201</f>
        <v>63</v>
      </c>
      <c r="D179" s="15">
        <f>+[10]BS17A!$U1201</f>
        <v>53120</v>
      </c>
      <c r="E179" s="81">
        <f>+[10]BS17A!$V1201</f>
        <v>3346560</v>
      </c>
      <c r="F179" s="234"/>
    </row>
    <row r="180" spans="1:6" ht="24.75" customHeight="1" x14ac:dyDescent="0.2">
      <c r="A180" s="358" t="s">
        <v>257</v>
      </c>
      <c r="B180" s="361" t="s">
        <v>258</v>
      </c>
      <c r="C180" s="291">
        <f>+[10]BS17A!$D1202</f>
        <v>0</v>
      </c>
      <c r="D180" s="15">
        <f>+[10]BS17A!$U1202</f>
        <v>29800</v>
      </c>
      <c r="E180" s="81">
        <f>+[10]BS17A!$V1202</f>
        <v>0</v>
      </c>
      <c r="F180" s="234"/>
    </row>
    <row r="181" spans="1:6" ht="12.75" customHeight="1" x14ac:dyDescent="0.2">
      <c r="A181" s="358" t="s">
        <v>259</v>
      </c>
      <c r="B181" s="362" t="s">
        <v>260</v>
      </c>
      <c r="C181" s="291">
        <f>+[10]BS17A!$D1203</f>
        <v>0</v>
      </c>
      <c r="D181" s="15">
        <f>+[10]BS17A!$U1203</f>
        <v>230540</v>
      </c>
      <c r="E181" s="81">
        <f>+[10]BS17A!$V1203</f>
        <v>0</v>
      </c>
      <c r="F181" s="234"/>
    </row>
    <row r="182" spans="1:6" ht="12.75" customHeight="1" x14ac:dyDescent="0.2">
      <c r="A182" s="358" t="s">
        <v>261</v>
      </c>
      <c r="B182" s="361" t="s">
        <v>262</v>
      </c>
      <c r="C182" s="291">
        <f>+[10]BS17A!$D1204</f>
        <v>0</v>
      </c>
      <c r="D182" s="15">
        <f>+[10]BS17A!$U1204</f>
        <v>262080</v>
      </c>
      <c r="E182" s="81">
        <f>+[10]BS17A!$V1204</f>
        <v>0</v>
      </c>
      <c r="F182" s="234"/>
    </row>
    <row r="183" spans="1:6" ht="12.75" customHeight="1" x14ac:dyDescent="0.2">
      <c r="A183" s="358" t="s">
        <v>263</v>
      </c>
      <c r="B183" s="361" t="s">
        <v>264</v>
      </c>
      <c r="C183" s="291">
        <f>+[10]BS17A!$D1205</f>
        <v>0</v>
      </c>
      <c r="D183" s="15">
        <f>+[10]BS17A!$U1205</f>
        <v>213720</v>
      </c>
      <c r="E183" s="81">
        <f>+[10]BS17A!$V1205</f>
        <v>0</v>
      </c>
      <c r="F183" s="234"/>
    </row>
    <row r="184" spans="1:6" ht="24.75" customHeight="1" x14ac:dyDescent="0.2">
      <c r="A184" s="358" t="s">
        <v>265</v>
      </c>
      <c r="B184" s="362" t="s">
        <v>266</v>
      </c>
      <c r="C184" s="291">
        <f>+[10]BS17A!$D1206</f>
        <v>0</v>
      </c>
      <c r="D184" s="15">
        <f>+[10]BS17A!$U1206</f>
        <v>274520</v>
      </c>
      <c r="E184" s="81">
        <f>+[10]BS17A!$V1206</f>
        <v>0</v>
      </c>
      <c r="F184" s="234"/>
    </row>
    <row r="185" spans="1:6" ht="24.75" customHeight="1" x14ac:dyDescent="0.2">
      <c r="A185" s="358" t="s">
        <v>267</v>
      </c>
      <c r="B185" s="362" t="s">
        <v>268</v>
      </c>
      <c r="C185" s="291">
        <f>+[10]BS17A!$D1207</f>
        <v>0</v>
      </c>
      <c r="D185" s="15">
        <f>+[10]BS17A!$U1207</f>
        <v>280890</v>
      </c>
      <c r="E185" s="81">
        <f>+[10]BS17A!$V1207</f>
        <v>0</v>
      </c>
      <c r="F185" s="234"/>
    </row>
    <row r="186" spans="1:6" ht="24.75" customHeight="1" x14ac:dyDescent="0.2">
      <c r="A186" s="358" t="s">
        <v>269</v>
      </c>
      <c r="B186" s="362" t="s">
        <v>270</v>
      </c>
      <c r="C186" s="291">
        <f>+[10]BS17A!$D1208</f>
        <v>0</v>
      </c>
      <c r="D186" s="15">
        <f>+[10]BS17A!$U1208</f>
        <v>237550</v>
      </c>
      <c r="E186" s="81">
        <f>+[10]BS17A!$V1208</f>
        <v>0</v>
      </c>
      <c r="F186" s="234"/>
    </row>
    <row r="187" spans="1:6" ht="12.75" customHeight="1" x14ac:dyDescent="0.2">
      <c r="A187" s="358" t="s">
        <v>271</v>
      </c>
      <c r="B187" s="362" t="s">
        <v>272</v>
      </c>
      <c r="C187" s="291">
        <f>+[10]BS17A!$D1209</f>
        <v>0</v>
      </c>
      <c r="D187" s="15">
        <f>+[10]BS17A!$U1209</f>
        <v>253550</v>
      </c>
      <c r="E187" s="81">
        <f>+[10]BS17A!$V1209</f>
        <v>0</v>
      </c>
      <c r="F187" s="234"/>
    </row>
    <row r="188" spans="1:6" ht="12.75" customHeight="1" x14ac:dyDescent="0.2">
      <c r="A188" s="358" t="s">
        <v>273</v>
      </c>
      <c r="B188" s="362" t="s">
        <v>274</v>
      </c>
      <c r="C188" s="291">
        <f>+[10]BS17A!$D1210</f>
        <v>0</v>
      </c>
      <c r="D188" s="15">
        <f>+[10]BS17A!$U1210</f>
        <v>303190</v>
      </c>
      <c r="E188" s="81">
        <f>+[10]BS17A!$V1210</f>
        <v>0</v>
      </c>
      <c r="F188" s="234"/>
    </row>
    <row r="189" spans="1:6" ht="24.75" customHeight="1" x14ac:dyDescent="0.2">
      <c r="A189" s="358" t="s">
        <v>275</v>
      </c>
      <c r="B189" s="361" t="s">
        <v>276</v>
      </c>
      <c r="C189" s="291">
        <f>+[10]BS17A!$D1211</f>
        <v>0</v>
      </c>
      <c r="D189" s="15">
        <f>+[10]BS17A!$U1211</f>
        <v>268850</v>
      </c>
      <c r="E189" s="81">
        <f>+[10]BS17A!$V1211</f>
        <v>0</v>
      </c>
      <c r="F189" s="234"/>
    </row>
    <row r="190" spans="1:6" ht="24.75" customHeight="1" x14ac:dyDescent="0.2">
      <c r="A190" s="358" t="s">
        <v>277</v>
      </c>
      <c r="B190" s="362" t="s">
        <v>278</v>
      </c>
      <c r="C190" s="291">
        <f>+[10]BS17A!$D1212</f>
        <v>0</v>
      </c>
      <c r="D190" s="15">
        <f>+[10]BS17A!$U1212</f>
        <v>1967550</v>
      </c>
      <c r="E190" s="81">
        <f>+[10]BS17A!$V1212</f>
        <v>0</v>
      </c>
      <c r="F190" s="234"/>
    </row>
    <row r="191" spans="1:6" ht="12.75" customHeight="1" x14ac:dyDescent="0.2">
      <c r="A191" s="358" t="s">
        <v>279</v>
      </c>
      <c r="B191" s="362" t="s">
        <v>280</v>
      </c>
      <c r="C191" s="291">
        <f>+[10]BS17A!$D1213</f>
        <v>0</v>
      </c>
      <c r="D191" s="15">
        <f>+[10]BS17A!$U1213</f>
        <v>1228930</v>
      </c>
      <c r="E191" s="81">
        <f>+[10]BS17A!$V1213</f>
        <v>0</v>
      </c>
      <c r="F191" s="234"/>
    </row>
    <row r="192" spans="1:6" ht="12.75" customHeight="1" x14ac:dyDescent="0.2">
      <c r="A192" s="336" t="s">
        <v>281</v>
      </c>
      <c r="B192" s="362" t="s">
        <v>282</v>
      </c>
      <c r="C192" s="291">
        <f>+[10]BS17A!$D1214</f>
        <v>0</v>
      </c>
      <c r="D192" s="15">
        <f>+[10]BS17A!$U1214</f>
        <v>1189460</v>
      </c>
      <c r="E192" s="81">
        <f>+[10]BS17A!$V1214</f>
        <v>0</v>
      </c>
      <c r="F192" s="234"/>
    </row>
    <row r="193" spans="1:6" ht="24.75" customHeight="1" x14ac:dyDescent="0.2">
      <c r="A193" s="358" t="s">
        <v>283</v>
      </c>
      <c r="B193" s="362" t="s">
        <v>284</v>
      </c>
      <c r="C193" s="291">
        <f>+[10]BS17A!$D1215</f>
        <v>0</v>
      </c>
      <c r="D193" s="15">
        <f>+[10]BS17A!$U1215</f>
        <v>1246120</v>
      </c>
      <c r="E193" s="81">
        <f>+[10]BS17A!$V1215</f>
        <v>0</v>
      </c>
      <c r="F193" s="234"/>
    </row>
    <row r="194" spans="1:6" ht="12.75" customHeight="1" x14ac:dyDescent="0.2">
      <c r="A194" s="336" t="s">
        <v>285</v>
      </c>
      <c r="B194" s="362" t="s">
        <v>286</v>
      </c>
      <c r="C194" s="291">
        <f>+[10]BS17A!$D1216</f>
        <v>0</v>
      </c>
      <c r="D194" s="15">
        <f>+[10]BS17A!$U1216</f>
        <v>176340</v>
      </c>
      <c r="E194" s="81">
        <f>+[10]BS17A!$V1216</f>
        <v>0</v>
      </c>
      <c r="F194" s="234"/>
    </row>
    <row r="195" spans="1:6" ht="12.75" customHeight="1" x14ac:dyDescent="0.2">
      <c r="A195" s="336" t="s">
        <v>287</v>
      </c>
      <c r="B195" s="362" t="s">
        <v>288</v>
      </c>
      <c r="C195" s="291">
        <f>+[10]BS17A!$D1217</f>
        <v>0</v>
      </c>
      <c r="D195" s="15">
        <f>+[10]BS17A!$U1217</f>
        <v>402390</v>
      </c>
      <c r="E195" s="81">
        <f>+[10]BS17A!$V1217</f>
        <v>0</v>
      </c>
      <c r="F195" s="234"/>
    </row>
    <row r="196" spans="1:6" ht="12.75" customHeight="1" x14ac:dyDescent="0.2">
      <c r="A196" s="358" t="s">
        <v>289</v>
      </c>
      <c r="B196" s="362" t="s">
        <v>290</v>
      </c>
      <c r="C196" s="291">
        <f>+[10]BS17A!$D1218</f>
        <v>0</v>
      </c>
      <c r="D196" s="15">
        <f>+[10]BS17A!$U1218</f>
        <v>149180</v>
      </c>
      <c r="E196" s="81">
        <f>+[10]BS17A!$V1218</f>
        <v>0</v>
      </c>
      <c r="F196" s="234"/>
    </row>
    <row r="197" spans="1:6" ht="12.75" customHeight="1" x14ac:dyDescent="0.2">
      <c r="A197" s="358" t="s">
        <v>291</v>
      </c>
      <c r="B197" s="362" t="s">
        <v>292</v>
      </c>
      <c r="C197" s="291">
        <f>+[10]BS17A!$D1219</f>
        <v>0</v>
      </c>
      <c r="D197" s="15">
        <f>+[10]BS17A!$U1219</f>
        <v>1208690</v>
      </c>
      <c r="E197" s="81">
        <f>+[10]BS17A!$V1219</f>
        <v>0</v>
      </c>
      <c r="F197" s="234"/>
    </row>
    <row r="198" spans="1:6" ht="12.75" customHeight="1" x14ac:dyDescent="0.2">
      <c r="A198" s="358" t="s">
        <v>293</v>
      </c>
      <c r="B198" s="362" t="s">
        <v>294</v>
      </c>
      <c r="C198" s="291">
        <f>+[10]BS17A!$D1220</f>
        <v>0</v>
      </c>
      <c r="D198" s="15">
        <f>+[10]BS17A!$U1220</f>
        <v>1208690</v>
      </c>
      <c r="E198" s="81">
        <f>+[10]BS17A!$V1220</f>
        <v>0</v>
      </c>
      <c r="F198" s="234"/>
    </row>
    <row r="199" spans="1:6" ht="12.75" customHeight="1" x14ac:dyDescent="0.2">
      <c r="A199" s="358">
        <v>1801001</v>
      </c>
      <c r="B199" s="360" t="s">
        <v>295</v>
      </c>
      <c r="C199" s="291">
        <f>+[10]BS17A!$D1354</f>
        <v>70</v>
      </c>
      <c r="D199" s="15">
        <f>+[10]BS17A!$U1354</f>
        <v>36050</v>
      </c>
      <c r="E199" s="81">
        <f>+[10]BS17A!$V1354</f>
        <v>2523500</v>
      </c>
      <c r="F199" s="234"/>
    </row>
    <row r="200" spans="1:6" ht="12.75" customHeight="1" x14ac:dyDescent="0.2">
      <c r="A200" s="358">
        <v>1801003</v>
      </c>
      <c r="B200" s="362" t="s">
        <v>296</v>
      </c>
      <c r="C200" s="291">
        <f>+[10]BS17A!$D1355</f>
        <v>0</v>
      </c>
      <c r="D200" s="15">
        <f>+[10]BS17A!$U1355</f>
        <v>43480</v>
      </c>
      <c r="E200" s="81">
        <f>+[10]BS17A!$V1355</f>
        <v>0</v>
      </c>
      <c r="F200" s="234"/>
    </row>
    <row r="201" spans="1:6" ht="12.75" customHeight="1" x14ac:dyDescent="0.2">
      <c r="A201" s="358">
        <v>1801006</v>
      </c>
      <c r="B201" s="360" t="s">
        <v>297</v>
      </c>
      <c r="C201" s="291">
        <f>+[10]BS17A!$D1356</f>
        <v>13</v>
      </c>
      <c r="D201" s="15">
        <f>+[10]BS17A!$U1356</f>
        <v>46320</v>
      </c>
      <c r="E201" s="81">
        <f>+[10]BS17A!$V1356</f>
        <v>602160</v>
      </c>
      <c r="F201" s="234"/>
    </row>
    <row r="202" spans="1:6" ht="24.75" customHeight="1" x14ac:dyDescent="0.2">
      <c r="A202" s="358" t="s">
        <v>298</v>
      </c>
      <c r="B202" s="360" t="s">
        <v>299</v>
      </c>
      <c r="C202" s="291">
        <f>[10]BS17A!D1036</f>
        <v>12</v>
      </c>
      <c r="D202" s="15">
        <f>[10]BS17A!U1036</f>
        <v>9750</v>
      </c>
      <c r="E202" s="81">
        <f>[10]BS17A!V1036</f>
        <v>117000</v>
      </c>
      <c r="F202" s="234"/>
    </row>
    <row r="203" spans="1:6" ht="24.75" customHeight="1" x14ac:dyDescent="0.2">
      <c r="A203" s="386" t="s">
        <v>300</v>
      </c>
      <c r="B203" s="388" t="s">
        <v>301</v>
      </c>
      <c r="C203" s="384">
        <f>[10]BS17A!D807</f>
        <v>0</v>
      </c>
      <c r="D203" s="15">
        <f>[10]BS17A!U807</f>
        <v>413710</v>
      </c>
      <c r="E203" s="81">
        <f>[10]BS17A!V807</f>
        <v>0</v>
      </c>
      <c r="F203" s="234"/>
    </row>
    <row r="204" spans="1:6" ht="24.75" customHeight="1" x14ac:dyDescent="0.2">
      <c r="A204" s="386" t="s">
        <v>302</v>
      </c>
      <c r="B204" s="388" t="s">
        <v>303</v>
      </c>
      <c r="C204" s="384">
        <f>[10]BS17A!D808</f>
        <v>0</v>
      </c>
      <c r="D204" s="15">
        <f>[10]BS17A!U808</f>
        <v>9286150</v>
      </c>
      <c r="E204" s="81">
        <f>[10]BS17A!V808</f>
        <v>0</v>
      </c>
      <c r="F204" s="234"/>
    </row>
    <row r="205" spans="1:6" ht="24.75" customHeight="1" x14ac:dyDescent="0.2">
      <c r="A205" s="386" t="s">
        <v>304</v>
      </c>
      <c r="B205" s="388" t="s">
        <v>305</v>
      </c>
      <c r="C205" s="384">
        <f>[10]BS17A!D809</f>
        <v>0</v>
      </c>
      <c r="D205" s="15">
        <f>[10]BS17A!U809</f>
        <v>238380</v>
      </c>
      <c r="E205" s="81">
        <f>[10]BS17A!V809</f>
        <v>0</v>
      </c>
      <c r="F205" s="234"/>
    </row>
    <row r="206" spans="1:6" ht="24.75" customHeight="1" x14ac:dyDescent="0.2">
      <c r="A206" s="387" t="s">
        <v>306</v>
      </c>
      <c r="B206" s="389" t="s">
        <v>307</v>
      </c>
      <c r="C206" s="385">
        <f>[10]BS17A!D810</f>
        <v>0</v>
      </c>
      <c r="D206" s="22">
        <f>[10]BS17A!U810</f>
        <v>1087000</v>
      </c>
      <c r="E206" s="86">
        <f>[10]BS17A!V810</f>
        <v>0</v>
      </c>
      <c r="F206" s="234"/>
    </row>
    <row r="207" spans="1:6" ht="17.25" customHeight="1" x14ac:dyDescent="0.2">
      <c r="A207" s="343"/>
      <c r="B207" s="342" t="s">
        <v>308</v>
      </c>
      <c r="C207" s="238">
        <f>SUM(C173:C206)</f>
        <v>782</v>
      </c>
      <c r="D207" s="84"/>
      <c r="E207" s="85">
        <f>SUM(E173:E206)</f>
        <v>10592620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74" t="s">
        <v>7</v>
      </c>
      <c r="B211" s="474" t="s">
        <v>8</v>
      </c>
      <c r="C211" s="470" t="s">
        <v>9</v>
      </c>
      <c r="D211" s="258" t="s">
        <v>10</v>
      </c>
      <c r="E211" s="472" t="s">
        <v>11</v>
      </c>
      <c r="F211" s="231"/>
    </row>
    <row r="212" spans="1:6" ht="12.75" customHeight="1" x14ac:dyDescent="0.2">
      <c r="A212" s="335" t="s">
        <v>310</v>
      </c>
      <c r="B212" s="352" t="s">
        <v>311</v>
      </c>
      <c r="C212" s="294">
        <f>+[10]BS17A!$D18</f>
        <v>0</v>
      </c>
      <c r="D212" s="20">
        <f>+[10]BS17A!$U18</f>
        <v>15080</v>
      </c>
      <c r="E212" s="80">
        <f>+[10]BS17A!$V18</f>
        <v>0</v>
      </c>
      <c r="F212" s="234"/>
    </row>
    <row r="213" spans="1:6" ht="12.75" customHeight="1" x14ac:dyDescent="0.2">
      <c r="A213" s="336" t="s">
        <v>312</v>
      </c>
      <c r="B213" s="333" t="s">
        <v>313</v>
      </c>
      <c r="C213" s="291">
        <f>+[10]BS17A!$D19</f>
        <v>160</v>
      </c>
      <c r="D213" s="15">
        <f>+[10]BS17A!$U19</f>
        <v>15080</v>
      </c>
      <c r="E213" s="81">
        <f>+[10]BS17A!$V19</f>
        <v>2412800</v>
      </c>
      <c r="F213" s="234"/>
    </row>
    <row r="214" spans="1:6" ht="12.75" customHeight="1" x14ac:dyDescent="0.2">
      <c r="A214" s="336" t="s">
        <v>314</v>
      </c>
      <c r="B214" s="332" t="s">
        <v>315</v>
      </c>
      <c r="C214" s="291">
        <f>+[10]BS17A!$D47</f>
        <v>0</v>
      </c>
      <c r="D214" s="15">
        <f>+[10]BS17A!$U47</f>
        <v>1440</v>
      </c>
      <c r="E214" s="81">
        <f>+[10]BS17A!$V47</f>
        <v>0</v>
      </c>
      <c r="F214" s="234"/>
    </row>
    <row r="215" spans="1:6" ht="12.75" customHeight="1" x14ac:dyDescent="0.2">
      <c r="A215" s="336" t="s">
        <v>316</v>
      </c>
      <c r="B215" s="332" t="s">
        <v>317</v>
      </c>
      <c r="C215" s="291">
        <f>+[10]BS17A!$D48</f>
        <v>426</v>
      </c>
      <c r="D215" s="15">
        <f>+[10]BS17A!$U48</f>
        <v>710</v>
      </c>
      <c r="E215" s="81">
        <f>+[10]BS17A!$V48</f>
        <v>302460</v>
      </c>
      <c r="F215" s="234"/>
    </row>
    <row r="216" spans="1:6" ht="12.75" customHeight="1" x14ac:dyDescent="0.2">
      <c r="A216" s="336" t="s">
        <v>318</v>
      </c>
      <c r="B216" s="333" t="s">
        <v>319</v>
      </c>
      <c r="C216" s="291">
        <f>+[10]BS17A!$D49</f>
        <v>5547</v>
      </c>
      <c r="D216" s="15">
        <f>+[10]BS17A!$U49</f>
        <v>2140</v>
      </c>
      <c r="E216" s="81">
        <f>+[10]BS17A!$V49</f>
        <v>11870580</v>
      </c>
      <c r="F216" s="234"/>
    </row>
    <row r="217" spans="1:6" ht="12.75" customHeight="1" x14ac:dyDescent="0.2">
      <c r="A217" s="336" t="s">
        <v>320</v>
      </c>
      <c r="B217" s="333" t="s">
        <v>321</v>
      </c>
      <c r="C217" s="291">
        <f>+[10]BS17A!$D50</f>
        <v>79</v>
      </c>
      <c r="D217" s="15">
        <f>+[10]BS17A!$U50</f>
        <v>16070</v>
      </c>
      <c r="E217" s="81">
        <f>+[10]BS17A!$V50</f>
        <v>1269530</v>
      </c>
      <c r="F217" s="234"/>
    </row>
    <row r="218" spans="1:6" ht="12.75" customHeight="1" x14ac:dyDescent="0.2">
      <c r="A218" s="336" t="s">
        <v>322</v>
      </c>
      <c r="B218" s="332" t="s">
        <v>323</v>
      </c>
      <c r="C218" s="291">
        <f>+[10]BS17A!$D51</f>
        <v>161</v>
      </c>
      <c r="D218" s="15">
        <f>+[10]BS17A!$U51</f>
        <v>36900</v>
      </c>
      <c r="E218" s="81">
        <f>+[10]BS17A!$V51</f>
        <v>5940900</v>
      </c>
      <c r="F218" s="234"/>
    </row>
    <row r="219" spans="1:6" ht="12.75" customHeight="1" x14ac:dyDescent="0.2">
      <c r="A219" s="358" t="s">
        <v>324</v>
      </c>
      <c r="B219" s="332" t="s">
        <v>325</v>
      </c>
      <c r="C219" s="291">
        <f>+[10]BS17A!D52</f>
        <v>21</v>
      </c>
      <c r="D219" s="92"/>
      <c r="E219" s="81">
        <f>+[10]BS17A!V52</f>
        <v>193410</v>
      </c>
      <c r="F219" s="234"/>
    </row>
    <row r="220" spans="1:6" ht="12.75" customHeight="1" x14ac:dyDescent="0.2">
      <c r="A220" s="337" t="s">
        <v>326</v>
      </c>
      <c r="B220" s="334" t="s">
        <v>327</v>
      </c>
      <c r="C220" s="302">
        <f>+[10]BS17A!$D1861</f>
        <v>30</v>
      </c>
      <c r="D220" s="22">
        <f>+[10]BS17A!$U1861</f>
        <v>29900</v>
      </c>
      <c r="E220" s="86">
        <f>+[10]BS17A!$V1861</f>
        <v>897000</v>
      </c>
      <c r="F220" s="234"/>
    </row>
    <row r="221" spans="1:6" ht="12.75" x14ac:dyDescent="0.2">
      <c r="A221" s="343"/>
      <c r="B221" s="342" t="s">
        <v>328</v>
      </c>
      <c r="C221" s="238">
        <f>SUM(C212:C220)</f>
        <v>6424</v>
      </c>
      <c r="D221" s="84"/>
      <c r="E221" s="91">
        <f>SUM(E212:E220)</f>
        <v>22886680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74" t="s">
        <v>7</v>
      </c>
      <c r="B225" s="474" t="s">
        <v>9</v>
      </c>
      <c r="C225" s="474"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74" t="s">
        <v>7</v>
      </c>
      <c r="B232" s="474" t="s">
        <v>8</v>
      </c>
      <c r="C232" s="470" t="s">
        <v>9</v>
      </c>
      <c r="D232" s="258" t="s">
        <v>10</v>
      </c>
      <c r="E232" s="472" t="s">
        <v>11</v>
      </c>
      <c r="F232" s="280"/>
      <c r="G232" s="281"/>
    </row>
    <row r="233" spans="1:7" ht="15" customHeight="1" x14ac:dyDescent="0.2">
      <c r="A233" s="335" t="s">
        <v>336</v>
      </c>
      <c r="B233" s="352" t="s">
        <v>337</v>
      </c>
      <c r="C233" s="317">
        <f>+[10]BS17A!$D1941</f>
        <v>289</v>
      </c>
      <c r="D233" s="20">
        <f>+[10]BS17A!$U1941</f>
        <v>20650</v>
      </c>
      <c r="E233" s="80">
        <f>+[10]BS17A!$V1941</f>
        <v>5967850</v>
      </c>
      <c r="F233" s="234"/>
    </row>
    <row r="234" spans="1:7" ht="15" customHeight="1" x14ac:dyDescent="0.2">
      <c r="A234" s="337" t="s">
        <v>338</v>
      </c>
      <c r="B234" s="334" t="s">
        <v>339</v>
      </c>
      <c r="C234" s="318">
        <f>+[10]BS17A!$D1942</f>
        <v>0</v>
      </c>
      <c r="D234" s="22">
        <f>+[10]BS17A!$U1942</f>
        <v>258790</v>
      </c>
      <c r="E234" s="86">
        <f>+[10]BS17A!$V1942</f>
        <v>0</v>
      </c>
      <c r="F234" s="234"/>
    </row>
    <row r="235" spans="1:7" ht="18" customHeight="1" x14ac:dyDescent="0.2">
      <c r="A235" s="343"/>
      <c r="B235" s="342" t="s">
        <v>340</v>
      </c>
      <c r="C235" s="238">
        <f>SUM(C233:C234)</f>
        <v>289</v>
      </c>
      <c r="D235" s="84"/>
      <c r="E235" s="85">
        <f>SUM(E233:E234)</f>
        <v>5967850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74" t="s">
        <v>7</v>
      </c>
      <c r="B239" s="474" t="s">
        <v>8</v>
      </c>
      <c r="C239" s="470" t="s">
        <v>9</v>
      </c>
      <c r="D239" s="258" t="s">
        <v>10</v>
      </c>
      <c r="E239" s="472" t="s">
        <v>11</v>
      </c>
      <c r="F239" s="234"/>
    </row>
    <row r="240" spans="1:7" ht="18" customHeight="1" x14ac:dyDescent="0.2">
      <c r="A240" s="276" t="s">
        <v>342</v>
      </c>
      <c r="B240" s="244" t="s">
        <v>343</v>
      </c>
      <c r="C240" s="285">
        <f>[10]BS17A!D768</f>
        <v>714</v>
      </c>
      <c r="D240" s="101"/>
      <c r="E240" s="102">
        <f>[10]BS17A!V768</f>
        <v>5328790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74" t="s">
        <v>7</v>
      </c>
      <c r="B243" s="470" t="s">
        <v>345</v>
      </c>
      <c r="C243" s="257" t="s">
        <v>346</v>
      </c>
      <c r="D243" s="258" t="s">
        <v>10</v>
      </c>
      <c r="E243" s="472" t="s">
        <v>11</v>
      </c>
      <c r="F243" s="234"/>
    </row>
    <row r="244" spans="1:6" ht="15" customHeight="1" x14ac:dyDescent="0.2">
      <c r="A244" s="237" t="s">
        <v>347</v>
      </c>
      <c r="B244" s="304" t="s">
        <v>348</v>
      </c>
      <c r="C244" s="294">
        <f>+[10]BS17A!$D1944</f>
        <v>0</v>
      </c>
      <c r="D244" s="20">
        <f>+[10]BS17A!$U1944</f>
        <v>264330</v>
      </c>
      <c r="E244" s="80">
        <f>+[10]BS17A!$V1944</f>
        <v>0</v>
      </c>
      <c r="F244" s="234"/>
    </row>
    <row r="245" spans="1:6" ht="15" customHeight="1" x14ac:dyDescent="0.2">
      <c r="A245" s="236" t="s">
        <v>349</v>
      </c>
      <c r="B245" s="305" t="s">
        <v>350</v>
      </c>
      <c r="C245" s="291">
        <f>+[10]BS17A!$D1945</f>
        <v>0</v>
      </c>
      <c r="D245" s="15">
        <f>+[10]BS17A!$U1945</f>
        <v>37550</v>
      </c>
      <c r="E245" s="81">
        <f>+[10]BS17A!$V1945</f>
        <v>0</v>
      </c>
      <c r="F245" s="234"/>
    </row>
    <row r="246" spans="1:6" ht="15" customHeight="1" x14ac:dyDescent="0.2">
      <c r="A246" s="236" t="s">
        <v>351</v>
      </c>
      <c r="B246" s="305" t="s">
        <v>352</v>
      </c>
      <c r="C246" s="291">
        <f>+[10]BS17A!$D1946</f>
        <v>0</v>
      </c>
      <c r="D246" s="15">
        <f>+[10]BS17A!$U1946</f>
        <v>141690</v>
      </c>
      <c r="E246" s="81">
        <f>+[10]BS17A!$V1946</f>
        <v>0</v>
      </c>
      <c r="F246" s="234"/>
    </row>
    <row r="247" spans="1:6" ht="15" customHeight="1" x14ac:dyDescent="0.2">
      <c r="A247" s="236" t="s">
        <v>353</v>
      </c>
      <c r="B247" s="305" t="s">
        <v>354</v>
      </c>
      <c r="C247" s="291">
        <f>+[10]BS17A!$D1947</f>
        <v>0</v>
      </c>
      <c r="D247" s="15">
        <f>+[10]BS17A!$U1947</f>
        <v>141690</v>
      </c>
      <c r="E247" s="81">
        <f>+[10]BS17A!$V1947</f>
        <v>0</v>
      </c>
      <c r="F247" s="234"/>
    </row>
    <row r="248" spans="1:6" ht="15" customHeight="1" x14ac:dyDescent="0.2">
      <c r="A248" s="236" t="s">
        <v>355</v>
      </c>
      <c r="B248" s="305" t="s">
        <v>356</v>
      </c>
      <c r="C248" s="291">
        <f>+[10]BS17A!$D1948</f>
        <v>0</v>
      </c>
      <c r="D248" s="15">
        <f>+[10]BS17A!$U1948</f>
        <v>257940</v>
      </c>
      <c r="E248" s="81">
        <f>+[10]BS17A!$V1948</f>
        <v>0</v>
      </c>
      <c r="F248" s="234"/>
    </row>
    <row r="249" spans="1:6" ht="15" customHeight="1" x14ac:dyDescent="0.2">
      <c r="A249" s="236" t="s">
        <v>357</v>
      </c>
      <c r="B249" s="305" t="s">
        <v>358</v>
      </c>
      <c r="C249" s="291">
        <f>+[10]BS17A!$D1949</f>
        <v>0</v>
      </c>
      <c r="D249" s="15">
        <f>+[10]BS17A!$U1949</f>
        <v>395840</v>
      </c>
      <c r="E249" s="81">
        <f>+[10]BS17A!$V1949</f>
        <v>0</v>
      </c>
      <c r="F249" s="234"/>
    </row>
    <row r="250" spans="1:6" ht="15" customHeight="1" x14ac:dyDescent="0.2">
      <c r="A250" s="236" t="s">
        <v>359</v>
      </c>
      <c r="B250" s="305" t="s">
        <v>360</v>
      </c>
      <c r="C250" s="291">
        <f>+[10]BS17A!$D1950</f>
        <v>0</v>
      </c>
      <c r="D250" s="15">
        <f>+[10]BS17A!$U1950</f>
        <v>675280</v>
      </c>
      <c r="E250" s="81">
        <f>+[10]BS17A!$V1950</f>
        <v>0</v>
      </c>
      <c r="F250" s="234"/>
    </row>
    <row r="251" spans="1:6" ht="15" customHeight="1" x14ac:dyDescent="0.2">
      <c r="A251" s="248" t="s">
        <v>361</v>
      </c>
      <c r="B251" s="305" t="s">
        <v>362</v>
      </c>
      <c r="C251" s="291">
        <f>+[10]BS17A!$D1951</f>
        <v>0</v>
      </c>
      <c r="D251" s="15">
        <f>+[10]BS17A!$U1951</f>
        <v>140650</v>
      </c>
      <c r="E251" s="81">
        <f>+[10]BS17A!$V1951</f>
        <v>0</v>
      </c>
      <c r="F251" s="234"/>
    </row>
    <row r="252" spans="1:6" ht="15" customHeight="1" x14ac:dyDescent="0.2">
      <c r="A252" s="248" t="s">
        <v>363</v>
      </c>
      <c r="B252" s="305" t="s">
        <v>364</v>
      </c>
      <c r="C252" s="291">
        <f>+[10]BS17A!$D1952</f>
        <v>0</v>
      </c>
      <c r="D252" s="15">
        <f>+[10]BS17A!$U1952</f>
        <v>379080</v>
      </c>
      <c r="E252" s="81">
        <f>+[10]BS17A!$V1952</f>
        <v>0</v>
      </c>
      <c r="F252" s="234"/>
    </row>
    <row r="253" spans="1:6" ht="15" customHeight="1" x14ac:dyDescent="0.2">
      <c r="A253" s="248" t="s">
        <v>365</v>
      </c>
      <c r="B253" s="305" t="s">
        <v>366</v>
      </c>
      <c r="C253" s="313">
        <f>+[10]BS17A!$D1953</f>
        <v>0</v>
      </c>
      <c r="D253" s="17">
        <f>+[10]BS17A!$U1953</f>
        <v>159610</v>
      </c>
      <c r="E253" s="103">
        <f>+[10]BS17A!$V1953</f>
        <v>0</v>
      </c>
      <c r="F253" s="234"/>
    </row>
    <row r="254" spans="1:6" ht="15" customHeight="1" x14ac:dyDescent="0.2">
      <c r="A254" s="248" t="s">
        <v>367</v>
      </c>
      <c r="B254" s="305" t="s">
        <v>368</v>
      </c>
      <c r="C254" s="313">
        <f>+[10]BS17A!$D1954</f>
        <v>0</v>
      </c>
      <c r="D254" s="17">
        <f>+[10]BS17A!$U1954</f>
        <v>138700</v>
      </c>
      <c r="E254" s="103">
        <f>+[10]BS17A!$V1954</f>
        <v>0</v>
      </c>
      <c r="F254" s="234"/>
    </row>
    <row r="255" spans="1:6" ht="15" customHeight="1" x14ac:dyDescent="0.2">
      <c r="A255" s="248" t="s">
        <v>369</v>
      </c>
      <c r="B255" s="305" t="s">
        <v>370</v>
      </c>
      <c r="C255" s="313">
        <f>+[10]BS17A!$D1955</f>
        <v>0</v>
      </c>
      <c r="D255" s="17">
        <f>+[10]BS17A!$U1955</f>
        <v>210870</v>
      </c>
      <c r="E255" s="103">
        <f>+[10]BS17A!$V1955</f>
        <v>0</v>
      </c>
      <c r="F255" s="234"/>
    </row>
    <row r="256" spans="1:6" ht="15" customHeight="1" x14ac:dyDescent="0.2">
      <c r="A256" s="248" t="s">
        <v>371</v>
      </c>
      <c r="B256" s="305" t="s">
        <v>372</v>
      </c>
      <c r="C256" s="313">
        <f>+[10]BS17A!$D1956</f>
        <v>0</v>
      </c>
      <c r="D256" s="17">
        <f>+[10]BS17A!$U1956</f>
        <v>55490</v>
      </c>
      <c r="E256" s="103">
        <f>+[10]BS17A!$V1956</f>
        <v>0</v>
      </c>
      <c r="F256" s="234"/>
    </row>
    <row r="257" spans="1:6" ht="15" customHeight="1" x14ac:dyDescent="0.2">
      <c r="A257" s="268" t="s">
        <v>373</v>
      </c>
      <c r="B257" s="312" t="s">
        <v>374</v>
      </c>
      <c r="C257" s="302">
        <f>+[10]BS17A!$D1957</f>
        <v>0</v>
      </c>
      <c r="D257" s="22">
        <f>+[10]BS17A!$U1957</f>
        <v>41470</v>
      </c>
      <c r="E257" s="86">
        <f>+[10]BS17A!$V1957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+[10]BS17A!$D1958</f>
        <v>0</v>
      </c>
      <c r="D259" s="20">
        <f>+[10]BS17A!$U1958</f>
        <v>227410</v>
      </c>
      <c r="E259" s="80">
        <f>+[10]BS17A!$V1958</f>
        <v>0</v>
      </c>
      <c r="F259" s="234"/>
    </row>
    <row r="260" spans="1:6" ht="15" customHeight="1" x14ac:dyDescent="0.2">
      <c r="A260" s="336" t="s">
        <v>377</v>
      </c>
      <c r="B260" s="350" t="s">
        <v>378</v>
      </c>
      <c r="C260" s="291">
        <f>+[10]BS17A!$D1959</f>
        <v>0</v>
      </c>
      <c r="D260" s="15">
        <f>+[10]BS17A!$U1959</f>
        <v>1352770</v>
      </c>
      <c r="E260" s="81">
        <f>+[10]BS17A!$V1959</f>
        <v>0</v>
      </c>
      <c r="F260" s="234"/>
    </row>
    <row r="261" spans="1:6" ht="15" customHeight="1" x14ac:dyDescent="0.2">
      <c r="A261" s="336" t="s">
        <v>379</v>
      </c>
      <c r="B261" s="350" t="s">
        <v>380</v>
      </c>
      <c r="C261" s="291">
        <f>+[10]BS17A!$D1960</f>
        <v>0</v>
      </c>
      <c r="D261" s="15">
        <f>+[10]BS17A!$U1960</f>
        <v>204100</v>
      </c>
      <c r="E261" s="81">
        <f>+[10]BS17A!$V1960</f>
        <v>0</v>
      </c>
      <c r="F261" s="234"/>
    </row>
    <row r="262" spans="1:6" ht="15" customHeight="1" x14ac:dyDescent="0.2">
      <c r="A262" s="336" t="s">
        <v>381</v>
      </c>
      <c r="B262" s="350" t="s">
        <v>382</v>
      </c>
      <c r="C262" s="291">
        <f>+[10]BS17A!$D1961</f>
        <v>0</v>
      </c>
      <c r="D262" s="15">
        <f>+[10]BS17A!$U1961</f>
        <v>180490</v>
      </c>
      <c r="E262" s="81">
        <f>+[10]BS17A!$V1961</f>
        <v>0</v>
      </c>
      <c r="F262" s="234"/>
    </row>
    <row r="263" spans="1:6" ht="15" customHeight="1" x14ac:dyDescent="0.2">
      <c r="A263" s="336" t="s">
        <v>383</v>
      </c>
      <c r="B263" s="350" t="s">
        <v>384</v>
      </c>
      <c r="C263" s="291">
        <f>+[10]BS17A!$D1962</f>
        <v>0</v>
      </c>
      <c r="D263" s="15">
        <f>+[10]BS17A!$U1962</f>
        <v>366390</v>
      </c>
      <c r="E263" s="81">
        <f>+[10]BS17A!$V1962</f>
        <v>0</v>
      </c>
      <c r="F263" s="234"/>
    </row>
    <row r="264" spans="1:6" ht="15" customHeight="1" x14ac:dyDescent="0.2">
      <c r="A264" s="336" t="s">
        <v>385</v>
      </c>
      <c r="B264" s="350" t="s">
        <v>386</v>
      </c>
      <c r="C264" s="291">
        <f>+[10]BS17A!$D1963</f>
        <v>0</v>
      </c>
      <c r="D264" s="15">
        <f>+[10]BS17A!$U1963</f>
        <v>1218380</v>
      </c>
      <c r="E264" s="81">
        <f>+[10]BS17A!$V1963</f>
        <v>0</v>
      </c>
      <c r="F264" s="234"/>
    </row>
    <row r="265" spans="1:6" ht="15" customHeight="1" x14ac:dyDescent="0.2">
      <c r="A265" s="336" t="s">
        <v>387</v>
      </c>
      <c r="B265" s="350" t="s">
        <v>388</v>
      </c>
      <c r="C265" s="291">
        <f>+[10]BS17A!$D1964</f>
        <v>0</v>
      </c>
      <c r="D265" s="15">
        <f>+[10]BS17A!$U1964</f>
        <v>1252090</v>
      </c>
      <c r="E265" s="81">
        <f>+[10]BS17A!$V1964</f>
        <v>0</v>
      </c>
      <c r="F265" s="234"/>
    </row>
    <row r="266" spans="1:6" ht="15" customHeight="1" x14ac:dyDescent="0.2">
      <c r="A266" s="336" t="s">
        <v>389</v>
      </c>
      <c r="B266" s="350" t="s">
        <v>390</v>
      </c>
      <c r="C266" s="291">
        <f>+[10]BS17A!$D1965</f>
        <v>0</v>
      </c>
      <c r="D266" s="15">
        <f>+[10]BS17A!$U1965</f>
        <v>991380</v>
      </c>
      <c r="E266" s="81">
        <f>+[10]BS17A!$V1965</f>
        <v>0</v>
      </c>
      <c r="F266" s="234"/>
    </row>
    <row r="267" spans="1:6" ht="15" customHeight="1" x14ac:dyDescent="0.2">
      <c r="A267" s="336" t="s">
        <v>391</v>
      </c>
      <c r="B267" s="350" t="s">
        <v>392</v>
      </c>
      <c r="C267" s="291">
        <f>+[10]BS17A!$D1966</f>
        <v>0</v>
      </c>
      <c r="D267" s="15">
        <f>+[10]BS17A!$U1966</f>
        <v>1044820</v>
      </c>
      <c r="E267" s="81">
        <f>+[10]BS17A!$V1966</f>
        <v>0</v>
      </c>
      <c r="F267" s="234"/>
    </row>
    <row r="268" spans="1:6" ht="15" customHeight="1" x14ac:dyDescent="0.2">
      <c r="A268" s="336" t="s">
        <v>393</v>
      </c>
      <c r="B268" s="350" t="s">
        <v>394</v>
      </c>
      <c r="C268" s="291">
        <f>+[10]BS17A!$D1967</f>
        <v>0</v>
      </c>
      <c r="D268" s="15">
        <f>+[10]BS17A!$U1967</f>
        <v>412180</v>
      </c>
      <c r="E268" s="81">
        <f>+[10]BS17A!$V1967</f>
        <v>0</v>
      </c>
      <c r="F268" s="234"/>
    </row>
    <row r="269" spans="1:6" ht="15" customHeight="1" x14ac:dyDescent="0.2">
      <c r="A269" s="336" t="s">
        <v>395</v>
      </c>
      <c r="B269" s="350" t="s">
        <v>396</v>
      </c>
      <c r="C269" s="291">
        <f>+[10]BS17A!$D1968</f>
        <v>0</v>
      </c>
      <c r="D269" s="15">
        <f>+[10]BS17A!$U1968</f>
        <v>98710</v>
      </c>
      <c r="E269" s="81">
        <f>+[10]BS17A!$V1968</f>
        <v>0</v>
      </c>
      <c r="F269" s="234"/>
    </row>
    <row r="270" spans="1:6" ht="15" customHeight="1" x14ac:dyDescent="0.2">
      <c r="A270" s="336" t="s">
        <v>397</v>
      </c>
      <c r="B270" s="350" t="s">
        <v>398</v>
      </c>
      <c r="C270" s="291">
        <f>+[10]BS17A!$D1969</f>
        <v>0</v>
      </c>
      <c r="D270" s="15">
        <f>+[10]BS17A!$U1969</f>
        <v>294490</v>
      </c>
      <c r="E270" s="81">
        <f>+[10]BS17A!$V1969</f>
        <v>0</v>
      </c>
      <c r="F270" s="234"/>
    </row>
    <row r="271" spans="1:6" ht="15" customHeight="1" x14ac:dyDescent="0.2">
      <c r="A271" s="336" t="s">
        <v>399</v>
      </c>
      <c r="B271" s="333" t="s">
        <v>400</v>
      </c>
      <c r="C271" s="291">
        <f>+[10]BS17A!$D1970</f>
        <v>0</v>
      </c>
      <c r="D271" s="15">
        <f>+[10]BS17A!$U1970</f>
        <v>83270</v>
      </c>
      <c r="E271" s="81">
        <f>+[10]BS17A!$V1970</f>
        <v>0</v>
      </c>
      <c r="F271" s="234"/>
    </row>
    <row r="272" spans="1:6" ht="15" customHeight="1" x14ac:dyDescent="0.2">
      <c r="A272" s="336" t="s">
        <v>401</v>
      </c>
      <c r="B272" s="333" t="s">
        <v>402</v>
      </c>
      <c r="C272" s="291">
        <f>+[10]BS17A!$D1971</f>
        <v>0</v>
      </c>
      <c r="D272" s="15">
        <f>+[10]BS17A!$U1971</f>
        <v>1430780</v>
      </c>
      <c r="E272" s="81">
        <f>+[10]BS17A!$V1971</f>
        <v>0</v>
      </c>
      <c r="F272" s="234"/>
    </row>
    <row r="273" spans="1:10" ht="15" customHeight="1" x14ac:dyDescent="0.2">
      <c r="A273" s="336" t="s">
        <v>403</v>
      </c>
      <c r="B273" s="333" t="s">
        <v>404</v>
      </c>
      <c r="C273" s="291">
        <f>+[10]BS17A!$D1972</f>
        <v>0</v>
      </c>
      <c r="D273" s="15">
        <f>+[10]BS17A!$U1972</f>
        <v>334550</v>
      </c>
      <c r="E273" s="81">
        <f>+[10]BS17A!$V1972</f>
        <v>0</v>
      </c>
      <c r="F273" s="234"/>
    </row>
    <row r="274" spans="1:10" ht="15" customHeight="1" x14ac:dyDescent="0.2">
      <c r="A274" s="336" t="s">
        <v>405</v>
      </c>
      <c r="B274" s="333" t="s">
        <v>406</v>
      </c>
      <c r="C274" s="291">
        <f>+[10]BS17A!$D1973</f>
        <v>0</v>
      </c>
      <c r="D274" s="15">
        <f>+[10]BS17A!$U1973</f>
        <v>1120750</v>
      </c>
      <c r="E274" s="81">
        <f>+[10]BS17A!$V1973</f>
        <v>0</v>
      </c>
      <c r="F274" s="234"/>
    </row>
    <row r="275" spans="1:10" ht="15" customHeight="1" x14ac:dyDescent="0.2">
      <c r="A275" s="336" t="s">
        <v>407</v>
      </c>
      <c r="B275" s="351" t="s">
        <v>408</v>
      </c>
      <c r="C275" s="291">
        <f>+[10]BS17A!$D1974</f>
        <v>0</v>
      </c>
      <c r="D275" s="15">
        <f>+[10]BS17A!$U1974</f>
        <v>686120</v>
      </c>
      <c r="E275" s="81">
        <f>+[10]BS17A!$V1974</f>
        <v>0</v>
      </c>
      <c r="F275" s="234"/>
    </row>
    <row r="276" spans="1:10" ht="15" customHeight="1" x14ac:dyDescent="0.2">
      <c r="A276" s="337" t="s">
        <v>409</v>
      </c>
      <c r="B276" s="351" t="s">
        <v>410</v>
      </c>
      <c r="C276" s="302">
        <f>+[10]BS17A!$D1975</f>
        <v>0</v>
      </c>
      <c r="D276" s="17">
        <f>+[10]BS17A!$U1975</f>
        <v>559920</v>
      </c>
      <c r="E276" s="103">
        <f>+[10]BS17A!$V1975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+[10]BS17A!$D1976</f>
        <v>0</v>
      </c>
      <c r="D278" s="12">
        <f>[10]BS17A!U1976</f>
        <v>301830</v>
      </c>
      <c r="E278" s="104">
        <f>+[10]BS17A!$V1976</f>
        <v>0</v>
      </c>
      <c r="F278" s="234"/>
    </row>
    <row r="279" spans="1:10" ht="15" customHeight="1" x14ac:dyDescent="0.2">
      <c r="A279" s="336" t="s">
        <v>414</v>
      </c>
      <c r="B279" s="333" t="s">
        <v>415</v>
      </c>
      <c r="C279" s="291">
        <f>+[10]BS17A!$D1977</f>
        <v>0</v>
      </c>
      <c r="D279" s="15">
        <f>[10]BS17A!U1977</f>
        <v>175970</v>
      </c>
      <c r="E279" s="81">
        <f>+[10]BS17A!$V1977</f>
        <v>0</v>
      </c>
      <c r="F279" s="234"/>
    </row>
    <row r="280" spans="1:10" ht="15" customHeight="1" x14ac:dyDescent="0.2">
      <c r="A280" s="336" t="s">
        <v>416</v>
      </c>
      <c r="B280" s="333" t="s">
        <v>417</v>
      </c>
      <c r="C280" s="291">
        <f>+[10]BS17A!$D1978</f>
        <v>0</v>
      </c>
      <c r="D280" s="15">
        <f>[10]BS17A!U1978</f>
        <v>425200</v>
      </c>
      <c r="E280" s="81">
        <f>+[10]BS17A!$V1978</f>
        <v>0</v>
      </c>
      <c r="F280" s="234"/>
    </row>
    <row r="281" spans="1:10" ht="15" customHeight="1" x14ac:dyDescent="0.2">
      <c r="A281" s="336" t="s">
        <v>418</v>
      </c>
      <c r="B281" s="333" t="s">
        <v>419</v>
      </c>
      <c r="C281" s="291">
        <f>+[10]BS17A!$D1979</f>
        <v>0</v>
      </c>
      <c r="D281" s="15">
        <f>[10]BS17A!U1979</f>
        <v>440630</v>
      </c>
      <c r="E281" s="81">
        <f>+[10]BS17A!$V1979</f>
        <v>0</v>
      </c>
      <c r="F281" s="234"/>
    </row>
    <row r="282" spans="1:10" ht="15" customHeight="1" x14ac:dyDescent="0.2">
      <c r="A282" s="337" t="s">
        <v>420</v>
      </c>
      <c r="B282" s="345" t="s">
        <v>421</v>
      </c>
      <c r="C282" s="302">
        <f>+[10]BS17A!$D1980</f>
        <v>0</v>
      </c>
      <c r="D282" s="22">
        <f>[10]BS17A!U1980</f>
        <v>275340</v>
      </c>
      <c r="E282" s="86">
        <f>+[10]BS17A!$V1980</f>
        <v>0</v>
      </c>
      <c r="F282" s="105"/>
    </row>
    <row r="283" spans="1:10" ht="15" customHeight="1" x14ac:dyDescent="0.2">
      <c r="A283" s="348" t="s">
        <v>422</v>
      </c>
      <c r="B283" s="346" t="s">
        <v>423</v>
      </c>
      <c r="C283" s="316">
        <f>+[10]BS17A!$D1981</f>
        <v>113</v>
      </c>
      <c r="D283" s="106">
        <f>[10]BS17A!U1981</f>
        <v>37440</v>
      </c>
      <c r="E283" s="102">
        <f>+[10]BS17A!$V1981</f>
        <v>4230720</v>
      </c>
      <c r="F283" s="105"/>
    </row>
    <row r="284" spans="1:10" ht="15" customHeight="1" x14ac:dyDescent="0.2">
      <c r="A284" s="343"/>
      <c r="B284" s="347" t="s">
        <v>424</v>
      </c>
      <c r="C284" s="238">
        <f>SUM(C244:C283)</f>
        <v>113</v>
      </c>
      <c r="D284" s="84"/>
      <c r="E284" s="85">
        <f>SUM(E244:E283)</f>
        <v>4230720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74" t="s">
        <v>7</v>
      </c>
      <c r="B288" s="474" t="s">
        <v>425</v>
      </c>
      <c r="C288" s="470" t="s">
        <v>346</v>
      </c>
      <c r="D288" s="258" t="s">
        <v>10</v>
      </c>
      <c r="E288" s="472" t="s">
        <v>11</v>
      </c>
      <c r="F288" s="105"/>
    </row>
    <row r="289" spans="1:7" ht="15" customHeight="1" x14ac:dyDescent="0.2">
      <c r="A289" s="335" t="s">
        <v>426</v>
      </c>
      <c r="B289" s="339" t="s">
        <v>427</v>
      </c>
      <c r="C289" s="294">
        <f>+[10]BS17A!$D1983</f>
        <v>2</v>
      </c>
      <c r="D289" s="20">
        <f>+[10]BS17A!$U1983</f>
        <v>7370</v>
      </c>
      <c r="E289" s="80">
        <f>+[10]BS17A!$V1983</f>
        <v>14740</v>
      </c>
      <c r="F289" s="234"/>
    </row>
    <row r="290" spans="1:7" ht="15" customHeight="1" x14ac:dyDescent="0.2">
      <c r="A290" s="336" t="s">
        <v>428</v>
      </c>
      <c r="B290" s="340" t="s">
        <v>429</v>
      </c>
      <c r="C290" s="291">
        <f>+[10]BS17A!$D1984</f>
        <v>0</v>
      </c>
      <c r="D290" s="15">
        <f>+[10]BS17A!$U1984</f>
        <v>3920</v>
      </c>
      <c r="E290" s="81">
        <f>+[10]BS17A!$V1984</f>
        <v>0</v>
      </c>
      <c r="F290" s="234"/>
    </row>
    <row r="291" spans="1:7" ht="15" customHeight="1" x14ac:dyDescent="0.2">
      <c r="A291" s="336" t="s">
        <v>430</v>
      </c>
      <c r="B291" s="340" t="s">
        <v>431</v>
      </c>
      <c r="C291" s="291">
        <f>+[10]BS17A!$D1985</f>
        <v>1</v>
      </c>
      <c r="D291" s="15">
        <f>+[10]BS17A!$U1985</f>
        <v>14780</v>
      </c>
      <c r="E291" s="81">
        <f>+[10]BS17A!$V1985</f>
        <v>14780</v>
      </c>
      <c r="F291" s="234"/>
    </row>
    <row r="292" spans="1:7" ht="15" customHeight="1" x14ac:dyDescent="0.2">
      <c r="A292" s="336" t="s">
        <v>432</v>
      </c>
      <c r="B292" s="340" t="s">
        <v>433</v>
      </c>
      <c r="C292" s="291">
        <f>+[10]BS17A!$D1986</f>
        <v>0</v>
      </c>
      <c r="D292" s="15">
        <f>+[10]BS17A!$U1986</f>
        <v>151590</v>
      </c>
      <c r="E292" s="81">
        <f>+[10]BS17A!$V1986</f>
        <v>0</v>
      </c>
      <c r="F292" s="234"/>
    </row>
    <row r="293" spans="1:7" ht="15" customHeight="1" x14ac:dyDescent="0.2">
      <c r="A293" s="337" t="s">
        <v>434</v>
      </c>
      <c r="B293" s="341" t="s">
        <v>435</v>
      </c>
      <c r="C293" s="302">
        <f>+[10]BS17A!$D1987</f>
        <v>0</v>
      </c>
      <c r="D293" s="22">
        <f>+[10]BS17A!$U1987</f>
        <v>832610</v>
      </c>
      <c r="E293" s="86">
        <f>+[10]BS17A!$V1987</f>
        <v>0</v>
      </c>
      <c r="F293" s="234"/>
    </row>
    <row r="294" spans="1:7" ht="15" customHeight="1" x14ac:dyDescent="0.2">
      <c r="A294" s="343"/>
      <c r="B294" s="342" t="s">
        <v>436</v>
      </c>
      <c r="C294" s="261">
        <f>SUM(C289:C293)</f>
        <v>3</v>
      </c>
      <c r="D294" s="245"/>
      <c r="E294" s="62">
        <f>SUM(E289:E293)</f>
        <v>29520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74" t="s">
        <v>7</v>
      </c>
      <c r="B298" s="310" t="s">
        <v>437</v>
      </c>
      <c r="C298" s="311" t="s">
        <v>438</v>
      </c>
      <c r="D298" s="258" t="s">
        <v>10</v>
      </c>
      <c r="E298" s="472" t="s">
        <v>11</v>
      </c>
      <c r="F298" s="289"/>
      <c r="G298" s="235"/>
    </row>
    <row r="299" spans="1:7" ht="15" customHeight="1" x14ac:dyDescent="0.2">
      <c r="A299" s="335" t="s">
        <v>439</v>
      </c>
      <c r="B299" s="331" t="s">
        <v>440</v>
      </c>
      <c r="C299" s="294">
        <f>+[10]BS17A!$D1863</f>
        <v>236</v>
      </c>
      <c r="D299" s="20">
        <f>+[10]BS17A!$U1863</f>
        <v>19700</v>
      </c>
      <c r="E299" s="80">
        <f>+[10]BS17A!$V1863</f>
        <v>4649200</v>
      </c>
      <c r="F299" s="234"/>
    </row>
    <row r="300" spans="1:7" ht="15" customHeight="1" x14ac:dyDescent="0.2">
      <c r="A300" s="336" t="s">
        <v>441</v>
      </c>
      <c r="B300" s="332" t="s">
        <v>442</v>
      </c>
      <c r="C300" s="291">
        <f>+[10]BS17A!$D1864</f>
        <v>216</v>
      </c>
      <c r="D300" s="15">
        <f>+[10]BS17A!$U1864</f>
        <v>61980</v>
      </c>
      <c r="E300" s="81">
        <f>+[10]BS17A!$V1864</f>
        <v>13387680</v>
      </c>
      <c r="F300" s="234"/>
    </row>
    <row r="301" spans="1:7" ht="15" customHeight="1" x14ac:dyDescent="0.2">
      <c r="A301" s="336" t="s">
        <v>443</v>
      </c>
      <c r="B301" s="332" t="s">
        <v>444</v>
      </c>
      <c r="C301" s="291">
        <f>+[10]BS17A!$D1865</f>
        <v>0</v>
      </c>
      <c r="D301" s="15">
        <f>+[10]BS17A!$U1865</f>
        <v>76830</v>
      </c>
      <c r="E301" s="81">
        <f>+[10]BS17A!$V1865</f>
        <v>0</v>
      </c>
      <c r="F301" s="234"/>
    </row>
    <row r="302" spans="1:7" ht="15" customHeight="1" x14ac:dyDescent="0.2">
      <c r="A302" s="336" t="s">
        <v>445</v>
      </c>
      <c r="B302" s="332" t="s">
        <v>446</v>
      </c>
      <c r="C302" s="291">
        <f>+[10]BS17A!$D1866</f>
        <v>160</v>
      </c>
      <c r="D302" s="15">
        <f>+[10]BS17A!$U1866</f>
        <v>2700</v>
      </c>
      <c r="E302" s="81">
        <f>+[10]BS17A!$V1866</f>
        <v>432000</v>
      </c>
      <c r="F302" s="234"/>
    </row>
    <row r="303" spans="1:7" ht="15" customHeight="1" x14ac:dyDescent="0.2">
      <c r="A303" s="336" t="s">
        <v>447</v>
      </c>
      <c r="B303" s="332" t="s">
        <v>448</v>
      </c>
      <c r="C303" s="291">
        <f>+[10]BS17A!$D1867</f>
        <v>0</v>
      </c>
      <c r="D303" s="15">
        <f>+[10]BS17A!$U1867</f>
        <v>70</v>
      </c>
      <c r="E303" s="81">
        <f>+[10]BS17A!$V1867</f>
        <v>0</v>
      </c>
      <c r="F303" s="234"/>
    </row>
    <row r="304" spans="1:7" ht="15" customHeight="1" x14ac:dyDescent="0.2">
      <c r="A304" s="336" t="s">
        <v>449</v>
      </c>
      <c r="B304" s="333" t="s">
        <v>450</v>
      </c>
      <c r="C304" s="291">
        <f>+[10]BS17A!$D1868</f>
        <v>0</v>
      </c>
      <c r="D304" s="15">
        <f>+[10]BS17A!$U1868</f>
        <v>163110</v>
      </c>
      <c r="E304" s="81">
        <f>+[10]BS17A!$V1868</f>
        <v>0</v>
      </c>
      <c r="F304" s="234"/>
    </row>
    <row r="305" spans="1:7" ht="15" customHeight="1" x14ac:dyDescent="0.2">
      <c r="A305" s="337" t="s">
        <v>451</v>
      </c>
      <c r="B305" s="334" t="s">
        <v>452</v>
      </c>
      <c r="C305" s="302">
        <f>+[10]BS17A!$D1869</f>
        <v>0</v>
      </c>
      <c r="D305" s="22">
        <f>+[10]BS17A!$U1869</f>
        <v>11090</v>
      </c>
      <c r="E305" s="86">
        <f>+[10]BS17A!$V1869</f>
        <v>0</v>
      </c>
      <c r="F305" s="234"/>
    </row>
    <row r="306" spans="1:7" ht="15" customHeight="1" x14ac:dyDescent="0.2">
      <c r="A306" s="338"/>
      <c r="B306" s="509" t="s">
        <v>453</v>
      </c>
      <c r="C306" s="510"/>
      <c r="D306" s="101"/>
      <c r="E306" s="112">
        <f>SUM(E299:E305)</f>
        <v>18468880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34025760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74" t="s">
        <v>11</v>
      </c>
      <c r="F314" s="280"/>
      <c r="G314" s="281"/>
    </row>
    <row r="315" spans="1:7" ht="15" customHeight="1" x14ac:dyDescent="0.2">
      <c r="A315" s="256"/>
      <c r="B315" s="501" t="s">
        <v>458</v>
      </c>
      <c r="C315" s="502"/>
      <c r="D315" s="503"/>
      <c r="E315" s="113">
        <f>+E50+E76+E84+G109+E116+C121+E148+E155+E168+E207+E221+C228+E310</f>
        <v>765256512.5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74"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11894761</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79283288</v>
      </c>
      <c r="D332" s="234"/>
      <c r="E332" s="234"/>
      <c r="F332" s="234"/>
    </row>
    <row r="333" spans="1:6" ht="15" customHeight="1" x14ac:dyDescent="0.2">
      <c r="A333" s="238"/>
      <c r="B333" s="303" t="s">
        <v>475</v>
      </c>
      <c r="C333" s="90">
        <f>SUM(C325:C332)</f>
        <v>91178049</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[10]NOMBRE!B12</f>
        <v>Sra. María Inés Núñez González</v>
      </c>
      <c r="F338" s="500"/>
    </row>
    <row r="339" spans="1:6" ht="12.75" x14ac:dyDescent="0.2">
      <c r="A339" s="282"/>
      <c r="B339" s="282"/>
      <c r="C339" s="282"/>
      <c r="D339" s="284"/>
      <c r="E339" s="493" t="str">
        <f>[10]NOMBRE!A12</f>
        <v>Jefe de Estadisticas</v>
      </c>
      <c r="F339" s="493"/>
    </row>
    <row r="340" spans="1:6" ht="12.75" x14ac:dyDescent="0.2">
      <c r="A340" s="282"/>
      <c r="B340" s="282"/>
      <c r="C340" s="282"/>
      <c r="D340" s="282"/>
      <c r="E340" s="476"/>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[10]NOMBRE!B11</f>
        <v>Sr. Nolasco Pérez Pérez</v>
      </c>
      <c r="F347" s="500"/>
    </row>
    <row r="348" spans="1:6" ht="22.5" customHeight="1" x14ac:dyDescent="0.2">
      <c r="A348" s="282"/>
      <c r="B348" s="282"/>
      <c r="C348" s="282"/>
      <c r="D348" s="288"/>
      <c r="E348" s="493" t="str">
        <f>CONCATENATE("Director ",[10]NOMBRE!B1)</f>
        <v xml:space="preserve">Director </v>
      </c>
      <c r="F348" s="493"/>
    </row>
    <row r="349" spans="1:6" ht="12.75" x14ac:dyDescent="0.2">
      <c r="A349" s="282"/>
      <c r="B349" s="282"/>
      <c r="C349" s="282"/>
      <c r="D349" s="298"/>
      <c r="E349" s="282"/>
      <c r="F349" s="288"/>
    </row>
  </sheetData>
  <mergeCells count="49">
    <mergeCell ref="A210:E210"/>
    <mergeCell ref="A158:E158"/>
    <mergeCell ref="A53:E53"/>
    <mergeCell ref="C6:E6"/>
    <mergeCell ref="C7:E7"/>
    <mergeCell ref="C8:E8"/>
    <mergeCell ref="A11:E11"/>
    <mergeCell ref="A13:E13"/>
    <mergeCell ref="A38:E38"/>
    <mergeCell ref="A41:E41"/>
    <mergeCell ref="A46:E46"/>
    <mergeCell ref="A112:E112"/>
    <mergeCell ref="A119:C119"/>
    <mergeCell ref="A124:E124"/>
    <mergeCell ref="A151:E151"/>
    <mergeCell ref="A171:E171"/>
    <mergeCell ref="A258:E258"/>
    <mergeCell ref="A231:E231"/>
    <mergeCell ref="A242:E242"/>
    <mergeCell ref="A238:E238"/>
    <mergeCell ref="A224:C224"/>
    <mergeCell ref="A88:A89"/>
    <mergeCell ref="B88:B89"/>
    <mergeCell ref="C1:E1"/>
    <mergeCell ref="C2:E2"/>
    <mergeCell ref="C3:E3"/>
    <mergeCell ref="C4:E4"/>
    <mergeCell ref="A79:E79"/>
    <mergeCell ref="A27:E27"/>
    <mergeCell ref="A7:B7"/>
    <mergeCell ref="C5:E5"/>
    <mergeCell ref="A87:G87"/>
    <mergeCell ref="C88:G88"/>
    <mergeCell ref="A277:E277"/>
    <mergeCell ref="A287:E287"/>
    <mergeCell ref="A297:E297"/>
    <mergeCell ref="B306:C306"/>
    <mergeCell ref="E348:F348"/>
    <mergeCell ref="A313:E313"/>
    <mergeCell ref="A314:D314"/>
    <mergeCell ref="B315:D315"/>
    <mergeCell ref="A318:C318"/>
    <mergeCell ref="E338:F338"/>
    <mergeCell ref="E347:F347"/>
    <mergeCell ref="E339:F339"/>
    <mergeCell ref="A319:C319"/>
    <mergeCell ref="A320:B320"/>
    <mergeCell ref="A309:E309"/>
    <mergeCell ref="B310:D310"/>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workbookViewId="0">
      <selection activeCell="B317" sqref="B317"/>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",[11]NOMBRE!B2," - ","( ",[11]NOMBRE!C2,[11]NOMBRE!D2,[11]NOMBRE!E2,[11]NOMBRE!F2,[11]NOMBRE!G2," )")</f>
        <v>COMUNA: Linares - ( 07401 )</v>
      </c>
      <c r="B2" s="229"/>
      <c r="C2" s="526"/>
      <c r="D2" s="527"/>
      <c r="E2" s="528"/>
      <c r="F2" s="231"/>
      <c r="G2" s="232"/>
    </row>
    <row r="3" spans="1:7" ht="12.75" x14ac:dyDescent="0.2">
      <c r="A3" s="228" t="str">
        <f>CONCATENATE("ESTABLECIMIENTO/ESTRATEGIA: ",[11]NOMBRE!B3," - ","( ",[11]NOMBRE!C3,[11]NOMBRE!D3,[11]NOMBRE!E3,[11]NOMBRE!F3,[11]NOMBRE!G3,[11]NOMBRE!H3," )")</f>
        <v>ESTABLECIMIENTO/ESTRATEGIA: Hospital Presidente Carlos Ibáñez del Campo - ( 116108 )</v>
      </c>
      <c r="B3" s="229"/>
      <c r="C3" s="529" t="s">
        <v>2</v>
      </c>
      <c r="D3" s="530"/>
      <c r="E3" s="531"/>
      <c r="F3" s="231"/>
      <c r="G3" s="233"/>
    </row>
    <row r="4" spans="1:7" ht="12.75" x14ac:dyDescent="0.2">
      <c r="A4" s="228" t="str">
        <f>CONCATENATE("MES: ",[11]NOMBRE!B6," - ","( ",[11]NOMBRE!C6,[11]NOMBRE!D6," )")</f>
        <v>MES: NOVIEMBRE - ( 11 )</v>
      </c>
      <c r="B4" s="229"/>
      <c r="C4" s="526" t="str">
        <f>CONCATENATE([11]NOMBRE!B6," ","( ",[11]NOMBRE!C6,[11]NOMBRE!D6," )")</f>
        <v>NOVIEMBRE ( 11 )</v>
      </c>
      <c r="D4" s="527"/>
      <c r="E4" s="528"/>
      <c r="F4" s="231"/>
      <c r="G4" s="233"/>
    </row>
    <row r="5" spans="1:7" ht="12.75" x14ac:dyDescent="0.2">
      <c r="A5" s="228" t="str">
        <f>CONCATENATE("AÑO: ",[11]NOMBRE!B7)</f>
        <v>AÑO: 2016</v>
      </c>
      <c r="B5" s="229"/>
      <c r="C5" s="529" t="s">
        <v>3</v>
      </c>
      <c r="D5" s="530"/>
      <c r="E5" s="531"/>
      <c r="F5" s="231"/>
      <c r="G5" s="233"/>
    </row>
    <row r="6" spans="1:7" ht="12.75" x14ac:dyDescent="0.2">
      <c r="A6" s="234"/>
      <c r="B6" s="234"/>
      <c r="C6" s="526">
        <f>[11]NOMBRE!B7</f>
        <v>2016</v>
      </c>
      <c r="D6" s="527"/>
      <c r="E6" s="528"/>
      <c r="F6" s="231"/>
      <c r="G6" s="233"/>
    </row>
    <row r="7" spans="1:7" ht="15" x14ac:dyDescent="0.2">
      <c r="A7" s="521" t="s">
        <v>4</v>
      </c>
      <c r="B7" s="522"/>
      <c r="C7" s="523" t="s">
        <v>5</v>
      </c>
      <c r="D7" s="524"/>
      <c r="E7" s="525"/>
      <c r="F7" s="231"/>
      <c r="G7" s="233"/>
    </row>
    <row r="8" spans="1:7" ht="15" x14ac:dyDescent="0.2">
      <c r="A8" s="234"/>
      <c r="B8" s="484" t="s">
        <v>6</v>
      </c>
      <c r="C8" s="526" t="str">
        <f>CONCATENATE([11]NOMBRE!B3," ","( ",[11]NOMBRE!C3,[11]NOMBRE!D3,[11]NOMBRE!E3,[11]NOMBRE!F3,[11]NOMBRE!G3,"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83" t="s">
        <v>7</v>
      </c>
      <c r="B12" s="483" t="s">
        <v>8</v>
      </c>
      <c r="C12" s="478" t="s">
        <v>9</v>
      </c>
      <c r="D12" s="258" t="s">
        <v>10</v>
      </c>
      <c r="E12" s="480" t="s">
        <v>11</v>
      </c>
      <c r="F12" s="234"/>
    </row>
    <row r="13" spans="1:7" ht="12.75" customHeight="1" x14ac:dyDescent="0.2">
      <c r="A13" s="497" t="s">
        <v>12</v>
      </c>
      <c r="B13" s="498"/>
      <c r="C13" s="498"/>
      <c r="D13" s="498"/>
      <c r="E13" s="499"/>
      <c r="F13" s="234"/>
    </row>
    <row r="14" spans="1:7" ht="15" customHeight="1" x14ac:dyDescent="0.2">
      <c r="A14" s="335" t="s">
        <v>13</v>
      </c>
      <c r="B14" s="396" t="s">
        <v>14</v>
      </c>
      <c r="C14" s="291">
        <f>[11]BS17A!$D13</f>
        <v>0</v>
      </c>
      <c r="D14" s="12">
        <f>[11]BS17A!$U13</f>
        <v>4460</v>
      </c>
      <c r="E14" s="13">
        <f>[11]BS17A!$V13</f>
        <v>0</v>
      </c>
      <c r="F14" s="234"/>
    </row>
    <row r="15" spans="1:7" ht="36" customHeight="1" x14ac:dyDescent="0.2">
      <c r="A15" s="336" t="s">
        <v>15</v>
      </c>
      <c r="B15" s="396" t="s">
        <v>478</v>
      </c>
      <c r="C15" s="291">
        <f>[11]BS17A!$D14</f>
        <v>0</v>
      </c>
      <c r="D15" s="15">
        <f>[11]BS17A!$U14</f>
        <v>5610</v>
      </c>
      <c r="E15" s="16">
        <f>[11]BS17A!$V14</f>
        <v>0</v>
      </c>
      <c r="F15" s="234"/>
    </row>
    <row r="16" spans="1:7" ht="15" customHeight="1" x14ac:dyDescent="0.2">
      <c r="A16" s="336" t="s">
        <v>17</v>
      </c>
      <c r="B16" s="396" t="s">
        <v>479</v>
      </c>
      <c r="C16" s="291">
        <f>[11]BS17A!$D15</f>
        <v>4903</v>
      </c>
      <c r="D16" s="15">
        <f>[11]BS17A!$U15</f>
        <v>12030</v>
      </c>
      <c r="E16" s="16">
        <f>[11]BS17A!$V15</f>
        <v>58983090</v>
      </c>
      <c r="F16" s="234"/>
    </row>
    <row r="17" spans="1:6" ht="15" customHeight="1" x14ac:dyDescent="0.2">
      <c r="A17" s="336" t="s">
        <v>19</v>
      </c>
      <c r="B17" s="396" t="s">
        <v>20</v>
      </c>
      <c r="C17" s="291">
        <f>[11]BS17A!$D16</f>
        <v>0</v>
      </c>
      <c r="D17" s="15">
        <f>[11]BS17A!$U16</f>
        <v>7180</v>
      </c>
      <c r="E17" s="16">
        <f>[11]BS17A!$V16</f>
        <v>0</v>
      </c>
      <c r="F17" s="234"/>
    </row>
    <row r="18" spans="1:6" ht="15" customHeight="1" x14ac:dyDescent="0.2">
      <c r="A18" s="336" t="s">
        <v>21</v>
      </c>
      <c r="B18" s="396" t="s">
        <v>480</v>
      </c>
      <c r="C18" s="291">
        <f>[11]BS17A!$D17</f>
        <v>0</v>
      </c>
      <c r="D18" s="15">
        <f>[11]BS17A!$U17</f>
        <v>7880</v>
      </c>
      <c r="E18" s="16">
        <f>[11]BS17A!$V17</f>
        <v>0</v>
      </c>
      <c r="F18" s="234"/>
    </row>
    <row r="19" spans="1:6" ht="33" customHeight="1" x14ac:dyDescent="0.2">
      <c r="A19" s="336" t="s">
        <v>23</v>
      </c>
      <c r="B19" s="396" t="s">
        <v>481</v>
      </c>
      <c r="C19" s="291">
        <f>[11]BS17A!$D20</f>
        <v>0</v>
      </c>
      <c r="D19" s="15">
        <f>[11]BS17A!$U20</f>
        <v>6080</v>
      </c>
      <c r="E19" s="16">
        <f>[11]BS17A!$V20</f>
        <v>0</v>
      </c>
      <c r="F19" s="234"/>
    </row>
    <row r="20" spans="1:6" ht="42.75" customHeight="1" x14ac:dyDescent="0.2">
      <c r="A20" s="336" t="s">
        <v>25</v>
      </c>
      <c r="B20" s="396" t="s">
        <v>482</v>
      </c>
      <c r="C20" s="291">
        <f>[11]BS17A!$D21</f>
        <v>0</v>
      </c>
      <c r="D20" s="15">
        <f>[11]BS17A!$U21</f>
        <v>7290</v>
      </c>
      <c r="E20" s="16">
        <f>[11]BS17A!$V21</f>
        <v>0</v>
      </c>
      <c r="F20" s="234"/>
    </row>
    <row r="21" spans="1:6" ht="42.75" customHeight="1" x14ac:dyDescent="0.2">
      <c r="A21" s="336" t="s">
        <v>27</v>
      </c>
      <c r="B21" s="396" t="s">
        <v>483</v>
      </c>
      <c r="C21" s="291">
        <f>[11]BS17A!$D22</f>
        <v>0</v>
      </c>
      <c r="D21" s="15">
        <f>[11]BS17A!$U22</f>
        <v>9040</v>
      </c>
      <c r="E21" s="16">
        <f>[11]BS17A!$V22</f>
        <v>0</v>
      </c>
      <c r="F21" s="234"/>
    </row>
    <row r="22" spans="1:6" ht="32.25" customHeight="1" x14ac:dyDescent="0.2">
      <c r="A22" s="336" t="s">
        <v>29</v>
      </c>
      <c r="B22" s="396" t="s">
        <v>484</v>
      </c>
      <c r="C22" s="291">
        <f>[11]BS17A!$D23</f>
        <v>2053</v>
      </c>
      <c r="D22" s="15">
        <f>[11]BS17A!$U23</f>
        <v>6080</v>
      </c>
      <c r="E22" s="16">
        <f>[11]BS17A!$V23</f>
        <v>12482240</v>
      </c>
      <c r="F22" s="234"/>
    </row>
    <row r="23" spans="1:6" ht="40.5" customHeight="1" x14ac:dyDescent="0.2">
      <c r="A23" s="336" t="s">
        <v>31</v>
      </c>
      <c r="B23" s="396" t="s">
        <v>485</v>
      </c>
      <c r="C23" s="291">
        <f>[11]BS17A!$D24</f>
        <v>1279</v>
      </c>
      <c r="D23" s="15">
        <f>[11]BS17A!$U24</f>
        <v>7290</v>
      </c>
      <c r="E23" s="16">
        <f>[11]BS17A!$V24</f>
        <v>9323910</v>
      </c>
      <c r="F23" s="234"/>
    </row>
    <row r="24" spans="1:6" ht="27" customHeight="1" x14ac:dyDescent="0.2">
      <c r="A24" s="336" t="s">
        <v>33</v>
      </c>
      <c r="B24" s="396" t="s">
        <v>486</v>
      </c>
      <c r="C24" s="291">
        <f>[11]BS17A!$D25</f>
        <v>1894</v>
      </c>
      <c r="D24" s="15">
        <f>[11]BS17A!$U25</f>
        <v>9040</v>
      </c>
      <c r="E24" s="16">
        <f>[11]BS17A!$V25</f>
        <v>17121760</v>
      </c>
      <c r="F24" s="234"/>
    </row>
    <row r="25" spans="1:6" ht="15" customHeight="1" x14ac:dyDescent="0.2">
      <c r="A25" s="336" t="s">
        <v>35</v>
      </c>
      <c r="B25" s="396" t="s">
        <v>36</v>
      </c>
      <c r="C25" s="291">
        <f>+[11]BS17A!$D795</f>
        <v>322</v>
      </c>
      <c r="D25" s="15">
        <f>+[11]BS17A!$U795</f>
        <v>7380</v>
      </c>
      <c r="E25" s="16">
        <f>+[11]BS17A!$V795</f>
        <v>2376360</v>
      </c>
      <c r="F25" s="234"/>
    </row>
    <row r="26" spans="1:6" ht="15" customHeight="1" x14ac:dyDescent="0.2">
      <c r="A26" s="337" t="s">
        <v>37</v>
      </c>
      <c r="B26" s="396" t="s">
        <v>38</v>
      </c>
      <c r="C26" s="302">
        <f>+[11]BS17A!$D800</f>
        <v>29</v>
      </c>
      <c r="D26" s="17">
        <f>+[11]BS17A!$U800</f>
        <v>30560</v>
      </c>
      <c r="E26" s="18">
        <f>+[11]BS17A!$V800</f>
        <v>886240</v>
      </c>
      <c r="F26" s="234"/>
    </row>
    <row r="27" spans="1:6" ht="18" customHeight="1" x14ac:dyDescent="0.2">
      <c r="A27" s="497" t="s">
        <v>39</v>
      </c>
      <c r="B27" s="498"/>
      <c r="C27" s="498"/>
      <c r="D27" s="498"/>
      <c r="E27" s="499"/>
      <c r="F27" s="234"/>
    </row>
    <row r="28" spans="1:6" ht="15" customHeight="1" x14ac:dyDescent="0.2">
      <c r="A28" s="335" t="s">
        <v>40</v>
      </c>
      <c r="B28" s="344" t="s">
        <v>41</v>
      </c>
      <c r="C28" s="294">
        <f>[11]BS17A!$D27</f>
        <v>1512</v>
      </c>
      <c r="D28" s="12">
        <f>[11]BS17A!$U27</f>
        <v>1180</v>
      </c>
      <c r="E28" s="13">
        <f>[11]BS17A!$V27</f>
        <v>1784160</v>
      </c>
      <c r="F28" s="234"/>
    </row>
    <row r="29" spans="1:6" ht="15" customHeight="1" x14ac:dyDescent="0.2">
      <c r="A29" s="336" t="s">
        <v>42</v>
      </c>
      <c r="B29" s="350" t="s">
        <v>43</v>
      </c>
      <c r="C29" s="291">
        <f>[11]BS17A!$D28</f>
        <v>0</v>
      </c>
      <c r="D29" s="15">
        <f>[11]BS17A!$U28</f>
        <v>2030</v>
      </c>
      <c r="E29" s="16">
        <f>[11]BS17A!$V28</f>
        <v>0</v>
      </c>
      <c r="F29" s="234"/>
    </row>
    <row r="30" spans="1:6" ht="15" customHeight="1" x14ac:dyDescent="0.2">
      <c r="A30" s="336" t="s">
        <v>44</v>
      </c>
      <c r="B30" s="333" t="s">
        <v>45</v>
      </c>
      <c r="C30" s="291">
        <f>[11]BS17A!$D29</f>
        <v>0</v>
      </c>
      <c r="D30" s="15">
        <f>[11]BS17A!$U29</f>
        <v>650</v>
      </c>
      <c r="E30" s="16">
        <f>[11]BS17A!$V29</f>
        <v>0</v>
      </c>
      <c r="F30" s="234"/>
    </row>
    <row r="31" spans="1:6" ht="15" customHeight="1" x14ac:dyDescent="0.2">
      <c r="A31" s="336" t="s">
        <v>46</v>
      </c>
      <c r="B31" s="333" t="s">
        <v>47</v>
      </c>
      <c r="C31" s="291">
        <f>[11]BS17A!$D30</f>
        <v>122</v>
      </c>
      <c r="D31" s="15">
        <f>[11]BS17A!$U30</f>
        <v>1610</v>
      </c>
      <c r="E31" s="16">
        <f>[11]BS17A!$V30</f>
        <v>196420</v>
      </c>
      <c r="F31" s="234"/>
    </row>
    <row r="32" spans="1:6" ht="15" customHeight="1" x14ac:dyDescent="0.2">
      <c r="A32" s="336" t="s">
        <v>48</v>
      </c>
      <c r="B32" s="333" t="s">
        <v>49</v>
      </c>
      <c r="C32" s="291">
        <f>[11]BS17A!$D31</f>
        <v>1353</v>
      </c>
      <c r="D32" s="15">
        <f>[11]BS17A!$U31</f>
        <v>1300</v>
      </c>
      <c r="E32" s="16">
        <f>[11]BS17A!$V31</f>
        <v>1758900</v>
      </c>
      <c r="F32" s="234"/>
    </row>
    <row r="33" spans="1:6" ht="15" customHeight="1" x14ac:dyDescent="0.2">
      <c r="A33" s="336" t="s">
        <v>50</v>
      </c>
      <c r="B33" s="350" t="s">
        <v>51</v>
      </c>
      <c r="C33" s="291">
        <f>[11]BS17A!$D32</f>
        <v>0</v>
      </c>
      <c r="D33" s="15">
        <f>[11]BS17A!$U32</f>
        <v>1180</v>
      </c>
      <c r="E33" s="16">
        <f>[11]BS17A!$V32</f>
        <v>0</v>
      </c>
      <c r="F33" s="234"/>
    </row>
    <row r="34" spans="1:6" ht="15" customHeight="1" x14ac:dyDescent="0.2">
      <c r="A34" s="336" t="s">
        <v>52</v>
      </c>
      <c r="B34" s="333" t="s">
        <v>53</v>
      </c>
      <c r="C34" s="291">
        <f>+[11]BS17A!$D796</f>
        <v>255</v>
      </c>
      <c r="D34" s="15">
        <f>+[11]BS17A!$U796</f>
        <v>2890</v>
      </c>
      <c r="E34" s="16">
        <f>+[11]BS17A!$V796</f>
        <v>736950</v>
      </c>
      <c r="F34" s="234"/>
    </row>
    <row r="35" spans="1:6" ht="15" customHeight="1" x14ac:dyDescent="0.2">
      <c r="A35" s="336" t="s">
        <v>54</v>
      </c>
      <c r="B35" s="350" t="s">
        <v>55</v>
      </c>
      <c r="C35" s="291">
        <f>+[11]BS17A!$D797</f>
        <v>566</v>
      </c>
      <c r="D35" s="15">
        <f>+[11]BS17A!$U797</f>
        <v>2890</v>
      </c>
      <c r="E35" s="16">
        <f>+[11]BS17A!$V797</f>
        <v>1635740</v>
      </c>
      <c r="F35" s="234"/>
    </row>
    <row r="36" spans="1:6" ht="15" customHeight="1" x14ac:dyDescent="0.2">
      <c r="A36" s="336" t="s">
        <v>56</v>
      </c>
      <c r="B36" s="350" t="s">
        <v>57</v>
      </c>
      <c r="C36" s="291">
        <f>+[11]BS17A!$D798</f>
        <v>1</v>
      </c>
      <c r="D36" s="15">
        <f>+[11]BS17A!$U798</f>
        <v>11500</v>
      </c>
      <c r="E36" s="16">
        <f>+[11]BS17A!$V798</f>
        <v>11500</v>
      </c>
      <c r="F36" s="234"/>
    </row>
    <row r="37" spans="1:6" ht="15" customHeight="1" x14ac:dyDescent="0.2">
      <c r="A37" s="337" t="s">
        <v>58</v>
      </c>
      <c r="B37" s="383" t="s">
        <v>59</v>
      </c>
      <c r="C37" s="302">
        <f>+[11]BS17A!$D799</f>
        <v>53</v>
      </c>
      <c r="D37" s="17">
        <f>+[11]BS17A!$U799</f>
        <v>13470</v>
      </c>
      <c r="E37" s="18">
        <f>+[11]BS17A!$V799</f>
        <v>713910</v>
      </c>
      <c r="F37" s="234"/>
    </row>
    <row r="38" spans="1:6" ht="18" customHeight="1" x14ac:dyDescent="0.2">
      <c r="A38" s="504" t="s">
        <v>60</v>
      </c>
      <c r="B38" s="507"/>
      <c r="C38" s="507"/>
      <c r="D38" s="507"/>
      <c r="E38" s="508"/>
      <c r="F38" s="234"/>
    </row>
    <row r="39" spans="1:6" ht="15" customHeight="1" x14ac:dyDescent="0.2">
      <c r="A39" s="335" t="s">
        <v>61</v>
      </c>
      <c r="B39" s="331" t="s">
        <v>62</v>
      </c>
      <c r="C39" s="294">
        <f>+[11]BS17A!$D801</f>
        <v>0</v>
      </c>
      <c r="D39" s="20">
        <f>+[11]BS17A!$U801</f>
        <v>3796</v>
      </c>
      <c r="E39" s="21">
        <f>+[11]BS17A!$V801</f>
        <v>0</v>
      </c>
      <c r="F39" s="234"/>
    </row>
    <row r="40" spans="1:6" ht="15" customHeight="1" x14ac:dyDescent="0.2">
      <c r="A40" s="337" t="s">
        <v>63</v>
      </c>
      <c r="B40" s="345" t="s">
        <v>64</v>
      </c>
      <c r="C40" s="302">
        <f>+[11]BS17A!$D802</f>
        <v>0</v>
      </c>
      <c r="D40" s="22">
        <f>+[11]BS17A!$U802</f>
        <v>9814</v>
      </c>
      <c r="E40" s="23">
        <f>+[11]BS17A!$V802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+[11]BS17A!$D34</f>
        <v>33</v>
      </c>
      <c r="D42" s="20">
        <f>+[11]BS17A!$U34</f>
        <v>3890</v>
      </c>
      <c r="E42" s="21">
        <f>+[11]BS17A!$V34</f>
        <v>128370</v>
      </c>
      <c r="F42" s="234"/>
    </row>
    <row r="43" spans="1:6" ht="15" customHeight="1" x14ac:dyDescent="0.2">
      <c r="A43" s="336" t="s">
        <v>68</v>
      </c>
      <c r="B43" s="333" t="s">
        <v>69</v>
      </c>
      <c r="C43" s="291">
        <f>+[11]BS17A!$D35</f>
        <v>376</v>
      </c>
      <c r="D43" s="15">
        <f>+[11]BS17A!$U35</f>
        <v>2140</v>
      </c>
      <c r="E43" s="16">
        <f>+[11]BS17A!$V35</f>
        <v>804640</v>
      </c>
      <c r="F43" s="234"/>
    </row>
    <row r="44" spans="1:6" ht="15" customHeight="1" x14ac:dyDescent="0.2">
      <c r="A44" s="336" t="s">
        <v>70</v>
      </c>
      <c r="B44" s="333" t="s">
        <v>71</v>
      </c>
      <c r="C44" s="291">
        <f>+[11]BS17A!$D36</f>
        <v>39</v>
      </c>
      <c r="D44" s="15">
        <f>+[11]BS17A!$U36</f>
        <v>2140</v>
      </c>
      <c r="E44" s="16">
        <f>+[11]BS17A!$V36</f>
        <v>83460</v>
      </c>
      <c r="F44" s="234"/>
    </row>
    <row r="45" spans="1:6" ht="15" customHeight="1" x14ac:dyDescent="0.2">
      <c r="A45" s="337" t="s">
        <v>72</v>
      </c>
      <c r="B45" s="334" t="s">
        <v>73</v>
      </c>
      <c r="C45" s="302">
        <f>+[11]BS17A!$D37</f>
        <v>410</v>
      </c>
      <c r="D45" s="22">
        <f>+[11]BS17A!$U37</f>
        <v>650</v>
      </c>
      <c r="E45" s="23">
        <f>+[11]BS17A!$V37</f>
        <v>266500</v>
      </c>
      <c r="F45" s="234"/>
    </row>
    <row r="46" spans="1:6" ht="18" customHeight="1" x14ac:dyDescent="0.2">
      <c r="A46" s="504" t="s">
        <v>74</v>
      </c>
      <c r="B46" s="507"/>
      <c r="C46" s="507"/>
      <c r="D46" s="507"/>
      <c r="E46" s="508"/>
      <c r="F46" s="234"/>
    </row>
    <row r="47" spans="1:6" ht="15" customHeight="1" x14ac:dyDescent="0.2">
      <c r="A47" s="335" t="s">
        <v>75</v>
      </c>
      <c r="B47" s="352" t="s">
        <v>76</v>
      </c>
      <c r="C47" s="294">
        <f>+[11]BS17A!$D39</f>
        <v>286</v>
      </c>
      <c r="D47" s="20">
        <f>+[11]BS17A!$U39</f>
        <v>1850</v>
      </c>
      <c r="E47" s="21">
        <f>+[11]BS17A!$V39</f>
        <v>529100</v>
      </c>
      <c r="F47" s="234"/>
    </row>
    <row r="48" spans="1:6" ht="15" customHeight="1" x14ac:dyDescent="0.2">
      <c r="A48" s="336" t="s">
        <v>77</v>
      </c>
      <c r="B48" s="333" t="s">
        <v>78</v>
      </c>
      <c r="C48" s="291">
        <f>+[11]BS17A!$D40</f>
        <v>43</v>
      </c>
      <c r="D48" s="15">
        <f>+[11]BS17A!$U40</f>
        <v>1850</v>
      </c>
      <c r="E48" s="16">
        <f>+[11]BS17A!$V40</f>
        <v>79550</v>
      </c>
      <c r="F48" s="234"/>
    </row>
    <row r="49" spans="1:7" ht="15" customHeight="1" x14ac:dyDescent="0.2">
      <c r="A49" s="337" t="s">
        <v>79</v>
      </c>
      <c r="B49" s="334" t="s">
        <v>80</v>
      </c>
      <c r="C49" s="302">
        <f>+[11]BS17A!$D41</f>
        <v>294</v>
      </c>
      <c r="D49" s="22">
        <f>+[11]BS17A!$U41</f>
        <v>1070</v>
      </c>
      <c r="E49" s="23">
        <f>+[11]BS17A!$V41</f>
        <v>314580</v>
      </c>
      <c r="F49" s="234"/>
    </row>
    <row r="50" spans="1:7" ht="18" customHeight="1" x14ac:dyDescent="0.2">
      <c r="A50" s="238"/>
      <c r="B50" s="314" t="s">
        <v>81</v>
      </c>
      <c r="C50" s="238">
        <f>SUM(C14:C49)</f>
        <v>15823</v>
      </c>
      <c r="D50" s="239"/>
      <c r="E50" s="26">
        <f>SUM(E14:E49)</f>
        <v>110217380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83" t="s">
        <v>7</v>
      </c>
      <c r="B54" s="483" t="s">
        <v>83</v>
      </c>
      <c r="C54" s="478" t="s">
        <v>9</v>
      </c>
      <c r="D54" s="259"/>
      <c r="E54" s="480" t="s">
        <v>11</v>
      </c>
      <c r="F54" s="234"/>
    </row>
    <row r="55" spans="1:7" ht="18" customHeight="1" x14ac:dyDescent="0.2">
      <c r="A55" s="482" t="s">
        <v>84</v>
      </c>
      <c r="B55" s="373" t="s">
        <v>85</v>
      </c>
      <c r="C55" s="261">
        <f>+[11]BS17!$D12</f>
        <v>62418</v>
      </c>
      <c r="D55" s="245"/>
      <c r="E55" s="246">
        <f>+E56+E57+E58+E59+E60+E61+E65+E66+E67</f>
        <v>86628790</v>
      </c>
      <c r="F55" s="234"/>
    </row>
    <row r="56" spans="1:7" ht="15" customHeight="1" x14ac:dyDescent="0.2">
      <c r="A56" s="371" t="s">
        <v>86</v>
      </c>
      <c r="B56" s="344" t="s">
        <v>87</v>
      </c>
      <c r="C56" s="328">
        <f>+[11]BS17!$D13</f>
        <v>25221</v>
      </c>
      <c r="D56" s="247"/>
      <c r="E56" s="36">
        <f>+[11]BS17A!V83</f>
        <v>26227740</v>
      </c>
      <c r="F56" s="234"/>
    </row>
    <row r="57" spans="1:7" ht="15" customHeight="1" x14ac:dyDescent="0.2">
      <c r="A57" s="336" t="s">
        <v>88</v>
      </c>
      <c r="B57" s="332" t="s">
        <v>89</v>
      </c>
      <c r="C57" s="291">
        <f>+[11]BS17!$D14</f>
        <v>29408</v>
      </c>
      <c r="D57" s="249"/>
      <c r="E57" s="39">
        <f>+[11]BS17A!V174</f>
        <v>38407850</v>
      </c>
      <c r="F57" s="234"/>
    </row>
    <row r="58" spans="1:7" ht="15" customHeight="1" x14ac:dyDescent="0.2">
      <c r="A58" s="336" t="s">
        <v>90</v>
      </c>
      <c r="B58" s="332" t="s">
        <v>91</v>
      </c>
      <c r="C58" s="291">
        <f>+[11]BS17!$D15</f>
        <v>741</v>
      </c>
      <c r="D58" s="249"/>
      <c r="E58" s="39">
        <f>+[11]BS17A!V243</f>
        <v>2754700</v>
      </c>
      <c r="F58" s="234"/>
    </row>
    <row r="59" spans="1:7" ht="15" customHeight="1" x14ac:dyDescent="0.2">
      <c r="A59" s="336" t="s">
        <v>92</v>
      </c>
      <c r="B59" s="332" t="s">
        <v>93</v>
      </c>
      <c r="C59" s="291">
        <f>+[11]BS17!$D16</f>
        <v>0</v>
      </c>
      <c r="D59" s="249"/>
      <c r="E59" s="39">
        <f>+[11]BS17A!V289</f>
        <v>0</v>
      </c>
      <c r="F59" s="234"/>
    </row>
    <row r="60" spans="1:7" ht="15" customHeight="1" x14ac:dyDescent="0.2">
      <c r="A60" s="366" t="s">
        <v>94</v>
      </c>
      <c r="B60" s="351" t="s">
        <v>95</v>
      </c>
      <c r="C60" s="313">
        <f>+[11]BS17!$D17</f>
        <v>1415</v>
      </c>
      <c r="D60" s="250"/>
      <c r="E60" s="41">
        <f>+[11]BS17A!V295</f>
        <v>7146040</v>
      </c>
      <c r="F60" s="234"/>
    </row>
    <row r="61" spans="1:7" ht="15" customHeight="1" x14ac:dyDescent="0.2">
      <c r="A61" s="335" t="s">
        <v>96</v>
      </c>
      <c r="B61" s="374" t="s">
        <v>97</v>
      </c>
      <c r="C61" s="315">
        <f>+[11]BS17!$D18</f>
        <v>3314</v>
      </c>
      <c r="D61" s="251"/>
      <c r="E61" s="43">
        <f>SUM(E62:E64)</f>
        <v>9101450</v>
      </c>
      <c r="F61" s="234"/>
    </row>
    <row r="62" spans="1:7" ht="15" customHeight="1" x14ac:dyDescent="0.2">
      <c r="A62" s="377"/>
      <c r="B62" s="352" t="s">
        <v>98</v>
      </c>
      <c r="C62" s="294">
        <f>+[11]BS17!$D19</f>
        <v>2724</v>
      </c>
      <c r="D62" s="252"/>
      <c r="E62" s="45">
        <f>+[11]BS17A!V362</f>
        <v>6565220</v>
      </c>
      <c r="F62" s="234"/>
    </row>
    <row r="63" spans="1:7" ht="15" customHeight="1" x14ac:dyDescent="0.2">
      <c r="A63" s="377"/>
      <c r="B63" s="332" t="s">
        <v>99</v>
      </c>
      <c r="C63" s="291">
        <f>+[11]BS17!$D20</f>
        <v>30</v>
      </c>
      <c r="D63" s="249"/>
      <c r="E63" s="39">
        <f>+[11]BS17A!V405</f>
        <v>84830</v>
      </c>
      <c r="F63" s="234"/>
    </row>
    <row r="64" spans="1:7" ht="15" customHeight="1" x14ac:dyDescent="0.2">
      <c r="A64" s="378"/>
      <c r="B64" s="334" t="s">
        <v>100</v>
      </c>
      <c r="C64" s="302">
        <f>+[11]BS17!$D21</f>
        <v>560</v>
      </c>
      <c r="D64" s="253"/>
      <c r="E64" s="47">
        <f>+[11]BS17A!V428</f>
        <v>2451400</v>
      </c>
      <c r="F64" s="234"/>
    </row>
    <row r="65" spans="1:7" ht="15" customHeight="1" x14ac:dyDescent="0.2">
      <c r="A65" s="371" t="s">
        <v>101</v>
      </c>
      <c r="B65" s="370" t="s">
        <v>102</v>
      </c>
      <c r="C65" s="328">
        <f>+[11]BS17!$D22</f>
        <v>0</v>
      </c>
      <c r="D65" s="247"/>
      <c r="E65" s="36">
        <f>+[11]BS17A!V446</f>
        <v>0</v>
      </c>
      <c r="F65" s="234"/>
    </row>
    <row r="66" spans="1:7" ht="15" customHeight="1" x14ac:dyDescent="0.2">
      <c r="A66" s="336" t="s">
        <v>103</v>
      </c>
      <c r="B66" s="332" t="s">
        <v>104</v>
      </c>
      <c r="C66" s="291">
        <f>+[11]BS17!$D23</f>
        <v>37</v>
      </c>
      <c r="D66" s="249"/>
      <c r="E66" s="39">
        <f>+[11]BS17A!V456</f>
        <v>68520</v>
      </c>
      <c r="F66" s="234"/>
    </row>
    <row r="67" spans="1:7" ht="15" customHeight="1" x14ac:dyDescent="0.2">
      <c r="A67" s="366" t="s">
        <v>105</v>
      </c>
      <c r="B67" s="351" t="s">
        <v>106</v>
      </c>
      <c r="C67" s="313">
        <f>+[11]BS17!$D24</f>
        <v>2282</v>
      </c>
      <c r="D67" s="250"/>
      <c r="E67" s="41">
        <f>+[11]BS17A!V500</f>
        <v>2922490</v>
      </c>
      <c r="F67" s="234"/>
    </row>
    <row r="68" spans="1:7" ht="15" customHeight="1" x14ac:dyDescent="0.2">
      <c r="A68" s="379" t="s">
        <v>107</v>
      </c>
      <c r="B68" s="369" t="s">
        <v>108</v>
      </c>
      <c r="C68" s="329">
        <f>+[11]BS17!$D25</f>
        <v>4353</v>
      </c>
      <c r="D68" s="254"/>
      <c r="E68" s="49">
        <f>SUM(E69:E74)</f>
        <v>89537570</v>
      </c>
      <c r="F68" s="234"/>
    </row>
    <row r="69" spans="1:7" ht="15" customHeight="1" x14ac:dyDescent="0.2">
      <c r="A69" s="336" t="s">
        <v>109</v>
      </c>
      <c r="B69" s="332" t="s">
        <v>110</v>
      </c>
      <c r="C69" s="291">
        <f>+[11]BS17!$D26</f>
        <v>2529</v>
      </c>
      <c r="D69" s="249"/>
      <c r="E69" s="39">
        <f>+[11]BS17A!V535</f>
        <v>21162580</v>
      </c>
      <c r="F69" s="234"/>
    </row>
    <row r="70" spans="1:7" ht="15" customHeight="1" x14ac:dyDescent="0.2">
      <c r="A70" s="336" t="s">
        <v>111</v>
      </c>
      <c r="B70" s="332" t="s">
        <v>112</v>
      </c>
      <c r="C70" s="291">
        <f>+[11]BS17!$D27</f>
        <v>3</v>
      </c>
      <c r="D70" s="249"/>
      <c r="E70" s="39">
        <f>+[11]BS17A!V590</f>
        <v>67140</v>
      </c>
      <c r="F70" s="234"/>
    </row>
    <row r="71" spans="1:7" ht="15" customHeight="1" x14ac:dyDescent="0.2">
      <c r="A71" s="336" t="s">
        <v>113</v>
      </c>
      <c r="B71" s="332" t="s">
        <v>114</v>
      </c>
      <c r="C71" s="291">
        <f>+[11]BS17!$D28</f>
        <v>1189</v>
      </c>
      <c r="D71" s="249"/>
      <c r="E71" s="39">
        <f>+[11]BS17A!V615</f>
        <v>58893280</v>
      </c>
      <c r="F71" s="234"/>
    </row>
    <row r="72" spans="1:7" ht="15" customHeight="1" x14ac:dyDescent="0.2">
      <c r="A72" s="336" t="s">
        <v>115</v>
      </c>
      <c r="B72" s="332" t="s">
        <v>116</v>
      </c>
      <c r="C72" s="291">
        <f>+[11]BS17!$D30+[11]BS17!$D32</f>
        <v>551</v>
      </c>
      <c r="D72" s="249"/>
      <c r="E72" s="39">
        <f>+[11]BS17A!V633-[11]BS17A!V634</f>
        <v>8973930</v>
      </c>
      <c r="F72" s="234"/>
    </row>
    <row r="73" spans="1:7" ht="15" customHeight="1" x14ac:dyDescent="0.2">
      <c r="A73" s="380"/>
      <c r="B73" s="332" t="s">
        <v>117</v>
      </c>
      <c r="C73" s="291">
        <f>+[11]BS17!$D31</f>
        <v>81</v>
      </c>
      <c r="D73" s="249"/>
      <c r="E73" s="39">
        <f>+[11]BS17A!V634</f>
        <v>440640</v>
      </c>
      <c r="F73" s="234"/>
    </row>
    <row r="74" spans="1:7" ht="15" customHeight="1" x14ac:dyDescent="0.2">
      <c r="A74" s="381" t="s">
        <v>118</v>
      </c>
      <c r="B74" s="375" t="s">
        <v>119</v>
      </c>
      <c r="C74" s="319">
        <f>+[11]BS17!$D33</f>
        <v>0</v>
      </c>
      <c r="D74" s="299"/>
      <c r="E74" s="124">
        <f>+[11]BS17A!V654</f>
        <v>0</v>
      </c>
      <c r="F74" s="234"/>
    </row>
    <row r="75" spans="1:7" ht="15" customHeight="1" x14ac:dyDescent="0.2">
      <c r="A75" s="382" t="s">
        <v>120</v>
      </c>
      <c r="B75" s="376" t="s">
        <v>121</v>
      </c>
      <c r="C75" s="330">
        <f>+[11]BS17!$D34</f>
        <v>0</v>
      </c>
      <c r="D75" s="255"/>
      <c r="E75" s="51">
        <f>+[11]BS17A!V783</f>
        <v>0</v>
      </c>
      <c r="F75" s="234"/>
    </row>
    <row r="76" spans="1:7" ht="15" customHeight="1" x14ac:dyDescent="0.2">
      <c r="A76" s="338"/>
      <c r="B76" s="481" t="s">
        <v>122</v>
      </c>
      <c r="C76" s="261">
        <f>+C55+C68+C75</f>
        <v>66771</v>
      </c>
      <c r="D76" s="245"/>
      <c r="E76" s="53">
        <f>+E55+E68+E75</f>
        <v>176166360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83" t="s">
        <v>7</v>
      </c>
      <c r="B80" s="479" t="s">
        <v>8</v>
      </c>
      <c r="C80" s="257" t="s">
        <v>9</v>
      </c>
      <c r="D80" s="259"/>
      <c r="E80" s="260" t="s">
        <v>11</v>
      </c>
      <c r="F80" s="242"/>
      <c r="G80" s="243"/>
    </row>
    <row r="81" spans="1:7" ht="15" customHeight="1" x14ac:dyDescent="0.2">
      <c r="A81" s="372" t="s">
        <v>124</v>
      </c>
      <c r="B81" s="344" t="s">
        <v>125</v>
      </c>
      <c r="C81" s="294">
        <f>+[11]BS17!D49</f>
        <v>0</v>
      </c>
      <c r="D81" s="247"/>
      <c r="E81" s="58">
        <f>+SUM([11]BS17A!V673+[11]BS17A!V719)</f>
        <v>0</v>
      </c>
      <c r="F81" s="234"/>
    </row>
    <row r="82" spans="1:7" ht="15" customHeight="1" x14ac:dyDescent="0.2">
      <c r="A82" s="358">
        <v>2001</v>
      </c>
      <c r="B82" s="332" t="s">
        <v>126</v>
      </c>
      <c r="C82" s="291">
        <f>+[11]BS17!E130</f>
        <v>1190</v>
      </c>
      <c r="D82" s="249"/>
      <c r="E82" s="59">
        <f>+[11]BS17A!V1574</f>
        <v>9779590</v>
      </c>
      <c r="F82" s="234"/>
    </row>
    <row r="83" spans="1:7" ht="15" customHeight="1" x14ac:dyDescent="0.2">
      <c r="A83" s="366" t="s">
        <v>127</v>
      </c>
      <c r="B83" s="351" t="s">
        <v>128</v>
      </c>
      <c r="C83" s="313">
        <f>+[11]BS17A!D1849</f>
        <v>33</v>
      </c>
      <c r="D83" s="250"/>
      <c r="E83" s="60">
        <f>+[11]BS17A!V1849</f>
        <v>2384730</v>
      </c>
      <c r="F83" s="234"/>
    </row>
    <row r="84" spans="1:7" ht="17.25" customHeight="1" x14ac:dyDescent="0.2">
      <c r="A84" s="338"/>
      <c r="B84" s="481" t="s">
        <v>129</v>
      </c>
      <c r="C84" s="261">
        <f>+SUM(C81:C83)</f>
        <v>1223</v>
      </c>
      <c r="D84" s="245"/>
      <c r="E84" s="62">
        <f>SUM(E81:E83)</f>
        <v>12164320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83" t="s">
        <v>477</v>
      </c>
      <c r="D89" s="479" t="s">
        <v>131</v>
      </c>
      <c r="E89" s="301" t="s">
        <v>132</v>
      </c>
      <c r="F89" s="258" t="s">
        <v>133</v>
      </c>
      <c r="G89" s="480" t="s">
        <v>11</v>
      </c>
    </row>
    <row r="90" spans="1:7" ht="15" customHeight="1" x14ac:dyDescent="0.2">
      <c r="A90" s="335" t="s">
        <v>134</v>
      </c>
      <c r="B90" s="331" t="s">
        <v>135</v>
      </c>
      <c r="C90" s="395">
        <f>SUM(D90:F90)</f>
        <v>0</v>
      </c>
      <c r="D90" s="322">
        <f>+[11]BS17!E68</f>
        <v>0</v>
      </c>
      <c r="E90" s="262">
        <f>+[11]BS17!F68</f>
        <v>0</v>
      </c>
      <c r="F90" s="263">
        <f>+[11]BS17!G68</f>
        <v>0</v>
      </c>
      <c r="G90" s="64">
        <f>[11]BS17A!V811</f>
        <v>0</v>
      </c>
    </row>
    <row r="91" spans="1:7" ht="15" customHeight="1" x14ac:dyDescent="0.2">
      <c r="A91" s="336" t="s">
        <v>136</v>
      </c>
      <c r="B91" s="332" t="s">
        <v>137</v>
      </c>
      <c r="C91" s="391">
        <f t="shared" ref="C91:C108" si="0">SUM(D91:F91)</f>
        <v>86</v>
      </c>
      <c r="D91" s="323">
        <f>+[11]BS17!E69</f>
        <v>86</v>
      </c>
      <c r="E91" s="264">
        <f>+[11]BS17!F69</f>
        <v>0</v>
      </c>
      <c r="F91" s="265">
        <f>+[11]BS17!G69</f>
        <v>0</v>
      </c>
      <c r="G91" s="65">
        <f>[11]BS17A!V882</f>
        <v>31404730</v>
      </c>
    </row>
    <row r="92" spans="1:7" ht="15" customHeight="1" x14ac:dyDescent="0.2">
      <c r="A92" s="336" t="s">
        <v>138</v>
      </c>
      <c r="B92" s="332" t="s">
        <v>139</v>
      </c>
      <c r="C92" s="391">
        <f t="shared" si="0"/>
        <v>19</v>
      </c>
      <c r="D92" s="323">
        <f>+[11]BS17!E70</f>
        <v>19</v>
      </c>
      <c r="E92" s="264">
        <f>+[11]BS17!F70</f>
        <v>0</v>
      </c>
      <c r="F92" s="265">
        <f>+[11]BS17!G70</f>
        <v>0</v>
      </c>
      <c r="G92" s="65">
        <f>[11]BS17A!V961</f>
        <v>1943370</v>
      </c>
    </row>
    <row r="93" spans="1:7" ht="15" customHeight="1" x14ac:dyDescent="0.2">
      <c r="A93" s="336" t="s">
        <v>140</v>
      </c>
      <c r="B93" s="332" t="s">
        <v>141</v>
      </c>
      <c r="C93" s="391">
        <f t="shared" si="0"/>
        <v>0</v>
      </c>
      <c r="D93" s="323">
        <f>+[11]BS17!E71</f>
        <v>0</v>
      </c>
      <c r="E93" s="264">
        <f>+[11]BS17!F71</f>
        <v>0</v>
      </c>
      <c r="F93" s="265">
        <f>+[11]BS17!G71</f>
        <v>0</v>
      </c>
      <c r="G93" s="65">
        <f>[11]BS17A!V1037</f>
        <v>0</v>
      </c>
    </row>
    <row r="94" spans="1:7" ht="15" customHeight="1" x14ac:dyDescent="0.2">
      <c r="A94" s="336" t="s">
        <v>142</v>
      </c>
      <c r="B94" s="332" t="s">
        <v>143</v>
      </c>
      <c r="C94" s="391">
        <f t="shared" si="0"/>
        <v>58</v>
      </c>
      <c r="D94" s="323">
        <f>+[11]BS17!E72</f>
        <v>56</v>
      </c>
      <c r="E94" s="264">
        <f>+[11]BS17!F72</f>
        <v>0</v>
      </c>
      <c r="F94" s="265">
        <f>+[11]BS17!G72</f>
        <v>2</v>
      </c>
      <c r="G94" s="65">
        <f>[11]BS17A!V1098</f>
        <v>3244015</v>
      </c>
    </row>
    <row r="95" spans="1:7" ht="15" customHeight="1" x14ac:dyDescent="0.2">
      <c r="A95" s="336" t="s">
        <v>144</v>
      </c>
      <c r="B95" s="332" t="s">
        <v>145</v>
      </c>
      <c r="C95" s="391">
        <f t="shared" si="0"/>
        <v>62</v>
      </c>
      <c r="D95" s="323">
        <f>+[11]BS17!E73</f>
        <v>59</v>
      </c>
      <c r="E95" s="264">
        <f>+[11]BS17!F73</f>
        <v>0</v>
      </c>
      <c r="F95" s="265">
        <f>+[11]BS17!G73</f>
        <v>3</v>
      </c>
      <c r="G95" s="65">
        <f>[11]BS17A!V1166</f>
        <v>1348320</v>
      </c>
    </row>
    <row r="96" spans="1:7" ht="15" customHeight="1" x14ac:dyDescent="0.2">
      <c r="A96" s="336" t="s">
        <v>146</v>
      </c>
      <c r="B96" s="332" t="s">
        <v>147</v>
      </c>
      <c r="C96" s="391">
        <f t="shared" si="0"/>
        <v>3</v>
      </c>
      <c r="D96" s="323">
        <f>+[11]BS17!E74</f>
        <v>3</v>
      </c>
      <c r="E96" s="264">
        <f>+[11]BS17!F74</f>
        <v>0</v>
      </c>
      <c r="F96" s="265">
        <f>+[11]BS17!G74</f>
        <v>0</v>
      </c>
      <c r="G96" s="65">
        <f>[11]BS17A!V1221</f>
        <v>426810</v>
      </c>
    </row>
    <row r="97" spans="1:7" ht="15" customHeight="1" x14ac:dyDescent="0.2">
      <c r="A97" s="336" t="s">
        <v>148</v>
      </c>
      <c r="B97" s="332" t="s">
        <v>149</v>
      </c>
      <c r="C97" s="391">
        <f t="shared" si="0"/>
        <v>2</v>
      </c>
      <c r="D97" s="323">
        <f>+[11]BS17!E75</f>
        <v>1</v>
      </c>
      <c r="E97" s="264">
        <f>+[11]BS17!F75</f>
        <v>0</v>
      </c>
      <c r="F97" s="265">
        <f>+[11]BS17!G75</f>
        <v>1</v>
      </c>
      <c r="G97" s="65">
        <f>[11]BS17A!V1287</f>
        <v>98437.5</v>
      </c>
    </row>
    <row r="98" spans="1:7" ht="15" customHeight="1" x14ac:dyDescent="0.2">
      <c r="A98" s="336" t="s">
        <v>150</v>
      </c>
      <c r="B98" s="332" t="s">
        <v>151</v>
      </c>
      <c r="C98" s="391">
        <f t="shared" si="0"/>
        <v>202</v>
      </c>
      <c r="D98" s="323">
        <f>+[11]BS17!E76</f>
        <v>173</v>
      </c>
      <c r="E98" s="264">
        <f>+[11]BS17!F76</f>
        <v>2</v>
      </c>
      <c r="F98" s="265">
        <f>+[11]BS17!G76</f>
        <v>27</v>
      </c>
      <c r="G98" s="65">
        <f>[11]BS17A!V1357</f>
        <v>51217492.5</v>
      </c>
    </row>
    <row r="99" spans="1:7" ht="15" customHeight="1" x14ac:dyDescent="0.2">
      <c r="A99" s="336" t="s">
        <v>152</v>
      </c>
      <c r="B99" s="332" t="s">
        <v>153</v>
      </c>
      <c r="C99" s="391">
        <f t="shared" si="0"/>
        <v>10</v>
      </c>
      <c r="D99" s="323">
        <f>+[11]BS17!E77</f>
        <v>10</v>
      </c>
      <c r="E99" s="264">
        <f>+[11]BS17!F77</f>
        <v>0</v>
      </c>
      <c r="F99" s="265">
        <f>+[11]BS17!G77</f>
        <v>0</v>
      </c>
      <c r="G99" s="65">
        <f>[11]BS17A!V1441</f>
        <v>1519840</v>
      </c>
    </row>
    <row r="100" spans="1:7" ht="15" customHeight="1" x14ac:dyDescent="0.2">
      <c r="A100" s="336" t="s">
        <v>154</v>
      </c>
      <c r="B100" s="332" t="s">
        <v>155</v>
      </c>
      <c r="C100" s="391">
        <f t="shared" si="0"/>
        <v>48</v>
      </c>
      <c r="D100" s="323">
        <f>+[11]BS17!E78</f>
        <v>45</v>
      </c>
      <c r="E100" s="264">
        <f>+[11]BS17!F78</f>
        <v>0</v>
      </c>
      <c r="F100" s="265">
        <f>+[11]BS17!G78</f>
        <v>3</v>
      </c>
      <c r="G100" s="65">
        <f>[11]BS17A!V1489</f>
        <v>13839812.5</v>
      </c>
    </row>
    <row r="101" spans="1:7" ht="15" customHeight="1" x14ac:dyDescent="0.2">
      <c r="A101" s="336" t="s">
        <v>156</v>
      </c>
      <c r="B101" s="332" t="s">
        <v>157</v>
      </c>
      <c r="C101" s="391">
        <f t="shared" si="0"/>
        <v>5</v>
      </c>
      <c r="D101" s="323">
        <f>+[11]BS17!E79</f>
        <v>5</v>
      </c>
      <c r="E101" s="264">
        <f>+[11]BS17!F79</f>
        <v>0</v>
      </c>
      <c r="F101" s="265">
        <f>+[11]BS17!G79</f>
        <v>0</v>
      </c>
      <c r="G101" s="65">
        <f>[11]BS17A!V1592</f>
        <v>795110</v>
      </c>
    </row>
    <row r="102" spans="1:7" ht="15" customHeight="1" x14ac:dyDescent="0.2">
      <c r="A102" s="366" t="s">
        <v>158</v>
      </c>
      <c r="B102" s="351" t="s">
        <v>159</v>
      </c>
      <c r="C102" s="392">
        <f t="shared" si="0"/>
        <v>39</v>
      </c>
      <c r="D102" s="324">
        <f>+[11]BS17!E80</f>
        <v>36</v>
      </c>
      <c r="E102" s="266">
        <f>+[11]BS17!F80</f>
        <v>0</v>
      </c>
      <c r="F102" s="267">
        <f>+[11]BS17!G80</f>
        <v>3</v>
      </c>
      <c r="G102" s="66">
        <f>[11]BS17A!V1597</f>
        <v>9844212.5</v>
      </c>
    </row>
    <row r="103" spans="1:7" ht="15" customHeight="1" x14ac:dyDescent="0.2">
      <c r="A103" s="335" t="s">
        <v>160</v>
      </c>
      <c r="B103" s="331" t="s">
        <v>161</v>
      </c>
      <c r="C103" s="390">
        <f t="shared" si="0"/>
        <v>137</v>
      </c>
      <c r="D103" s="322">
        <f>+[11]BS17!E81</f>
        <v>137</v>
      </c>
      <c r="E103" s="262">
        <f>+[11]BS17!F81</f>
        <v>0</v>
      </c>
      <c r="F103" s="263">
        <f>+[11]BS17!G81</f>
        <v>0</v>
      </c>
      <c r="G103" s="64">
        <f>+[11]BS17A!V1631</f>
        <v>18318480</v>
      </c>
    </row>
    <row r="104" spans="1:7" ht="15" customHeight="1" x14ac:dyDescent="0.2">
      <c r="A104" s="336"/>
      <c r="B104" s="332" t="s">
        <v>162</v>
      </c>
      <c r="C104" s="391">
        <f t="shared" si="0"/>
        <v>1</v>
      </c>
      <c r="D104" s="323">
        <f>+[11]BS17A!D1635</f>
        <v>1</v>
      </c>
      <c r="E104" s="264">
        <f>+[11]BS17A!F1635</f>
        <v>0</v>
      </c>
      <c r="F104" s="265">
        <f>+[11]BS17A!G1635</f>
        <v>0</v>
      </c>
      <c r="G104" s="65">
        <f>+[11]BS17A!V1635</f>
        <v>270910</v>
      </c>
    </row>
    <row r="105" spans="1:7" ht="15" customHeight="1" x14ac:dyDescent="0.2">
      <c r="A105" s="336"/>
      <c r="B105" s="332" t="s">
        <v>163</v>
      </c>
      <c r="C105" s="391">
        <f t="shared" si="0"/>
        <v>115</v>
      </c>
      <c r="D105" s="323">
        <f>+[11]BS17A!D1634</f>
        <v>115</v>
      </c>
      <c r="E105" s="264">
        <f>+[11]BS17A!F1634</f>
        <v>0</v>
      </c>
      <c r="F105" s="265">
        <f>+[11]BS17A!G1634</f>
        <v>0</v>
      </c>
      <c r="G105" s="65">
        <f>+[11]BS17A!V1634</f>
        <v>15855050</v>
      </c>
    </row>
    <row r="106" spans="1:7" ht="15" customHeight="1" x14ac:dyDescent="0.2">
      <c r="A106" s="337"/>
      <c r="B106" s="345" t="s">
        <v>164</v>
      </c>
      <c r="C106" s="393">
        <f t="shared" si="0"/>
        <v>21</v>
      </c>
      <c r="D106" s="325">
        <f>+[11]BS17A!D1632+[11]BS17A!D1633</f>
        <v>21</v>
      </c>
      <c r="E106" s="269">
        <f>+[11]BS17A!F1632+[11]BS17A!F1633</f>
        <v>0</v>
      </c>
      <c r="F106" s="270">
        <f>+[11]BS17A!G1632+[11]BS17A!G1633</f>
        <v>0</v>
      </c>
      <c r="G106" s="68">
        <f>+[11]BS17A!V1632+[11]BS17A!V1633</f>
        <v>2192520</v>
      </c>
    </row>
    <row r="107" spans="1:7" ht="15" customHeight="1" x14ac:dyDescent="0.2">
      <c r="A107" s="371" t="s">
        <v>165</v>
      </c>
      <c r="B107" s="370" t="s">
        <v>166</v>
      </c>
      <c r="C107" s="394">
        <f t="shared" si="0"/>
        <v>40</v>
      </c>
      <c r="D107" s="326">
        <f>+[11]BS17!E82</f>
        <v>35</v>
      </c>
      <c r="E107" s="271">
        <f>+[11]BS17!F82</f>
        <v>2</v>
      </c>
      <c r="F107" s="272">
        <f>+[11]BS17!G82</f>
        <v>3</v>
      </c>
      <c r="G107" s="69">
        <f>+[11]BS17A!V1639</f>
        <v>7424270</v>
      </c>
    </row>
    <row r="108" spans="1:7" ht="15" customHeight="1" x14ac:dyDescent="0.2">
      <c r="A108" s="367">
        <v>2106</v>
      </c>
      <c r="B108" s="345" t="s">
        <v>167</v>
      </c>
      <c r="C108" s="393">
        <f t="shared" si="0"/>
        <v>14</v>
      </c>
      <c r="D108" s="325">
        <f>[11]BS17A!D1845</f>
        <v>14</v>
      </c>
      <c r="E108" s="269">
        <f>[11]BS17A!F1845</f>
        <v>0</v>
      </c>
      <c r="F108" s="270">
        <f>[11]BS17A!G1845</f>
        <v>0</v>
      </c>
      <c r="G108" s="68">
        <f>+[11]BS17A!V1845</f>
        <v>807240</v>
      </c>
    </row>
    <row r="109" spans="1:7" ht="15" customHeight="1" x14ac:dyDescent="0.2">
      <c r="A109" s="343"/>
      <c r="B109" s="342" t="s">
        <v>168</v>
      </c>
      <c r="C109" s="327">
        <f>+SUM(C90:C103)+C107+C108</f>
        <v>725</v>
      </c>
      <c r="D109" s="327">
        <f>+SUM(D90:D103)+D107+D108</f>
        <v>679</v>
      </c>
      <c r="E109" s="274">
        <f>+SUM(E90:E103)+E107+E108</f>
        <v>4</v>
      </c>
      <c r="F109" s="275">
        <f>+SUM(F90:F103)+F107+F108</f>
        <v>42</v>
      </c>
      <c r="G109" s="73">
        <f>+SUM(G90:G103)+G107+G108</f>
        <v>142232140</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83" t="s">
        <v>7</v>
      </c>
      <c r="B113" s="483" t="s">
        <v>8</v>
      </c>
      <c r="C113" s="478" t="s">
        <v>9</v>
      </c>
      <c r="D113" s="258" t="s">
        <v>10</v>
      </c>
      <c r="E113" s="480" t="s">
        <v>11</v>
      </c>
      <c r="F113" s="231"/>
    </row>
    <row r="114" spans="1:6" ht="15" customHeight="1" x14ac:dyDescent="0.2">
      <c r="A114" s="335" t="s">
        <v>170</v>
      </c>
      <c r="B114" s="331" t="s">
        <v>171</v>
      </c>
      <c r="C114" s="294">
        <f>+[11]BS17A!D1636</f>
        <v>93</v>
      </c>
      <c r="D114" s="74">
        <f>+[11]BS17A!U1636</f>
        <v>137860</v>
      </c>
      <c r="E114" s="75">
        <f>+[11]BS17A!V1636</f>
        <v>12820980</v>
      </c>
      <c r="F114" s="234"/>
    </row>
    <row r="115" spans="1:6" ht="15" customHeight="1" x14ac:dyDescent="0.2">
      <c r="A115" s="337" t="s">
        <v>172</v>
      </c>
      <c r="B115" s="364" t="s">
        <v>173</v>
      </c>
      <c r="C115" s="313">
        <f>+[11]BS17A!D1637</f>
        <v>4</v>
      </c>
      <c r="D115" s="76">
        <f>+[11]BS17A!U1637</f>
        <v>145050</v>
      </c>
      <c r="E115" s="60">
        <f>+[11]BS17A!V1637</f>
        <v>580200</v>
      </c>
      <c r="F115" s="234"/>
    </row>
    <row r="116" spans="1:6" ht="15" customHeight="1" x14ac:dyDescent="0.2">
      <c r="A116" s="261"/>
      <c r="B116" s="300" t="s">
        <v>174</v>
      </c>
      <c r="C116" s="261">
        <f>SUM(C114:C115)</f>
        <v>97</v>
      </c>
      <c r="D116" s="245"/>
      <c r="E116" s="62">
        <f>SUM(E114:E115)</f>
        <v>13401180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83" t="s">
        <v>7</v>
      </c>
      <c r="B120" s="483" t="s">
        <v>9</v>
      </c>
      <c r="C120" s="483" t="s">
        <v>11</v>
      </c>
      <c r="D120" s="234"/>
      <c r="E120" s="234"/>
      <c r="F120" s="234"/>
    </row>
    <row r="121" spans="1:6" ht="15" customHeight="1" x14ac:dyDescent="0.2">
      <c r="A121" s="276" t="s">
        <v>176</v>
      </c>
      <c r="B121" s="277" t="s">
        <v>177</v>
      </c>
      <c r="C121" s="79">
        <f>+[11]BS17A!V1871+[11]BS17A!V1889+[11]BS17A!V1914</f>
        <v>10567770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83" t="s">
        <v>7</v>
      </c>
      <c r="B125" s="483" t="s">
        <v>8</v>
      </c>
      <c r="C125" s="478" t="s">
        <v>9</v>
      </c>
      <c r="D125" s="258" t="s">
        <v>10</v>
      </c>
      <c r="E125" s="480" t="s">
        <v>11</v>
      </c>
      <c r="F125" s="231"/>
    </row>
    <row r="126" spans="1:6" ht="15" customHeight="1" x14ac:dyDescent="0.2">
      <c r="A126" s="335" t="s">
        <v>179</v>
      </c>
      <c r="B126" s="352" t="s">
        <v>487</v>
      </c>
      <c r="C126" s="294">
        <f>+[11]BS17A!$D59</f>
        <v>5357</v>
      </c>
      <c r="D126" s="20">
        <f>+[11]BS17A!$U59</f>
        <v>35300</v>
      </c>
      <c r="E126" s="80">
        <f>+[11]BS17A!$V59</f>
        <v>189102100</v>
      </c>
      <c r="F126" s="234"/>
    </row>
    <row r="127" spans="1:6" ht="15" customHeight="1" x14ac:dyDescent="0.2">
      <c r="A127" s="336" t="s">
        <v>181</v>
      </c>
      <c r="B127" s="352" t="s">
        <v>488</v>
      </c>
      <c r="C127" s="291">
        <f>+[11]BS17A!$D60</f>
        <v>0</v>
      </c>
      <c r="D127" s="15">
        <f>+[11]BS17A!$U60</f>
        <v>32500</v>
      </c>
      <c r="E127" s="81">
        <f>+[11]BS17A!$V60</f>
        <v>0</v>
      </c>
      <c r="F127" s="234"/>
    </row>
    <row r="128" spans="1:6" ht="15" customHeight="1" x14ac:dyDescent="0.2">
      <c r="A128" s="336" t="s">
        <v>183</v>
      </c>
      <c r="B128" s="352" t="s">
        <v>489</v>
      </c>
      <c r="C128" s="291">
        <f>+[11]BS17A!$D61</f>
        <v>0</v>
      </c>
      <c r="D128" s="15">
        <f>+[11]BS17A!$U61</f>
        <v>27090</v>
      </c>
      <c r="E128" s="81">
        <f>+[11]BS17A!$V61</f>
        <v>0</v>
      </c>
      <c r="F128" s="234"/>
    </row>
    <row r="129" spans="1:6" ht="15" customHeight="1" x14ac:dyDescent="0.2">
      <c r="A129" s="336" t="s">
        <v>185</v>
      </c>
      <c r="B129" s="333" t="s">
        <v>186</v>
      </c>
      <c r="C129" s="291">
        <f>SUM([11]BS17A!D62:D64)</f>
        <v>196</v>
      </c>
      <c r="D129" s="15">
        <f>+[11]BS17A!$U62</f>
        <v>146780</v>
      </c>
      <c r="E129" s="81">
        <f>SUM([11]BS17A!V62:V64)</f>
        <v>28768880</v>
      </c>
      <c r="F129" s="234"/>
    </row>
    <row r="130" spans="1:6" ht="15" customHeight="1" x14ac:dyDescent="0.2">
      <c r="A130" s="336" t="s">
        <v>187</v>
      </c>
      <c r="B130" s="333" t="s">
        <v>188</v>
      </c>
      <c r="C130" s="291">
        <f>SUM([11]BS17A!D65:D67)</f>
        <v>199</v>
      </c>
      <c r="D130" s="15">
        <f>+[11]BS17A!$U65</f>
        <v>70890</v>
      </c>
      <c r="E130" s="81">
        <f>SUM([11]BS17A!V65:V67)</f>
        <v>14107110</v>
      </c>
      <c r="F130" s="234"/>
    </row>
    <row r="131" spans="1:6" ht="15" customHeight="1" x14ac:dyDescent="0.2">
      <c r="A131" s="336" t="s">
        <v>189</v>
      </c>
      <c r="B131" s="333" t="s">
        <v>190</v>
      </c>
      <c r="C131" s="291">
        <f>+[11]BS17A!D68</f>
        <v>115</v>
      </c>
      <c r="D131" s="15">
        <f>+[11]BS17A!$U68</f>
        <v>63600</v>
      </c>
      <c r="E131" s="81">
        <f>+[11]BS17A!$V68</f>
        <v>7314000</v>
      </c>
      <c r="F131" s="234"/>
    </row>
    <row r="132" spans="1:6" ht="15" customHeight="1" x14ac:dyDescent="0.2">
      <c r="A132" s="336" t="s">
        <v>191</v>
      </c>
      <c r="B132" s="333" t="s">
        <v>192</v>
      </c>
      <c r="C132" s="291">
        <f>+[11]BS17A!$D69</f>
        <v>0</v>
      </c>
      <c r="D132" s="15">
        <f>+[11]BS17A!$U69</f>
        <v>18050</v>
      </c>
      <c r="E132" s="81">
        <f>+[11]BS17A!$V69</f>
        <v>0</v>
      </c>
      <c r="F132" s="234"/>
    </row>
    <row r="133" spans="1:6" ht="15" customHeight="1" x14ac:dyDescent="0.2">
      <c r="A133" s="336" t="s">
        <v>193</v>
      </c>
      <c r="B133" s="333" t="s">
        <v>194</v>
      </c>
      <c r="C133" s="291">
        <f>+[11]BS17A!$D70</f>
        <v>0</v>
      </c>
      <c r="D133" s="15">
        <f>+[11]BS17A!$U70</f>
        <v>28280</v>
      </c>
      <c r="E133" s="81">
        <f>+[11]BS17A!$V70</f>
        <v>0</v>
      </c>
      <c r="F133" s="234"/>
    </row>
    <row r="134" spans="1:6" ht="15" customHeight="1" x14ac:dyDescent="0.2">
      <c r="A134" s="336" t="s">
        <v>195</v>
      </c>
      <c r="B134" s="333" t="s">
        <v>196</v>
      </c>
      <c r="C134" s="291">
        <f>+[11]BS17A!$D73</f>
        <v>0</v>
      </c>
      <c r="D134" s="15">
        <f>+[11]BS17A!$U73</f>
        <v>28510</v>
      </c>
      <c r="E134" s="81">
        <f>+[11]BS17A!$V73</f>
        <v>0</v>
      </c>
      <c r="F134" s="234"/>
    </row>
    <row r="135" spans="1:6" ht="15" customHeight="1" x14ac:dyDescent="0.2">
      <c r="A135" s="336" t="s">
        <v>197</v>
      </c>
      <c r="B135" s="333" t="s">
        <v>198</v>
      </c>
      <c r="C135" s="291">
        <f>+[11]BS17A!$D71</f>
        <v>0</v>
      </c>
      <c r="D135" s="15">
        <f>+[11]BS17A!$U71</f>
        <v>29440</v>
      </c>
      <c r="E135" s="81">
        <f>+[11]BS17A!$V71</f>
        <v>0</v>
      </c>
      <c r="F135" s="234"/>
    </row>
    <row r="136" spans="1:6" ht="15" customHeight="1" x14ac:dyDescent="0.2">
      <c r="A136" s="336" t="s">
        <v>199</v>
      </c>
      <c r="B136" s="333" t="s">
        <v>200</v>
      </c>
      <c r="C136" s="291">
        <f>+[11]BS17A!$D76</f>
        <v>0</v>
      </c>
      <c r="D136" s="15">
        <f>+[11]BS17A!$U76</f>
        <v>35300</v>
      </c>
      <c r="E136" s="81">
        <f>+[11]BS17A!$V76</f>
        <v>0</v>
      </c>
      <c r="F136" s="234"/>
    </row>
    <row r="137" spans="1:6" ht="15" customHeight="1" x14ac:dyDescent="0.2">
      <c r="A137" s="336" t="s">
        <v>201</v>
      </c>
      <c r="B137" s="332" t="s">
        <v>202</v>
      </c>
      <c r="C137" s="291">
        <f>+[11]BS17A!$D79</f>
        <v>59</v>
      </c>
      <c r="D137" s="15">
        <f>+[11]BS17A!$U79</f>
        <v>6850</v>
      </c>
      <c r="E137" s="81">
        <f>+[11]BS17A!$V79</f>
        <v>404150</v>
      </c>
      <c r="F137" s="234"/>
    </row>
    <row r="138" spans="1:6" ht="15" customHeight="1" x14ac:dyDescent="0.2">
      <c r="A138" s="336" t="s">
        <v>203</v>
      </c>
      <c r="B138" s="332" t="s">
        <v>204</v>
      </c>
      <c r="C138" s="291">
        <f>+[11]BS17A!$D80</f>
        <v>0</v>
      </c>
      <c r="D138" s="15">
        <f>+[11]BS17A!$U80</f>
        <v>49480</v>
      </c>
      <c r="E138" s="81">
        <f>+[11]BS17A!$V80</f>
        <v>0</v>
      </c>
      <c r="F138" s="234"/>
    </row>
    <row r="139" spans="1:6" ht="15" customHeight="1" x14ac:dyDescent="0.2">
      <c r="A139" s="337"/>
      <c r="B139" s="368" t="s">
        <v>205</v>
      </c>
      <c r="C139" s="321">
        <f>SUM(C126:C138)</f>
        <v>5926</v>
      </c>
      <c r="D139" s="82"/>
      <c r="E139" s="83">
        <f>SUM(E126:E138)</f>
        <v>239696240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+[11]BS17A!$D72</f>
        <v>0</v>
      </c>
      <c r="D141" s="15">
        <f>+[11]BS17A!$U72</f>
        <v>11860</v>
      </c>
      <c r="E141" s="81">
        <f>+[11]BS17A!$V72</f>
        <v>0</v>
      </c>
      <c r="F141" s="234"/>
    </row>
    <row r="142" spans="1:6" ht="15" customHeight="1" x14ac:dyDescent="0.2">
      <c r="A142" s="336" t="s">
        <v>209</v>
      </c>
      <c r="B142" s="333" t="s">
        <v>210</v>
      </c>
      <c r="C142" s="291">
        <f>+[11]BS17A!$D74</f>
        <v>0</v>
      </c>
      <c r="D142" s="15">
        <f>+[11]BS17A!$U74</f>
        <v>11860</v>
      </c>
      <c r="E142" s="81">
        <f>+[11]BS17A!$V74</f>
        <v>0</v>
      </c>
      <c r="F142" s="234"/>
    </row>
    <row r="143" spans="1:6" ht="15" customHeight="1" x14ac:dyDescent="0.2">
      <c r="A143" s="336" t="s">
        <v>211</v>
      </c>
      <c r="B143" s="333" t="s">
        <v>212</v>
      </c>
      <c r="C143" s="291">
        <f>+[11]BS17A!$D75</f>
        <v>51</v>
      </c>
      <c r="D143" s="15">
        <f>+[11]BS17A!$U75</f>
        <v>5230</v>
      </c>
      <c r="E143" s="81">
        <f>+[11]BS17A!$V75</f>
        <v>266730</v>
      </c>
      <c r="F143" s="234"/>
    </row>
    <row r="144" spans="1:6" ht="15" customHeight="1" x14ac:dyDescent="0.2">
      <c r="A144" s="336" t="s">
        <v>213</v>
      </c>
      <c r="B144" s="333" t="s">
        <v>214</v>
      </c>
      <c r="C144" s="291">
        <f>+[11]BS17A!$D77</f>
        <v>0</v>
      </c>
      <c r="D144" s="15">
        <f>+[11]BS17A!$U77</f>
        <v>95440</v>
      </c>
      <c r="E144" s="81">
        <f>+[11]BS17A!$V77</f>
        <v>0</v>
      </c>
      <c r="F144" s="234"/>
    </row>
    <row r="145" spans="1:6" ht="15" customHeight="1" x14ac:dyDescent="0.2">
      <c r="A145" s="336" t="s">
        <v>215</v>
      </c>
      <c r="B145" s="333" t="s">
        <v>216</v>
      </c>
      <c r="C145" s="291">
        <f>+[11]BS17A!$D78</f>
        <v>0</v>
      </c>
      <c r="D145" s="15">
        <f>+[11]BS17A!$U78</f>
        <v>11270</v>
      </c>
      <c r="E145" s="81">
        <f>+[11]BS17A!$V78</f>
        <v>0</v>
      </c>
      <c r="F145" s="234"/>
    </row>
    <row r="146" spans="1:6" ht="15" customHeight="1" x14ac:dyDescent="0.2">
      <c r="A146" s="336" t="s">
        <v>217</v>
      </c>
      <c r="B146" s="333" t="s">
        <v>218</v>
      </c>
      <c r="C146" s="291">
        <f>+[11]BS17A!$D81</f>
        <v>0</v>
      </c>
      <c r="D146" s="15">
        <f>+[11]BS17A!$U81</f>
        <v>8680</v>
      </c>
      <c r="E146" s="81">
        <f>+[11]BS17A!$V81</f>
        <v>0</v>
      </c>
      <c r="F146" s="234"/>
    </row>
    <row r="147" spans="1:6" ht="15" customHeight="1" x14ac:dyDescent="0.2">
      <c r="A147" s="337"/>
      <c r="B147" s="368" t="s">
        <v>219</v>
      </c>
      <c r="C147" s="321">
        <f>SUM(C141:C146)</f>
        <v>51</v>
      </c>
      <c r="D147" s="82"/>
      <c r="E147" s="83">
        <f>SUM(E141:E146)</f>
        <v>266730</v>
      </c>
      <c r="F147" s="234"/>
    </row>
    <row r="148" spans="1:6" ht="15" customHeight="1" x14ac:dyDescent="0.2">
      <c r="A148" s="343"/>
      <c r="B148" s="342" t="s">
        <v>220</v>
      </c>
      <c r="C148" s="238">
        <f>+C139+C147</f>
        <v>5977</v>
      </c>
      <c r="D148" s="84"/>
      <c r="E148" s="85">
        <f>+E139+E147</f>
        <v>239962970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83" t="s">
        <v>7</v>
      </c>
      <c r="B152" s="483" t="s">
        <v>8</v>
      </c>
      <c r="C152" s="478" t="s">
        <v>9</v>
      </c>
      <c r="D152" s="258" t="s">
        <v>10</v>
      </c>
      <c r="E152" s="480" t="s">
        <v>11</v>
      </c>
      <c r="F152" s="234"/>
    </row>
    <row r="153" spans="1:6" ht="15" customHeight="1" x14ac:dyDescent="0.2">
      <c r="A153" s="335" t="s">
        <v>222</v>
      </c>
      <c r="B153" s="352" t="s">
        <v>223</v>
      </c>
      <c r="C153" s="294">
        <f>+[11]BS17A!D43</f>
        <v>238</v>
      </c>
      <c r="D153" s="20">
        <f>[11]BS17A!U43</f>
        <v>810</v>
      </c>
      <c r="E153" s="80">
        <f>+[11]BS17A!V43</f>
        <v>192780</v>
      </c>
      <c r="F153" s="234"/>
    </row>
    <row r="154" spans="1:6" ht="15" customHeight="1" x14ac:dyDescent="0.2">
      <c r="A154" s="337" t="s">
        <v>224</v>
      </c>
      <c r="B154" s="334" t="s">
        <v>225</v>
      </c>
      <c r="C154" s="302">
        <f>+[11]BS17A!D44+[11]BS17A!D45</f>
        <v>0</v>
      </c>
      <c r="D154" s="22">
        <f>[11]BS17A!U44</f>
        <v>100</v>
      </c>
      <c r="E154" s="86">
        <f>+[11]BS17A!V44+[11]BS17A!V45</f>
        <v>0</v>
      </c>
      <c r="F154" s="234"/>
    </row>
    <row r="155" spans="1:6" ht="15" customHeight="1" x14ac:dyDescent="0.2">
      <c r="A155" s="343"/>
      <c r="B155" s="342" t="s">
        <v>226</v>
      </c>
      <c r="C155" s="238">
        <f>SUM(C153:C154)</f>
        <v>238</v>
      </c>
      <c r="D155" s="84"/>
      <c r="E155" s="85">
        <f>SUM(E153:E154)</f>
        <v>192780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83" t="s">
        <v>7</v>
      </c>
      <c r="B159" s="483" t="s">
        <v>8</v>
      </c>
      <c r="C159" s="478" t="s">
        <v>9</v>
      </c>
      <c r="D159" s="258" t="s">
        <v>10</v>
      </c>
      <c r="E159" s="480" t="s">
        <v>11</v>
      </c>
      <c r="F159" s="234"/>
    </row>
    <row r="160" spans="1:6" ht="15" customHeight="1" x14ac:dyDescent="0.2">
      <c r="A160" s="335" t="s">
        <v>228</v>
      </c>
      <c r="B160" s="331" t="s">
        <v>229</v>
      </c>
      <c r="C160" s="317">
        <f>+[11]BS17A!$D1481</f>
        <v>0</v>
      </c>
      <c r="D160" s="20">
        <f>+[11]BS17A!$U1481</f>
        <v>44460</v>
      </c>
      <c r="E160" s="80">
        <f>+[11]BS17A!$V1481</f>
        <v>0</v>
      </c>
      <c r="F160" s="234"/>
    </row>
    <row r="161" spans="1:6" ht="15" customHeight="1" x14ac:dyDescent="0.2">
      <c r="A161" s="336" t="s">
        <v>230</v>
      </c>
      <c r="B161" s="333" t="s">
        <v>231</v>
      </c>
      <c r="C161" s="320">
        <f>+[11]BS17A!$D1482</f>
        <v>0</v>
      </c>
      <c r="D161" s="15">
        <f>+[11]BS17A!$U1482</f>
        <v>27950</v>
      </c>
      <c r="E161" s="81">
        <f>+[11]BS17A!$V1482</f>
        <v>0</v>
      </c>
      <c r="F161" s="234"/>
    </row>
    <row r="162" spans="1:6" ht="15" customHeight="1" x14ac:dyDescent="0.2">
      <c r="A162" s="336" t="s">
        <v>232</v>
      </c>
      <c r="B162" s="332" t="s">
        <v>233</v>
      </c>
      <c r="C162" s="320">
        <f>+[11]BS17A!$D1483</f>
        <v>0</v>
      </c>
      <c r="D162" s="15">
        <f>+[11]BS17A!$U1483</f>
        <v>28790</v>
      </c>
      <c r="E162" s="81">
        <f>+[11]BS17A!$V1483</f>
        <v>0</v>
      </c>
      <c r="F162" s="234"/>
    </row>
    <row r="163" spans="1:6" ht="15" customHeight="1" x14ac:dyDescent="0.2">
      <c r="A163" s="336" t="s">
        <v>234</v>
      </c>
      <c r="B163" s="333" t="s">
        <v>235</v>
      </c>
      <c r="C163" s="320">
        <f>+[11]BS17A!$D1484</f>
        <v>0</v>
      </c>
      <c r="D163" s="15">
        <f>+[11]BS17A!$U1484</f>
        <v>863910</v>
      </c>
      <c r="E163" s="81">
        <f>+[11]BS17A!$V1484</f>
        <v>0</v>
      </c>
      <c r="F163" s="234"/>
    </row>
    <row r="164" spans="1:6" ht="15" customHeight="1" x14ac:dyDescent="0.2">
      <c r="A164" s="336" t="s">
        <v>236</v>
      </c>
      <c r="B164" s="333" t="s">
        <v>237</v>
      </c>
      <c r="C164" s="320">
        <f>+[11]BS17A!$D1485</f>
        <v>0</v>
      </c>
      <c r="D164" s="15">
        <f>+[11]BS17A!$U1485</f>
        <v>392400</v>
      </c>
      <c r="E164" s="81">
        <f>+[11]BS17A!$V1485</f>
        <v>0</v>
      </c>
      <c r="F164" s="234"/>
    </row>
    <row r="165" spans="1:6" ht="15" customHeight="1" x14ac:dyDescent="0.2">
      <c r="A165" s="336" t="s">
        <v>238</v>
      </c>
      <c r="B165" s="333" t="s">
        <v>239</v>
      </c>
      <c r="C165" s="320">
        <f>+[11]BS17A!$D1486</f>
        <v>0</v>
      </c>
      <c r="D165" s="15">
        <f>+[11]BS17A!$U1486</f>
        <v>600020</v>
      </c>
      <c r="E165" s="81">
        <f>+[11]BS17A!$V1486</f>
        <v>0</v>
      </c>
      <c r="F165" s="234"/>
    </row>
    <row r="166" spans="1:6" ht="15" customHeight="1" x14ac:dyDescent="0.2">
      <c r="A166" s="366" t="s">
        <v>240</v>
      </c>
      <c r="B166" s="364" t="s">
        <v>241</v>
      </c>
      <c r="C166" s="320">
        <f>+[11]BS17A!$D1487</f>
        <v>0</v>
      </c>
      <c r="D166" s="15">
        <f>+[11]BS17A!$U1487</f>
        <v>54100</v>
      </c>
      <c r="E166" s="81">
        <f>+[11]BS17A!$V1487</f>
        <v>0</v>
      </c>
      <c r="F166" s="234"/>
    </row>
    <row r="167" spans="1:6" ht="15" customHeight="1" x14ac:dyDescent="0.2">
      <c r="A167" s="367">
        <v>1901029</v>
      </c>
      <c r="B167" s="365" t="s">
        <v>242</v>
      </c>
      <c r="C167" s="318">
        <f>+[11]BS17A!$D1488</f>
        <v>0</v>
      </c>
      <c r="D167" s="22">
        <f>+[11]BS17A!$U1488</f>
        <v>703310</v>
      </c>
      <c r="E167" s="86">
        <f>+[11]BS17A!$V1488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83" t="s">
        <v>7</v>
      </c>
      <c r="B172" s="483" t="s">
        <v>8</v>
      </c>
      <c r="C172" s="478" t="s">
        <v>9</v>
      </c>
      <c r="D172" s="258" t="s">
        <v>10</v>
      </c>
      <c r="E172" s="480" t="s">
        <v>11</v>
      </c>
      <c r="F172" s="234"/>
    </row>
    <row r="173" spans="1:6" ht="12.75" customHeight="1" x14ac:dyDescent="0.2">
      <c r="A173" s="363">
        <v>1101004</v>
      </c>
      <c r="B173" s="359" t="s">
        <v>245</v>
      </c>
      <c r="C173" s="294">
        <f>+[11]BS17A!$D805</f>
        <v>6</v>
      </c>
      <c r="D173" s="20">
        <f>+[11]BS17A!$U805</f>
        <v>15250</v>
      </c>
      <c r="E173" s="80">
        <f>+[11]BS17A!$V805</f>
        <v>91500</v>
      </c>
      <c r="F173" s="234"/>
    </row>
    <row r="174" spans="1:6" ht="12.75" customHeight="1" x14ac:dyDescent="0.2">
      <c r="A174" s="358">
        <v>1101006</v>
      </c>
      <c r="B174" s="360" t="s">
        <v>246</v>
      </c>
      <c r="C174" s="291">
        <f>+[11]BS17A!$D806</f>
        <v>0</v>
      </c>
      <c r="D174" s="15">
        <f>+[11]BS17A!$U806</f>
        <v>12190</v>
      </c>
      <c r="E174" s="81">
        <f>+[11]BS17A!$V806</f>
        <v>0</v>
      </c>
      <c r="F174" s="234"/>
    </row>
    <row r="175" spans="1:6" ht="24.75" customHeight="1" x14ac:dyDescent="0.2">
      <c r="A175" s="358" t="s">
        <v>247</v>
      </c>
      <c r="B175" s="361" t="s">
        <v>248</v>
      </c>
      <c r="C175" s="291">
        <f>+[11]BS17A!$D1197</f>
        <v>594</v>
      </c>
      <c r="D175" s="15">
        <f>+[11]BS17A!$U1197</f>
        <v>5220</v>
      </c>
      <c r="E175" s="81">
        <f>+[11]BS17A!$V1197</f>
        <v>3100680</v>
      </c>
      <c r="F175" s="234"/>
    </row>
    <row r="176" spans="1:6" ht="24.75" customHeight="1" x14ac:dyDescent="0.2">
      <c r="A176" s="358" t="s">
        <v>249</v>
      </c>
      <c r="B176" s="361" t="s">
        <v>250</v>
      </c>
      <c r="C176" s="291">
        <f>+[11]BS17A!$D1198</f>
        <v>11</v>
      </c>
      <c r="D176" s="15">
        <f>+[11]BS17A!$U1198</f>
        <v>14720</v>
      </c>
      <c r="E176" s="81">
        <f>+[11]BS17A!$V1198</f>
        <v>161920</v>
      </c>
      <c r="F176" s="234"/>
    </row>
    <row r="177" spans="1:6" ht="24.75" customHeight="1" x14ac:dyDescent="0.2">
      <c r="A177" s="358" t="s">
        <v>251</v>
      </c>
      <c r="B177" s="361" t="s">
        <v>252</v>
      </c>
      <c r="C177" s="291">
        <f>+[11]BS17A!$D1199</f>
        <v>24</v>
      </c>
      <c r="D177" s="15">
        <f>+[11]BS17A!$U1199</f>
        <v>24960</v>
      </c>
      <c r="E177" s="81">
        <f>+[11]BS17A!$V1199</f>
        <v>599040</v>
      </c>
      <c r="F177" s="234"/>
    </row>
    <row r="178" spans="1:6" ht="12.75" customHeight="1" x14ac:dyDescent="0.2">
      <c r="A178" s="358" t="s">
        <v>253</v>
      </c>
      <c r="B178" s="361" t="s">
        <v>254</v>
      </c>
      <c r="C178" s="291">
        <f>+[11]BS17A!$D1200</f>
        <v>0</v>
      </c>
      <c r="D178" s="15">
        <f>+[11]BS17A!$U1200</f>
        <v>47660</v>
      </c>
      <c r="E178" s="81">
        <f>+[11]BS17A!$V1200</f>
        <v>0</v>
      </c>
      <c r="F178" s="234"/>
    </row>
    <row r="179" spans="1:6" ht="12.75" customHeight="1" x14ac:dyDescent="0.2">
      <c r="A179" s="358" t="s">
        <v>255</v>
      </c>
      <c r="B179" s="361" t="s">
        <v>256</v>
      </c>
      <c r="C179" s="291">
        <f>+[11]BS17A!$D1201</f>
        <v>98</v>
      </c>
      <c r="D179" s="15">
        <f>+[11]BS17A!$U1201</f>
        <v>53120</v>
      </c>
      <c r="E179" s="81">
        <f>+[11]BS17A!$V1201</f>
        <v>5205760</v>
      </c>
      <c r="F179" s="234"/>
    </row>
    <row r="180" spans="1:6" ht="24.75" customHeight="1" x14ac:dyDescent="0.2">
      <c r="A180" s="358" t="s">
        <v>257</v>
      </c>
      <c r="B180" s="361" t="s">
        <v>258</v>
      </c>
      <c r="C180" s="291">
        <f>+[11]BS17A!$D1202</f>
        <v>0</v>
      </c>
      <c r="D180" s="15">
        <f>+[11]BS17A!$U1202</f>
        <v>29800</v>
      </c>
      <c r="E180" s="81">
        <f>+[11]BS17A!$V1202</f>
        <v>0</v>
      </c>
      <c r="F180" s="234"/>
    </row>
    <row r="181" spans="1:6" ht="12.75" customHeight="1" x14ac:dyDescent="0.2">
      <c r="A181" s="358" t="s">
        <v>259</v>
      </c>
      <c r="B181" s="362" t="s">
        <v>260</v>
      </c>
      <c r="C181" s="291">
        <f>+[11]BS17A!$D1203</f>
        <v>0</v>
      </c>
      <c r="D181" s="15">
        <f>+[11]BS17A!$U1203</f>
        <v>230540</v>
      </c>
      <c r="E181" s="81">
        <f>+[11]BS17A!$V1203</f>
        <v>0</v>
      </c>
      <c r="F181" s="234"/>
    </row>
    <row r="182" spans="1:6" ht="12.75" customHeight="1" x14ac:dyDescent="0.2">
      <c r="A182" s="358" t="s">
        <v>261</v>
      </c>
      <c r="B182" s="361" t="s">
        <v>262</v>
      </c>
      <c r="C182" s="291">
        <f>+[11]BS17A!$D1204</f>
        <v>0</v>
      </c>
      <c r="D182" s="15">
        <f>+[11]BS17A!$U1204</f>
        <v>262080</v>
      </c>
      <c r="E182" s="81">
        <f>+[11]BS17A!$V1204</f>
        <v>0</v>
      </c>
      <c r="F182" s="234"/>
    </row>
    <row r="183" spans="1:6" ht="12.75" customHeight="1" x14ac:dyDescent="0.2">
      <c r="A183" s="358" t="s">
        <v>263</v>
      </c>
      <c r="B183" s="361" t="s">
        <v>264</v>
      </c>
      <c r="C183" s="291">
        <f>+[11]BS17A!$D1205</f>
        <v>0</v>
      </c>
      <c r="D183" s="15">
        <f>+[11]BS17A!$U1205</f>
        <v>213720</v>
      </c>
      <c r="E183" s="81">
        <f>+[11]BS17A!$V1205</f>
        <v>0</v>
      </c>
      <c r="F183" s="234"/>
    </row>
    <row r="184" spans="1:6" ht="24.75" customHeight="1" x14ac:dyDescent="0.2">
      <c r="A184" s="358" t="s">
        <v>265</v>
      </c>
      <c r="B184" s="362" t="s">
        <v>266</v>
      </c>
      <c r="C184" s="291">
        <f>+[11]BS17A!$D1206</f>
        <v>0</v>
      </c>
      <c r="D184" s="15">
        <f>+[11]BS17A!$U1206</f>
        <v>274520</v>
      </c>
      <c r="E184" s="81">
        <f>+[11]BS17A!$V1206</f>
        <v>0</v>
      </c>
      <c r="F184" s="234"/>
    </row>
    <row r="185" spans="1:6" ht="24.75" customHeight="1" x14ac:dyDescent="0.2">
      <c r="A185" s="358" t="s">
        <v>267</v>
      </c>
      <c r="B185" s="362" t="s">
        <v>268</v>
      </c>
      <c r="C185" s="291">
        <f>+[11]BS17A!$D1207</f>
        <v>0</v>
      </c>
      <c r="D185" s="15">
        <f>+[11]BS17A!$U1207</f>
        <v>280890</v>
      </c>
      <c r="E185" s="81">
        <f>+[11]BS17A!$V1207</f>
        <v>0</v>
      </c>
      <c r="F185" s="234"/>
    </row>
    <row r="186" spans="1:6" ht="24.75" customHeight="1" x14ac:dyDescent="0.2">
      <c r="A186" s="358" t="s">
        <v>269</v>
      </c>
      <c r="B186" s="362" t="s">
        <v>270</v>
      </c>
      <c r="C186" s="291">
        <f>+[11]BS17A!$D1208</f>
        <v>0</v>
      </c>
      <c r="D186" s="15">
        <f>+[11]BS17A!$U1208</f>
        <v>237550</v>
      </c>
      <c r="E186" s="81">
        <f>+[11]BS17A!$V1208</f>
        <v>0</v>
      </c>
      <c r="F186" s="234"/>
    </row>
    <row r="187" spans="1:6" ht="12.75" customHeight="1" x14ac:dyDescent="0.2">
      <c r="A187" s="358" t="s">
        <v>271</v>
      </c>
      <c r="B187" s="362" t="s">
        <v>272</v>
      </c>
      <c r="C187" s="291">
        <f>+[11]BS17A!$D1209</f>
        <v>0</v>
      </c>
      <c r="D187" s="15">
        <f>+[11]BS17A!$U1209</f>
        <v>253550</v>
      </c>
      <c r="E187" s="81">
        <f>+[11]BS17A!$V1209</f>
        <v>0</v>
      </c>
      <c r="F187" s="234"/>
    </row>
    <row r="188" spans="1:6" ht="12.75" customHeight="1" x14ac:dyDescent="0.2">
      <c r="A188" s="358" t="s">
        <v>273</v>
      </c>
      <c r="B188" s="362" t="s">
        <v>274</v>
      </c>
      <c r="C188" s="291">
        <f>+[11]BS17A!$D1210</f>
        <v>0</v>
      </c>
      <c r="D188" s="15">
        <f>+[11]BS17A!$U1210</f>
        <v>303190</v>
      </c>
      <c r="E188" s="81">
        <f>+[11]BS17A!$V1210</f>
        <v>0</v>
      </c>
      <c r="F188" s="234"/>
    </row>
    <row r="189" spans="1:6" ht="24.75" customHeight="1" x14ac:dyDescent="0.2">
      <c r="A189" s="358" t="s">
        <v>275</v>
      </c>
      <c r="B189" s="361" t="s">
        <v>276</v>
      </c>
      <c r="C189" s="291">
        <f>+[11]BS17A!$D1211</f>
        <v>0</v>
      </c>
      <c r="D189" s="15">
        <f>+[11]BS17A!$U1211</f>
        <v>268850</v>
      </c>
      <c r="E189" s="81">
        <f>+[11]BS17A!$V1211</f>
        <v>0</v>
      </c>
      <c r="F189" s="234"/>
    </row>
    <row r="190" spans="1:6" ht="24.75" customHeight="1" x14ac:dyDescent="0.2">
      <c r="A190" s="358" t="s">
        <v>277</v>
      </c>
      <c r="B190" s="362" t="s">
        <v>278</v>
      </c>
      <c r="C190" s="291">
        <f>+[11]BS17A!$D1212</f>
        <v>0</v>
      </c>
      <c r="D190" s="15">
        <f>+[11]BS17A!$U1212</f>
        <v>1967550</v>
      </c>
      <c r="E190" s="81">
        <f>+[11]BS17A!$V1212</f>
        <v>0</v>
      </c>
      <c r="F190" s="234"/>
    </row>
    <row r="191" spans="1:6" ht="12.75" customHeight="1" x14ac:dyDescent="0.2">
      <c r="A191" s="358" t="s">
        <v>279</v>
      </c>
      <c r="B191" s="362" t="s">
        <v>280</v>
      </c>
      <c r="C191" s="291">
        <f>+[11]BS17A!$D1213</f>
        <v>0</v>
      </c>
      <c r="D191" s="15">
        <f>+[11]BS17A!$U1213</f>
        <v>1228930</v>
      </c>
      <c r="E191" s="81">
        <f>+[11]BS17A!$V1213</f>
        <v>0</v>
      </c>
      <c r="F191" s="234"/>
    </row>
    <row r="192" spans="1:6" ht="12.75" customHeight="1" x14ac:dyDescent="0.2">
      <c r="A192" s="336" t="s">
        <v>281</v>
      </c>
      <c r="B192" s="362" t="s">
        <v>282</v>
      </c>
      <c r="C192" s="291">
        <f>+[11]BS17A!$D1214</f>
        <v>0</v>
      </c>
      <c r="D192" s="15">
        <f>+[11]BS17A!$U1214</f>
        <v>1189460</v>
      </c>
      <c r="E192" s="81">
        <f>+[11]BS17A!$V1214</f>
        <v>0</v>
      </c>
      <c r="F192" s="234"/>
    </row>
    <row r="193" spans="1:6" ht="24.75" customHeight="1" x14ac:dyDescent="0.2">
      <c r="A193" s="358" t="s">
        <v>283</v>
      </c>
      <c r="B193" s="362" t="s">
        <v>284</v>
      </c>
      <c r="C193" s="291">
        <f>+[11]BS17A!$D1215</f>
        <v>0</v>
      </c>
      <c r="D193" s="15">
        <f>+[11]BS17A!$U1215</f>
        <v>1246120</v>
      </c>
      <c r="E193" s="81">
        <f>+[11]BS17A!$V1215</f>
        <v>0</v>
      </c>
      <c r="F193" s="234"/>
    </row>
    <row r="194" spans="1:6" ht="12.75" customHeight="1" x14ac:dyDescent="0.2">
      <c r="A194" s="336" t="s">
        <v>285</v>
      </c>
      <c r="B194" s="362" t="s">
        <v>286</v>
      </c>
      <c r="C194" s="291">
        <f>+[11]BS17A!$D1216</f>
        <v>0</v>
      </c>
      <c r="D194" s="15">
        <f>+[11]BS17A!$U1216</f>
        <v>176340</v>
      </c>
      <c r="E194" s="81">
        <f>+[11]BS17A!$V1216</f>
        <v>0</v>
      </c>
      <c r="F194" s="234"/>
    </row>
    <row r="195" spans="1:6" ht="12.75" customHeight="1" x14ac:dyDescent="0.2">
      <c r="A195" s="336" t="s">
        <v>287</v>
      </c>
      <c r="B195" s="362" t="s">
        <v>288</v>
      </c>
      <c r="C195" s="291">
        <f>+[11]BS17A!$D1217</f>
        <v>0</v>
      </c>
      <c r="D195" s="15">
        <f>+[11]BS17A!$U1217</f>
        <v>402390</v>
      </c>
      <c r="E195" s="81">
        <f>+[11]BS17A!$V1217</f>
        <v>0</v>
      </c>
      <c r="F195" s="234"/>
    </row>
    <row r="196" spans="1:6" ht="12.75" customHeight="1" x14ac:dyDescent="0.2">
      <c r="A196" s="358" t="s">
        <v>289</v>
      </c>
      <c r="B196" s="362" t="s">
        <v>290</v>
      </c>
      <c r="C196" s="291">
        <f>+[11]BS17A!$D1218</f>
        <v>0</v>
      </c>
      <c r="D196" s="15">
        <f>+[11]BS17A!$U1218</f>
        <v>149180</v>
      </c>
      <c r="E196" s="81">
        <f>+[11]BS17A!$V1218</f>
        <v>0</v>
      </c>
      <c r="F196" s="234"/>
    </row>
    <row r="197" spans="1:6" ht="12.75" customHeight="1" x14ac:dyDescent="0.2">
      <c r="A197" s="358" t="s">
        <v>291</v>
      </c>
      <c r="B197" s="362" t="s">
        <v>292</v>
      </c>
      <c r="C197" s="291">
        <f>+[11]BS17A!$D1219</f>
        <v>0</v>
      </c>
      <c r="D197" s="15">
        <f>+[11]BS17A!$U1219</f>
        <v>1208690</v>
      </c>
      <c r="E197" s="81">
        <f>+[11]BS17A!$V1219</f>
        <v>0</v>
      </c>
      <c r="F197" s="234"/>
    </row>
    <row r="198" spans="1:6" ht="12.75" customHeight="1" x14ac:dyDescent="0.2">
      <c r="A198" s="358" t="s">
        <v>293</v>
      </c>
      <c r="B198" s="362" t="s">
        <v>294</v>
      </c>
      <c r="C198" s="291">
        <f>+[11]BS17A!$D1220</f>
        <v>0</v>
      </c>
      <c r="D198" s="15">
        <f>+[11]BS17A!$U1220</f>
        <v>1208690</v>
      </c>
      <c r="E198" s="81">
        <f>+[11]BS17A!$V1220</f>
        <v>0</v>
      </c>
      <c r="F198" s="234"/>
    </row>
    <row r="199" spans="1:6" ht="12.75" customHeight="1" x14ac:dyDescent="0.2">
      <c r="A199" s="358">
        <v>1801001</v>
      </c>
      <c r="B199" s="360" t="s">
        <v>295</v>
      </c>
      <c r="C199" s="291">
        <f>+[11]BS17A!$D1354</f>
        <v>71</v>
      </c>
      <c r="D199" s="15">
        <f>+[11]BS17A!$U1354</f>
        <v>36050</v>
      </c>
      <c r="E199" s="81">
        <f>+[11]BS17A!$V1354</f>
        <v>2559550</v>
      </c>
      <c r="F199" s="234"/>
    </row>
    <row r="200" spans="1:6" ht="12.75" customHeight="1" x14ac:dyDescent="0.2">
      <c r="A200" s="358">
        <v>1801003</v>
      </c>
      <c r="B200" s="362" t="s">
        <v>296</v>
      </c>
      <c r="C200" s="291">
        <f>+[11]BS17A!$D1355</f>
        <v>0</v>
      </c>
      <c r="D200" s="15">
        <f>+[11]BS17A!$U1355</f>
        <v>43480</v>
      </c>
      <c r="E200" s="81">
        <f>+[11]BS17A!$V1355</f>
        <v>0</v>
      </c>
      <c r="F200" s="234"/>
    </row>
    <row r="201" spans="1:6" ht="12.75" customHeight="1" x14ac:dyDescent="0.2">
      <c r="A201" s="358">
        <v>1801006</v>
      </c>
      <c r="B201" s="360" t="s">
        <v>297</v>
      </c>
      <c r="C201" s="291">
        <f>+[11]BS17A!$D1356</f>
        <v>9</v>
      </c>
      <c r="D201" s="15">
        <f>+[11]BS17A!$U1356</f>
        <v>46320</v>
      </c>
      <c r="E201" s="81">
        <f>+[11]BS17A!$V1356</f>
        <v>416880</v>
      </c>
      <c r="F201" s="234"/>
    </row>
    <row r="202" spans="1:6" ht="24.75" customHeight="1" x14ac:dyDescent="0.2">
      <c r="A202" s="358" t="s">
        <v>298</v>
      </c>
      <c r="B202" s="360" t="s">
        <v>299</v>
      </c>
      <c r="C202" s="291">
        <f>[11]BS17A!D1036</f>
        <v>0</v>
      </c>
      <c r="D202" s="15">
        <f>[11]BS17A!U1036</f>
        <v>9750</v>
      </c>
      <c r="E202" s="81">
        <f>[11]BS17A!V1036</f>
        <v>0</v>
      </c>
      <c r="F202" s="234"/>
    </row>
    <row r="203" spans="1:6" ht="24.75" customHeight="1" x14ac:dyDescent="0.2">
      <c r="A203" s="386" t="s">
        <v>300</v>
      </c>
      <c r="B203" s="388" t="s">
        <v>301</v>
      </c>
      <c r="C203" s="384">
        <f>[11]BS17A!D807</f>
        <v>0</v>
      </c>
      <c r="D203" s="15">
        <f>[11]BS17A!U807</f>
        <v>413710</v>
      </c>
      <c r="E203" s="81">
        <f>[11]BS17A!V807</f>
        <v>0</v>
      </c>
      <c r="F203" s="234"/>
    </row>
    <row r="204" spans="1:6" ht="24.75" customHeight="1" x14ac:dyDescent="0.2">
      <c r="A204" s="386" t="s">
        <v>302</v>
      </c>
      <c r="B204" s="388" t="s">
        <v>303</v>
      </c>
      <c r="C204" s="384">
        <f>[11]BS17A!D808</f>
        <v>0</v>
      </c>
      <c r="D204" s="15">
        <f>[11]BS17A!U808</f>
        <v>9286150</v>
      </c>
      <c r="E204" s="81">
        <f>[11]BS17A!V808</f>
        <v>0</v>
      </c>
      <c r="F204" s="234"/>
    </row>
    <row r="205" spans="1:6" ht="24.75" customHeight="1" x14ac:dyDescent="0.2">
      <c r="A205" s="386" t="s">
        <v>304</v>
      </c>
      <c r="B205" s="388" t="s">
        <v>305</v>
      </c>
      <c r="C205" s="384">
        <f>[11]BS17A!D809</f>
        <v>0</v>
      </c>
      <c r="D205" s="15">
        <f>[11]BS17A!U809</f>
        <v>238380</v>
      </c>
      <c r="E205" s="81">
        <f>[11]BS17A!V809</f>
        <v>0</v>
      </c>
      <c r="F205" s="234"/>
    </row>
    <row r="206" spans="1:6" ht="24.75" customHeight="1" x14ac:dyDescent="0.2">
      <c r="A206" s="387" t="s">
        <v>306</v>
      </c>
      <c r="B206" s="389" t="s">
        <v>307</v>
      </c>
      <c r="C206" s="385">
        <f>[11]BS17A!D810</f>
        <v>0</v>
      </c>
      <c r="D206" s="22">
        <f>[11]BS17A!U810</f>
        <v>1087000</v>
      </c>
      <c r="E206" s="86">
        <f>[11]BS17A!V810</f>
        <v>0</v>
      </c>
      <c r="F206" s="234"/>
    </row>
    <row r="207" spans="1:6" ht="17.25" customHeight="1" x14ac:dyDescent="0.2">
      <c r="A207" s="343"/>
      <c r="B207" s="342" t="s">
        <v>308</v>
      </c>
      <c r="C207" s="238">
        <f>SUM(C173:C206)</f>
        <v>813</v>
      </c>
      <c r="D207" s="84"/>
      <c r="E207" s="85">
        <f>SUM(E173:E206)</f>
        <v>12135330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83" t="s">
        <v>7</v>
      </c>
      <c r="B211" s="483" t="s">
        <v>8</v>
      </c>
      <c r="C211" s="478" t="s">
        <v>9</v>
      </c>
      <c r="D211" s="258" t="s">
        <v>10</v>
      </c>
      <c r="E211" s="480" t="s">
        <v>11</v>
      </c>
      <c r="F211" s="231"/>
    </row>
    <row r="212" spans="1:6" ht="12.75" customHeight="1" x14ac:dyDescent="0.2">
      <c r="A212" s="335" t="s">
        <v>310</v>
      </c>
      <c r="B212" s="352" t="s">
        <v>311</v>
      </c>
      <c r="C212" s="294">
        <f>+[11]BS17A!$D18</f>
        <v>0</v>
      </c>
      <c r="D212" s="20">
        <f>+[11]BS17A!$U18</f>
        <v>15080</v>
      </c>
      <c r="E212" s="80">
        <f>+[11]BS17A!$V18</f>
        <v>0</v>
      </c>
      <c r="F212" s="234"/>
    </row>
    <row r="213" spans="1:6" ht="12.75" customHeight="1" x14ac:dyDescent="0.2">
      <c r="A213" s="336" t="s">
        <v>312</v>
      </c>
      <c r="B213" s="333" t="s">
        <v>313</v>
      </c>
      <c r="C213" s="291">
        <f>+[11]BS17A!$D19</f>
        <v>198</v>
      </c>
      <c r="D213" s="15">
        <f>+[11]BS17A!$U19</f>
        <v>15080</v>
      </c>
      <c r="E213" s="81">
        <f>+[11]BS17A!$V19</f>
        <v>2985840</v>
      </c>
      <c r="F213" s="234"/>
    </row>
    <row r="214" spans="1:6" ht="12.75" customHeight="1" x14ac:dyDescent="0.2">
      <c r="A214" s="336" t="s">
        <v>314</v>
      </c>
      <c r="B214" s="332" t="s">
        <v>315</v>
      </c>
      <c r="C214" s="291">
        <f>+[11]BS17A!$D47</f>
        <v>0</v>
      </c>
      <c r="D214" s="15">
        <f>+[11]BS17A!$U47</f>
        <v>1440</v>
      </c>
      <c r="E214" s="81">
        <f>+[11]BS17A!$V47</f>
        <v>0</v>
      </c>
      <c r="F214" s="234"/>
    </row>
    <row r="215" spans="1:6" ht="12.75" customHeight="1" x14ac:dyDescent="0.2">
      <c r="A215" s="336" t="s">
        <v>316</v>
      </c>
      <c r="B215" s="332" t="s">
        <v>317</v>
      </c>
      <c r="C215" s="291">
        <f>+[11]BS17A!$D48</f>
        <v>429</v>
      </c>
      <c r="D215" s="15">
        <f>+[11]BS17A!$U48</f>
        <v>710</v>
      </c>
      <c r="E215" s="81">
        <f>+[11]BS17A!$V48</f>
        <v>304590</v>
      </c>
      <c r="F215" s="234"/>
    </row>
    <row r="216" spans="1:6" ht="12.75" customHeight="1" x14ac:dyDescent="0.2">
      <c r="A216" s="336" t="s">
        <v>318</v>
      </c>
      <c r="B216" s="333" t="s">
        <v>319</v>
      </c>
      <c r="C216" s="291">
        <f>+[11]BS17A!$D49</f>
        <v>5699</v>
      </c>
      <c r="D216" s="15">
        <f>+[11]BS17A!$U49</f>
        <v>2140</v>
      </c>
      <c r="E216" s="81">
        <f>+[11]BS17A!$V49</f>
        <v>12195860</v>
      </c>
      <c r="F216" s="234"/>
    </row>
    <row r="217" spans="1:6" ht="12.75" customHeight="1" x14ac:dyDescent="0.2">
      <c r="A217" s="336" t="s">
        <v>320</v>
      </c>
      <c r="B217" s="333" t="s">
        <v>321</v>
      </c>
      <c r="C217" s="291">
        <f>+[11]BS17A!$D50</f>
        <v>80</v>
      </c>
      <c r="D217" s="15">
        <f>+[11]BS17A!$U50</f>
        <v>16070</v>
      </c>
      <c r="E217" s="81">
        <f>+[11]BS17A!$V50</f>
        <v>1285600</v>
      </c>
      <c r="F217" s="234"/>
    </row>
    <row r="218" spans="1:6" ht="12.75" customHeight="1" x14ac:dyDescent="0.2">
      <c r="A218" s="336" t="s">
        <v>322</v>
      </c>
      <c r="B218" s="332" t="s">
        <v>323</v>
      </c>
      <c r="C218" s="291">
        <f>+[11]BS17A!$D51</f>
        <v>160</v>
      </c>
      <c r="D218" s="15">
        <f>+[11]BS17A!$U51</f>
        <v>36900</v>
      </c>
      <c r="E218" s="81">
        <f>+[11]BS17A!$V51</f>
        <v>5904000</v>
      </c>
      <c r="F218" s="234"/>
    </row>
    <row r="219" spans="1:6" ht="12.75" customHeight="1" x14ac:dyDescent="0.2">
      <c r="A219" s="358" t="s">
        <v>324</v>
      </c>
      <c r="B219" s="332" t="s">
        <v>325</v>
      </c>
      <c r="C219" s="291">
        <f>+[11]BS17A!D52</f>
        <v>0</v>
      </c>
      <c r="D219" s="92"/>
      <c r="E219" s="81">
        <f>+[11]BS17A!V52</f>
        <v>0</v>
      </c>
      <c r="F219" s="234"/>
    </row>
    <row r="220" spans="1:6" ht="12.75" customHeight="1" x14ac:dyDescent="0.2">
      <c r="A220" s="337" t="s">
        <v>326</v>
      </c>
      <c r="B220" s="334" t="s">
        <v>327</v>
      </c>
      <c r="C220" s="302">
        <f>+[11]BS17A!$D1861</f>
        <v>46</v>
      </c>
      <c r="D220" s="22">
        <f>+[11]BS17A!$U1861</f>
        <v>29900</v>
      </c>
      <c r="E220" s="86">
        <f>+[11]BS17A!$V1861</f>
        <v>1375400</v>
      </c>
      <c r="F220" s="234"/>
    </row>
    <row r="221" spans="1:6" ht="12.75" x14ac:dyDescent="0.2">
      <c r="A221" s="343"/>
      <c r="B221" s="342" t="s">
        <v>328</v>
      </c>
      <c r="C221" s="238">
        <f>SUM(C212:C220)</f>
        <v>6612</v>
      </c>
      <c r="D221" s="84"/>
      <c r="E221" s="91">
        <f>SUM(E212:E220)</f>
        <v>24051290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83" t="s">
        <v>7</v>
      </c>
      <c r="B225" s="483" t="s">
        <v>9</v>
      </c>
      <c r="C225" s="483"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83" t="s">
        <v>7</v>
      </c>
      <c r="B232" s="483" t="s">
        <v>8</v>
      </c>
      <c r="C232" s="478" t="s">
        <v>9</v>
      </c>
      <c r="D232" s="258" t="s">
        <v>10</v>
      </c>
      <c r="E232" s="480" t="s">
        <v>11</v>
      </c>
      <c r="F232" s="280"/>
      <c r="G232" s="281"/>
    </row>
    <row r="233" spans="1:7" ht="15" customHeight="1" x14ac:dyDescent="0.2">
      <c r="A233" s="335" t="s">
        <v>336</v>
      </c>
      <c r="B233" s="352" t="s">
        <v>337</v>
      </c>
      <c r="C233" s="317">
        <f>+[11]BS17A!$D1941</f>
        <v>312</v>
      </c>
      <c r="D233" s="20">
        <f>+[11]BS17A!$U1941</f>
        <v>20650</v>
      </c>
      <c r="E233" s="80">
        <f>+[11]BS17A!$V1941</f>
        <v>6442800</v>
      </c>
      <c r="F233" s="234"/>
    </row>
    <row r="234" spans="1:7" ht="15" customHeight="1" x14ac:dyDescent="0.2">
      <c r="A234" s="337" t="s">
        <v>338</v>
      </c>
      <c r="B234" s="334" t="s">
        <v>339</v>
      </c>
      <c r="C234" s="318">
        <f>+[11]BS17A!$D1942</f>
        <v>0</v>
      </c>
      <c r="D234" s="22">
        <f>+[11]BS17A!$U1942</f>
        <v>258790</v>
      </c>
      <c r="E234" s="86">
        <f>+[11]BS17A!$V1942</f>
        <v>0</v>
      </c>
      <c r="F234" s="234"/>
    </row>
    <row r="235" spans="1:7" ht="18" customHeight="1" x14ac:dyDescent="0.2">
      <c r="A235" s="343"/>
      <c r="B235" s="342" t="s">
        <v>340</v>
      </c>
      <c r="C235" s="238">
        <f>SUM(C233:C234)</f>
        <v>312</v>
      </c>
      <c r="D235" s="84"/>
      <c r="E235" s="85">
        <f>SUM(E233:E234)</f>
        <v>6442800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83" t="s">
        <v>7</v>
      </c>
      <c r="B239" s="483" t="s">
        <v>8</v>
      </c>
      <c r="C239" s="478" t="s">
        <v>9</v>
      </c>
      <c r="D239" s="258" t="s">
        <v>10</v>
      </c>
      <c r="E239" s="480" t="s">
        <v>11</v>
      </c>
      <c r="F239" s="234"/>
    </row>
    <row r="240" spans="1:7" ht="18" customHeight="1" x14ac:dyDescent="0.2">
      <c r="A240" s="276" t="s">
        <v>342</v>
      </c>
      <c r="B240" s="244" t="s">
        <v>343</v>
      </c>
      <c r="C240" s="285">
        <f>[11]BS17A!D768</f>
        <v>905</v>
      </c>
      <c r="D240" s="101"/>
      <c r="E240" s="102">
        <f>[11]BS17A!V768</f>
        <v>6854390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83" t="s">
        <v>7</v>
      </c>
      <c r="B243" s="478" t="s">
        <v>345</v>
      </c>
      <c r="C243" s="257" t="s">
        <v>346</v>
      </c>
      <c r="D243" s="258" t="s">
        <v>10</v>
      </c>
      <c r="E243" s="480" t="s">
        <v>11</v>
      </c>
      <c r="F243" s="234"/>
    </row>
    <row r="244" spans="1:6" ht="15" customHeight="1" x14ac:dyDescent="0.2">
      <c r="A244" s="237" t="s">
        <v>347</v>
      </c>
      <c r="B244" s="304" t="s">
        <v>348</v>
      </c>
      <c r="C244" s="294">
        <f>+[11]BS17A!$D1944</f>
        <v>0</v>
      </c>
      <c r="D244" s="20">
        <f>+[11]BS17A!$U1944</f>
        <v>264330</v>
      </c>
      <c r="E244" s="80">
        <f>+[11]BS17A!$V1944</f>
        <v>0</v>
      </c>
      <c r="F244" s="234"/>
    </row>
    <row r="245" spans="1:6" ht="15" customHeight="1" x14ac:dyDescent="0.2">
      <c r="A245" s="236" t="s">
        <v>349</v>
      </c>
      <c r="B245" s="305" t="s">
        <v>350</v>
      </c>
      <c r="C245" s="291">
        <f>+[11]BS17A!$D1945</f>
        <v>0</v>
      </c>
      <c r="D245" s="15">
        <f>+[11]BS17A!$U1945</f>
        <v>37550</v>
      </c>
      <c r="E245" s="81">
        <f>+[11]BS17A!$V1945</f>
        <v>0</v>
      </c>
      <c r="F245" s="234"/>
    </row>
    <row r="246" spans="1:6" ht="15" customHeight="1" x14ac:dyDescent="0.2">
      <c r="A246" s="236" t="s">
        <v>351</v>
      </c>
      <c r="B246" s="305" t="s">
        <v>352</v>
      </c>
      <c r="C246" s="291">
        <f>+[11]BS17A!$D1946</f>
        <v>0</v>
      </c>
      <c r="D246" s="15">
        <f>+[11]BS17A!$U1946</f>
        <v>141690</v>
      </c>
      <c r="E246" s="81">
        <f>+[11]BS17A!$V1946</f>
        <v>0</v>
      </c>
      <c r="F246" s="234"/>
    </row>
    <row r="247" spans="1:6" ht="15" customHeight="1" x14ac:dyDescent="0.2">
      <c r="A247" s="236" t="s">
        <v>353</v>
      </c>
      <c r="B247" s="305" t="s">
        <v>354</v>
      </c>
      <c r="C247" s="291">
        <f>+[11]BS17A!$D1947</f>
        <v>0</v>
      </c>
      <c r="D247" s="15">
        <f>+[11]BS17A!$U1947</f>
        <v>141690</v>
      </c>
      <c r="E247" s="81">
        <f>+[11]BS17A!$V1947</f>
        <v>0</v>
      </c>
      <c r="F247" s="234"/>
    </row>
    <row r="248" spans="1:6" ht="15" customHeight="1" x14ac:dyDescent="0.2">
      <c r="A248" s="236" t="s">
        <v>355</v>
      </c>
      <c r="B248" s="305" t="s">
        <v>356</v>
      </c>
      <c r="C248" s="291">
        <f>+[11]BS17A!$D1948</f>
        <v>0</v>
      </c>
      <c r="D248" s="15">
        <f>+[11]BS17A!$U1948</f>
        <v>257940</v>
      </c>
      <c r="E248" s="81">
        <f>+[11]BS17A!$V1948</f>
        <v>0</v>
      </c>
      <c r="F248" s="234"/>
    </row>
    <row r="249" spans="1:6" ht="15" customHeight="1" x14ac:dyDescent="0.2">
      <c r="A249" s="236" t="s">
        <v>357</v>
      </c>
      <c r="B249" s="305" t="s">
        <v>358</v>
      </c>
      <c r="C249" s="291">
        <f>+[11]BS17A!$D1949</f>
        <v>0</v>
      </c>
      <c r="D249" s="15">
        <f>+[11]BS17A!$U1949</f>
        <v>395840</v>
      </c>
      <c r="E249" s="81">
        <f>+[11]BS17A!$V1949</f>
        <v>0</v>
      </c>
      <c r="F249" s="234"/>
    </row>
    <row r="250" spans="1:6" ht="15" customHeight="1" x14ac:dyDescent="0.2">
      <c r="A250" s="236" t="s">
        <v>359</v>
      </c>
      <c r="B250" s="305" t="s">
        <v>360</v>
      </c>
      <c r="C250" s="291">
        <f>+[11]BS17A!$D1950</f>
        <v>0</v>
      </c>
      <c r="D250" s="15">
        <f>+[11]BS17A!$U1950</f>
        <v>675280</v>
      </c>
      <c r="E250" s="81">
        <f>+[11]BS17A!$V1950</f>
        <v>0</v>
      </c>
      <c r="F250" s="234"/>
    </row>
    <row r="251" spans="1:6" ht="15" customHeight="1" x14ac:dyDescent="0.2">
      <c r="A251" s="248" t="s">
        <v>361</v>
      </c>
      <c r="B251" s="305" t="s">
        <v>362</v>
      </c>
      <c r="C251" s="291">
        <f>+[11]BS17A!$D1951</f>
        <v>0</v>
      </c>
      <c r="D251" s="15">
        <f>+[11]BS17A!$U1951</f>
        <v>140650</v>
      </c>
      <c r="E251" s="81">
        <f>+[11]BS17A!$V1951</f>
        <v>0</v>
      </c>
      <c r="F251" s="234"/>
    </row>
    <row r="252" spans="1:6" ht="15" customHeight="1" x14ac:dyDescent="0.2">
      <c r="A252" s="248" t="s">
        <v>363</v>
      </c>
      <c r="B252" s="305" t="s">
        <v>364</v>
      </c>
      <c r="C252" s="291">
        <f>+[11]BS17A!$D1952</f>
        <v>0</v>
      </c>
      <c r="D252" s="15">
        <f>+[11]BS17A!$U1952</f>
        <v>379080</v>
      </c>
      <c r="E252" s="81">
        <f>+[11]BS17A!$V1952</f>
        <v>0</v>
      </c>
      <c r="F252" s="234"/>
    </row>
    <row r="253" spans="1:6" ht="15" customHeight="1" x14ac:dyDescent="0.2">
      <c r="A253" s="248" t="s">
        <v>365</v>
      </c>
      <c r="B253" s="305" t="s">
        <v>366</v>
      </c>
      <c r="C253" s="313">
        <f>+[11]BS17A!$D1953</f>
        <v>0</v>
      </c>
      <c r="D253" s="17">
        <f>+[11]BS17A!$U1953</f>
        <v>159610</v>
      </c>
      <c r="E253" s="103">
        <f>+[11]BS17A!$V1953</f>
        <v>0</v>
      </c>
      <c r="F253" s="234"/>
    </row>
    <row r="254" spans="1:6" ht="15" customHeight="1" x14ac:dyDescent="0.2">
      <c r="A254" s="248" t="s">
        <v>367</v>
      </c>
      <c r="B254" s="305" t="s">
        <v>368</v>
      </c>
      <c r="C254" s="313">
        <f>+[11]BS17A!$D1954</f>
        <v>0</v>
      </c>
      <c r="D254" s="17">
        <f>+[11]BS17A!$U1954</f>
        <v>138700</v>
      </c>
      <c r="E254" s="103">
        <f>+[11]BS17A!$V1954</f>
        <v>0</v>
      </c>
      <c r="F254" s="234"/>
    </row>
    <row r="255" spans="1:6" ht="15" customHeight="1" x14ac:dyDescent="0.2">
      <c r="A255" s="248" t="s">
        <v>369</v>
      </c>
      <c r="B255" s="305" t="s">
        <v>370</v>
      </c>
      <c r="C255" s="313">
        <f>+[11]BS17A!$D1955</f>
        <v>0</v>
      </c>
      <c r="D255" s="17">
        <f>+[11]BS17A!$U1955</f>
        <v>210870</v>
      </c>
      <c r="E255" s="103">
        <f>+[11]BS17A!$V1955</f>
        <v>0</v>
      </c>
      <c r="F255" s="234"/>
    </row>
    <row r="256" spans="1:6" ht="15" customHeight="1" x14ac:dyDescent="0.2">
      <c r="A256" s="248" t="s">
        <v>371</v>
      </c>
      <c r="B256" s="305" t="s">
        <v>372</v>
      </c>
      <c r="C256" s="313">
        <f>+[11]BS17A!$D1956</f>
        <v>0</v>
      </c>
      <c r="D256" s="17">
        <f>+[11]BS17A!$U1956</f>
        <v>55490</v>
      </c>
      <c r="E256" s="103">
        <f>+[11]BS17A!$V1956</f>
        <v>0</v>
      </c>
      <c r="F256" s="234"/>
    </row>
    <row r="257" spans="1:6" ht="15" customHeight="1" x14ac:dyDescent="0.2">
      <c r="A257" s="268" t="s">
        <v>373</v>
      </c>
      <c r="B257" s="312" t="s">
        <v>374</v>
      </c>
      <c r="C257" s="302">
        <f>+[11]BS17A!$D1957</f>
        <v>0</v>
      </c>
      <c r="D257" s="22">
        <f>+[11]BS17A!$U1957</f>
        <v>41470</v>
      </c>
      <c r="E257" s="86">
        <f>+[11]BS17A!$V1957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+[11]BS17A!$D1958</f>
        <v>0</v>
      </c>
      <c r="D259" s="20">
        <f>+[11]BS17A!$U1958</f>
        <v>227410</v>
      </c>
      <c r="E259" s="80">
        <f>+[11]BS17A!$V1958</f>
        <v>0</v>
      </c>
      <c r="F259" s="234"/>
    </row>
    <row r="260" spans="1:6" ht="15" customHeight="1" x14ac:dyDescent="0.2">
      <c r="A260" s="336" t="s">
        <v>377</v>
      </c>
      <c r="B260" s="350" t="s">
        <v>378</v>
      </c>
      <c r="C260" s="291">
        <f>+[11]BS17A!$D1959</f>
        <v>0</v>
      </c>
      <c r="D260" s="15">
        <f>+[11]BS17A!$U1959</f>
        <v>1352770</v>
      </c>
      <c r="E260" s="81">
        <f>+[11]BS17A!$V1959</f>
        <v>0</v>
      </c>
      <c r="F260" s="234"/>
    </row>
    <row r="261" spans="1:6" ht="15" customHeight="1" x14ac:dyDescent="0.2">
      <c r="A261" s="336" t="s">
        <v>379</v>
      </c>
      <c r="B261" s="350" t="s">
        <v>380</v>
      </c>
      <c r="C261" s="291">
        <f>+[11]BS17A!$D1960</f>
        <v>0</v>
      </c>
      <c r="D261" s="15">
        <f>+[11]BS17A!$U1960</f>
        <v>204100</v>
      </c>
      <c r="E261" s="81">
        <f>+[11]BS17A!$V1960</f>
        <v>0</v>
      </c>
      <c r="F261" s="234"/>
    </row>
    <row r="262" spans="1:6" ht="15" customHeight="1" x14ac:dyDescent="0.2">
      <c r="A262" s="336" t="s">
        <v>381</v>
      </c>
      <c r="B262" s="350" t="s">
        <v>382</v>
      </c>
      <c r="C262" s="291">
        <f>+[11]BS17A!$D1961</f>
        <v>0</v>
      </c>
      <c r="D262" s="15">
        <f>+[11]BS17A!$U1961</f>
        <v>180490</v>
      </c>
      <c r="E262" s="81">
        <f>+[11]BS17A!$V1961</f>
        <v>0</v>
      </c>
      <c r="F262" s="234"/>
    </row>
    <row r="263" spans="1:6" ht="15" customHeight="1" x14ac:dyDescent="0.2">
      <c r="A263" s="336" t="s">
        <v>383</v>
      </c>
      <c r="B263" s="350" t="s">
        <v>384</v>
      </c>
      <c r="C263" s="291">
        <f>+[11]BS17A!$D1962</f>
        <v>0</v>
      </c>
      <c r="D263" s="15">
        <f>+[11]BS17A!$U1962</f>
        <v>366390</v>
      </c>
      <c r="E263" s="81">
        <f>+[11]BS17A!$V1962</f>
        <v>0</v>
      </c>
      <c r="F263" s="234"/>
    </row>
    <row r="264" spans="1:6" ht="15" customHeight="1" x14ac:dyDescent="0.2">
      <c r="A264" s="336" t="s">
        <v>385</v>
      </c>
      <c r="B264" s="350" t="s">
        <v>386</v>
      </c>
      <c r="C264" s="291">
        <f>+[11]BS17A!$D1963</f>
        <v>0</v>
      </c>
      <c r="D264" s="15">
        <f>+[11]BS17A!$U1963</f>
        <v>1218380</v>
      </c>
      <c r="E264" s="81">
        <f>+[11]BS17A!$V1963</f>
        <v>0</v>
      </c>
      <c r="F264" s="234"/>
    </row>
    <row r="265" spans="1:6" ht="15" customHeight="1" x14ac:dyDescent="0.2">
      <c r="A265" s="336" t="s">
        <v>387</v>
      </c>
      <c r="B265" s="350" t="s">
        <v>388</v>
      </c>
      <c r="C265" s="291">
        <f>+[11]BS17A!$D1964</f>
        <v>0</v>
      </c>
      <c r="D265" s="15">
        <f>+[11]BS17A!$U1964</f>
        <v>1252090</v>
      </c>
      <c r="E265" s="81">
        <f>+[11]BS17A!$V1964</f>
        <v>0</v>
      </c>
      <c r="F265" s="234"/>
    </row>
    <row r="266" spans="1:6" ht="15" customHeight="1" x14ac:dyDescent="0.2">
      <c r="A266" s="336" t="s">
        <v>389</v>
      </c>
      <c r="B266" s="350" t="s">
        <v>390</v>
      </c>
      <c r="C266" s="291">
        <f>+[11]BS17A!$D1965</f>
        <v>0</v>
      </c>
      <c r="D266" s="15">
        <f>+[11]BS17A!$U1965</f>
        <v>991380</v>
      </c>
      <c r="E266" s="81">
        <f>+[11]BS17A!$V1965</f>
        <v>0</v>
      </c>
      <c r="F266" s="234"/>
    </row>
    <row r="267" spans="1:6" ht="15" customHeight="1" x14ac:dyDescent="0.2">
      <c r="A267" s="336" t="s">
        <v>391</v>
      </c>
      <c r="B267" s="350" t="s">
        <v>392</v>
      </c>
      <c r="C267" s="291">
        <f>+[11]BS17A!$D1966</f>
        <v>0</v>
      </c>
      <c r="D267" s="15">
        <f>+[11]BS17A!$U1966</f>
        <v>1044820</v>
      </c>
      <c r="E267" s="81">
        <f>+[11]BS17A!$V1966</f>
        <v>0</v>
      </c>
      <c r="F267" s="234"/>
    </row>
    <row r="268" spans="1:6" ht="15" customHeight="1" x14ac:dyDescent="0.2">
      <c r="A268" s="336" t="s">
        <v>393</v>
      </c>
      <c r="B268" s="350" t="s">
        <v>394</v>
      </c>
      <c r="C268" s="291">
        <f>+[11]BS17A!$D1967</f>
        <v>0</v>
      </c>
      <c r="D268" s="15">
        <f>+[11]BS17A!$U1967</f>
        <v>412180</v>
      </c>
      <c r="E268" s="81">
        <f>+[11]BS17A!$V1967</f>
        <v>0</v>
      </c>
      <c r="F268" s="234"/>
    </row>
    <row r="269" spans="1:6" ht="15" customHeight="1" x14ac:dyDescent="0.2">
      <c r="A269" s="336" t="s">
        <v>395</v>
      </c>
      <c r="B269" s="350" t="s">
        <v>396</v>
      </c>
      <c r="C269" s="291">
        <f>+[11]BS17A!$D1968</f>
        <v>0</v>
      </c>
      <c r="D269" s="15">
        <f>+[11]BS17A!$U1968</f>
        <v>98710</v>
      </c>
      <c r="E269" s="81">
        <f>+[11]BS17A!$V1968</f>
        <v>0</v>
      </c>
      <c r="F269" s="234"/>
    </row>
    <row r="270" spans="1:6" ht="15" customHeight="1" x14ac:dyDescent="0.2">
      <c r="A270" s="336" t="s">
        <v>397</v>
      </c>
      <c r="B270" s="350" t="s">
        <v>398</v>
      </c>
      <c r="C270" s="291">
        <f>+[11]BS17A!$D1969</f>
        <v>0</v>
      </c>
      <c r="D270" s="15">
        <f>+[11]BS17A!$U1969</f>
        <v>294490</v>
      </c>
      <c r="E270" s="81">
        <f>+[11]BS17A!$V1969</f>
        <v>0</v>
      </c>
      <c r="F270" s="234"/>
    </row>
    <row r="271" spans="1:6" ht="15" customHeight="1" x14ac:dyDescent="0.2">
      <c r="A271" s="336" t="s">
        <v>399</v>
      </c>
      <c r="B271" s="333" t="s">
        <v>400</v>
      </c>
      <c r="C271" s="291">
        <f>+[11]BS17A!$D1970</f>
        <v>0</v>
      </c>
      <c r="D271" s="15">
        <f>+[11]BS17A!$U1970</f>
        <v>83270</v>
      </c>
      <c r="E271" s="81">
        <f>+[11]BS17A!$V1970</f>
        <v>0</v>
      </c>
      <c r="F271" s="234"/>
    </row>
    <row r="272" spans="1:6" ht="15" customHeight="1" x14ac:dyDescent="0.2">
      <c r="A272" s="336" t="s">
        <v>401</v>
      </c>
      <c r="B272" s="333" t="s">
        <v>402</v>
      </c>
      <c r="C272" s="291">
        <f>+[11]BS17A!$D1971</f>
        <v>0</v>
      </c>
      <c r="D272" s="15">
        <f>+[11]BS17A!$U1971</f>
        <v>1430780</v>
      </c>
      <c r="E272" s="81">
        <f>+[11]BS17A!$V1971</f>
        <v>0</v>
      </c>
      <c r="F272" s="234"/>
    </row>
    <row r="273" spans="1:10" ht="15" customHeight="1" x14ac:dyDescent="0.2">
      <c r="A273" s="336" t="s">
        <v>403</v>
      </c>
      <c r="B273" s="333" t="s">
        <v>404</v>
      </c>
      <c r="C273" s="291">
        <f>+[11]BS17A!$D1972</f>
        <v>0</v>
      </c>
      <c r="D273" s="15">
        <f>+[11]BS17A!$U1972</f>
        <v>334550</v>
      </c>
      <c r="E273" s="81">
        <f>+[11]BS17A!$V1972</f>
        <v>0</v>
      </c>
      <c r="F273" s="234"/>
    </row>
    <row r="274" spans="1:10" ht="15" customHeight="1" x14ac:dyDescent="0.2">
      <c r="A274" s="336" t="s">
        <v>405</v>
      </c>
      <c r="B274" s="333" t="s">
        <v>406</v>
      </c>
      <c r="C274" s="291">
        <f>+[11]BS17A!$D1973</f>
        <v>0</v>
      </c>
      <c r="D274" s="15">
        <f>+[11]BS17A!$U1973</f>
        <v>1120750</v>
      </c>
      <c r="E274" s="81">
        <f>+[11]BS17A!$V1973</f>
        <v>0</v>
      </c>
      <c r="F274" s="234"/>
    </row>
    <row r="275" spans="1:10" ht="15" customHeight="1" x14ac:dyDescent="0.2">
      <c r="A275" s="336" t="s">
        <v>407</v>
      </c>
      <c r="B275" s="351" t="s">
        <v>408</v>
      </c>
      <c r="C275" s="291">
        <f>+[11]BS17A!$D1974</f>
        <v>0</v>
      </c>
      <c r="D275" s="15">
        <f>+[11]BS17A!$U1974</f>
        <v>686120</v>
      </c>
      <c r="E275" s="81">
        <f>+[11]BS17A!$V1974</f>
        <v>0</v>
      </c>
      <c r="F275" s="234"/>
    </row>
    <row r="276" spans="1:10" ht="15" customHeight="1" x14ac:dyDescent="0.2">
      <c r="A276" s="337" t="s">
        <v>409</v>
      </c>
      <c r="B276" s="351" t="s">
        <v>410</v>
      </c>
      <c r="C276" s="302">
        <f>+[11]BS17A!$D1975</f>
        <v>0</v>
      </c>
      <c r="D276" s="17">
        <f>+[11]BS17A!$U1975</f>
        <v>559920</v>
      </c>
      <c r="E276" s="103">
        <f>+[11]BS17A!$V1975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+[11]BS17A!$D1976</f>
        <v>0</v>
      </c>
      <c r="D278" s="12">
        <f>[11]BS17A!U1976</f>
        <v>301830</v>
      </c>
      <c r="E278" s="104">
        <f>+[11]BS17A!$V1976</f>
        <v>0</v>
      </c>
      <c r="F278" s="234"/>
    </row>
    <row r="279" spans="1:10" ht="15" customHeight="1" x14ac:dyDescent="0.2">
      <c r="A279" s="336" t="s">
        <v>414</v>
      </c>
      <c r="B279" s="333" t="s">
        <v>415</v>
      </c>
      <c r="C279" s="291">
        <f>+[11]BS17A!$D1977</f>
        <v>0</v>
      </c>
      <c r="D279" s="15">
        <f>[11]BS17A!U1977</f>
        <v>175970</v>
      </c>
      <c r="E279" s="81">
        <f>+[11]BS17A!$V1977</f>
        <v>0</v>
      </c>
      <c r="F279" s="234"/>
    </row>
    <row r="280" spans="1:10" ht="15" customHeight="1" x14ac:dyDescent="0.2">
      <c r="A280" s="336" t="s">
        <v>416</v>
      </c>
      <c r="B280" s="333" t="s">
        <v>417</v>
      </c>
      <c r="C280" s="291">
        <f>+[11]BS17A!$D1978</f>
        <v>0</v>
      </c>
      <c r="D280" s="15">
        <f>[11]BS17A!U1978</f>
        <v>425200</v>
      </c>
      <c r="E280" s="81">
        <f>+[11]BS17A!$V1978</f>
        <v>0</v>
      </c>
      <c r="F280" s="234"/>
    </row>
    <row r="281" spans="1:10" ht="15" customHeight="1" x14ac:dyDescent="0.2">
      <c r="A281" s="336" t="s">
        <v>418</v>
      </c>
      <c r="B281" s="333" t="s">
        <v>419</v>
      </c>
      <c r="C281" s="291">
        <f>+[11]BS17A!$D1979</f>
        <v>0</v>
      </c>
      <c r="D281" s="15">
        <f>[11]BS17A!U1979</f>
        <v>440630</v>
      </c>
      <c r="E281" s="81">
        <f>+[11]BS17A!$V1979</f>
        <v>0</v>
      </c>
      <c r="F281" s="234"/>
    </row>
    <row r="282" spans="1:10" ht="15" customHeight="1" x14ac:dyDescent="0.2">
      <c r="A282" s="337" t="s">
        <v>420</v>
      </c>
      <c r="B282" s="345" t="s">
        <v>421</v>
      </c>
      <c r="C282" s="302">
        <f>+[11]BS17A!$D1980</f>
        <v>0</v>
      </c>
      <c r="D282" s="22">
        <f>[11]BS17A!U1980</f>
        <v>275340</v>
      </c>
      <c r="E282" s="86">
        <f>+[11]BS17A!$V1980</f>
        <v>0</v>
      </c>
      <c r="F282" s="105"/>
    </row>
    <row r="283" spans="1:10" ht="15" customHeight="1" x14ac:dyDescent="0.2">
      <c r="A283" s="348" t="s">
        <v>422</v>
      </c>
      <c r="B283" s="346" t="s">
        <v>423</v>
      </c>
      <c r="C283" s="316">
        <f>+[11]BS17A!$D1981</f>
        <v>102</v>
      </c>
      <c r="D283" s="106">
        <f>[11]BS17A!U1981</f>
        <v>37440</v>
      </c>
      <c r="E283" s="102">
        <f>+[11]BS17A!$V1981</f>
        <v>3818880</v>
      </c>
      <c r="F283" s="105"/>
    </row>
    <row r="284" spans="1:10" ht="15" customHeight="1" x14ac:dyDescent="0.2">
      <c r="A284" s="343"/>
      <c r="B284" s="347" t="s">
        <v>424</v>
      </c>
      <c r="C284" s="238">
        <f>SUM(C244:C283)</f>
        <v>102</v>
      </c>
      <c r="D284" s="84"/>
      <c r="E284" s="85">
        <f>SUM(E244:E283)</f>
        <v>3818880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83" t="s">
        <v>7</v>
      </c>
      <c r="B288" s="483" t="s">
        <v>425</v>
      </c>
      <c r="C288" s="478" t="s">
        <v>346</v>
      </c>
      <c r="D288" s="258" t="s">
        <v>10</v>
      </c>
      <c r="E288" s="480" t="s">
        <v>11</v>
      </c>
      <c r="F288" s="105"/>
    </row>
    <row r="289" spans="1:7" ht="15" customHeight="1" x14ac:dyDescent="0.2">
      <c r="A289" s="335" t="s">
        <v>426</v>
      </c>
      <c r="B289" s="339" t="s">
        <v>427</v>
      </c>
      <c r="C289" s="294">
        <f>+[11]BS17A!$D1983</f>
        <v>2</v>
      </c>
      <c r="D289" s="20">
        <f>+[11]BS17A!$U1983</f>
        <v>7370</v>
      </c>
      <c r="E289" s="80">
        <f>+[11]BS17A!$V1983</f>
        <v>14740</v>
      </c>
      <c r="F289" s="234"/>
    </row>
    <row r="290" spans="1:7" ht="15" customHeight="1" x14ac:dyDescent="0.2">
      <c r="A290" s="336" t="s">
        <v>428</v>
      </c>
      <c r="B290" s="340" t="s">
        <v>429</v>
      </c>
      <c r="C290" s="291">
        <f>+[11]BS17A!$D1984</f>
        <v>0</v>
      </c>
      <c r="D290" s="15">
        <f>+[11]BS17A!$U1984</f>
        <v>3920</v>
      </c>
      <c r="E290" s="81">
        <f>+[11]BS17A!$V1984</f>
        <v>0</v>
      </c>
      <c r="F290" s="234"/>
    </row>
    <row r="291" spans="1:7" ht="15" customHeight="1" x14ac:dyDescent="0.2">
      <c r="A291" s="336" t="s">
        <v>430</v>
      </c>
      <c r="B291" s="340" t="s">
        <v>431</v>
      </c>
      <c r="C291" s="291">
        <f>+[11]BS17A!$D1985</f>
        <v>0</v>
      </c>
      <c r="D291" s="15">
        <f>+[11]BS17A!$U1985</f>
        <v>14780</v>
      </c>
      <c r="E291" s="81">
        <f>+[11]BS17A!$V1985</f>
        <v>0</v>
      </c>
      <c r="F291" s="234"/>
    </row>
    <row r="292" spans="1:7" ht="15" customHeight="1" x14ac:dyDescent="0.2">
      <c r="A292" s="336" t="s">
        <v>432</v>
      </c>
      <c r="B292" s="340" t="s">
        <v>433</v>
      </c>
      <c r="C292" s="291">
        <f>+[11]BS17A!$D1986</f>
        <v>0</v>
      </c>
      <c r="D292" s="15">
        <f>+[11]BS17A!$U1986</f>
        <v>151590</v>
      </c>
      <c r="E292" s="81">
        <f>+[11]BS17A!$V1986</f>
        <v>0</v>
      </c>
      <c r="F292" s="234"/>
    </row>
    <row r="293" spans="1:7" ht="15" customHeight="1" x14ac:dyDescent="0.2">
      <c r="A293" s="337" t="s">
        <v>434</v>
      </c>
      <c r="B293" s="341" t="s">
        <v>435</v>
      </c>
      <c r="C293" s="302">
        <f>+[11]BS17A!$D1987</f>
        <v>0</v>
      </c>
      <c r="D293" s="22">
        <f>+[11]BS17A!$U1987</f>
        <v>832610</v>
      </c>
      <c r="E293" s="86">
        <f>+[11]BS17A!$V1987</f>
        <v>0</v>
      </c>
      <c r="F293" s="234"/>
    </row>
    <row r="294" spans="1:7" ht="15" customHeight="1" x14ac:dyDescent="0.2">
      <c r="A294" s="343"/>
      <c r="B294" s="342" t="s">
        <v>436</v>
      </c>
      <c r="C294" s="261">
        <f>SUM(C289:C293)</f>
        <v>2</v>
      </c>
      <c r="D294" s="245"/>
      <c r="E294" s="62">
        <f>SUM(E289:E293)</f>
        <v>14740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83" t="s">
        <v>7</v>
      </c>
      <c r="B298" s="310" t="s">
        <v>437</v>
      </c>
      <c r="C298" s="311" t="s">
        <v>438</v>
      </c>
      <c r="D298" s="258" t="s">
        <v>10</v>
      </c>
      <c r="E298" s="480" t="s">
        <v>11</v>
      </c>
      <c r="F298" s="289"/>
      <c r="G298" s="235"/>
    </row>
    <row r="299" spans="1:7" ht="15" customHeight="1" x14ac:dyDescent="0.2">
      <c r="A299" s="335" t="s">
        <v>439</v>
      </c>
      <c r="B299" s="331" t="s">
        <v>440</v>
      </c>
      <c r="C299" s="294">
        <f>+[11]BS17A!$D1863</f>
        <v>185</v>
      </c>
      <c r="D299" s="20">
        <f>+[11]BS17A!$U1863</f>
        <v>19700</v>
      </c>
      <c r="E299" s="80">
        <f>+[11]BS17A!$V1863</f>
        <v>3644500</v>
      </c>
      <c r="F299" s="234"/>
    </row>
    <row r="300" spans="1:7" ht="15" customHeight="1" x14ac:dyDescent="0.2">
      <c r="A300" s="336" t="s">
        <v>441</v>
      </c>
      <c r="B300" s="332" t="s">
        <v>442</v>
      </c>
      <c r="C300" s="291">
        <f>+[11]BS17A!$D1864</f>
        <v>147</v>
      </c>
      <c r="D300" s="15">
        <f>+[11]BS17A!$U1864</f>
        <v>61980</v>
      </c>
      <c r="E300" s="81">
        <f>+[11]BS17A!$V1864</f>
        <v>9111060</v>
      </c>
      <c r="F300" s="234"/>
    </row>
    <row r="301" spans="1:7" ht="15" customHeight="1" x14ac:dyDescent="0.2">
      <c r="A301" s="336" t="s">
        <v>443</v>
      </c>
      <c r="B301" s="332" t="s">
        <v>444</v>
      </c>
      <c r="C301" s="291">
        <f>+[11]BS17A!$D1865</f>
        <v>0</v>
      </c>
      <c r="D301" s="15">
        <f>+[11]BS17A!$U1865</f>
        <v>76830</v>
      </c>
      <c r="E301" s="81">
        <f>+[11]BS17A!$V1865</f>
        <v>0</v>
      </c>
      <c r="F301" s="234"/>
    </row>
    <row r="302" spans="1:7" ht="15" customHeight="1" x14ac:dyDescent="0.2">
      <c r="A302" s="336" t="s">
        <v>445</v>
      </c>
      <c r="B302" s="332" t="s">
        <v>446</v>
      </c>
      <c r="C302" s="291">
        <f>+[11]BS17A!$D1866</f>
        <v>145</v>
      </c>
      <c r="D302" s="15">
        <f>+[11]BS17A!$U1866</f>
        <v>2700</v>
      </c>
      <c r="E302" s="81">
        <f>+[11]BS17A!$V1866</f>
        <v>391500</v>
      </c>
      <c r="F302" s="234"/>
    </row>
    <row r="303" spans="1:7" ht="15" customHeight="1" x14ac:dyDescent="0.2">
      <c r="A303" s="336" t="s">
        <v>447</v>
      </c>
      <c r="B303" s="332" t="s">
        <v>448</v>
      </c>
      <c r="C303" s="291">
        <f>+[11]BS17A!$D1867</f>
        <v>0</v>
      </c>
      <c r="D303" s="15">
        <f>+[11]BS17A!$U1867</f>
        <v>70</v>
      </c>
      <c r="E303" s="81">
        <f>+[11]BS17A!$V1867</f>
        <v>0</v>
      </c>
      <c r="F303" s="234"/>
    </row>
    <row r="304" spans="1:7" ht="15" customHeight="1" x14ac:dyDescent="0.2">
      <c r="A304" s="336" t="s">
        <v>449</v>
      </c>
      <c r="B304" s="333" t="s">
        <v>450</v>
      </c>
      <c r="C304" s="291">
        <f>+[11]BS17A!$D1868</f>
        <v>0</v>
      </c>
      <c r="D304" s="15">
        <f>+[11]BS17A!$U1868</f>
        <v>163110</v>
      </c>
      <c r="E304" s="81">
        <f>+[11]BS17A!$V1868</f>
        <v>0</v>
      </c>
      <c r="F304" s="234"/>
    </row>
    <row r="305" spans="1:7" ht="15" customHeight="1" x14ac:dyDescent="0.2">
      <c r="A305" s="337" t="s">
        <v>451</v>
      </c>
      <c r="B305" s="334" t="s">
        <v>452</v>
      </c>
      <c r="C305" s="302">
        <f>+[11]BS17A!$D1869</f>
        <v>0</v>
      </c>
      <c r="D305" s="22">
        <f>+[11]BS17A!$U1869</f>
        <v>11090</v>
      </c>
      <c r="E305" s="86">
        <f>+[11]BS17A!$V1869</f>
        <v>0</v>
      </c>
      <c r="F305" s="234"/>
    </row>
    <row r="306" spans="1:7" ht="15" customHeight="1" x14ac:dyDescent="0.2">
      <c r="A306" s="338"/>
      <c r="B306" s="509" t="s">
        <v>453</v>
      </c>
      <c r="C306" s="510"/>
      <c r="D306" s="101"/>
      <c r="E306" s="112">
        <f>SUM(E299:E305)</f>
        <v>13147060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30277870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83" t="s">
        <v>11</v>
      </c>
      <c r="F314" s="280"/>
      <c r="G314" s="281"/>
    </row>
    <row r="315" spans="1:7" ht="15" customHeight="1" x14ac:dyDescent="0.2">
      <c r="A315" s="256"/>
      <c r="B315" s="501" t="s">
        <v>458</v>
      </c>
      <c r="C315" s="502"/>
      <c r="D315" s="503"/>
      <c r="E315" s="113">
        <f>+E50+E76+E84+G109+E116+C121+E148+E155+E168+E207+E221+C228+E310</f>
        <v>771369390</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83"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15503476</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73331070</v>
      </c>
      <c r="D332" s="234"/>
      <c r="E332" s="234"/>
      <c r="F332" s="234"/>
    </row>
    <row r="333" spans="1:6" ht="15" customHeight="1" x14ac:dyDescent="0.2">
      <c r="A333" s="238"/>
      <c r="B333" s="303" t="s">
        <v>475</v>
      </c>
      <c r="C333" s="90">
        <f>SUM(C325:C332)</f>
        <v>88834546</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[11]NOMBRE!B12</f>
        <v>Sra. María Inés Núñez González</v>
      </c>
      <c r="F338" s="500"/>
    </row>
    <row r="339" spans="1:6" ht="12.75" x14ac:dyDescent="0.2">
      <c r="A339" s="282"/>
      <c r="B339" s="282"/>
      <c r="C339" s="282"/>
      <c r="D339" s="284"/>
      <c r="E339" s="493" t="str">
        <f>[11]NOMBRE!A12</f>
        <v>Jefe de Estadisticas</v>
      </c>
      <c r="F339" s="493"/>
    </row>
    <row r="340" spans="1:6" ht="12.75" x14ac:dyDescent="0.2">
      <c r="A340" s="282"/>
      <c r="B340" s="282"/>
      <c r="C340" s="282"/>
      <c r="D340" s="282"/>
      <c r="E340" s="477"/>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[11]NOMBRE!B11</f>
        <v>Sr. Nolasco Pérez Pérez</v>
      </c>
      <c r="F347" s="500"/>
    </row>
    <row r="348" spans="1:6" ht="22.5" customHeight="1" x14ac:dyDescent="0.2">
      <c r="A348" s="282"/>
      <c r="B348" s="282"/>
      <c r="C348" s="282"/>
      <c r="D348" s="288"/>
      <c r="E348" s="493" t="str">
        <f>CONCATENATE("Director ",[11]NOMBRE!B1)</f>
        <v xml:space="preserve">Director </v>
      </c>
      <c r="F348" s="493"/>
    </row>
    <row r="349" spans="1:6" ht="12.75" x14ac:dyDescent="0.2">
      <c r="A349" s="282"/>
      <c r="B349" s="282"/>
      <c r="C349" s="282"/>
      <c r="D349" s="298"/>
      <c r="E349" s="282"/>
      <c r="F349" s="288"/>
    </row>
  </sheetData>
  <mergeCells count="49">
    <mergeCell ref="E348:F348"/>
    <mergeCell ref="A318:C318"/>
    <mergeCell ref="A319:C319"/>
    <mergeCell ref="A320:B320"/>
    <mergeCell ref="E338:F338"/>
    <mergeCell ref="E339:F339"/>
    <mergeCell ref="E347:F347"/>
    <mergeCell ref="A79:E79"/>
    <mergeCell ref="A87:G87"/>
    <mergeCell ref="B315:D315"/>
    <mergeCell ref="A238:E238"/>
    <mergeCell ref="A242:E242"/>
    <mergeCell ref="A258:E258"/>
    <mergeCell ref="A277:E277"/>
    <mergeCell ref="A287:E287"/>
    <mergeCell ref="A297:E297"/>
    <mergeCell ref="B306:C306"/>
    <mergeCell ref="A309:E309"/>
    <mergeCell ref="B310:D310"/>
    <mergeCell ref="A313:E313"/>
    <mergeCell ref="A314:D314"/>
    <mergeCell ref="A231:E231"/>
    <mergeCell ref="A88:A89"/>
    <mergeCell ref="A158:E158"/>
    <mergeCell ref="A171:E171"/>
    <mergeCell ref="A210:E210"/>
    <mergeCell ref="A224:C224"/>
    <mergeCell ref="C88:G88"/>
    <mergeCell ref="B88:B89"/>
    <mergeCell ref="A112:E112"/>
    <mergeCell ref="A119:C119"/>
    <mergeCell ref="A124:E124"/>
    <mergeCell ref="A151:E151"/>
    <mergeCell ref="A41:E41"/>
    <mergeCell ref="A46:E46"/>
    <mergeCell ref="A53:E53"/>
    <mergeCell ref="C6:E6"/>
    <mergeCell ref="C1:E1"/>
    <mergeCell ref="C2:E2"/>
    <mergeCell ref="C3:E3"/>
    <mergeCell ref="C4:E4"/>
    <mergeCell ref="C5:E5"/>
    <mergeCell ref="A11:E11"/>
    <mergeCell ref="A13:E13"/>
    <mergeCell ref="A7:B7"/>
    <mergeCell ref="C7:E7"/>
    <mergeCell ref="C8:E8"/>
    <mergeCell ref="A27:E27"/>
    <mergeCell ref="A38:E38"/>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workbookViewId="0">
      <selection activeCell="B8" sqref="B8"/>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",[12]NOMBRE!B2," - ","( ",[12]NOMBRE!C2,[12]NOMBRE!D2,[12]NOMBRE!E2,[12]NOMBRE!F2,[12]NOMBRE!G2," )")</f>
        <v>COMUNA: Linares - ( 07401 )</v>
      </c>
      <c r="B2" s="229"/>
      <c r="C2" s="526"/>
      <c r="D2" s="527"/>
      <c r="E2" s="528"/>
      <c r="F2" s="231"/>
      <c r="G2" s="232"/>
    </row>
    <row r="3" spans="1:7" ht="12.75" x14ac:dyDescent="0.2">
      <c r="A3" s="228" t="str">
        <f>CONCATENATE("ESTABLECIMIENTO/ESTRATEGIA: ",[12]NOMBRE!B3," - ","( ",[12]NOMBRE!C3,[12]NOMBRE!D3,[12]NOMBRE!E3,[12]NOMBRE!F3,[12]NOMBRE!G3,[12]NOMBRE!H3," )")</f>
        <v>ESTABLECIMIENTO/ESTRATEGIA: Hospital Presidente Carlos Ibáñez del Campo - ( 116108 )</v>
      </c>
      <c r="B3" s="229"/>
      <c r="C3" s="529" t="s">
        <v>2</v>
      </c>
      <c r="D3" s="530"/>
      <c r="E3" s="531"/>
      <c r="F3" s="231"/>
      <c r="G3" s="233"/>
    </row>
    <row r="4" spans="1:7" ht="12.75" x14ac:dyDescent="0.2">
      <c r="A4" s="228" t="str">
        <f>CONCATENATE("MES: ",[12]NOMBRE!B6," - ","( ",[12]NOMBRE!C6,[12]NOMBRE!D6," )")</f>
        <v>MES: DICIEMBRE - ( 12 )</v>
      </c>
      <c r="B4" s="229"/>
      <c r="C4" s="526" t="str">
        <f>CONCATENATE([12]NOMBRE!B6," ","( ",[12]NOMBRE!C6,[12]NOMBRE!D6," )")</f>
        <v>DICIEMBRE ( 12 )</v>
      </c>
      <c r="D4" s="527"/>
      <c r="E4" s="528"/>
      <c r="F4" s="231"/>
      <c r="G4" s="233"/>
    </row>
    <row r="5" spans="1:7" ht="12.75" x14ac:dyDescent="0.2">
      <c r="A5" s="228" t="str">
        <f>CONCATENATE("AÑO: ",[12]NOMBRE!B7)</f>
        <v>AÑO: 2016</v>
      </c>
      <c r="B5" s="229"/>
      <c r="C5" s="529" t="s">
        <v>3</v>
      </c>
      <c r="D5" s="530"/>
      <c r="E5" s="531"/>
      <c r="F5" s="231"/>
      <c r="G5" s="233"/>
    </row>
    <row r="6" spans="1:7" ht="12.75" x14ac:dyDescent="0.2">
      <c r="A6" s="234"/>
      <c r="B6" s="234"/>
      <c r="C6" s="526">
        <f>[12]NOMBRE!B7</f>
        <v>2016</v>
      </c>
      <c r="D6" s="527"/>
      <c r="E6" s="528"/>
      <c r="F6" s="231"/>
      <c r="G6" s="233"/>
    </row>
    <row r="7" spans="1:7" ht="15" x14ac:dyDescent="0.2">
      <c r="A7" s="521" t="s">
        <v>4</v>
      </c>
      <c r="B7" s="522"/>
      <c r="C7" s="523" t="s">
        <v>5</v>
      </c>
      <c r="D7" s="524"/>
      <c r="E7" s="525"/>
      <c r="F7" s="231"/>
      <c r="G7" s="233"/>
    </row>
    <row r="8" spans="1:7" ht="15" x14ac:dyDescent="0.2">
      <c r="A8" s="234"/>
      <c r="B8" s="485" t="s">
        <v>6</v>
      </c>
      <c r="C8" s="526" t="str">
        <f>CONCATENATE([12]NOMBRE!B3," ","( ",[12]NOMBRE!C3,[12]NOMBRE!D3,[12]NOMBRE!E3,[12]NOMBRE!F3,[12]NOMBRE!G3,"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90" t="s">
        <v>7</v>
      </c>
      <c r="B12" s="490" t="s">
        <v>8</v>
      </c>
      <c r="C12" s="486" t="s">
        <v>9</v>
      </c>
      <c r="D12" s="258" t="s">
        <v>10</v>
      </c>
      <c r="E12" s="488" t="s">
        <v>11</v>
      </c>
      <c r="F12" s="234"/>
    </row>
    <row r="13" spans="1:7" ht="12.75" customHeight="1" x14ac:dyDescent="0.2">
      <c r="A13" s="497" t="s">
        <v>12</v>
      </c>
      <c r="B13" s="498"/>
      <c r="C13" s="498"/>
      <c r="D13" s="498"/>
      <c r="E13" s="499"/>
      <c r="F13" s="234"/>
    </row>
    <row r="14" spans="1:7" ht="15" customHeight="1" x14ac:dyDescent="0.2">
      <c r="A14" s="335" t="s">
        <v>13</v>
      </c>
      <c r="B14" s="396" t="s">
        <v>14</v>
      </c>
      <c r="C14" s="291">
        <f>[12]BS17A!$D13</f>
        <v>0</v>
      </c>
      <c r="D14" s="12">
        <f>[12]BS17A!$U13</f>
        <v>4460</v>
      </c>
      <c r="E14" s="13">
        <f>[12]BS17A!$V13</f>
        <v>0</v>
      </c>
      <c r="F14" s="234"/>
    </row>
    <row r="15" spans="1:7" ht="36" customHeight="1" x14ac:dyDescent="0.2">
      <c r="A15" s="336" t="s">
        <v>15</v>
      </c>
      <c r="B15" s="396" t="s">
        <v>478</v>
      </c>
      <c r="C15" s="291">
        <f>[12]BS17A!$D14</f>
        <v>0</v>
      </c>
      <c r="D15" s="15">
        <f>[12]BS17A!$U14</f>
        <v>5610</v>
      </c>
      <c r="E15" s="16">
        <f>[12]BS17A!$V14</f>
        <v>0</v>
      </c>
      <c r="F15" s="234"/>
    </row>
    <row r="16" spans="1:7" ht="15" customHeight="1" x14ac:dyDescent="0.2">
      <c r="A16" s="336" t="s">
        <v>17</v>
      </c>
      <c r="B16" s="396" t="s">
        <v>479</v>
      </c>
      <c r="C16" s="291">
        <f>[12]BS17A!$D15</f>
        <v>4664</v>
      </c>
      <c r="D16" s="15">
        <f>[12]BS17A!$U15</f>
        <v>12030</v>
      </c>
      <c r="E16" s="16">
        <f>[12]BS17A!$V15</f>
        <v>56107920</v>
      </c>
      <c r="F16" s="234"/>
    </row>
    <row r="17" spans="1:6" ht="15" customHeight="1" x14ac:dyDescent="0.2">
      <c r="A17" s="336" t="s">
        <v>19</v>
      </c>
      <c r="B17" s="396" t="s">
        <v>20</v>
      </c>
      <c r="C17" s="291">
        <f>[12]BS17A!$D16</f>
        <v>0</v>
      </c>
      <c r="D17" s="15">
        <f>[12]BS17A!$U16</f>
        <v>7180</v>
      </c>
      <c r="E17" s="16">
        <f>[12]BS17A!$V16</f>
        <v>0</v>
      </c>
      <c r="F17" s="234"/>
    </row>
    <row r="18" spans="1:6" ht="15" customHeight="1" x14ac:dyDescent="0.2">
      <c r="A18" s="336" t="s">
        <v>21</v>
      </c>
      <c r="B18" s="396" t="s">
        <v>480</v>
      </c>
      <c r="C18" s="291">
        <f>[12]BS17A!$D17</f>
        <v>0</v>
      </c>
      <c r="D18" s="15">
        <f>[12]BS17A!$U17</f>
        <v>7880</v>
      </c>
      <c r="E18" s="16">
        <f>[12]BS17A!$V17</f>
        <v>0</v>
      </c>
      <c r="F18" s="234"/>
    </row>
    <row r="19" spans="1:6" ht="33" customHeight="1" x14ac:dyDescent="0.2">
      <c r="A19" s="336" t="s">
        <v>23</v>
      </c>
      <c r="B19" s="396" t="s">
        <v>481</v>
      </c>
      <c r="C19" s="291">
        <f>[12]BS17A!$D20</f>
        <v>0</v>
      </c>
      <c r="D19" s="15">
        <f>[12]BS17A!$U20</f>
        <v>6080</v>
      </c>
      <c r="E19" s="16">
        <f>[12]BS17A!$V20</f>
        <v>0</v>
      </c>
      <c r="F19" s="234"/>
    </row>
    <row r="20" spans="1:6" ht="42.75" customHeight="1" x14ac:dyDescent="0.2">
      <c r="A20" s="336" t="s">
        <v>25</v>
      </c>
      <c r="B20" s="396" t="s">
        <v>482</v>
      </c>
      <c r="C20" s="291">
        <f>[12]BS17A!$D21</f>
        <v>0</v>
      </c>
      <c r="D20" s="15">
        <f>[12]BS17A!$U21</f>
        <v>7290</v>
      </c>
      <c r="E20" s="16">
        <f>[12]BS17A!$V21</f>
        <v>0</v>
      </c>
      <c r="F20" s="234"/>
    </row>
    <row r="21" spans="1:6" ht="42.75" customHeight="1" x14ac:dyDescent="0.2">
      <c r="A21" s="336" t="s">
        <v>27</v>
      </c>
      <c r="B21" s="396" t="s">
        <v>483</v>
      </c>
      <c r="C21" s="291">
        <f>[12]BS17A!$D22</f>
        <v>0</v>
      </c>
      <c r="D21" s="15">
        <f>[12]BS17A!$U22</f>
        <v>9040</v>
      </c>
      <c r="E21" s="16">
        <f>[12]BS17A!$V22</f>
        <v>0</v>
      </c>
      <c r="F21" s="234"/>
    </row>
    <row r="22" spans="1:6" ht="32.25" customHeight="1" x14ac:dyDescent="0.2">
      <c r="A22" s="336" t="s">
        <v>29</v>
      </c>
      <c r="B22" s="396" t="s">
        <v>484</v>
      </c>
      <c r="C22" s="291">
        <f>[12]BS17A!$D23</f>
        <v>2101</v>
      </c>
      <c r="D22" s="15">
        <f>[12]BS17A!$U23</f>
        <v>6080</v>
      </c>
      <c r="E22" s="16">
        <f>[12]BS17A!$V23</f>
        <v>12774080</v>
      </c>
      <c r="F22" s="234"/>
    </row>
    <row r="23" spans="1:6" ht="40.5" customHeight="1" x14ac:dyDescent="0.2">
      <c r="A23" s="336" t="s">
        <v>31</v>
      </c>
      <c r="B23" s="396" t="s">
        <v>485</v>
      </c>
      <c r="C23" s="291">
        <f>[12]BS17A!$D24</f>
        <v>1157</v>
      </c>
      <c r="D23" s="15">
        <f>[12]BS17A!$U24</f>
        <v>7290</v>
      </c>
      <c r="E23" s="16">
        <f>[12]BS17A!$V24</f>
        <v>8434530</v>
      </c>
      <c r="F23" s="234"/>
    </row>
    <row r="24" spans="1:6" ht="27" customHeight="1" x14ac:dyDescent="0.2">
      <c r="A24" s="336" t="s">
        <v>33</v>
      </c>
      <c r="B24" s="396" t="s">
        <v>486</v>
      </c>
      <c r="C24" s="291">
        <f>[12]BS17A!$D25</f>
        <v>2124</v>
      </c>
      <c r="D24" s="15">
        <f>[12]BS17A!$U25</f>
        <v>9040</v>
      </c>
      <c r="E24" s="16">
        <f>[12]BS17A!$V25</f>
        <v>19200960</v>
      </c>
      <c r="F24" s="234"/>
    </row>
    <row r="25" spans="1:6" ht="15" customHeight="1" x14ac:dyDescent="0.2">
      <c r="A25" s="336" t="s">
        <v>35</v>
      </c>
      <c r="B25" s="396" t="s">
        <v>36</v>
      </c>
      <c r="C25" s="291">
        <f>+[12]BS17A!$D795</f>
        <v>309</v>
      </c>
      <c r="D25" s="15">
        <f>+[12]BS17A!$U795</f>
        <v>7380</v>
      </c>
      <c r="E25" s="16">
        <f>+[12]BS17A!$V795</f>
        <v>2280420</v>
      </c>
      <c r="F25" s="234"/>
    </row>
    <row r="26" spans="1:6" ht="15" customHeight="1" x14ac:dyDescent="0.2">
      <c r="A26" s="337" t="s">
        <v>37</v>
      </c>
      <c r="B26" s="396" t="s">
        <v>38</v>
      </c>
      <c r="C26" s="302">
        <f>+[12]BS17A!$D800</f>
        <v>23</v>
      </c>
      <c r="D26" s="17">
        <f>+[12]BS17A!$U800</f>
        <v>30560</v>
      </c>
      <c r="E26" s="18">
        <f>+[12]BS17A!$V800</f>
        <v>702880</v>
      </c>
      <c r="F26" s="234"/>
    </row>
    <row r="27" spans="1:6" ht="18" customHeight="1" x14ac:dyDescent="0.2">
      <c r="A27" s="497" t="s">
        <v>39</v>
      </c>
      <c r="B27" s="498"/>
      <c r="C27" s="498"/>
      <c r="D27" s="498"/>
      <c r="E27" s="499"/>
      <c r="F27" s="234"/>
    </row>
    <row r="28" spans="1:6" ht="15" customHeight="1" x14ac:dyDescent="0.2">
      <c r="A28" s="335" t="s">
        <v>40</v>
      </c>
      <c r="B28" s="344" t="s">
        <v>41</v>
      </c>
      <c r="C28" s="294">
        <f>[12]BS17A!$D27</f>
        <v>1768</v>
      </c>
      <c r="D28" s="12">
        <f>[12]BS17A!$U27</f>
        <v>1180</v>
      </c>
      <c r="E28" s="13">
        <f>[12]BS17A!$V27</f>
        <v>2086240</v>
      </c>
      <c r="F28" s="234"/>
    </row>
    <row r="29" spans="1:6" ht="15" customHeight="1" x14ac:dyDescent="0.2">
      <c r="A29" s="336" t="s">
        <v>42</v>
      </c>
      <c r="B29" s="350" t="s">
        <v>43</v>
      </c>
      <c r="C29" s="291">
        <f>[12]BS17A!$D28</f>
        <v>0</v>
      </c>
      <c r="D29" s="15">
        <f>[12]BS17A!$U28</f>
        <v>2030</v>
      </c>
      <c r="E29" s="16">
        <f>[12]BS17A!$V28</f>
        <v>0</v>
      </c>
      <c r="F29" s="234"/>
    </row>
    <row r="30" spans="1:6" ht="15" customHeight="1" x14ac:dyDescent="0.2">
      <c r="A30" s="336" t="s">
        <v>44</v>
      </c>
      <c r="B30" s="333" t="s">
        <v>45</v>
      </c>
      <c r="C30" s="291">
        <f>[12]BS17A!$D29</f>
        <v>0</v>
      </c>
      <c r="D30" s="15">
        <f>[12]BS17A!$U29</f>
        <v>650</v>
      </c>
      <c r="E30" s="16">
        <f>[12]BS17A!$V29</f>
        <v>0</v>
      </c>
      <c r="F30" s="234"/>
    </row>
    <row r="31" spans="1:6" ht="15" customHeight="1" x14ac:dyDescent="0.2">
      <c r="A31" s="336" t="s">
        <v>46</v>
      </c>
      <c r="B31" s="333" t="s">
        <v>47</v>
      </c>
      <c r="C31" s="291">
        <f>[12]BS17A!$D30</f>
        <v>105</v>
      </c>
      <c r="D31" s="15">
        <f>[12]BS17A!$U30</f>
        <v>1610</v>
      </c>
      <c r="E31" s="16">
        <f>[12]BS17A!$V30</f>
        <v>169050</v>
      </c>
      <c r="F31" s="234"/>
    </row>
    <row r="32" spans="1:6" ht="15" customHeight="1" x14ac:dyDescent="0.2">
      <c r="A32" s="336" t="s">
        <v>48</v>
      </c>
      <c r="B32" s="333" t="s">
        <v>49</v>
      </c>
      <c r="C32" s="291">
        <f>[12]BS17A!$D31</f>
        <v>1217</v>
      </c>
      <c r="D32" s="15">
        <f>[12]BS17A!$U31</f>
        <v>1300</v>
      </c>
      <c r="E32" s="16">
        <f>[12]BS17A!$V31</f>
        <v>1582100</v>
      </c>
      <c r="F32" s="234"/>
    </row>
    <row r="33" spans="1:6" ht="15" customHeight="1" x14ac:dyDescent="0.2">
      <c r="A33" s="336" t="s">
        <v>50</v>
      </c>
      <c r="B33" s="350" t="s">
        <v>51</v>
      </c>
      <c r="C33" s="291">
        <f>[12]BS17A!$D32</f>
        <v>0</v>
      </c>
      <c r="D33" s="15">
        <f>[12]BS17A!$U32</f>
        <v>1180</v>
      </c>
      <c r="E33" s="16">
        <f>[12]BS17A!$V32</f>
        <v>0</v>
      </c>
      <c r="F33" s="234"/>
    </row>
    <row r="34" spans="1:6" ht="15" customHeight="1" x14ac:dyDescent="0.2">
      <c r="A34" s="336" t="s">
        <v>52</v>
      </c>
      <c r="B34" s="333" t="s">
        <v>53</v>
      </c>
      <c r="C34" s="291">
        <f>+[12]BS17A!$D796</f>
        <v>314</v>
      </c>
      <c r="D34" s="15">
        <f>+[12]BS17A!$U796</f>
        <v>2890</v>
      </c>
      <c r="E34" s="16">
        <f>+[12]BS17A!$V796</f>
        <v>907460</v>
      </c>
      <c r="F34" s="234"/>
    </row>
    <row r="35" spans="1:6" ht="15" customHeight="1" x14ac:dyDescent="0.2">
      <c r="A35" s="336" t="s">
        <v>54</v>
      </c>
      <c r="B35" s="350" t="s">
        <v>55</v>
      </c>
      <c r="C35" s="291">
        <f>+[12]BS17A!$D797</f>
        <v>740</v>
      </c>
      <c r="D35" s="15">
        <f>+[12]BS17A!$U797</f>
        <v>2890</v>
      </c>
      <c r="E35" s="16">
        <f>+[12]BS17A!$V797</f>
        <v>2138600</v>
      </c>
      <c r="F35" s="234"/>
    </row>
    <row r="36" spans="1:6" ht="15" customHeight="1" x14ac:dyDescent="0.2">
      <c r="A36" s="336" t="s">
        <v>56</v>
      </c>
      <c r="B36" s="350" t="s">
        <v>57</v>
      </c>
      <c r="C36" s="291">
        <f>+[12]BS17A!$D798</f>
        <v>1</v>
      </c>
      <c r="D36" s="15">
        <f>+[12]BS17A!$U798</f>
        <v>11500</v>
      </c>
      <c r="E36" s="16">
        <f>+[12]BS17A!$V798</f>
        <v>11500</v>
      </c>
      <c r="F36" s="234"/>
    </row>
    <row r="37" spans="1:6" ht="15" customHeight="1" x14ac:dyDescent="0.2">
      <c r="A37" s="337" t="s">
        <v>58</v>
      </c>
      <c r="B37" s="383" t="s">
        <v>59</v>
      </c>
      <c r="C37" s="302">
        <f>+[12]BS17A!$D799</f>
        <v>57</v>
      </c>
      <c r="D37" s="17">
        <f>+[12]BS17A!$U799</f>
        <v>13470</v>
      </c>
      <c r="E37" s="18">
        <f>+[12]BS17A!$V799</f>
        <v>767790</v>
      </c>
      <c r="F37" s="234"/>
    </row>
    <row r="38" spans="1:6" ht="18" customHeight="1" x14ac:dyDescent="0.2">
      <c r="A38" s="504" t="s">
        <v>60</v>
      </c>
      <c r="B38" s="507"/>
      <c r="C38" s="507"/>
      <c r="D38" s="507"/>
      <c r="E38" s="508"/>
      <c r="F38" s="234"/>
    </row>
    <row r="39" spans="1:6" ht="15" customHeight="1" x14ac:dyDescent="0.2">
      <c r="A39" s="335" t="s">
        <v>61</v>
      </c>
      <c r="B39" s="331" t="s">
        <v>62</v>
      </c>
      <c r="C39" s="294">
        <f>+[12]BS17A!$D801</f>
        <v>0</v>
      </c>
      <c r="D39" s="20">
        <f>+[12]BS17A!$U801</f>
        <v>3796</v>
      </c>
      <c r="E39" s="21">
        <f>+[12]BS17A!$V801</f>
        <v>0</v>
      </c>
      <c r="F39" s="234"/>
    </row>
    <row r="40" spans="1:6" ht="15" customHeight="1" x14ac:dyDescent="0.2">
      <c r="A40" s="337" t="s">
        <v>63</v>
      </c>
      <c r="B40" s="345" t="s">
        <v>64</v>
      </c>
      <c r="C40" s="302">
        <f>+[12]BS17A!$D802</f>
        <v>0</v>
      </c>
      <c r="D40" s="22">
        <f>+[12]BS17A!$U802</f>
        <v>9814</v>
      </c>
      <c r="E40" s="23">
        <f>+[12]BS17A!$V802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+[12]BS17A!$D34</f>
        <v>10</v>
      </c>
      <c r="D42" s="20">
        <f>+[12]BS17A!$U34</f>
        <v>3890</v>
      </c>
      <c r="E42" s="21">
        <f>+[12]BS17A!$V34</f>
        <v>38900</v>
      </c>
      <c r="F42" s="234"/>
    </row>
    <row r="43" spans="1:6" ht="15" customHeight="1" x14ac:dyDescent="0.2">
      <c r="A43" s="336" t="s">
        <v>68</v>
      </c>
      <c r="B43" s="333" t="s">
        <v>69</v>
      </c>
      <c r="C43" s="291">
        <f>+[12]BS17A!$D35</f>
        <v>478</v>
      </c>
      <c r="D43" s="15">
        <f>+[12]BS17A!$U35</f>
        <v>2140</v>
      </c>
      <c r="E43" s="16">
        <f>+[12]BS17A!$V35</f>
        <v>1022920</v>
      </c>
      <c r="F43" s="234"/>
    </row>
    <row r="44" spans="1:6" ht="15" customHeight="1" x14ac:dyDescent="0.2">
      <c r="A44" s="336" t="s">
        <v>70</v>
      </c>
      <c r="B44" s="333" t="s">
        <v>71</v>
      </c>
      <c r="C44" s="291">
        <f>+[12]BS17A!$D36</f>
        <v>24</v>
      </c>
      <c r="D44" s="15">
        <f>+[12]BS17A!$U36</f>
        <v>2140</v>
      </c>
      <c r="E44" s="16">
        <f>+[12]BS17A!$V36</f>
        <v>51360</v>
      </c>
      <c r="F44" s="234"/>
    </row>
    <row r="45" spans="1:6" ht="15" customHeight="1" x14ac:dyDescent="0.2">
      <c r="A45" s="337" t="s">
        <v>72</v>
      </c>
      <c r="B45" s="334" t="s">
        <v>73</v>
      </c>
      <c r="C45" s="302">
        <f>+[12]BS17A!$D37</f>
        <v>399</v>
      </c>
      <c r="D45" s="22">
        <f>+[12]BS17A!$U37</f>
        <v>650</v>
      </c>
      <c r="E45" s="23">
        <f>+[12]BS17A!$V37</f>
        <v>259350</v>
      </c>
      <c r="F45" s="234"/>
    </row>
    <row r="46" spans="1:6" ht="18" customHeight="1" x14ac:dyDescent="0.2">
      <c r="A46" s="504" t="s">
        <v>74</v>
      </c>
      <c r="B46" s="507"/>
      <c r="C46" s="507"/>
      <c r="D46" s="507"/>
      <c r="E46" s="508"/>
      <c r="F46" s="234"/>
    </row>
    <row r="47" spans="1:6" ht="15" customHeight="1" x14ac:dyDescent="0.2">
      <c r="A47" s="335" t="s">
        <v>75</v>
      </c>
      <c r="B47" s="352" t="s">
        <v>76</v>
      </c>
      <c r="C47" s="294">
        <f>+[12]BS17A!$D39</f>
        <v>282</v>
      </c>
      <c r="D47" s="20">
        <f>+[12]BS17A!$U39</f>
        <v>1850</v>
      </c>
      <c r="E47" s="21">
        <f>+[12]BS17A!$V39</f>
        <v>521700</v>
      </c>
      <c r="F47" s="234"/>
    </row>
    <row r="48" spans="1:6" ht="15" customHeight="1" x14ac:dyDescent="0.2">
      <c r="A48" s="336" t="s">
        <v>77</v>
      </c>
      <c r="B48" s="333" t="s">
        <v>78</v>
      </c>
      <c r="C48" s="291">
        <f>+[12]BS17A!$D40</f>
        <v>35</v>
      </c>
      <c r="D48" s="15">
        <f>+[12]BS17A!$U40</f>
        <v>1850</v>
      </c>
      <c r="E48" s="16">
        <f>+[12]BS17A!$V40</f>
        <v>64750</v>
      </c>
      <c r="F48" s="234"/>
    </row>
    <row r="49" spans="1:7" ht="15" customHeight="1" x14ac:dyDescent="0.2">
      <c r="A49" s="337" t="s">
        <v>79</v>
      </c>
      <c r="B49" s="334" t="s">
        <v>80</v>
      </c>
      <c r="C49" s="302">
        <f>+[12]BS17A!$D41</f>
        <v>257</v>
      </c>
      <c r="D49" s="22">
        <f>+[12]BS17A!$U41</f>
        <v>1070</v>
      </c>
      <c r="E49" s="23">
        <f>+[12]BS17A!$V41</f>
        <v>274990</v>
      </c>
      <c r="F49" s="234"/>
    </row>
    <row r="50" spans="1:7" ht="18" customHeight="1" x14ac:dyDescent="0.2">
      <c r="A50" s="238"/>
      <c r="B50" s="314" t="s">
        <v>81</v>
      </c>
      <c r="C50" s="238">
        <f>SUM(C14:C49)</f>
        <v>16065</v>
      </c>
      <c r="D50" s="239"/>
      <c r="E50" s="26">
        <f>SUM(E14:E49)</f>
        <v>109397500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90" t="s">
        <v>7</v>
      </c>
      <c r="B54" s="490" t="s">
        <v>83</v>
      </c>
      <c r="C54" s="486" t="s">
        <v>9</v>
      </c>
      <c r="D54" s="259"/>
      <c r="E54" s="488" t="s">
        <v>11</v>
      </c>
      <c r="F54" s="234"/>
    </row>
    <row r="55" spans="1:7" ht="18" customHeight="1" x14ac:dyDescent="0.2">
      <c r="A55" s="489" t="s">
        <v>84</v>
      </c>
      <c r="B55" s="373" t="s">
        <v>85</v>
      </c>
      <c r="C55" s="261">
        <f>+[12]BS17!$D12</f>
        <v>62000</v>
      </c>
      <c r="D55" s="245"/>
      <c r="E55" s="246">
        <f>+E56+E57+E58+E59+E60+E61+E65+E66+E67</f>
        <v>92692480</v>
      </c>
      <c r="F55" s="234"/>
    </row>
    <row r="56" spans="1:7" ht="15" customHeight="1" x14ac:dyDescent="0.2">
      <c r="A56" s="371" t="s">
        <v>86</v>
      </c>
      <c r="B56" s="344" t="s">
        <v>87</v>
      </c>
      <c r="C56" s="328">
        <f>+[12]BS17!$D13</f>
        <v>23376</v>
      </c>
      <c r="D56" s="247"/>
      <c r="E56" s="36">
        <f>+[12]BS17A!V83</f>
        <v>26443920</v>
      </c>
      <c r="F56" s="234"/>
    </row>
    <row r="57" spans="1:7" ht="15" customHeight="1" x14ac:dyDescent="0.2">
      <c r="A57" s="336" t="s">
        <v>88</v>
      </c>
      <c r="B57" s="332" t="s">
        <v>89</v>
      </c>
      <c r="C57" s="291">
        <f>+[12]BS17!$D14</f>
        <v>28259</v>
      </c>
      <c r="D57" s="249"/>
      <c r="E57" s="39">
        <f>+[12]BS17A!V174</f>
        <v>36540070</v>
      </c>
      <c r="F57" s="234"/>
    </row>
    <row r="58" spans="1:7" ht="15" customHeight="1" x14ac:dyDescent="0.2">
      <c r="A58" s="336" t="s">
        <v>90</v>
      </c>
      <c r="B58" s="332" t="s">
        <v>91</v>
      </c>
      <c r="C58" s="291">
        <f>+[12]BS17!$D15</f>
        <v>1380</v>
      </c>
      <c r="D58" s="249"/>
      <c r="E58" s="39">
        <f>+[12]BS17A!V243</f>
        <v>5077240</v>
      </c>
      <c r="F58" s="234"/>
    </row>
    <row r="59" spans="1:7" ht="15" customHeight="1" x14ac:dyDescent="0.2">
      <c r="A59" s="336" t="s">
        <v>92</v>
      </c>
      <c r="B59" s="332" t="s">
        <v>93</v>
      </c>
      <c r="C59" s="291">
        <f>+[12]BS17!$D16</f>
        <v>0</v>
      </c>
      <c r="D59" s="249"/>
      <c r="E59" s="39">
        <f>+[12]BS17A!V289</f>
        <v>0</v>
      </c>
      <c r="F59" s="234"/>
    </row>
    <row r="60" spans="1:7" ht="15" customHeight="1" x14ac:dyDescent="0.2">
      <c r="A60" s="366" t="s">
        <v>94</v>
      </c>
      <c r="B60" s="351" t="s">
        <v>95</v>
      </c>
      <c r="C60" s="313">
        <f>+[12]BS17!$D17</f>
        <v>1533</v>
      </c>
      <c r="D60" s="250"/>
      <c r="E60" s="41">
        <f>+[12]BS17A!V295</f>
        <v>7973090</v>
      </c>
      <c r="F60" s="234"/>
    </row>
    <row r="61" spans="1:7" ht="15" customHeight="1" x14ac:dyDescent="0.2">
      <c r="A61" s="335" t="s">
        <v>96</v>
      </c>
      <c r="B61" s="374" t="s">
        <v>97</v>
      </c>
      <c r="C61" s="315">
        <f>+[12]BS17!$D18</f>
        <v>4795</v>
      </c>
      <c r="D61" s="251"/>
      <c r="E61" s="43">
        <f>SUM(E62:E64)</f>
        <v>13040040</v>
      </c>
      <c r="F61" s="234"/>
    </row>
    <row r="62" spans="1:7" ht="15" customHeight="1" x14ac:dyDescent="0.2">
      <c r="A62" s="377"/>
      <c r="B62" s="352" t="s">
        <v>98</v>
      </c>
      <c r="C62" s="294">
        <f>+[12]BS17!$D19</f>
        <v>4035</v>
      </c>
      <c r="D62" s="252"/>
      <c r="E62" s="45">
        <f>+[12]BS17A!V362</f>
        <v>9764840</v>
      </c>
      <c r="F62" s="234"/>
    </row>
    <row r="63" spans="1:7" ht="15" customHeight="1" x14ac:dyDescent="0.2">
      <c r="A63" s="377"/>
      <c r="B63" s="332" t="s">
        <v>99</v>
      </c>
      <c r="C63" s="291">
        <f>+[12]BS17!$D20</f>
        <v>40</v>
      </c>
      <c r="D63" s="249"/>
      <c r="E63" s="39">
        <f>+[12]BS17A!V405</f>
        <v>116630</v>
      </c>
      <c r="F63" s="234"/>
    </row>
    <row r="64" spans="1:7" ht="15" customHeight="1" x14ac:dyDescent="0.2">
      <c r="A64" s="378"/>
      <c r="B64" s="334" t="s">
        <v>100</v>
      </c>
      <c r="C64" s="302">
        <f>+[12]BS17!$D21</f>
        <v>720</v>
      </c>
      <c r="D64" s="253"/>
      <c r="E64" s="47">
        <f>+[12]BS17A!V428</f>
        <v>3158570</v>
      </c>
      <c r="F64" s="234"/>
    </row>
    <row r="65" spans="1:7" ht="15" customHeight="1" x14ac:dyDescent="0.2">
      <c r="A65" s="371" t="s">
        <v>101</v>
      </c>
      <c r="B65" s="370" t="s">
        <v>102</v>
      </c>
      <c r="C65" s="328">
        <f>+[12]BS17!$D22</f>
        <v>0</v>
      </c>
      <c r="D65" s="247"/>
      <c r="E65" s="36">
        <f>+[12]BS17A!V446</f>
        <v>0</v>
      </c>
      <c r="F65" s="234"/>
    </row>
    <row r="66" spans="1:7" ht="15" customHeight="1" x14ac:dyDescent="0.2">
      <c r="A66" s="336" t="s">
        <v>103</v>
      </c>
      <c r="B66" s="332" t="s">
        <v>104</v>
      </c>
      <c r="C66" s="291">
        <f>+[12]BS17!$D23</f>
        <v>47</v>
      </c>
      <c r="D66" s="249"/>
      <c r="E66" s="39">
        <f>+[12]BS17A!V456</f>
        <v>79220</v>
      </c>
      <c r="F66" s="234"/>
    </row>
    <row r="67" spans="1:7" ht="15" customHeight="1" x14ac:dyDescent="0.2">
      <c r="A67" s="366" t="s">
        <v>105</v>
      </c>
      <c r="B67" s="351" t="s">
        <v>106</v>
      </c>
      <c r="C67" s="313">
        <f>+[12]BS17!$D24</f>
        <v>2610</v>
      </c>
      <c r="D67" s="250"/>
      <c r="E67" s="41">
        <f>+[12]BS17A!V500</f>
        <v>3538900</v>
      </c>
      <c r="F67" s="234"/>
    </row>
    <row r="68" spans="1:7" ht="15" customHeight="1" x14ac:dyDescent="0.2">
      <c r="A68" s="379" t="s">
        <v>107</v>
      </c>
      <c r="B68" s="369" t="s">
        <v>108</v>
      </c>
      <c r="C68" s="329">
        <f>+[12]BS17!$D25</f>
        <v>4700</v>
      </c>
      <c r="D68" s="254"/>
      <c r="E68" s="49">
        <f>SUM(E69:E74)</f>
        <v>100130470</v>
      </c>
      <c r="F68" s="234"/>
    </row>
    <row r="69" spans="1:7" ht="15" customHeight="1" x14ac:dyDescent="0.2">
      <c r="A69" s="336" t="s">
        <v>109</v>
      </c>
      <c r="B69" s="332" t="s">
        <v>110</v>
      </c>
      <c r="C69" s="291">
        <f>+[12]BS17!$D26</f>
        <v>2722</v>
      </c>
      <c r="D69" s="249"/>
      <c r="E69" s="39">
        <f>+[12]BS17A!V535</f>
        <v>22449360</v>
      </c>
      <c r="F69" s="234"/>
    </row>
    <row r="70" spans="1:7" ht="15" customHeight="1" x14ac:dyDescent="0.2">
      <c r="A70" s="336" t="s">
        <v>111</v>
      </c>
      <c r="B70" s="332" t="s">
        <v>112</v>
      </c>
      <c r="C70" s="291">
        <f>+[12]BS17!$D27</f>
        <v>3</v>
      </c>
      <c r="D70" s="249"/>
      <c r="E70" s="39">
        <f>+[12]BS17A!V590</f>
        <v>53910</v>
      </c>
      <c r="F70" s="234"/>
    </row>
    <row r="71" spans="1:7" ht="15" customHeight="1" x14ac:dyDescent="0.2">
      <c r="A71" s="336" t="s">
        <v>113</v>
      </c>
      <c r="B71" s="332" t="s">
        <v>114</v>
      </c>
      <c r="C71" s="291">
        <f>+[12]BS17!$D28</f>
        <v>1250</v>
      </c>
      <c r="D71" s="249"/>
      <c r="E71" s="39">
        <f>+[12]BS17A!V615</f>
        <v>66567740</v>
      </c>
      <c r="F71" s="234"/>
    </row>
    <row r="72" spans="1:7" ht="15" customHeight="1" x14ac:dyDescent="0.2">
      <c r="A72" s="336" t="s">
        <v>115</v>
      </c>
      <c r="B72" s="332" t="s">
        <v>116</v>
      </c>
      <c r="C72" s="291">
        <f>+[12]BS17!$D30+[12]BS17!$D32</f>
        <v>630</v>
      </c>
      <c r="D72" s="249"/>
      <c r="E72" s="39">
        <f>+[12]BS17A!V633-[12]BS17A!V634</f>
        <v>10542660</v>
      </c>
      <c r="F72" s="234"/>
    </row>
    <row r="73" spans="1:7" ht="15" customHeight="1" x14ac:dyDescent="0.2">
      <c r="A73" s="380"/>
      <c r="B73" s="332" t="s">
        <v>117</v>
      </c>
      <c r="C73" s="291">
        <f>+[12]BS17!$D31</f>
        <v>95</v>
      </c>
      <c r="D73" s="249"/>
      <c r="E73" s="39">
        <f>+[12]BS17A!V634</f>
        <v>516800</v>
      </c>
      <c r="F73" s="234"/>
    </row>
    <row r="74" spans="1:7" ht="15" customHeight="1" x14ac:dyDescent="0.2">
      <c r="A74" s="381" t="s">
        <v>118</v>
      </c>
      <c r="B74" s="375" t="s">
        <v>119</v>
      </c>
      <c r="C74" s="319">
        <f>+[12]BS17!$D33</f>
        <v>0</v>
      </c>
      <c r="D74" s="299"/>
      <c r="E74" s="124">
        <f>+[12]BS17A!V654</f>
        <v>0</v>
      </c>
      <c r="F74" s="234"/>
    </row>
    <row r="75" spans="1:7" ht="15" customHeight="1" x14ac:dyDescent="0.2">
      <c r="A75" s="382" t="s">
        <v>120</v>
      </c>
      <c r="B75" s="376" t="s">
        <v>121</v>
      </c>
      <c r="C75" s="330">
        <f>+[12]BS17!$D34</f>
        <v>0</v>
      </c>
      <c r="D75" s="255"/>
      <c r="E75" s="51">
        <f>+[12]BS17A!V783</f>
        <v>0</v>
      </c>
      <c r="F75" s="234"/>
    </row>
    <row r="76" spans="1:7" ht="15" customHeight="1" x14ac:dyDescent="0.2">
      <c r="A76" s="338"/>
      <c r="B76" s="491" t="s">
        <v>122</v>
      </c>
      <c r="C76" s="261">
        <f>+C55+C68+C75</f>
        <v>66700</v>
      </c>
      <c r="D76" s="245"/>
      <c r="E76" s="53">
        <f>+E55+E68+E75</f>
        <v>192822950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90" t="s">
        <v>7</v>
      </c>
      <c r="B80" s="487" t="s">
        <v>8</v>
      </c>
      <c r="C80" s="257" t="s">
        <v>9</v>
      </c>
      <c r="D80" s="259"/>
      <c r="E80" s="260" t="s">
        <v>11</v>
      </c>
      <c r="F80" s="242"/>
      <c r="G80" s="243"/>
    </row>
    <row r="81" spans="1:7" ht="15" customHeight="1" x14ac:dyDescent="0.2">
      <c r="A81" s="372" t="s">
        <v>124</v>
      </c>
      <c r="B81" s="344" t="s">
        <v>125</v>
      </c>
      <c r="C81" s="294">
        <f>+[12]BS17!D49</f>
        <v>0</v>
      </c>
      <c r="D81" s="247"/>
      <c r="E81" s="58">
        <f>+SUM([12]BS17A!V673+[12]BS17A!V719)</f>
        <v>0</v>
      </c>
      <c r="F81" s="234"/>
    </row>
    <row r="82" spans="1:7" ht="15" customHeight="1" x14ac:dyDescent="0.2">
      <c r="A82" s="358">
        <v>2001</v>
      </c>
      <c r="B82" s="332" t="s">
        <v>126</v>
      </c>
      <c r="C82" s="291">
        <f>+[12]BS17!E130</f>
        <v>1153</v>
      </c>
      <c r="D82" s="249"/>
      <c r="E82" s="59">
        <f>+[12]BS17A!V1574</f>
        <v>10154320</v>
      </c>
      <c r="F82" s="234"/>
    </row>
    <row r="83" spans="1:7" ht="15" customHeight="1" x14ac:dyDescent="0.2">
      <c r="A83" s="366" t="s">
        <v>127</v>
      </c>
      <c r="B83" s="351" t="s">
        <v>128</v>
      </c>
      <c r="C83" s="313">
        <f>+[12]BS17A!D1849</f>
        <v>28</v>
      </c>
      <c r="D83" s="250"/>
      <c r="E83" s="60">
        <f>+[12]BS17A!V1849</f>
        <v>1804630</v>
      </c>
      <c r="F83" s="234"/>
    </row>
    <row r="84" spans="1:7" ht="17.25" customHeight="1" x14ac:dyDescent="0.2">
      <c r="A84" s="338"/>
      <c r="B84" s="491" t="s">
        <v>129</v>
      </c>
      <c r="C84" s="261">
        <f>+SUM(C81:C83)</f>
        <v>1181</v>
      </c>
      <c r="D84" s="245"/>
      <c r="E84" s="62">
        <f>SUM(E81:E83)</f>
        <v>11958950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90" t="s">
        <v>477</v>
      </c>
      <c r="D89" s="487" t="s">
        <v>131</v>
      </c>
      <c r="E89" s="301" t="s">
        <v>132</v>
      </c>
      <c r="F89" s="258" t="s">
        <v>133</v>
      </c>
      <c r="G89" s="488" t="s">
        <v>11</v>
      </c>
    </row>
    <row r="90" spans="1:7" ht="15" customHeight="1" x14ac:dyDescent="0.2">
      <c r="A90" s="335" t="s">
        <v>134</v>
      </c>
      <c r="B90" s="331" t="s">
        <v>135</v>
      </c>
      <c r="C90" s="395">
        <f>SUM(D90:F90)</f>
        <v>2</v>
      </c>
      <c r="D90" s="322">
        <f>+[12]BS17!E68</f>
        <v>2</v>
      </c>
      <c r="E90" s="262">
        <f>+[12]BS17!F68</f>
        <v>0</v>
      </c>
      <c r="F90" s="263">
        <f>+[12]BS17!G68</f>
        <v>0</v>
      </c>
      <c r="G90" s="64">
        <f>[12]BS17A!V811</f>
        <v>373140</v>
      </c>
    </row>
    <row r="91" spans="1:7" ht="15" customHeight="1" x14ac:dyDescent="0.2">
      <c r="A91" s="336" t="s">
        <v>136</v>
      </c>
      <c r="B91" s="332" t="s">
        <v>137</v>
      </c>
      <c r="C91" s="391">
        <f t="shared" ref="C91:C108" si="0">SUM(D91:F91)</f>
        <v>77</v>
      </c>
      <c r="D91" s="323">
        <f>+[12]BS17!E69</f>
        <v>76</v>
      </c>
      <c r="E91" s="264">
        <f>+[12]BS17!F69</f>
        <v>0</v>
      </c>
      <c r="F91" s="265">
        <f>+[12]BS17!G69</f>
        <v>1</v>
      </c>
      <c r="G91" s="65">
        <f>[12]BS17A!V882</f>
        <v>27546217.5</v>
      </c>
    </row>
    <row r="92" spans="1:7" ht="15" customHeight="1" x14ac:dyDescent="0.2">
      <c r="A92" s="336" t="s">
        <v>138</v>
      </c>
      <c r="B92" s="332" t="s">
        <v>139</v>
      </c>
      <c r="C92" s="391">
        <f t="shared" si="0"/>
        <v>20</v>
      </c>
      <c r="D92" s="323">
        <f>+[12]BS17!E70</f>
        <v>18</v>
      </c>
      <c r="E92" s="264">
        <f>+[12]BS17!F70</f>
        <v>0</v>
      </c>
      <c r="F92" s="265">
        <f>+[12]BS17!G70</f>
        <v>2</v>
      </c>
      <c r="G92" s="65">
        <f>[12]BS17A!V961</f>
        <v>1807565</v>
      </c>
    </row>
    <row r="93" spans="1:7" ht="15" customHeight="1" x14ac:dyDescent="0.2">
      <c r="A93" s="336" t="s">
        <v>140</v>
      </c>
      <c r="B93" s="332" t="s">
        <v>141</v>
      </c>
      <c r="C93" s="391">
        <f t="shared" si="0"/>
        <v>2</v>
      </c>
      <c r="D93" s="323">
        <f>+[12]BS17!E71</f>
        <v>2</v>
      </c>
      <c r="E93" s="264">
        <f>+[12]BS17!F71</f>
        <v>0</v>
      </c>
      <c r="F93" s="265">
        <f>+[12]BS17!G71</f>
        <v>0</v>
      </c>
      <c r="G93" s="65">
        <f>[12]BS17A!V1037</f>
        <v>40760</v>
      </c>
    </row>
    <row r="94" spans="1:7" ht="15" customHeight="1" x14ac:dyDescent="0.2">
      <c r="A94" s="336" t="s">
        <v>142</v>
      </c>
      <c r="B94" s="332" t="s">
        <v>143</v>
      </c>
      <c r="C94" s="391">
        <f t="shared" si="0"/>
        <v>62</v>
      </c>
      <c r="D94" s="323">
        <f>+[12]BS17!E72</f>
        <v>61</v>
      </c>
      <c r="E94" s="264">
        <f>+[12]BS17!F72</f>
        <v>0</v>
      </c>
      <c r="F94" s="265">
        <f>+[12]BS17!G72</f>
        <v>1</v>
      </c>
      <c r="G94" s="65">
        <f>[12]BS17A!V1098</f>
        <v>3390622.5</v>
      </c>
    </row>
    <row r="95" spans="1:7" ht="15" customHeight="1" x14ac:dyDescent="0.2">
      <c r="A95" s="336" t="s">
        <v>144</v>
      </c>
      <c r="B95" s="332" t="s">
        <v>145</v>
      </c>
      <c r="C95" s="391">
        <f t="shared" si="0"/>
        <v>63</v>
      </c>
      <c r="D95" s="323">
        <f>+[12]BS17!E73</f>
        <v>63</v>
      </c>
      <c r="E95" s="264">
        <f>+[12]BS17!F73</f>
        <v>0</v>
      </c>
      <c r="F95" s="265">
        <f>+[12]BS17!G73</f>
        <v>0</v>
      </c>
      <c r="G95" s="65">
        <f>[12]BS17A!V1166</f>
        <v>1528610</v>
      </c>
    </row>
    <row r="96" spans="1:7" ht="15" customHeight="1" x14ac:dyDescent="0.2">
      <c r="A96" s="336" t="s">
        <v>146</v>
      </c>
      <c r="B96" s="332" t="s">
        <v>147</v>
      </c>
      <c r="C96" s="391">
        <f t="shared" si="0"/>
        <v>3</v>
      </c>
      <c r="D96" s="323">
        <f>+[12]BS17!E74</f>
        <v>3</v>
      </c>
      <c r="E96" s="264">
        <f>+[12]BS17!F74</f>
        <v>0</v>
      </c>
      <c r="F96" s="265">
        <f>+[12]BS17!G74</f>
        <v>0</v>
      </c>
      <c r="G96" s="65">
        <f>[12]BS17A!V1221</f>
        <v>532430</v>
      </c>
    </row>
    <row r="97" spans="1:7" ht="15" customHeight="1" x14ac:dyDescent="0.2">
      <c r="A97" s="336" t="s">
        <v>148</v>
      </c>
      <c r="B97" s="332" t="s">
        <v>149</v>
      </c>
      <c r="C97" s="391">
        <f t="shared" si="0"/>
        <v>3</v>
      </c>
      <c r="D97" s="323">
        <f>+[12]BS17!E75</f>
        <v>3</v>
      </c>
      <c r="E97" s="264">
        <f>+[12]BS17!F75</f>
        <v>0</v>
      </c>
      <c r="F97" s="265">
        <f>+[12]BS17!G75</f>
        <v>0</v>
      </c>
      <c r="G97" s="65">
        <f>[12]BS17A!V1287</f>
        <v>168750</v>
      </c>
    </row>
    <row r="98" spans="1:7" ht="15" customHeight="1" x14ac:dyDescent="0.2">
      <c r="A98" s="336" t="s">
        <v>150</v>
      </c>
      <c r="B98" s="332" t="s">
        <v>151</v>
      </c>
      <c r="C98" s="391">
        <f t="shared" si="0"/>
        <v>213</v>
      </c>
      <c r="D98" s="323">
        <f>+[12]BS17!E76</f>
        <v>189</v>
      </c>
      <c r="E98" s="264">
        <f>+[12]BS17!F76</f>
        <v>0</v>
      </c>
      <c r="F98" s="265">
        <f>+[12]BS17!G76</f>
        <v>24</v>
      </c>
      <c r="G98" s="65">
        <f>[12]BS17A!V1357</f>
        <v>51123062.5</v>
      </c>
    </row>
    <row r="99" spans="1:7" ht="15" customHeight="1" x14ac:dyDescent="0.2">
      <c r="A99" s="336" t="s">
        <v>152</v>
      </c>
      <c r="B99" s="332" t="s">
        <v>153</v>
      </c>
      <c r="C99" s="391">
        <f t="shared" si="0"/>
        <v>10</v>
      </c>
      <c r="D99" s="323">
        <f>+[12]BS17!E77</f>
        <v>10</v>
      </c>
      <c r="E99" s="264">
        <f>+[12]BS17!F77</f>
        <v>0</v>
      </c>
      <c r="F99" s="265">
        <f>+[12]BS17!G77</f>
        <v>0</v>
      </c>
      <c r="G99" s="65">
        <f>[12]BS17A!V1441</f>
        <v>1113570</v>
      </c>
    </row>
    <row r="100" spans="1:7" ht="15" customHeight="1" x14ac:dyDescent="0.2">
      <c r="A100" s="336" t="s">
        <v>154</v>
      </c>
      <c r="B100" s="332" t="s">
        <v>155</v>
      </c>
      <c r="C100" s="391">
        <f t="shared" si="0"/>
        <v>45</v>
      </c>
      <c r="D100" s="323">
        <f>+[12]BS17!E78</f>
        <v>41</v>
      </c>
      <c r="E100" s="264">
        <f>+[12]BS17!F78</f>
        <v>0</v>
      </c>
      <c r="F100" s="265">
        <f>+[12]BS17!G78</f>
        <v>4</v>
      </c>
      <c r="G100" s="65">
        <f>[12]BS17A!V1489</f>
        <v>11092147.5</v>
      </c>
    </row>
    <row r="101" spans="1:7" ht="15" customHeight="1" x14ac:dyDescent="0.2">
      <c r="A101" s="336" t="s">
        <v>156</v>
      </c>
      <c r="B101" s="332" t="s">
        <v>157</v>
      </c>
      <c r="C101" s="391">
        <f t="shared" si="0"/>
        <v>11</v>
      </c>
      <c r="D101" s="323">
        <f>+[12]BS17!E79</f>
        <v>10</v>
      </c>
      <c r="E101" s="264">
        <f>+[12]BS17!F79</f>
        <v>0</v>
      </c>
      <c r="F101" s="265">
        <f>+[12]BS17!G79</f>
        <v>1</v>
      </c>
      <c r="G101" s="65">
        <f>[12]BS17A!V1592</f>
        <v>2345877.5</v>
      </c>
    </row>
    <row r="102" spans="1:7" ht="15" customHeight="1" x14ac:dyDescent="0.2">
      <c r="A102" s="366" t="s">
        <v>158</v>
      </c>
      <c r="B102" s="351" t="s">
        <v>159</v>
      </c>
      <c r="C102" s="392">
        <f t="shared" si="0"/>
        <v>43</v>
      </c>
      <c r="D102" s="324">
        <f>+[12]BS17!E80</f>
        <v>37</v>
      </c>
      <c r="E102" s="266">
        <f>+[12]BS17!F80</f>
        <v>2</v>
      </c>
      <c r="F102" s="267">
        <f>+[12]BS17!G80</f>
        <v>4</v>
      </c>
      <c r="G102" s="66">
        <f>[12]BS17A!V1597</f>
        <v>8433337.5</v>
      </c>
    </row>
    <row r="103" spans="1:7" ht="15" customHeight="1" x14ac:dyDescent="0.2">
      <c r="A103" s="335" t="s">
        <v>160</v>
      </c>
      <c r="B103" s="331" t="s">
        <v>161</v>
      </c>
      <c r="C103" s="390">
        <f t="shared" si="0"/>
        <v>138</v>
      </c>
      <c r="D103" s="322">
        <f>+[12]BS17!E81</f>
        <v>138</v>
      </c>
      <c r="E103" s="262">
        <f>+[12]BS17!F81</f>
        <v>0</v>
      </c>
      <c r="F103" s="263">
        <f>+[12]BS17!G81</f>
        <v>0</v>
      </c>
      <c r="G103" s="64">
        <f>+[12]BS17A!V1631</f>
        <v>18318990</v>
      </c>
    </row>
    <row r="104" spans="1:7" ht="15" customHeight="1" x14ac:dyDescent="0.2">
      <c r="A104" s="336"/>
      <c r="B104" s="332" t="s">
        <v>162</v>
      </c>
      <c r="C104" s="391">
        <f t="shared" si="0"/>
        <v>0</v>
      </c>
      <c r="D104" s="323">
        <f>+[12]BS17A!D1635</f>
        <v>0</v>
      </c>
      <c r="E104" s="264">
        <f>+[12]BS17A!F1635</f>
        <v>0</v>
      </c>
      <c r="F104" s="265">
        <f>+[12]BS17A!G1635</f>
        <v>0</v>
      </c>
      <c r="G104" s="65">
        <f>+[12]BS17A!V1635</f>
        <v>0</v>
      </c>
    </row>
    <row r="105" spans="1:7" ht="15" customHeight="1" x14ac:dyDescent="0.2">
      <c r="A105" s="336"/>
      <c r="B105" s="332" t="s">
        <v>163</v>
      </c>
      <c r="C105" s="391">
        <f t="shared" si="0"/>
        <v>117</v>
      </c>
      <c r="D105" s="323">
        <f>+[12]BS17A!D1634</f>
        <v>117</v>
      </c>
      <c r="E105" s="264">
        <f>+[12]BS17A!F1634</f>
        <v>0</v>
      </c>
      <c r="F105" s="265">
        <f>+[12]BS17A!G1634</f>
        <v>0</v>
      </c>
      <c r="G105" s="65">
        <f>+[12]BS17A!V1634</f>
        <v>16130790</v>
      </c>
    </row>
    <row r="106" spans="1:7" ht="15" customHeight="1" x14ac:dyDescent="0.2">
      <c r="A106" s="337"/>
      <c r="B106" s="345" t="s">
        <v>164</v>
      </c>
      <c r="C106" s="393">
        <f t="shared" si="0"/>
        <v>21</v>
      </c>
      <c r="D106" s="325">
        <f>+[12]BS17A!D1632+[12]BS17A!D1633</f>
        <v>21</v>
      </c>
      <c r="E106" s="269">
        <f>+[12]BS17A!F1632+[12]BS17A!F1633</f>
        <v>0</v>
      </c>
      <c r="F106" s="270">
        <f>+[12]BS17A!G1632+[12]BS17A!G1633</f>
        <v>0</v>
      </c>
      <c r="G106" s="68">
        <f>+[12]BS17A!V1632+[12]BS17A!V1633</f>
        <v>2188200</v>
      </c>
    </row>
    <row r="107" spans="1:7" ht="15" customHeight="1" x14ac:dyDescent="0.2">
      <c r="A107" s="371" t="s">
        <v>165</v>
      </c>
      <c r="B107" s="370" t="s">
        <v>166</v>
      </c>
      <c r="C107" s="394">
        <f t="shared" si="0"/>
        <v>68</v>
      </c>
      <c r="D107" s="326">
        <f>+[12]BS17!E82</f>
        <v>66</v>
      </c>
      <c r="E107" s="271">
        <f>+[12]BS17!F82</f>
        <v>0</v>
      </c>
      <c r="F107" s="272">
        <f>+[12]BS17!G82</f>
        <v>2</v>
      </c>
      <c r="G107" s="69">
        <f>+[12]BS17A!V1639</f>
        <v>14706395</v>
      </c>
    </row>
    <row r="108" spans="1:7" ht="15" customHeight="1" x14ac:dyDescent="0.2">
      <c r="A108" s="367">
        <v>2106</v>
      </c>
      <c r="B108" s="345" t="s">
        <v>167</v>
      </c>
      <c r="C108" s="393">
        <f t="shared" si="0"/>
        <v>10</v>
      </c>
      <c r="D108" s="325">
        <f>[12]BS17A!D1845</f>
        <v>10</v>
      </c>
      <c r="E108" s="269">
        <f>[12]BS17A!F1845</f>
        <v>0</v>
      </c>
      <c r="F108" s="270">
        <f>[12]BS17A!G1845</f>
        <v>0</v>
      </c>
      <c r="G108" s="68">
        <f>+[12]BS17A!V1845</f>
        <v>576600</v>
      </c>
    </row>
    <row r="109" spans="1:7" ht="15" customHeight="1" x14ac:dyDescent="0.2">
      <c r="A109" s="343"/>
      <c r="B109" s="342" t="s">
        <v>168</v>
      </c>
      <c r="C109" s="327">
        <f>+SUM(C90:C103)+C107+C108</f>
        <v>770</v>
      </c>
      <c r="D109" s="327">
        <f>+SUM(D90:D103)+D107+D108</f>
        <v>729</v>
      </c>
      <c r="E109" s="274">
        <f>+SUM(E90:E103)+E107+E108</f>
        <v>2</v>
      </c>
      <c r="F109" s="275">
        <f>+SUM(F90:F103)+F107+F108</f>
        <v>39</v>
      </c>
      <c r="G109" s="73">
        <f>+SUM(G90:G103)+G107+G108</f>
        <v>143098075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90" t="s">
        <v>7</v>
      </c>
      <c r="B113" s="490" t="s">
        <v>8</v>
      </c>
      <c r="C113" s="486" t="s">
        <v>9</v>
      </c>
      <c r="D113" s="258" t="s">
        <v>10</v>
      </c>
      <c r="E113" s="488" t="s">
        <v>11</v>
      </c>
      <c r="F113" s="231"/>
    </row>
    <row r="114" spans="1:6" ht="15" customHeight="1" x14ac:dyDescent="0.2">
      <c r="A114" s="335" t="s">
        <v>170</v>
      </c>
      <c r="B114" s="331" t="s">
        <v>171</v>
      </c>
      <c r="C114" s="294">
        <f>+[12]BS17A!D1636</f>
        <v>92</v>
      </c>
      <c r="D114" s="74">
        <f>+[12]BS17A!U1636</f>
        <v>137860</v>
      </c>
      <c r="E114" s="75">
        <f>+[12]BS17A!V1636</f>
        <v>12683120</v>
      </c>
      <c r="F114" s="234"/>
    </row>
    <row r="115" spans="1:6" ht="15" customHeight="1" x14ac:dyDescent="0.2">
      <c r="A115" s="337" t="s">
        <v>172</v>
      </c>
      <c r="B115" s="364" t="s">
        <v>173</v>
      </c>
      <c r="C115" s="313">
        <f>+[12]BS17A!D1637</f>
        <v>2</v>
      </c>
      <c r="D115" s="76">
        <f>+[12]BS17A!U1637</f>
        <v>145050</v>
      </c>
      <c r="E115" s="60">
        <f>+[12]BS17A!V1637</f>
        <v>290100</v>
      </c>
      <c r="F115" s="234"/>
    </row>
    <row r="116" spans="1:6" ht="15" customHeight="1" x14ac:dyDescent="0.2">
      <c r="A116" s="261"/>
      <c r="B116" s="300" t="s">
        <v>174</v>
      </c>
      <c r="C116" s="261">
        <f>SUM(C114:C115)</f>
        <v>94</v>
      </c>
      <c r="D116" s="245"/>
      <c r="E116" s="62">
        <f>SUM(E114:E115)</f>
        <v>12973220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90" t="s">
        <v>7</v>
      </c>
      <c r="B120" s="490" t="s">
        <v>9</v>
      </c>
      <c r="C120" s="490" t="s">
        <v>11</v>
      </c>
      <c r="D120" s="234"/>
      <c r="E120" s="234"/>
      <c r="F120" s="234"/>
    </row>
    <row r="121" spans="1:6" ht="15" customHeight="1" x14ac:dyDescent="0.2">
      <c r="A121" s="276" t="s">
        <v>176</v>
      </c>
      <c r="B121" s="277" t="s">
        <v>177</v>
      </c>
      <c r="C121" s="79">
        <f>+[12]BS17A!V1871+[12]BS17A!V1889+[12]BS17A!V1914</f>
        <v>10965020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90" t="s">
        <v>7</v>
      </c>
      <c r="B125" s="490" t="s">
        <v>8</v>
      </c>
      <c r="C125" s="486" t="s">
        <v>9</v>
      </c>
      <c r="D125" s="258" t="s">
        <v>10</v>
      </c>
      <c r="E125" s="488" t="s">
        <v>11</v>
      </c>
      <c r="F125" s="231"/>
    </row>
    <row r="126" spans="1:6" ht="15" customHeight="1" x14ac:dyDescent="0.2">
      <c r="A126" s="335" t="s">
        <v>179</v>
      </c>
      <c r="B126" s="352" t="s">
        <v>487</v>
      </c>
      <c r="C126" s="294">
        <f>+[12]BS17A!$D59</f>
        <v>5307</v>
      </c>
      <c r="D126" s="20">
        <f>+[12]BS17A!$U59</f>
        <v>35300</v>
      </c>
      <c r="E126" s="80">
        <f>+[12]BS17A!$V59</f>
        <v>187337100</v>
      </c>
      <c r="F126" s="234"/>
    </row>
    <row r="127" spans="1:6" ht="15" customHeight="1" x14ac:dyDescent="0.2">
      <c r="A127" s="336" t="s">
        <v>181</v>
      </c>
      <c r="B127" s="352" t="s">
        <v>488</v>
      </c>
      <c r="C127" s="291">
        <f>+[12]BS17A!$D60</f>
        <v>0</v>
      </c>
      <c r="D127" s="15">
        <f>+[12]BS17A!$U60</f>
        <v>32500</v>
      </c>
      <c r="E127" s="81">
        <f>+[12]BS17A!$V60</f>
        <v>0</v>
      </c>
      <c r="F127" s="234"/>
    </row>
    <row r="128" spans="1:6" ht="15" customHeight="1" x14ac:dyDescent="0.2">
      <c r="A128" s="336" t="s">
        <v>183</v>
      </c>
      <c r="B128" s="352" t="s">
        <v>489</v>
      </c>
      <c r="C128" s="291">
        <f>+[12]BS17A!$D61</f>
        <v>0</v>
      </c>
      <c r="D128" s="15">
        <f>+[12]BS17A!$U61</f>
        <v>27090</v>
      </c>
      <c r="E128" s="81">
        <f>+[12]BS17A!$V61</f>
        <v>0</v>
      </c>
      <c r="F128" s="234"/>
    </row>
    <row r="129" spans="1:6" ht="15" customHeight="1" x14ac:dyDescent="0.2">
      <c r="A129" s="336" t="s">
        <v>185</v>
      </c>
      <c r="B129" s="333" t="s">
        <v>186</v>
      </c>
      <c r="C129" s="291">
        <f>SUM([12]BS17A!D62:D64)</f>
        <v>273</v>
      </c>
      <c r="D129" s="15">
        <f>+[12]BS17A!$U62</f>
        <v>146780</v>
      </c>
      <c r="E129" s="81">
        <f>SUM([12]BS17A!V62:V64)</f>
        <v>40070940</v>
      </c>
      <c r="F129" s="234"/>
    </row>
    <row r="130" spans="1:6" ht="15" customHeight="1" x14ac:dyDescent="0.2">
      <c r="A130" s="336" t="s">
        <v>187</v>
      </c>
      <c r="B130" s="333" t="s">
        <v>188</v>
      </c>
      <c r="C130" s="291">
        <f>SUM([12]BS17A!D65:D67)</f>
        <v>272</v>
      </c>
      <c r="D130" s="15">
        <f>+[12]BS17A!$U65</f>
        <v>70890</v>
      </c>
      <c r="E130" s="81">
        <f>SUM([12]BS17A!V65:V67)</f>
        <v>19282080</v>
      </c>
      <c r="F130" s="234"/>
    </row>
    <row r="131" spans="1:6" ht="15" customHeight="1" x14ac:dyDescent="0.2">
      <c r="A131" s="336" t="s">
        <v>189</v>
      </c>
      <c r="B131" s="333" t="s">
        <v>190</v>
      </c>
      <c r="C131" s="291">
        <f>+[12]BS17A!D68</f>
        <v>169</v>
      </c>
      <c r="D131" s="15">
        <f>+[12]BS17A!$U68</f>
        <v>63600</v>
      </c>
      <c r="E131" s="81">
        <f>+[12]BS17A!$V68</f>
        <v>10748400</v>
      </c>
      <c r="F131" s="234"/>
    </row>
    <row r="132" spans="1:6" ht="15" customHeight="1" x14ac:dyDescent="0.2">
      <c r="A132" s="336" t="s">
        <v>191</v>
      </c>
      <c r="B132" s="333" t="s">
        <v>192</v>
      </c>
      <c r="C132" s="291">
        <f>+[12]BS17A!$D69</f>
        <v>0</v>
      </c>
      <c r="D132" s="15">
        <f>+[12]BS17A!$U69</f>
        <v>18050</v>
      </c>
      <c r="E132" s="81">
        <f>+[12]BS17A!$V69</f>
        <v>0</v>
      </c>
      <c r="F132" s="234"/>
    </row>
    <row r="133" spans="1:6" ht="15" customHeight="1" x14ac:dyDescent="0.2">
      <c r="A133" s="336" t="s">
        <v>193</v>
      </c>
      <c r="B133" s="333" t="s">
        <v>194</v>
      </c>
      <c r="C133" s="291">
        <f>+[12]BS17A!$D70</f>
        <v>0</v>
      </c>
      <c r="D133" s="15">
        <f>+[12]BS17A!$U70</f>
        <v>28280</v>
      </c>
      <c r="E133" s="81">
        <f>+[12]BS17A!$V70</f>
        <v>0</v>
      </c>
      <c r="F133" s="234"/>
    </row>
    <row r="134" spans="1:6" ht="15" customHeight="1" x14ac:dyDescent="0.2">
      <c r="A134" s="336" t="s">
        <v>195</v>
      </c>
      <c r="B134" s="333" t="s">
        <v>196</v>
      </c>
      <c r="C134" s="291">
        <f>+[12]BS17A!$D73</f>
        <v>0</v>
      </c>
      <c r="D134" s="15">
        <f>+[12]BS17A!$U73</f>
        <v>28510</v>
      </c>
      <c r="E134" s="81">
        <f>+[12]BS17A!$V73</f>
        <v>0</v>
      </c>
      <c r="F134" s="234"/>
    </row>
    <row r="135" spans="1:6" ht="15" customHeight="1" x14ac:dyDescent="0.2">
      <c r="A135" s="336" t="s">
        <v>197</v>
      </c>
      <c r="B135" s="333" t="s">
        <v>198</v>
      </c>
      <c r="C135" s="291">
        <f>+[12]BS17A!$D71</f>
        <v>0</v>
      </c>
      <c r="D135" s="15">
        <f>+[12]BS17A!$U71</f>
        <v>29440</v>
      </c>
      <c r="E135" s="81">
        <f>+[12]BS17A!$V71</f>
        <v>0</v>
      </c>
      <c r="F135" s="234"/>
    </row>
    <row r="136" spans="1:6" ht="15" customHeight="1" x14ac:dyDescent="0.2">
      <c r="A136" s="336" t="s">
        <v>199</v>
      </c>
      <c r="B136" s="333" t="s">
        <v>200</v>
      </c>
      <c r="C136" s="291">
        <f>+[12]BS17A!$D76</f>
        <v>0</v>
      </c>
      <c r="D136" s="15">
        <f>+[12]BS17A!$U76</f>
        <v>35300</v>
      </c>
      <c r="E136" s="81">
        <f>+[12]BS17A!$V76</f>
        <v>0</v>
      </c>
      <c r="F136" s="234"/>
    </row>
    <row r="137" spans="1:6" ht="15" customHeight="1" x14ac:dyDescent="0.2">
      <c r="A137" s="336" t="s">
        <v>201</v>
      </c>
      <c r="B137" s="332" t="s">
        <v>202</v>
      </c>
      <c r="C137" s="291">
        <f>+[12]BS17A!$D79</f>
        <v>51</v>
      </c>
      <c r="D137" s="15">
        <f>+[12]BS17A!$U79</f>
        <v>6850</v>
      </c>
      <c r="E137" s="81">
        <f>+[12]BS17A!$V79</f>
        <v>349350</v>
      </c>
      <c r="F137" s="234"/>
    </row>
    <row r="138" spans="1:6" ht="15" customHeight="1" x14ac:dyDescent="0.2">
      <c r="A138" s="336" t="s">
        <v>203</v>
      </c>
      <c r="B138" s="332" t="s">
        <v>204</v>
      </c>
      <c r="C138" s="291">
        <f>+[12]BS17A!$D80</f>
        <v>0</v>
      </c>
      <c r="D138" s="15">
        <f>+[12]BS17A!$U80</f>
        <v>49480</v>
      </c>
      <c r="E138" s="81">
        <f>+[12]BS17A!$V80</f>
        <v>0</v>
      </c>
      <c r="F138" s="234"/>
    </row>
    <row r="139" spans="1:6" ht="15" customHeight="1" x14ac:dyDescent="0.2">
      <c r="A139" s="337"/>
      <c r="B139" s="368" t="s">
        <v>205</v>
      </c>
      <c r="C139" s="321">
        <f>SUM(C126:C138)</f>
        <v>6072</v>
      </c>
      <c r="D139" s="82"/>
      <c r="E139" s="83">
        <f>SUM(E126:E138)</f>
        <v>257787870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+[12]BS17A!$D72</f>
        <v>0</v>
      </c>
      <c r="D141" s="15">
        <f>+[12]BS17A!$U72</f>
        <v>11860</v>
      </c>
      <c r="E141" s="81">
        <f>+[12]BS17A!$V72</f>
        <v>0</v>
      </c>
      <c r="F141" s="234"/>
    </row>
    <row r="142" spans="1:6" ht="15" customHeight="1" x14ac:dyDescent="0.2">
      <c r="A142" s="336" t="s">
        <v>209</v>
      </c>
      <c r="B142" s="333" t="s">
        <v>210</v>
      </c>
      <c r="C142" s="291">
        <f>+[12]BS17A!$D74</f>
        <v>0</v>
      </c>
      <c r="D142" s="15">
        <f>+[12]BS17A!$U74</f>
        <v>11860</v>
      </c>
      <c r="E142" s="81">
        <f>+[12]BS17A!$V74</f>
        <v>0</v>
      </c>
      <c r="F142" s="234"/>
    </row>
    <row r="143" spans="1:6" ht="15" customHeight="1" x14ac:dyDescent="0.2">
      <c r="A143" s="336" t="s">
        <v>211</v>
      </c>
      <c r="B143" s="333" t="s">
        <v>212</v>
      </c>
      <c r="C143" s="291">
        <f>+[12]BS17A!$D75</f>
        <v>36</v>
      </c>
      <c r="D143" s="15">
        <f>+[12]BS17A!$U75</f>
        <v>5230</v>
      </c>
      <c r="E143" s="81">
        <f>+[12]BS17A!$V75</f>
        <v>188280</v>
      </c>
      <c r="F143" s="234"/>
    </row>
    <row r="144" spans="1:6" ht="15" customHeight="1" x14ac:dyDescent="0.2">
      <c r="A144" s="336" t="s">
        <v>213</v>
      </c>
      <c r="B144" s="333" t="s">
        <v>214</v>
      </c>
      <c r="C144" s="291">
        <f>+[12]BS17A!$D77</f>
        <v>0</v>
      </c>
      <c r="D144" s="15">
        <f>+[12]BS17A!$U77</f>
        <v>95440</v>
      </c>
      <c r="E144" s="81">
        <f>+[12]BS17A!$V77</f>
        <v>0</v>
      </c>
      <c r="F144" s="234"/>
    </row>
    <row r="145" spans="1:6" ht="15" customHeight="1" x14ac:dyDescent="0.2">
      <c r="A145" s="336" t="s">
        <v>215</v>
      </c>
      <c r="B145" s="333" t="s">
        <v>216</v>
      </c>
      <c r="C145" s="291">
        <f>+[12]BS17A!$D78</f>
        <v>0</v>
      </c>
      <c r="D145" s="15">
        <f>+[12]BS17A!$U78</f>
        <v>11270</v>
      </c>
      <c r="E145" s="81">
        <f>+[12]BS17A!$V78</f>
        <v>0</v>
      </c>
      <c r="F145" s="234"/>
    </row>
    <row r="146" spans="1:6" ht="15" customHeight="1" x14ac:dyDescent="0.2">
      <c r="A146" s="336" t="s">
        <v>217</v>
      </c>
      <c r="B146" s="333" t="s">
        <v>218</v>
      </c>
      <c r="C146" s="291">
        <f>+[12]BS17A!$D81</f>
        <v>0</v>
      </c>
      <c r="D146" s="15">
        <f>+[12]BS17A!$U81</f>
        <v>8680</v>
      </c>
      <c r="E146" s="81">
        <f>+[12]BS17A!$V81</f>
        <v>0</v>
      </c>
      <c r="F146" s="234"/>
    </row>
    <row r="147" spans="1:6" ht="15" customHeight="1" x14ac:dyDescent="0.2">
      <c r="A147" s="337"/>
      <c r="B147" s="368" t="s">
        <v>219</v>
      </c>
      <c r="C147" s="321">
        <f>SUM(C141:C146)</f>
        <v>36</v>
      </c>
      <c r="D147" s="82"/>
      <c r="E147" s="83">
        <f>SUM(E141:E146)</f>
        <v>188280</v>
      </c>
      <c r="F147" s="234"/>
    </row>
    <row r="148" spans="1:6" ht="15" customHeight="1" x14ac:dyDescent="0.2">
      <c r="A148" s="343"/>
      <c r="B148" s="342" t="s">
        <v>220</v>
      </c>
      <c r="C148" s="238">
        <f>+C139+C147</f>
        <v>6108</v>
      </c>
      <c r="D148" s="84"/>
      <c r="E148" s="85">
        <f>+E139+E147</f>
        <v>257976150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90" t="s">
        <v>7</v>
      </c>
      <c r="B152" s="490" t="s">
        <v>8</v>
      </c>
      <c r="C152" s="486" t="s">
        <v>9</v>
      </c>
      <c r="D152" s="258" t="s">
        <v>10</v>
      </c>
      <c r="E152" s="488" t="s">
        <v>11</v>
      </c>
      <c r="F152" s="234"/>
    </row>
    <row r="153" spans="1:6" ht="15" customHeight="1" x14ac:dyDescent="0.2">
      <c r="A153" s="335" t="s">
        <v>222</v>
      </c>
      <c r="B153" s="352" t="s">
        <v>223</v>
      </c>
      <c r="C153" s="294">
        <f>+[12]BS17A!D43</f>
        <v>233</v>
      </c>
      <c r="D153" s="20">
        <f>[12]BS17A!U43</f>
        <v>810</v>
      </c>
      <c r="E153" s="80">
        <f>+[12]BS17A!V43</f>
        <v>188730</v>
      </c>
      <c r="F153" s="234"/>
    </row>
    <row r="154" spans="1:6" ht="15" customHeight="1" x14ac:dyDescent="0.2">
      <c r="A154" s="337" t="s">
        <v>224</v>
      </c>
      <c r="B154" s="334" t="s">
        <v>225</v>
      </c>
      <c r="C154" s="302">
        <f>+[12]BS17A!D44+[12]BS17A!D45</f>
        <v>0</v>
      </c>
      <c r="D154" s="22">
        <f>[12]BS17A!U44</f>
        <v>100</v>
      </c>
      <c r="E154" s="86">
        <f>+[12]BS17A!V44+[12]BS17A!V45</f>
        <v>0</v>
      </c>
      <c r="F154" s="234"/>
    </row>
    <row r="155" spans="1:6" ht="15" customHeight="1" x14ac:dyDescent="0.2">
      <c r="A155" s="343"/>
      <c r="B155" s="342" t="s">
        <v>226</v>
      </c>
      <c r="C155" s="238">
        <f>SUM(C153:C154)</f>
        <v>233</v>
      </c>
      <c r="D155" s="84"/>
      <c r="E155" s="85">
        <f>SUM(E153:E154)</f>
        <v>188730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90" t="s">
        <v>7</v>
      </c>
      <c r="B159" s="490" t="s">
        <v>8</v>
      </c>
      <c r="C159" s="486" t="s">
        <v>9</v>
      </c>
      <c r="D159" s="258" t="s">
        <v>10</v>
      </c>
      <c r="E159" s="488" t="s">
        <v>11</v>
      </c>
      <c r="F159" s="234"/>
    </row>
    <row r="160" spans="1:6" ht="15" customHeight="1" x14ac:dyDescent="0.2">
      <c r="A160" s="335" t="s">
        <v>228</v>
      </c>
      <c r="B160" s="331" t="s">
        <v>229</v>
      </c>
      <c r="C160" s="317">
        <f>+[12]BS17A!$D1481</f>
        <v>0</v>
      </c>
      <c r="D160" s="20">
        <f>+[12]BS17A!$U1481</f>
        <v>44460</v>
      </c>
      <c r="E160" s="80">
        <f>+[12]BS17A!$V1481</f>
        <v>0</v>
      </c>
      <c r="F160" s="234"/>
    </row>
    <row r="161" spans="1:6" ht="15" customHeight="1" x14ac:dyDescent="0.2">
      <c r="A161" s="336" t="s">
        <v>230</v>
      </c>
      <c r="B161" s="333" t="s">
        <v>231</v>
      </c>
      <c r="C161" s="320">
        <f>+[12]BS17A!$D1482</f>
        <v>0</v>
      </c>
      <c r="D161" s="15">
        <f>+[12]BS17A!$U1482</f>
        <v>27950</v>
      </c>
      <c r="E161" s="81">
        <f>+[12]BS17A!$V1482</f>
        <v>0</v>
      </c>
      <c r="F161" s="234"/>
    </row>
    <row r="162" spans="1:6" ht="15" customHeight="1" x14ac:dyDescent="0.2">
      <c r="A162" s="336" t="s">
        <v>232</v>
      </c>
      <c r="B162" s="332" t="s">
        <v>233</v>
      </c>
      <c r="C162" s="320">
        <f>+[12]BS17A!$D1483</f>
        <v>0</v>
      </c>
      <c r="D162" s="15">
        <f>+[12]BS17A!$U1483</f>
        <v>28790</v>
      </c>
      <c r="E162" s="81">
        <f>+[12]BS17A!$V1483</f>
        <v>0</v>
      </c>
      <c r="F162" s="234"/>
    </row>
    <row r="163" spans="1:6" ht="15" customHeight="1" x14ac:dyDescent="0.2">
      <c r="A163" s="336" t="s">
        <v>234</v>
      </c>
      <c r="B163" s="333" t="s">
        <v>235</v>
      </c>
      <c r="C163" s="320">
        <f>+[12]BS17A!$D1484</f>
        <v>0</v>
      </c>
      <c r="D163" s="15">
        <f>+[12]BS17A!$U1484</f>
        <v>863910</v>
      </c>
      <c r="E163" s="81">
        <f>+[12]BS17A!$V1484</f>
        <v>0</v>
      </c>
      <c r="F163" s="234"/>
    </row>
    <row r="164" spans="1:6" ht="15" customHeight="1" x14ac:dyDescent="0.2">
      <c r="A164" s="336" t="s">
        <v>236</v>
      </c>
      <c r="B164" s="333" t="s">
        <v>237</v>
      </c>
      <c r="C164" s="320">
        <f>+[12]BS17A!$D1485</f>
        <v>0</v>
      </c>
      <c r="D164" s="15">
        <f>+[12]BS17A!$U1485</f>
        <v>392400</v>
      </c>
      <c r="E164" s="81">
        <f>+[12]BS17A!$V1485</f>
        <v>0</v>
      </c>
      <c r="F164" s="234"/>
    </row>
    <row r="165" spans="1:6" ht="15" customHeight="1" x14ac:dyDescent="0.2">
      <c r="A165" s="336" t="s">
        <v>238</v>
      </c>
      <c r="B165" s="333" t="s">
        <v>239</v>
      </c>
      <c r="C165" s="320">
        <f>+[12]BS17A!$D1486</f>
        <v>0</v>
      </c>
      <c r="D165" s="15">
        <f>+[12]BS17A!$U1486</f>
        <v>600020</v>
      </c>
      <c r="E165" s="81">
        <f>+[12]BS17A!$V1486</f>
        <v>0</v>
      </c>
      <c r="F165" s="234"/>
    </row>
    <row r="166" spans="1:6" ht="15" customHeight="1" x14ac:dyDescent="0.2">
      <c r="A166" s="366" t="s">
        <v>240</v>
      </c>
      <c r="B166" s="364" t="s">
        <v>241</v>
      </c>
      <c r="C166" s="320">
        <f>+[12]BS17A!$D1487</f>
        <v>0</v>
      </c>
      <c r="D166" s="15">
        <f>+[12]BS17A!$U1487</f>
        <v>54100</v>
      </c>
      <c r="E166" s="81">
        <f>+[12]BS17A!$V1487</f>
        <v>0</v>
      </c>
      <c r="F166" s="234"/>
    </row>
    <row r="167" spans="1:6" ht="15" customHeight="1" x14ac:dyDescent="0.2">
      <c r="A167" s="367">
        <v>1901029</v>
      </c>
      <c r="B167" s="365" t="s">
        <v>242</v>
      </c>
      <c r="C167" s="318">
        <f>+[12]BS17A!$D1488</f>
        <v>0</v>
      </c>
      <c r="D167" s="22">
        <f>+[12]BS17A!$U1488</f>
        <v>703310</v>
      </c>
      <c r="E167" s="86">
        <f>+[12]BS17A!$V1488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90" t="s">
        <v>7</v>
      </c>
      <c r="B172" s="490" t="s">
        <v>8</v>
      </c>
      <c r="C172" s="486" t="s">
        <v>9</v>
      </c>
      <c r="D172" s="258" t="s">
        <v>10</v>
      </c>
      <c r="E172" s="488" t="s">
        <v>11</v>
      </c>
      <c r="F172" s="234"/>
    </row>
    <row r="173" spans="1:6" ht="12.75" customHeight="1" x14ac:dyDescent="0.2">
      <c r="A173" s="363">
        <v>1101004</v>
      </c>
      <c r="B173" s="359" t="s">
        <v>245</v>
      </c>
      <c r="C173" s="294">
        <f>+[12]BS17A!$D805</f>
        <v>19</v>
      </c>
      <c r="D173" s="20">
        <f>+[12]BS17A!$U805</f>
        <v>15250</v>
      </c>
      <c r="E173" s="80">
        <f>+[12]BS17A!$V805</f>
        <v>289750</v>
      </c>
      <c r="F173" s="234"/>
    </row>
    <row r="174" spans="1:6" ht="12.75" customHeight="1" x14ac:dyDescent="0.2">
      <c r="A174" s="358">
        <v>1101006</v>
      </c>
      <c r="B174" s="360" t="s">
        <v>246</v>
      </c>
      <c r="C174" s="291">
        <f>+[12]BS17A!$D806</f>
        <v>0</v>
      </c>
      <c r="D174" s="15">
        <f>+[12]BS17A!$U806</f>
        <v>12190</v>
      </c>
      <c r="E174" s="81">
        <f>+[12]BS17A!$V806</f>
        <v>0</v>
      </c>
      <c r="F174" s="234"/>
    </row>
    <row r="175" spans="1:6" ht="24.75" customHeight="1" x14ac:dyDescent="0.2">
      <c r="A175" s="358" t="s">
        <v>247</v>
      </c>
      <c r="B175" s="361" t="s">
        <v>248</v>
      </c>
      <c r="C175" s="291">
        <f>+[12]BS17A!$D1197</f>
        <v>662</v>
      </c>
      <c r="D175" s="15">
        <f>+[12]BS17A!$U1197</f>
        <v>5220</v>
      </c>
      <c r="E175" s="81">
        <f>+[12]BS17A!$V1197</f>
        <v>3455640</v>
      </c>
      <c r="F175" s="234"/>
    </row>
    <row r="176" spans="1:6" ht="24.75" customHeight="1" x14ac:dyDescent="0.2">
      <c r="A176" s="358" t="s">
        <v>249</v>
      </c>
      <c r="B176" s="361" t="s">
        <v>250</v>
      </c>
      <c r="C176" s="291">
        <f>+[12]BS17A!$D1198</f>
        <v>21</v>
      </c>
      <c r="D176" s="15">
        <f>+[12]BS17A!$U1198</f>
        <v>14720</v>
      </c>
      <c r="E176" s="81">
        <f>+[12]BS17A!$V1198</f>
        <v>309120</v>
      </c>
      <c r="F176" s="234"/>
    </row>
    <row r="177" spans="1:6" ht="24.75" customHeight="1" x14ac:dyDescent="0.2">
      <c r="A177" s="358" t="s">
        <v>251</v>
      </c>
      <c r="B177" s="361" t="s">
        <v>252</v>
      </c>
      <c r="C177" s="291">
        <f>+[12]BS17A!$D1199</f>
        <v>43</v>
      </c>
      <c r="D177" s="15">
        <f>+[12]BS17A!$U1199</f>
        <v>24960</v>
      </c>
      <c r="E177" s="81">
        <f>+[12]BS17A!$V1199</f>
        <v>1073280</v>
      </c>
      <c r="F177" s="234"/>
    </row>
    <row r="178" spans="1:6" ht="12.75" customHeight="1" x14ac:dyDescent="0.2">
      <c r="A178" s="358" t="s">
        <v>253</v>
      </c>
      <c r="B178" s="361" t="s">
        <v>254</v>
      </c>
      <c r="C178" s="291">
        <f>+[12]BS17A!$D1200</f>
        <v>0</v>
      </c>
      <c r="D178" s="15">
        <f>+[12]BS17A!$U1200</f>
        <v>47660</v>
      </c>
      <c r="E178" s="81">
        <f>+[12]BS17A!$V1200</f>
        <v>0</v>
      </c>
      <c r="F178" s="234"/>
    </row>
    <row r="179" spans="1:6" ht="12.75" customHeight="1" x14ac:dyDescent="0.2">
      <c r="A179" s="358" t="s">
        <v>255</v>
      </c>
      <c r="B179" s="361" t="s">
        <v>256</v>
      </c>
      <c r="C179" s="291">
        <f>+[12]BS17A!$D1201</f>
        <v>117</v>
      </c>
      <c r="D179" s="15">
        <f>+[12]BS17A!$U1201</f>
        <v>53120</v>
      </c>
      <c r="E179" s="81">
        <f>+[12]BS17A!$V1201</f>
        <v>6215040</v>
      </c>
      <c r="F179" s="234"/>
    </row>
    <row r="180" spans="1:6" ht="24.75" customHeight="1" x14ac:dyDescent="0.2">
      <c r="A180" s="358" t="s">
        <v>257</v>
      </c>
      <c r="B180" s="361" t="s">
        <v>258</v>
      </c>
      <c r="C180" s="291">
        <f>+[12]BS17A!$D1202</f>
        <v>0</v>
      </c>
      <c r="D180" s="15">
        <f>+[12]BS17A!$U1202</f>
        <v>29800</v>
      </c>
      <c r="E180" s="81">
        <f>+[12]BS17A!$V1202</f>
        <v>0</v>
      </c>
      <c r="F180" s="234"/>
    </row>
    <row r="181" spans="1:6" ht="12.75" customHeight="1" x14ac:dyDescent="0.2">
      <c r="A181" s="358" t="s">
        <v>259</v>
      </c>
      <c r="B181" s="362" t="s">
        <v>260</v>
      </c>
      <c r="C181" s="291">
        <f>+[12]BS17A!$D1203</f>
        <v>0</v>
      </c>
      <c r="D181" s="15">
        <f>+[12]BS17A!$U1203</f>
        <v>230540</v>
      </c>
      <c r="E181" s="81">
        <f>+[12]BS17A!$V1203</f>
        <v>0</v>
      </c>
      <c r="F181" s="234"/>
    </row>
    <row r="182" spans="1:6" ht="12.75" customHeight="1" x14ac:dyDescent="0.2">
      <c r="A182" s="358" t="s">
        <v>261</v>
      </c>
      <c r="B182" s="361" t="s">
        <v>262</v>
      </c>
      <c r="C182" s="291">
        <f>+[12]BS17A!$D1204</f>
        <v>0</v>
      </c>
      <c r="D182" s="15">
        <f>+[12]BS17A!$U1204</f>
        <v>262080</v>
      </c>
      <c r="E182" s="81">
        <f>+[12]BS17A!$V1204</f>
        <v>0</v>
      </c>
      <c r="F182" s="234"/>
    </row>
    <row r="183" spans="1:6" ht="12.75" customHeight="1" x14ac:dyDescent="0.2">
      <c r="A183" s="358" t="s">
        <v>263</v>
      </c>
      <c r="B183" s="361" t="s">
        <v>264</v>
      </c>
      <c r="C183" s="291">
        <f>+[12]BS17A!$D1205</f>
        <v>0</v>
      </c>
      <c r="D183" s="15">
        <f>+[12]BS17A!$U1205</f>
        <v>213720</v>
      </c>
      <c r="E183" s="81">
        <f>+[12]BS17A!$V1205</f>
        <v>0</v>
      </c>
      <c r="F183" s="234"/>
    </row>
    <row r="184" spans="1:6" ht="24.75" customHeight="1" x14ac:dyDescent="0.2">
      <c r="A184" s="358" t="s">
        <v>265</v>
      </c>
      <c r="B184" s="362" t="s">
        <v>266</v>
      </c>
      <c r="C184" s="291">
        <f>+[12]BS17A!$D1206</f>
        <v>0</v>
      </c>
      <c r="D184" s="15">
        <f>+[12]BS17A!$U1206</f>
        <v>274520</v>
      </c>
      <c r="E184" s="81">
        <f>+[12]BS17A!$V1206</f>
        <v>0</v>
      </c>
      <c r="F184" s="234"/>
    </row>
    <row r="185" spans="1:6" ht="24.75" customHeight="1" x14ac:dyDescent="0.2">
      <c r="A185" s="358" t="s">
        <v>267</v>
      </c>
      <c r="B185" s="362" t="s">
        <v>268</v>
      </c>
      <c r="C185" s="291">
        <f>+[12]BS17A!$D1207</f>
        <v>0</v>
      </c>
      <c r="D185" s="15">
        <f>+[12]BS17A!$U1207</f>
        <v>280890</v>
      </c>
      <c r="E185" s="81">
        <f>+[12]BS17A!$V1207</f>
        <v>0</v>
      </c>
      <c r="F185" s="234"/>
    </row>
    <row r="186" spans="1:6" ht="24.75" customHeight="1" x14ac:dyDescent="0.2">
      <c r="A186" s="358" t="s">
        <v>269</v>
      </c>
      <c r="B186" s="362" t="s">
        <v>270</v>
      </c>
      <c r="C186" s="291">
        <f>+[12]BS17A!$D1208</f>
        <v>0</v>
      </c>
      <c r="D186" s="15">
        <f>+[12]BS17A!$U1208</f>
        <v>237550</v>
      </c>
      <c r="E186" s="81">
        <f>+[12]BS17A!$V1208</f>
        <v>0</v>
      </c>
      <c r="F186" s="234"/>
    </row>
    <row r="187" spans="1:6" ht="12.75" customHeight="1" x14ac:dyDescent="0.2">
      <c r="A187" s="358" t="s">
        <v>271</v>
      </c>
      <c r="B187" s="362" t="s">
        <v>272</v>
      </c>
      <c r="C187" s="291">
        <f>+[12]BS17A!$D1209</f>
        <v>0</v>
      </c>
      <c r="D187" s="15">
        <f>+[12]BS17A!$U1209</f>
        <v>253550</v>
      </c>
      <c r="E187" s="81">
        <f>+[12]BS17A!$V1209</f>
        <v>0</v>
      </c>
      <c r="F187" s="234"/>
    </row>
    <row r="188" spans="1:6" ht="12.75" customHeight="1" x14ac:dyDescent="0.2">
      <c r="A188" s="358" t="s">
        <v>273</v>
      </c>
      <c r="B188" s="362" t="s">
        <v>274</v>
      </c>
      <c r="C188" s="291">
        <f>+[12]BS17A!$D1210</f>
        <v>0</v>
      </c>
      <c r="D188" s="15">
        <f>+[12]BS17A!$U1210</f>
        <v>303190</v>
      </c>
      <c r="E188" s="81">
        <f>+[12]BS17A!$V1210</f>
        <v>0</v>
      </c>
      <c r="F188" s="234"/>
    </row>
    <row r="189" spans="1:6" ht="24.75" customHeight="1" x14ac:dyDescent="0.2">
      <c r="A189" s="358" t="s">
        <v>275</v>
      </c>
      <c r="B189" s="361" t="s">
        <v>276</v>
      </c>
      <c r="C189" s="291">
        <f>+[12]BS17A!$D1211</f>
        <v>0</v>
      </c>
      <c r="D189" s="15">
        <f>+[12]BS17A!$U1211</f>
        <v>268850</v>
      </c>
      <c r="E189" s="81">
        <f>+[12]BS17A!$V1211</f>
        <v>0</v>
      </c>
      <c r="F189" s="234"/>
    </row>
    <row r="190" spans="1:6" ht="24.75" customHeight="1" x14ac:dyDescent="0.2">
      <c r="A190" s="358" t="s">
        <v>277</v>
      </c>
      <c r="B190" s="362" t="s">
        <v>278</v>
      </c>
      <c r="C190" s="291">
        <f>+[12]BS17A!$D1212</f>
        <v>0</v>
      </c>
      <c r="D190" s="15">
        <f>+[12]BS17A!$U1212</f>
        <v>1967550</v>
      </c>
      <c r="E190" s="81">
        <f>+[12]BS17A!$V1212</f>
        <v>0</v>
      </c>
      <c r="F190" s="234"/>
    </row>
    <row r="191" spans="1:6" ht="12.75" customHeight="1" x14ac:dyDescent="0.2">
      <c r="A191" s="358" t="s">
        <v>279</v>
      </c>
      <c r="B191" s="362" t="s">
        <v>280</v>
      </c>
      <c r="C191" s="291">
        <f>+[12]BS17A!$D1213</f>
        <v>0</v>
      </c>
      <c r="D191" s="15">
        <f>+[12]BS17A!$U1213</f>
        <v>1228930</v>
      </c>
      <c r="E191" s="81">
        <f>+[12]BS17A!$V1213</f>
        <v>0</v>
      </c>
      <c r="F191" s="234"/>
    </row>
    <row r="192" spans="1:6" ht="12.75" customHeight="1" x14ac:dyDescent="0.2">
      <c r="A192" s="336" t="s">
        <v>281</v>
      </c>
      <c r="B192" s="362" t="s">
        <v>282</v>
      </c>
      <c r="C192" s="291">
        <f>+[12]BS17A!$D1214</f>
        <v>0</v>
      </c>
      <c r="D192" s="15">
        <f>+[12]BS17A!$U1214</f>
        <v>1189460</v>
      </c>
      <c r="E192" s="81">
        <f>+[12]BS17A!$V1214</f>
        <v>0</v>
      </c>
      <c r="F192" s="234"/>
    </row>
    <row r="193" spans="1:6" ht="24.75" customHeight="1" x14ac:dyDescent="0.2">
      <c r="A193" s="358" t="s">
        <v>283</v>
      </c>
      <c r="B193" s="362" t="s">
        <v>284</v>
      </c>
      <c r="C193" s="291">
        <f>+[12]BS17A!$D1215</f>
        <v>0</v>
      </c>
      <c r="D193" s="15">
        <f>+[12]BS17A!$U1215</f>
        <v>1246120</v>
      </c>
      <c r="E193" s="81">
        <f>+[12]BS17A!$V1215</f>
        <v>0</v>
      </c>
      <c r="F193" s="234"/>
    </row>
    <row r="194" spans="1:6" ht="12.75" customHeight="1" x14ac:dyDescent="0.2">
      <c r="A194" s="336" t="s">
        <v>285</v>
      </c>
      <c r="B194" s="362" t="s">
        <v>286</v>
      </c>
      <c r="C194" s="291">
        <f>+[12]BS17A!$D1216</f>
        <v>0</v>
      </c>
      <c r="D194" s="15">
        <f>+[12]BS17A!$U1216</f>
        <v>176340</v>
      </c>
      <c r="E194" s="81">
        <f>+[12]BS17A!$V1216</f>
        <v>0</v>
      </c>
      <c r="F194" s="234"/>
    </row>
    <row r="195" spans="1:6" ht="12.75" customHeight="1" x14ac:dyDescent="0.2">
      <c r="A195" s="336" t="s">
        <v>287</v>
      </c>
      <c r="B195" s="362" t="s">
        <v>288</v>
      </c>
      <c r="C195" s="291">
        <f>+[12]BS17A!$D1217</f>
        <v>0</v>
      </c>
      <c r="D195" s="15">
        <f>+[12]BS17A!$U1217</f>
        <v>402390</v>
      </c>
      <c r="E195" s="81">
        <f>+[12]BS17A!$V1217</f>
        <v>0</v>
      </c>
      <c r="F195" s="234"/>
    </row>
    <row r="196" spans="1:6" ht="12.75" customHeight="1" x14ac:dyDescent="0.2">
      <c r="A196" s="358" t="s">
        <v>289</v>
      </c>
      <c r="B196" s="362" t="s">
        <v>290</v>
      </c>
      <c r="C196" s="291">
        <f>+[12]BS17A!$D1218</f>
        <v>0</v>
      </c>
      <c r="D196" s="15">
        <f>+[12]BS17A!$U1218</f>
        <v>149180</v>
      </c>
      <c r="E196" s="81">
        <f>+[12]BS17A!$V1218</f>
        <v>0</v>
      </c>
      <c r="F196" s="234"/>
    </row>
    <row r="197" spans="1:6" ht="12.75" customHeight="1" x14ac:dyDescent="0.2">
      <c r="A197" s="358" t="s">
        <v>291</v>
      </c>
      <c r="B197" s="362" t="s">
        <v>292</v>
      </c>
      <c r="C197" s="291">
        <f>+[12]BS17A!$D1219</f>
        <v>0</v>
      </c>
      <c r="D197" s="15">
        <f>+[12]BS17A!$U1219</f>
        <v>1208690</v>
      </c>
      <c r="E197" s="81">
        <f>+[12]BS17A!$V1219</f>
        <v>0</v>
      </c>
      <c r="F197" s="234"/>
    </row>
    <row r="198" spans="1:6" ht="12.75" customHeight="1" x14ac:dyDescent="0.2">
      <c r="A198" s="358" t="s">
        <v>293</v>
      </c>
      <c r="B198" s="362" t="s">
        <v>294</v>
      </c>
      <c r="C198" s="291">
        <f>+[12]BS17A!$D1220</f>
        <v>0</v>
      </c>
      <c r="D198" s="15">
        <f>+[12]BS17A!$U1220</f>
        <v>1208690</v>
      </c>
      <c r="E198" s="81">
        <f>+[12]BS17A!$V1220</f>
        <v>0</v>
      </c>
      <c r="F198" s="234"/>
    </row>
    <row r="199" spans="1:6" ht="12.75" customHeight="1" x14ac:dyDescent="0.2">
      <c r="A199" s="358">
        <v>1801001</v>
      </c>
      <c r="B199" s="360" t="s">
        <v>295</v>
      </c>
      <c r="C199" s="291">
        <f>+[12]BS17A!$D1354</f>
        <v>179</v>
      </c>
      <c r="D199" s="15">
        <f>+[12]BS17A!$U1354</f>
        <v>36050</v>
      </c>
      <c r="E199" s="81">
        <f>+[12]BS17A!$V1354</f>
        <v>6452950</v>
      </c>
      <c r="F199" s="234"/>
    </row>
    <row r="200" spans="1:6" ht="12.75" customHeight="1" x14ac:dyDescent="0.2">
      <c r="A200" s="358">
        <v>1801003</v>
      </c>
      <c r="B200" s="362" t="s">
        <v>296</v>
      </c>
      <c r="C200" s="291">
        <f>+[12]BS17A!$D1355</f>
        <v>0</v>
      </c>
      <c r="D200" s="15">
        <f>+[12]BS17A!$U1355</f>
        <v>43480</v>
      </c>
      <c r="E200" s="81">
        <f>+[12]BS17A!$V1355</f>
        <v>0</v>
      </c>
      <c r="F200" s="234"/>
    </row>
    <row r="201" spans="1:6" ht="12.75" customHeight="1" x14ac:dyDescent="0.2">
      <c r="A201" s="358">
        <v>1801006</v>
      </c>
      <c r="B201" s="360" t="s">
        <v>297</v>
      </c>
      <c r="C201" s="291">
        <f>+[12]BS17A!$D1356</f>
        <v>6</v>
      </c>
      <c r="D201" s="15">
        <f>+[12]BS17A!$U1356</f>
        <v>46320</v>
      </c>
      <c r="E201" s="81">
        <f>+[12]BS17A!$V1356</f>
        <v>277920</v>
      </c>
      <c r="F201" s="234"/>
    </row>
    <row r="202" spans="1:6" ht="24.75" customHeight="1" x14ac:dyDescent="0.2">
      <c r="A202" s="358" t="s">
        <v>298</v>
      </c>
      <c r="B202" s="360" t="s">
        <v>299</v>
      </c>
      <c r="C202" s="291">
        <f>[12]BS17A!D1036</f>
        <v>7</v>
      </c>
      <c r="D202" s="15">
        <f>[12]BS17A!U1036</f>
        <v>9750</v>
      </c>
      <c r="E202" s="81">
        <f>[12]BS17A!V1036</f>
        <v>68250</v>
      </c>
      <c r="F202" s="234"/>
    </row>
    <row r="203" spans="1:6" ht="24.75" customHeight="1" x14ac:dyDescent="0.2">
      <c r="A203" s="386" t="s">
        <v>300</v>
      </c>
      <c r="B203" s="388" t="s">
        <v>301</v>
      </c>
      <c r="C203" s="384">
        <f>[12]BS17A!D807</f>
        <v>0</v>
      </c>
      <c r="D203" s="15">
        <f>[12]BS17A!U807</f>
        <v>413710</v>
      </c>
      <c r="E203" s="81">
        <f>[12]BS17A!V807</f>
        <v>0</v>
      </c>
      <c r="F203" s="234"/>
    </row>
    <row r="204" spans="1:6" ht="24.75" customHeight="1" x14ac:dyDescent="0.2">
      <c r="A204" s="386" t="s">
        <v>302</v>
      </c>
      <c r="B204" s="388" t="s">
        <v>303</v>
      </c>
      <c r="C204" s="384">
        <f>[12]BS17A!D808</f>
        <v>0</v>
      </c>
      <c r="D204" s="15">
        <f>[12]BS17A!U808</f>
        <v>9286150</v>
      </c>
      <c r="E204" s="81">
        <f>[12]BS17A!V808</f>
        <v>0</v>
      </c>
      <c r="F204" s="234"/>
    </row>
    <row r="205" spans="1:6" ht="24.75" customHeight="1" x14ac:dyDescent="0.2">
      <c r="A205" s="386" t="s">
        <v>304</v>
      </c>
      <c r="B205" s="388" t="s">
        <v>305</v>
      </c>
      <c r="C205" s="384">
        <f>[12]BS17A!D809</f>
        <v>0</v>
      </c>
      <c r="D205" s="15">
        <f>[12]BS17A!U809</f>
        <v>238380</v>
      </c>
      <c r="E205" s="81">
        <f>[12]BS17A!V809</f>
        <v>0</v>
      </c>
      <c r="F205" s="234"/>
    </row>
    <row r="206" spans="1:6" ht="24.75" customHeight="1" x14ac:dyDescent="0.2">
      <c r="A206" s="387" t="s">
        <v>306</v>
      </c>
      <c r="B206" s="389" t="s">
        <v>307</v>
      </c>
      <c r="C206" s="385">
        <f>[12]BS17A!D810</f>
        <v>0</v>
      </c>
      <c r="D206" s="22">
        <f>[12]BS17A!U810</f>
        <v>1087000</v>
      </c>
      <c r="E206" s="86">
        <f>[12]BS17A!V810</f>
        <v>0</v>
      </c>
      <c r="F206" s="234"/>
    </row>
    <row r="207" spans="1:6" ht="17.25" customHeight="1" x14ac:dyDescent="0.2">
      <c r="A207" s="343"/>
      <c r="B207" s="342" t="s">
        <v>308</v>
      </c>
      <c r="C207" s="238">
        <f>SUM(C173:C206)</f>
        <v>1054</v>
      </c>
      <c r="D207" s="84"/>
      <c r="E207" s="85">
        <f>SUM(E173:E206)</f>
        <v>18141950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90" t="s">
        <v>7</v>
      </c>
      <c r="B211" s="490" t="s">
        <v>8</v>
      </c>
      <c r="C211" s="486" t="s">
        <v>9</v>
      </c>
      <c r="D211" s="258" t="s">
        <v>10</v>
      </c>
      <c r="E211" s="488" t="s">
        <v>11</v>
      </c>
      <c r="F211" s="231"/>
    </row>
    <row r="212" spans="1:6" ht="12.75" customHeight="1" x14ac:dyDescent="0.2">
      <c r="A212" s="335" t="s">
        <v>310</v>
      </c>
      <c r="B212" s="352" t="s">
        <v>311</v>
      </c>
      <c r="C212" s="294">
        <f>+[12]BS17A!$D18</f>
        <v>0</v>
      </c>
      <c r="D212" s="20">
        <f>+[12]BS17A!$U18</f>
        <v>15080</v>
      </c>
      <c r="E212" s="80">
        <f>+[12]BS17A!$V18</f>
        <v>0</v>
      </c>
      <c r="F212" s="234"/>
    </row>
    <row r="213" spans="1:6" ht="12.75" customHeight="1" x14ac:dyDescent="0.2">
      <c r="A213" s="336" t="s">
        <v>312</v>
      </c>
      <c r="B213" s="333" t="s">
        <v>313</v>
      </c>
      <c r="C213" s="291">
        <f>+[12]BS17A!$D19</f>
        <v>164</v>
      </c>
      <c r="D213" s="15">
        <f>+[12]BS17A!$U19</f>
        <v>15080</v>
      </c>
      <c r="E213" s="81">
        <f>+[12]BS17A!$V19</f>
        <v>2473120</v>
      </c>
      <c r="F213" s="234"/>
    </row>
    <row r="214" spans="1:6" ht="12.75" customHeight="1" x14ac:dyDescent="0.2">
      <c r="A214" s="336" t="s">
        <v>314</v>
      </c>
      <c r="B214" s="332" t="s">
        <v>315</v>
      </c>
      <c r="C214" s="291">
        <f>+[12]BS17A!$D47</f>
        <v>0</v>
      </c>
      <c r="D214" s="15">
        <f>+[12]BS17A!$U47</f>
        <v>1440</v>
      </c>
      <c r="E214" s="81">
        <f>+[12]BS17A!$V47</f>
        <v>0</v>
      </c>
      <c r="F214" s="234"/>
    </row>
    <row r="215" spans="1:6" ht="12.75" customHeight="1" x14ac:dyDescent="0.2">
      <c r="A215" s="336" t="s">
        <v>316</v>
      </c>
      <c r="B215" s="332" t="s">
        <v>317</v>
      </c>
      <c r="C215" s="291">
        <f>+[12]BS17A!$D48</f>
        <v>506</v>
      </c>
      <c r="D215" s="15">
        <f>+[12]BS17A!$U48</f>
        <v>710</v>
      </c>
      <c r="E215" s="81">
        <f>+[12]BS17A!$V48</f>
        <v>359260</v>
      </c>
      <c r="F215" s="234"/>
    </row>
    <row r="216" spans="1:6" ht="12.75" customHeight="1" x14ac:dyDescent="0.2">
      <c r="A216" s="336" t="s">
        <v>318</v>
      </c>
      <c r="B216" s="333" t="s">
        <v>319</v>
      </c>
      <c r="C216" s="291">
        <f>+[12]BS17A!$D49</f>
        <v>5403</v>
      </c>
      <c r="D216" s="15">
        <f>+[12]BS17A!$U49</f>
        <v>2140</v>
      </c>
      <c r="E216" s="81">
        <f>+[12]BS17A!$V49</f>
        <v>11562420</v>
      </c>
      <c r="F216" s="234"/>
    </row>
    <row r="217" spans="1:6" ht="12.75" customHeight="1" x14ac:dyDescent="0.2">
      <c r="A217" s="336" t="s">
        <v>320</v>
      </c>
      <c r="B217" s="333" t="s">
        <v>321</v>
      </c>
      <c r="C217" s="291">
        <f>+[12]BS17A!$D50</f>
        <v>80</v>
      </c>
      <c r="D217" s="15">
        <f>+[12]BS17A!$U50</f>
        <v>16070</v>
      </c>
      <c r="E217" s="81">
        <f>+[12]BS17A!$V50</f>
        <v>1285600</v>
      </c>
      <c r="F217" s="234"/>
    </row>
    <row r="218" spans="1:6" ht="12.75" customHeight="1" x14ac:dyDescent="0.2">
      <c r="A218" s="336" t="s">
        <v>322</v>
      </c>
      <c r="B218" s="332" t="s">
        <v>323</v>
      </c>
      <c r="C218" s="291">
        <f>+[12]BS17A!$D51</f>
        <v>164</v>
      </c>
      <c r="D218" s="15">
        <f>+[12]BS17A!$U51</f>
        <v>36900</v>
      </c>
      <c r="E218" s="81">
        <f>+[12]BS17A!$V51</f>
        <v>6051600</v>
      </c>
      <c r="F218" s="234"/>
    </row>
    <row r="219" spans="1:6" ht="12.75" customHeight="1" x14ac:dyDescent="0.2">
      <c r="A219" s="358" t="s">
        <v>324</v>
      </c>
      <c r="B219" s="332" t="s">
        <v>325</v>
      </c>
      <c r="C219" s="291">
        <f>+[12]BS17A!D52</f>
        <v>3</v>
      </c>
      <c r="D219" s="92"/>
      <c r="E219" s="81">
        <f>+[12]BS17A!V52</f>
        <v>27630</v>
      </c>
      <c r="F219" s="234"/>
    </row>
    <row r="220" spans="1:6" ht="12.75" customHeight="1" x14ac:dyDescent="0.2">
      <c r="A220" s="337" t="s">
        <v>326</v>
      </c>
      <c r="B220" s="334" t="s">
        <v>327</v>
      </c>
      <c r="C220" s="302">
        <f>+[12]BS17A!$D1861</f>
        <v>37</v>
      </c>
      <c r="D220" s="22">
        <f>+[12]BS17A!$U1861</f>
        <v>29900</v>
      </c>
      <c r="E220" s="86">
        <f>+[12]BS17A!$V1861</f>
        <v>1106300</v>
      </c>
      <c r="F220" s="234"/>
    </row>
    <row r="221" spans="1:6" ht="12.75" x14ac:dyDescent="0.2">
      <c r="A221" s="343"/>
      <c r="B221" s="342" t="s">
        <v>328</v>
      </c>
      <c r="C221" s="238">
        <f>SUM(C212:C220)</f>
        <v>6357</v>
      </c>
      <c r="D221" s="84"/>
      <c r="E221" s="91">
        <f>SUM(E212:E220)</f>
        <v>22865930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90" t="s">
        <v>7</v>
      </c>
      <c r="B225" s="490" t="s">
        <v>9</v>
      </c>
      <c r="C225" s="490"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90" t="s">
        <v>7</v>
      </c>
      <c r="B232" s="490" t="s">
        <v>8</v>
      </c>
      <c r="C232" s="486" t="s">
        <v>9</v>
      </c>
      <c r="D232" s="258" t="s">
        <v>10</v>
      </c>
      <c r="E232" s="488" t="s">
        <v>11</v>
      </c>
      <c r="F232" s="280"/>
      <c r="G232" s="281"/>
    </row>
    <row r="233" spans="1:7" ht="15" customHeight="1" x14ac:dyDescent="0.2">
      <c r="A233" s="335" t="s">
        <v>336</v>
      </c>
      <c r="B233" s="352" t="s">
        <v>337</v>
      </c>
      <c r="C233" s="317">
        <f>+[12]BS17A!$D1941</f>
        <v>322</v>
      </c>
      <c r="D233" s="20">
        <f>+[12]BS17A!$U1941</f>
        <v>20650</v>
      </c>
      <c r="E233" s="80">
        <f>+[12]BS17A!$V1941</f>
        <v>6649300</v>
      </c>
      <c r="F233" s="234"/>
    </row>
    <row r="234" spans="1:7" ht="15" customHeight="1" x14ac:dyDescent="0.2">
      <c r="A234" s="337" t="s">
        <v>338</v>
      </c>
      <c r="B234" s="334" t="s">
        <v>339</v>
      </c>
      <c r="C234" s="318">
        <f>+[12]BS17A!$D1942</f>
        <v>0</v>
      </c>
      <c r="D234" s="22">
        <f>+[12]BS17A!$U1942</f>
        <v>258790</v>
      </c>
      <c r="E234" s="86">
        <f>+[12]BS17A!$V1942</f>
        <v>0</v>
      </c>
      <c r="F234" s="234"/>
    </row>
    <row r="235" spans="1:7" ht="18" customHeight="1" x14ac:dyDescent="0.2">
      <c r="A235" s="343"/>
      <c r="B235" s="342" t="s">
        <v>340</v>
      </c>
      <c r="C235" s="238">
        <f>SUM(C233:C234)</f>
        <v>322</v>
      </c>
      <c r="D235" s="84"/>
      <c r="E235" s="85">
        <f>SUM(E233:E234)</f>
        <v>6649300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90" t="s">
        <v>7</v>
      </c>
      <c r="B239" s="490" t="s">
        <v>8</v>
      </c>
      <c r="C239" s="486" t="s">
        <v>9</v>
      </c>
      <c r="D239" s="258" t="s">
        <v>10</v>
      </c>
      <c r="E239" s="488" t="s">
        <v>11</v>
      </c>
      <c r="F239" s="234"/>
    </row>
    <row r="240" spans="1:7" ht="18" customHeight="1" x14ac:dyDescent="0.2">
      <c r="A240" s="276" t="s">
        <v>342</v>
      </c>
      <c r="B240" s="244" t="s">
        <v>343</v>
      </c>
      <c r="C240" s="285">
        <f>[12]BS17A!D768</f>
        <v>679</v>
      </c>
      <c r="D240" s="101"/>
      <c r="E240" s="102">
        <f>[12]BS17A!V768</f>
        <v>5406100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90" t="s">
        <v>7</v>
      </c>
      <c r="B243" s="486" t="s">
        <v>345</v>
      </c>
      <c r="C243" s="257" t="s">
        <v>346</v>
      </c>
      <c r="D243" s="258" t="s">
        <v>10</v>
      </c>
      <c r="E243" s="488" t="s">
        <v>11</v>
      </c>
      <c r="F243" s="234"/>
    </row>
    <row r="244" spans="1:6" ht="15" customHeight="1" x14ac:dyDescent="0.2">
      <c r="A244" s="237" t="s">
        <v>347</v>
      </c>
      <c r="B244" s="304" t="s">
        <v>348</v>
      </c>
      <c r="C244" s="294">
        <f>+[12]BS17A!$D1944</f>
        <v>0</v>
      </c>
      <c r="D244" s="20">
        <f>+[12]BS17A!$U1944</f>
        <v>264330</v>
      </c>
      <c r="E244" s="80">
        <f>+[12]BS17A!$V1944</f>
        <v>0</v>
      </c>
      <c r="F244" s="234"/>
    </row>
    <row r="245" spans="1:6" ht="15" customHeight="1" x14ac:dyDescent="0.2">
      <c r="A245" s="236" t="s">
        <v>349</v>
      </c>
      <c r="B245" s="305" t="s">
        <v>350</v>
      </c>
      <c r="C245" s="291">
        <f>+[12]BS17A!$D1945</f>
        <v>0</v>
      </c>
      <c r="D245" s="15">
        <f>+[12]BS17A!$U1945</f>
        <v>37550</v>
      </c>
      <c r="E245" s="81">
        <f>+[12]BS17A!$V1945</f>
        <v>0</v>
      </c>
      <c r="F245" s="234"/>
    </row>
    <row r="246" spans="1:6" ht="15" customHeight="1" x14ac:dyDescent="0.2">
      <c r="A246" s="236" t="s">
        <v>351</v>
      </c>
      <c r="B246" s="305" t="s">
        <v>352</v>
      </c>
      <c r="C246" s="291">
        <f>+[12]BS17A!$D1946</f>
        <v>0</v>
      </c>
      <c r="D246" s="15">
        <f>+[12]BS17A!$U1946</f>
        <v>141690</v>
      </c>
      <c r="E246" s="81">
        <f>+[12]BS17A!$V1946</f>
        <v>0</v>
      </c>
      <c r="F246" s="234"/>
    </row>
    <row r="247" spans="1:6" ht="15" customHeight="1" x14ac:dyDescent="0.2">
      <c r="A247" s="236" t="s">
        <v>353</v>
      </c>
      <c r="B247" s="305" t="s">
        <v>354</v>
      </c>
      <c r="C247" s="291">
        <f>+[12]BS17A!$D1947</f>
        <v>0</v>
      </c>
      <c r="D247" s="15">
        <f>+[12]BS17A!$U1947</f>
        <v>141690</v>
      </c>
      <c r="E247" s="81">
        <f>+[12]BS17A!$V1947</f>
        <v>0</v>
      </c>
      <c r="F247" s="234"/>
    </row>
    <row r="248" spans="1:6" ht="15" customHeight="1" x14ac:dyDescent="0.2">
      <c r="A248" s="236" t="s">
        <v>355</v>
      </c>
      <c r="B248" s="305" t="s">
        <v>356</v>
      </c>
      <c r="C248" s="291">
        <f>+[12]BS17A!$D1948</f>
        <v>0</v>
      </c>
      <c r="D248" s="15">
        <f>+[12]BS17A!$U1948</f>
        <v>257940</v>
      </c>
      <c r="E248" s="81">
        <f>+[12]BS17A!$V1948</f>
        <v>0</v>
      </c>
      <c r="F248" s="234"/>
    </row>
    <row r="249" spans="1:6" ht="15" customHeight="1" x14ac:dyDescent="0.2">
      <c r="A249" s="236" t="s">
        <v>357</v>
      </c>
      <c r="B249" s="305" t="s">
        <v>358</v>
      </c>
      <c r="C249" s="291">
        <f>+[12]BS17A!$D1949</f>
        <v>0</v>
      </c>
      <c r="D249" s="15">
        <f>+[12]BS17A!$U1949</f>
        <v>395840</v>
      </c>
      <c r="E249" s="81">
        <f>+[12]BS17A!$V1949</f>
        <v>0</v>
      </c>
      <c r="F249" s="234"/>
    </row>
    <row r="250" spans="1:6" ht="15" customHeight="1" x14ac:dyDescent="0.2">
      <c r="A250" s="236" t="s">
        <v>359</v>
      </c>
      <c r="B250" s="305" t="s">
        <v>360</v>
      </c>
      <c r="C250" s="291">
        <f>+[12]BS17A!$D1950</f>
        <v>0</v>
      </c>
      <c r="D250" s="15">
        <f>+[12]BS17A!$U1950</f>
        <v>675280</v>
      </c>
      <c r="E250" s="81">
        <f>+[12]BS17A!$V1950</f>
        <v>0</v>
      </c>
      <c r="F250" s="234"/>
    </row>
    <row r="251" spans="1:6" ht="15" customHeight="1" x14ac:dyDescent="0.2">
      <c r="A251" s="248" t="s">
        <v>361</v>
      </c>
      <c r="B251" s="305" t="s">
        <v>362</v>
      </c>
      <c r="C251" s="291">
        <f>+[12]BS17A!$D1951</f>
        <v>0</v>
      </c>
      <c r="D251" s="15">
        <f>+[12]BS17A!$U1951</f>
        <v>140650</v>
      </c>
      <c r="E251" s="81">
        <f>+[12]BS17A!$V1951</f>
        <v>0</v>
      </c>
      <c r="F251" s="234"/>
    </row>
    <row r="252" spans="1:6" ht="15" customHeight="1" x14ac:dyDescent="0.2">
      <c r="A252" s="248" t="s">
        <v>363</v>
      </c>
      <c r="B252" s="305" t="s">
        <v>364</v>
      </c>
      <c r="C252" s="291">
        <f>+[12]BS17A!$D1952</f>
        <v>0</v>
      </c>
      <c r="D252" s="15">
        <f>+[12]BS17A!$U1952</f>
        <v>379080</v>
      </c>
      <c r="E252" s="81">
        <f>+[12]BS17A!$V1952</f>
        <v>0</v>
      </c>
      <c r="F252" s="234"/>
    </row>
    <row r="253" spans="1:6" ht="15" customHeight="1" x14ac:dyDescent="0.2">
      <c r="A253" s="248" t="s">
        <v>365</v>
      </c>
      <c r="B253" s="305" t="s">
        <v>366</v>
      </c>
      <c r="C253" s="313">
        <f>+[12]BS17A!$D1953</f>
        <v>0</v>
      </c>
      <c r="D253" s="17">
        <f>+[12]BS17A!$U1953</f>
        <v>159610</v>
      </c>
      <c r="E253" s="103">
        <f>+[12]BS17A!$V1953</f>
        <v>0</v>
      </c>
      <c r="F253" s="234"/>
    </row>
    <row r="254" spans="1:6" ht="15" customHeight="1" x14ac:dyDescent="0.2">
      <c r="A254" s="248" t="s">
        <v>367</v>
      </c>
      <c r="B254" s="305" t="s">
        <v>368</v>
      </c>
      <c r="C254" s="313">
        <f>+[12]BS17A!$D1954</f>
        <v>0</v>
      </c>
      <c r="D254" s="17">
        <f>+[12]BS17A!$U1954</f>
        <v>138700</v>
      </c>
      <c r="E254" s="103">
        <f>+[12]BS17A!$V1954</f>
        <v>0</v>
      </c>
      <c r="F254" s="234"/>
    </row>
    <row r="255" spans="1:6" ht="15" customHeight="1" x14ac:dyDescent="0.2">
      <c r="A255" s="248" t="s">
        <v>369</v>
      </c>
      <c r="B255" s="305" t="s">
        <v>370</v>
      </c>
      <c r="C255" s="313">
        <f>+[12]BS17A!$D1955</f>
        <v>0</v>
      </c>
      <c r="D255" s="17">
        <f>+[12]BS17A!$U1955</f>
        <v>210870</v>
      </c>
      <c r="E255" s="103">
        <f>+[12]BS17A!$V1955</f>
        <v>0</v>
      </c>
      <c r="F255" s="234"/>
    </row>
    <row r="256" spans="1:6" ht="15" customHeight="1" x14ac:dyDescent="0.2">
      <c r="A256" s="248" t="s">
        <v>371</v>
      </c>
      <c r="B256" s="305" t="s">
        <v>372</v>
      </c>
      <c r="C256" s="313">
        <f>+[12]BS17A!$D1956</f>
        <v>0</v>
      </c>
      <c r="D256" s="17">
        <f>+[12]BS17A!$U1956</f>
        <v>55490</v>
      </c>
      <c r="E256" s="103">
        <f>+[12]BS17A!$V1956</f>
        <v>0</v>
      </c>
      <c r="F256" s="234"/>
    </row>
    <row r="257" spans="1:6" ht="15" customHeight="1" x14ac:dyDescent="0.2">
      <c r="A257" s="268" t="s">
        <v>373</v>
      </c>
      <c r="B257" s="312" t="s">
        <v>374</v>
      </c>
      <c r="C257" s="302">
        <f>+[12]BS17A!$D1957</f>
        <v>0</v>
      </c>
      <c r="D257" s="22">
        <f>+[12]BS17A!$U1957</f>
        <v>41470</v>
      </c>
      <c r="E257" s="86">
        <f>+[12]BS17A!$V1957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+[12]BS17A!$D1958</f>
        <v>0</v>
      </c>
      <c r="D259" s="20">
        <f>+[12]BS17A!$U1958</f>
        <v>227410</v>
      </c>
      <c r="E259" s="80">
        <f>+[12]BS17A!$V1958</f>
        <v>0</v>
      </c>
      <c r="F259" s="234"/>
    </row>
    <row r="260" spans="1:6" ht="15" customHeight="1" x14ac:dyDescent="0.2">
      <c r="A260" s="336" t="s">
        <v>377</v>
      </c>
      <c r="B260" s="350" t="s">
        <v>378</v>
      </c>
      <c r="C260" s="291">
        <f>+[12]BS17A!$D1959</f>
        <v>0</v>
      </c>
      <c r="D260" s="15">
        <f>+[12]BS17A!$U1959</f>
        <v>1352770</v>
      </c>
      <c r="E260" s="81">
        <f>+[12]BS17A!$V1959</f>
        <v>0</v>
      </c>
      <c r="F260" s="234"/>
    </row>
    <row r="261" spans="1:6" ht="15" customHeight="1" x14ac:dyDescent="0.2">
      <c r="A261" s="336" t="s">
        <v>379</v>
      </c>
      <c r="B261" s="350" t="s">
        <v>380</v>
      </c>
      <c r="C261" s="291">
        <f>+[12]BS17A!$D1960</f>
        <v>0</v>
      </c>
      <c r="D261" s="15">
        <f>+[12]BS17A!$U1960</f>
        <v>204100</v>
      </c>
      <c r="E261" s="81">
        <f>+[12]BS17A!$V1960</f>
        <v>0</v>
      </c>
      <c r="F261" s="234"/>
    </row>
    <row r="262" spans="1:6" ht="15" customHeight="1" x14ac:dyDescent="0.2">
      <c r="A262" s="336" t="s">
        <v>381</v>
      </c>
      <c r="B262" s="350" t="s">
        <v>382</v>
      </c>
      <c r="C262" s="291">
        <f>+[12]BS17A!$D1961</f>
        <v>0</v>
      </c>
      <c r="D262" s="15">
        <f>+[12]BS17A!$U1961</f>
        <v>180490</v>
      </c>
      <c r="E262" s="81">
        <f>+[12]BS17A!$V1961</f>
        <v>0</v>
      </c>
      <c r="F262" s="234"/>
    </row>
    <row r="263" spans="1:6" ht="15" customHeight="1" x14ac:dyDescent="0.2">
      <c r="A263" s="336" t="s">
        <v>383</v>
      </c>
      <c r="B263" s="350" t="s">
        <v>384</v>
      </c>
      <c r="C263" s="291">
        <f>+[12]BS17A!$D1962</f>
        <v>0</v>
      </c>
      <c r="D263" s="15">
        <f>+[12]BS17A!$U1962</f>
        <v>366390</v>
      </c>
      <c r="E263" s="81">
        <f>+[12]BS17A!$V1962</f>
        <v>0</v>
      </c>
      <c r="F263" s="234"/>
    </row>
    <row r="264" spans="1:6" ht="15" customHeight="1" x14ac:dyDescent="0.2">
      <c r="A264" s="336" t="s">
        <v>385</v>
      </c>
      <c r="B264" s="350" t="s">
        <v>386</v>
      </c>
      <c r="C264" s="291">
        <f>+[12]BS17A!$D1963</f>
        <v>0</v>
      </c>
      <c r="D264" s="15">
        <f>+[12]BS17A!$U1963</f>
        <v>1218380</v>
      </c>
      <c r="E264" s="81">
        <f>+[12]BS17A!$V1963</f>
        <v>0</v>
      </c>
      <c r="F264" s="234"/>
    </row>
    <row r="265" spans="1:6" ht="15" customHeight="1" x14ac:dyDescent="0.2">
      <c r="A265" s="336" t="s">
        <v>387</v>
      </c>
      <c r="B265" s="350" t="s">
        <v>388</v>
      </c>
      <c r="C265" s="291">
        <f>+[12]BS17A!$D1964</f>
        <v>0</v>
      </c>
      <c r="D265" s="15">
        <f>+[12]BS17A!$U1964</f>
        <v>1252090</v>
      </c>
      <c r="E265" s="81">
        <f>+[12]BS17A!$V1964</f>
        <v>0</v>
      </c>
      <c r="F265" s="234"/>
    </row>
    <row r="266" spans="1:6" ht="15" customHeight="1" x14ac:dyDescent="0.2">
      <c r="A266" s="336" t="s">
        <v>389</v>
      </c>
      <c r="B266" s="350" t="s">
        <v>390</v>
      </c>
      <c r="C266" s="291">
        <f>+[12]BS17A!$D1965</f>
        <v>0</v>
      </c>
      <c r="D266" s="15">
        <f>+[12]BS17A!$U1965</f>
        <v>991380</v>
      </c>
      <c r="E266" s="81">
        <f>+[12]BS17A!$V1965</f>
        <v>0</v>
      </c>
      <c r="F266" s="234"/>
    </row>
    <row r="267" spans="1:6" ht="15" customHeight="1" x14ac:dyDescent="0.2">
      <c r="A267" s="336" t="s">
        <v>391</v>
      </c>
      <c r="B267" s="350" t="s">
        <v>392</v>
      </c>
      <c r="C267" s="291">
        <f>+[12]BS17A!$D1966</f>
        <v>0</v>
      </c>
      <c r="D267" s="15">
        <f>+[12]BS17A!$U1966</f>
        <v>1044820</v>
      </c>
      <c r="E267" s="81">
        <f>+[12]BS17A!$V1966</f>
        <v>0</v>
      </c>
      <c r="F267" s="234"/>
    </row>
    <row r="268" spans="1:6" ht="15" customHeight="1" x14ac:dyDescent="0.2">
      <c r="A268" s="336" t="s">
        <v>393</v>
      </c>
      <c r="B268" s="350" t="s">
        <v>394</v>
      </c>
      <c r="C268" s="291">
        <f>+[12]BS17A!$D1967</f>
        <v>0</v>
      </c>
      <c r="D268" s="15">
        <f>+[12]BS17A!$U1967</f>
        <v>412180</v>
      </c>
      <c r="E268" s="81">
        <f>+[12]BS17A!$V1967</f>
        <v>0</v>
      </c>
      <c r="F268" s="234"/>
    </row>
    <row r="269" spans="1:6" ht="15" customHeight="1" x14ac:dyDescent="0.2">
      <c r="A269" s="336" t="s">
        <v>395</v>
      </c>
      <c r="B269" s="350" t="s">
        <v>396</v>
      </c>
      <c r="C269" s="291">
        <f>+[12]BS17A!$D1968</f>
        <v>0</v>
      </c>
      <c r="D269" s="15">
        <f>+[12]BS17A!$U1968</f>
        <v>98710</v>
      </c>
      <c r="E269" s="81">
        <f>+[12]BS17A!$V1968</f>
        <v>0</v>
      </c>
      <c r="F269" s="234"/>
    </row>
    <row r="270" spans="1:6" ht="15" customHeight="1" x14ac:dyDescent="0.2">
      <c r="A270" s="336" t="s">
        <v>397</v>
      </c>
      <c r="B270" s="350" t="s">
        <v>398</v>
      </c>
      <c r="C270" s="291">
        <f>+[12]BS17A!$D1969</f>
        <v>0</v>
      </c>
      <c r="D270" s="15">
        <f>+[12]BS17A!$U1969</f>
        <v>294490</v>
      </c>
      <c r="E270" s="81">
        <f>+[12]BS17A!$V1969</f>
        <v>0</v>
      </c>
      <c r="F270" s="234"/>
    </row>
    <row r="271" spans="1:6" ht="15" customHeight="1" x14ac:dyDescent="0.2">
      <c r="A271" s="336" t="s">
        <v>399</v>
      </c>
      <c r="B271" s="333" t="s">
        <v>400</v>
      </c>
      <c r="C271" s="291">
        <f>+[12]BS17A!$D1970</f>
        <v>0</v>
      </c>
      <c r="D271" s="15">
        <f>+[12]BS17A!$U1970</f>
        <v>83270</v>
      </c>
      <c r="E271" s="81">
        <f>+[12]BS17A!$V1970</f>
        <v>0</v>
      </c>
      <c r="F271" s="234"/>
    </row>
    <row r="272" spans="1:6" ht="15" customHeight="1" x14ac:dyDescent="0.2">
      <c r="A272" s="336" t="s">
        <v>401</v>
      </c>
      <c r="B272" s="333" t="s">
        <v>402</v>
      </c>
      <c r="C272" s="291">
        <f>+[12]BS17A!$D1971</f>
        <v>0</v>
      </c>
      <c r="D272" s="15">
        <f>+[12]BS17A!$U1971</f>
        <v>1430780</v>
      </c>
      <c r="E272" s="81">
        <f>+[12]BS17A!$V1971</f>
        <v>0</v>
      </c>
      <c r="F272" s="234"/>
    </row>
    <row r="273" spans="1:10" ht="15" customHeight="1" x14ac:dyDescent="0.2">
      <c r="A273" s="336" t="s">
        <v>403</v>
      </c>
      <c r="B273" s="333" t="s">
        <v>404</v>
      </c>
      <c r="C273" s="291">
        <f>+[12]BS17A!$D1972</f>
        <v>0</v>
      </c>
      <c r="D273" s="15">
        <f>+[12]BS17A!$U1972</f>
        <v>334550</v>
      </c>
      <c r="E273" s="81">
        <f>+[12]BS17A!$V1972</f>
        <v>0</v>
      </c>
      <c r="F273" s="234"/>
    </row>
    <row r="274" spans="1:10" ht="15" customHeight="1" x14ac:dyDescent="0.2">
      <c r="A274" s="336" t="s">
        <v>405</v>
      </c>
      <c r="B274" s="333" t="s">
        <v>406</v>
      </c>
      <c r="C274" s="291">
        <f>+[12]BS17A!$D1973</f>
        <v>0</v>
      </c>
      <c r="D274" s="15">
        <f>+[12]BS17A!$U1973</f>
        <v>1120750</v>
      </c>
      <c r="E274" s="81">
        <f>+[12]BS17A!$V1973</f>
        <v>0</v>
      </c>
      <c r="F274" s="234"/>
    </row>
    <row r="275" spans="1:10" ht="15" customHeight="1" x14ac:dyDescent="0.2">
      <c r="A275" s="336" t="s">
        <v>407</v>
      </c>
      <c r="B275" s="351" t="s">
        <v>408</v>
      </c>
      <c r="C275" s="291">
        <f>+[12]BS17A!$D1974</f>
        <v>0</v>
      </c>
      <c r="D275" s="15">
        <f>+[12]BS17A!$U1974</f>
        <v>686120</v>
      </c>
      <c r="E275" s="81">
        <f>+[12]BS17A!$V1974</f>
        <v>0</v>
      </c>
      <c r="F275" s="234"/>
    </row>
    <row r="276" spans="1:10" ht="15" customHeight="1" x14ac:dyDescent="0.2">
      <c r="A276" s="337" t="s">
        <v>409</v>
      </c>
      <c r="B276" s="351" t="s">
        <v>410</v>
      </c>
      <c r="C276" s="302">
        <f>+[12]BS17A!$D1975</f>
        <v>0</v>
      </c>
      <c r="D276" s="17">
        <f>+[12]BS17A!$U1975</f>
        <v>559920</v>
      </c>
      <c r="E276" s="103">
        <f>+[12]BS17A!$V1975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+[12]BS17A!$D1976</f>
        <v>0</v>
      </c>
      <c r="D278" s="12">
        <f>[12]BS17A!U1976</f>
        <v>301830</v>
      </c>
      <c r="E278" s="104">
        <f>+[12]BS17A!$V1976</f>
        <v>0</v>
      </c>
      <c r="F278" s="234"/>
    </row>
    <row r="279" spans="1:10" ht="15" customHeight="1" x14ac:dyDescent="0.2">
      <c r="A279" s="336" t="s">
        <v>414</v>
      </c>
      <c r="B279" s="333" t="s">
        <v>415</v>
      </c>
      <c r="C279" s="291">
        <f>+[12]BS17A!$D1977</f>
        <v>0</v>
      </c>
      <c r="D279" s="15">
        <f>[12]BS17A!U1977</f>
        <v>175970</v>
      </c>
      <c r="E279" s="81">
        <f>+[12]BS17A!$V1977</f>
        <v>0</v>
      </c>
      <c r="F279" s="234"/>
    </row>
    <row r="280" spans="1:10" ht="15" customHeight="1" x14ac:dyDescent="0.2">
      <c r="A280" s="336" t="s">
        <v>416</v>
      </c>
      <c r="B280" s="333" t="s">
        <v>417</v>
      </c>
      <c r="C280" s="291">
        <f>+[12]BS17A!$D1978</f>
        <v>0</v>
      </c>
      <c r="D280" s="15">
        <f>[12]BS17A!U1978</f>
        <v>425200</v>
      </c>
      <c r="E280" s="81">
        <f>+[12]BS17A!$V1978</f>
        <v>0</v>
      </c>
      <c r="F280" s="234"/>
    </row>
    <row r="281" spans="1:10" ht="15" customHeight="1" x14ac:dyDescent="0.2">
      <c r="A281" s="336" t="s">
        <v>418</v>
      </c>
      <c r="B281" s="333" t="s">
        <v>419</v>
      </c>
      <c r="C281" s="291">
        <f>+[12]BS17A!$D1979</f>
        <v>0</v>
      </c>
      <c r="D281" s="15">
        <f>[12]BS17A!U1979</f>
        <v>440630</v>
      </c>
      <c r="E281" s="81">
        <f>+[12]BS17A!$V1979</f>
        <v>0</v>
      </c>
      <c r="F281" s="234"/>
    </row>
    <row r="282" spans="1:10" ht="15" customHeight="1" x14ac:dyDescent="0.2">
      <c r="A282" s="337" t="s">
        <v>420</v>
      </c>
      <c r="B282" s="345" t="s">
        <v>421</v>
      </c>
      <c r="C282" s="302">
        <f>+[12]BS17A!$D1980</f>
        <v>0</v>
      </c>
      <c r="D282" s="22">
        <f>[12]BS17A!U1980</f>
        <v>275340</v>
      </c>
      <c r="E282" s="86">
        <f>+[12]BS17A!$V1980</f>
        <v>0</v>
      </c>
      <c r="F282" s="105"/>
    </row>
    <row r="283" spans="1:10" ht="15" customHeight="1" x14ac:dyDescent="0.2">
      <c r="A283" s="348" t="s">
        <v>422</v>
      </c>
      <c r="B283" s="346" t="s">
        <v>423</v>
      </c>
      <c r="C283" s="316">
        <f>+[12]BS17A!$D1981</f>
        <v>115</v>
      </c>
      <c r="D283" s="106">
        <f>[12]BS17A!U1981</f>
        <v>37440</v>
      </c>
      <c r="E283" s="102">
        <f>+[12]BS17A!$V1981</f>
        <v>4305600</v>
      </c>
      <c r="F283" s="105"/>
    </row>
    <row r="284" spans="1:10" ht="15" customHeight="1" x14ac:dyDescent="0.2">
      <c r="A284" s="343"/>
      <c r="B284" s="347" t="s">
        <v>424</v>
      </c>
      <c r="C284" s="238">
        <f>SUM(C244:C283)</f>
        <v>115</v>
      </c>
      <c r="D284" s="84"/>
      <c r="E284" s="85">
        <f>SUM(E244:E283)</f>
        <v>4305600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90" t="s">
        <v>7</v>
      </c>
      <c r="B288" s="490" t="s">
        <v>425</v>
      </c>
      <c r="C288" s="486" t="s">
        <v>346</v>
      </c>
      <c r="D288" s="258" t="s">
        <v>10</v>
      </c>
      <c r="E288" s="488" t="s">
        <v>11</v>
      </c>
      <c r="F288" s="105"/>
    </row>
    <row r="289" spans="1:7" ht="15" customHeight="1" x14ac:dyDescent="0.2">
      <c r="A289" s="335" t="s">
        <v>426</v>
      </c>
      <c r="B289" s="339" t="s">
        <v>427</v>
      </c>
      <c r="C289" s="294">
        <f>+[12]BS17A!$D1983</f>
        <v>2</v>
      </c>
      <c r="D289" s="20">
        <f>+[12]BS17A!$U1983</f>
        <v>7370</v>
      </c>
      <c r="E289" s="80">
        <f>+[12]BS17A!$V1983</f>
        <v>14740</v>
      </c>
      <c r="F289" s="234"/>
    </row>
    <row r="290" spans="1:7" ht="15" customHeight="1" x14ac:dyDescent="0.2">
      <c r="A290" s="336" t="s">
        <v>428</v>
      </c>
      <c r="B290" s="340" t="s">
        <v>429</v>
      </c>
      <c r="C290" s="291">
        <f>+[12]BS17A!$D1984</f>
        <v>0</v>
      </c>
      <c r="D290" s="15">
        <f>+[12]BS17A!$U1984</f>
        <v>3920</v>
      </c>
      <c r="E290" s="81">
        <f>+[12]BS17A!$V1984</f>
        <v>0</v>
      </c>
      <c r="F290" s="234"/>
    </row>
    <row r="291" spans="1:7" ht="15" customHeight="1" x14ac:dyDescent="0.2">
      <c r="A291" s="336" t="s">
        <v>430</v>
      </c>
      <c r="B291" s="340" t="s">
        <v>431</v>
      </c>
      <c r="C291" s="291">
        <f>+[12]BS17A!$D1985</f>
        <v>1</v>
      </c>
      <c r="D291" s="15">
        <f>+[12]BS17A!$U1985</f>
        <v>14780</v>
      </c>
      <c r="E291" s="81">
        <f>+[12]BS17A!$V1985</f>
        <v>14780</v>
      </c>
      <c r="F291" s="234"/>
    </row>
    <row r="292" spans="1:7" ht="15" customHeight="1" x14ac:dyDescent="0.2">
      <c r="A292" s="336" t="s">
        <v>432</v>
      </c>
      <c r="B292" s="340" t="s">
        <v>433</v>
      </c>
      <c r="C292" s="291">
        <f>+[12]BS17A!$D1986</f>
        <v>0</v>
      </c>
      <c r="D292" s="15">
        <f>+[12]BS17A!$U1986</f>
        <v>151590</v>
      </c>
      <c r="E292" s="81">
        <f>+[12]BS17A!$V1986</f>
        <v>0</v>
      </c>
      <c r="F292" s="234"/>
    </row>
    <row r="293" spans="1:7" ht="15" customHeight="1" x14ac:dyDescent="0.2">
      <c r="A293" s="337" t="s">
        <v>434</v>
      </c>
      <c r="B293" s="341" t="s">
        <v>435</v>
      </c>
      <c r="C293" s="302">
        <f>+[12]BS17A!$D1987</f>
        <v>0</v>
      </c>
      <c r="D293" s="22">
        <f>+[12]BS17A!$U1987</f>
        <v>832610</v>
      </c>
      <c r="E293" s="86">
        <f>+[12]BS17A!$V1987</f>
        <v>0</v>
      </c>
      <c r="F293" s="234"/>
    </row>
    <row r="294" spans="1:7" ht="15" customHeight="1" x14ac:dyDescent="0.2">
      <c r="A294" s="343"/>
      <c r="B294" s="342" t="s">
        <v>436</v>
      </c>
      <c r="C294" s="261">
        <f>SUM(C289:C293)</f>
        <v>3</v>
      </c>
      <c r="D294" s="245"/>
      <c r="E294" s="62">
        <f>SUM(E289:E293)</f>
        <v>29520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90" t="s">
        <v>7</v>
      </c>
      <c r="B298" s="310" t="s">
        <v>437</v>
      </c>
      <c r="C298" s="311" t="s">
        <v>438</v>
      </c>
      <c r="D298" s="258" t="s">
        <v>10</v>
      </c>
      <c r="E298" s="488" t="s">
        <v>11</v>
      </c>
      <c r="F298" s="289"/>
      <c r="G298" s="235"/>
    </row>
    <row r="299" spans="1:7" ht="15" customHeight="1" x14ac:dyDescent="0.2">
      <c r="A299" s="335" t="s">
        <v>439</v>
      </c>
      <c r="B299" s="331" t="s">
        <v>440</v>
      </c>
      <c r="C299" s="294">
        <f>+[12]BS17A!$D1863</f>
        <v>193</v>
      </c>
      <c r="D299" s="20">
        <f>+[12]BS17A!$U1863</f>
        <v>19700</v>
      </c>
      <c r="E299" s="80">
        <f>+[12]BS17A!$V1863</f>
        <v>3802100</v>
      </c>
      <c r="F299" s="234"/>
    </row>
    <row r="300" spans="1:7" ht="15" customHeight="1" x14ac:dyDescent="0.2">
      <c r="A300" s="336" t="s">
        <v>441</v>
      </c>
      <c r="B300" s="332" t="s">
        <v>442</v>
      </c>
      <c r="C300" s="291">
        <f>+[12]BS17A!$D1864</f>
        <v>180</v>
      </c>
      <c r="D300" s="15">
        <f>+[12]BS17A!$U1864</f>
        <v>61980</v>
      </c>
      <c r="E300" s="81">
        <f>+[12]BS17A!$V1864</f>
        <v>11156400</v>
      </c>
      <c r="F300" s="234"/>
    </row>
    <row r="301" spans="1:7" ht="15" customHeight="1" x14ac:dyDescent="0.2">
      <c r="A301" s="336" t="s">
        <v>443</v>
      </c>
      <c r="B301" s="332" t="s">
        <v>444</v>
      </c>
      <c r="C301" s="291">
        <f>+[12]BS17A!$D1865</f>
        <v>0</v>
      </c>
      <c r="D301" s="15">
        <f>+[12]BS17A!$U1865</f>
        <v>76830</v>
      </c>
      <c r="E301" s="81">
        <f>+[12]BS17A!$V1865</f>
        <v>0</v>
      </c>
      <c r="F301" s="234"/>
    </row>
    <row r="302" spans="1:7" ht="15" customHeight="1" x14ac:dyDescent="0.2">
      <c r="A302" s="336" t="s">
        <v>445</v>
      </c>
      <c r="B302" s="332" t="s">
        <v>446</v>
      </c>
      <c r="C302" s="291">
        <f>+[12]BS17A!$D1866</f>
        <v>160</v>
      </c>
      <c r="D302" s="15">
        <f>+[12]BS17A!$U1866</f>
        <v>2700</v>
      </c>
      <c r="E302" s="81">
        <f>+[12]BS17A!$V1866</f>
        <v>432000</v>
      </c>
      <c r="F302" s="234"/>
    </row>
    <row r="303" spans="1:7" ht="15" customHeight="1" x14ac:dyDescent="0.2">
      <c r="A303" s="336" t="s">
        <v>447</v>
      </c>
      <c r="B303" s="332" t="s">
        <v>448</v>
      </c>
      <c r="C303" s="291">
        <f>+[12]BS17A!$D1867</f>
        <v>0</v>
      </c>
      <c r="D303" s="15">
        <f>+[12]BS17A!$U1867</f>
        <v>70</v>
      </c>
      <c r="E303" s="81">
        <f>+[12]BS17A!$V1867</f>
        <v>0</v>
      </c>
      <c r="F303" s="234"/>
    </row>
    <row r="304" spans="1:7" ht="15" customHeight="1" x14ac:dyDescent="0.2">
      <c r="A304" s="336" t="s">
        <v>449</v>
      </c>
      <c r="B304" s="333" t="s">
        <v>450</v>
      </c>
      <c r="C304" s="291">
        <f>+[12]BS17A!$D1868</f>
        <v>0</v>
      </c>
      <c r="D304" s="15">
        <f>+[12]BS17A!$U1868</f>
        <v>163110</v>
      </c>
      <c r="E304" s="81">
        <f>+[12]BS17A!$V1868</f>
        <v>0</v>
      </c>
      <c r="F304" s="234"/>
    </row>
    <row r="305" spans="1:7" ht="15" customHeight="1" x14ac:dyDescent="0.2">
      <c r="A305" s="337" t="s">
        <v>451</v>
      </c>
      <c r="B305" s="334" t="s">
        <v>452</v>
      </c>
      <c r="C305" s="302">
        <f>+[12]BS17A!$D1869</f>
        <v>0</v>
      </c>
      <c r="D305" s="22">
        <f>+[12]BS17A!$U1869</f>
        <v>11090</v>
      </c>
      <c r="E305" s="86">
        <f>+[12]BS17A!$V1869</f>
        <v>0</v>
      </c>
      <c r="F305" s="234"/>
    </row>
    <row r="306" spans="1:7" ht="15" customHeight="1" x14ac:dyDescent="0.2">
      <c r="A306" s="338"/>
      <c r="B306" s="509" t="s">
        <v>453</v>
      </c>
      <c r="C306" s="510"/>
      <c r="D306" s="101"/>
      <c r="E306" s="112">
        <f>SUM(E299:E305)</f>
        <v>15390500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31781020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90" t="s">
        <v>11</v>
      </c>
      <c r="F314" s="280"/>
      <c r="G314" s="281"/>
    </row>
    <row r="315" spans="1:7" ht="15" customHeight="1" x14ac:dyDescent="0.2">
      <c r="A315" s="256"/>
      <c r="B315" s="501" t="s">
        <v>458</v>
      </c>
      <c r="C315" s="502"/>
      <c r="D315" s="503"/>
      <c r="E315" s="113">
        <f>+E50+E76+E84+G109+E116+C121+E148+E155+E168+E207+E221+C228+E310</f>
        <v>812169495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90"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19039587</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68261691</v>
      </c>
      <c r="D332" s="234"/>
      <c r="E332" s="234"/>
      <c r="F332" s="234"/>
    </row>
    <row r="333" spans="1:6" ht="15" customHeight="1" x14ac:dyDescent="0.2">
      <c r="A333" s="238"/>
      <c r="B333" s="303" t="s">
        <v>475</v>
      </c>
      <c r="C333" s="90">
        <f>SUM(C325:C332)</f>
        <v>87301278</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[12]NOMBRE!B12</f>
        <v>Sra. María Inés Núñez González</v>
      </c>
      <c r="F338" s="500"/>
    </row>
    <row r="339" spans="1:6" ht="12.75" x14ac:dyDescent="0.2">
      <c r="A339" s="282"/>
      <c r="B339" s="282"/>
      <c r="C339" s="282"/>
      <c r="D339" s="284"/>
      <c r="E339" s="493" t="str">
        <f>[12]NOMBRE!A12</f>
        <v>Jefe de Estadisticas</v>
      </c>
      <c r="F339" s="493"/>
    </row>
    <row r="340" spans="1:6" ht="12.75" x14ac:dyDescent="0.2">
      <c r="A340" s="282"/>
      <c r="B340" s="282"/>
      <c r="C340" s="282"/>
      <c r="D340" s="282"/>
      <c r="E340" s="492"/>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[12]NOMBRE!B11</f>
        <v>Sr. Nolasco Pérez Pérez</v>
      </c>
      <c r="F347" s="500"/>
    </row>
    <row r="348" spans="1:6" ht="22.5" customHeight="1" x14ac:dyDescent="0.2">
      <c r="A348" s="282"/>
      <c r="B348" s="282"/>
      <c r="C348" s="282"/>
      <c r="D348" s="288"/>
      <c r="E348" s="493" t="str">
        <f>CONCATENATE("Director ",[12]NOMBRE!B1)</f>
        <v xml:space="preserve">Director </v>
      </c>
      <c r="F348" s="493"/>
    </row>
    <row r="349" spans="1:6" ht="12.75" x14ac:dyDescent="0.2">
      <c r="A349" s="282"/>
      <c r="B349" s="282"/>
      <c r="C349" s="282"/>
      <c r="D349" s="298"/>
      <c r="E349" s="282"/>
      <c r="F349" s="288"/>
    </row>
  </sheetData>
  <mergeCells count="49">
    <mergeCell ref="C6:E6"/>
    <mergeCell ref="C1:E1"/>
    <mergeCell ref="C2:E2"/>
    <mergeCell ref="C3:E3"/>
    <mergeCell ref="C4:E4"/>
    <mergeCell ref="C5:E5"/>
    <mergeCell ref="A7:B7"/>
    <mergeCell ref="C7:E7"/>
    <mergeCell ref="C8:E8"/>
    <mergeCell ref="A11:E11"/>
    <mergeCell ref="A13:E13"/>
    <mergeCell ref="A27:E27"/>
    <mergeCell ref="A38:E38"/>
    <mergeCell ref="A41:E41"/>
    <mergeCell ref="A46:E46"/>
    <mergeCell ref="A53:E53"/>
    <mergeCell ref="A79:E79"/>
    <mergeCell ref="A87:G87"/>
    <mergeCell ref="A231:E231"/>
    <mergeCell ref="A88:A89"/>
    <mergeCell ref="B88:B89"/>
    <mergeCell ref="A112:E112"/>
    <mergeCell ref="A119:C119"/>
    <mergeCell ref="A124:E124"/>
    <mergeCell ref="A151:E151"/>
    <mergeCell ref="A158:E158"/>
    <mergeCell ref="A171:E171"/>
    <mergeCell ref="A210:E210"/>
    <mergeCell ref="A224:C224"/>
    <mergeCell ref="C88:G88"/>
    <mergeCell ref="B315:D315"/>
    <mergeCell ref="A238:E238"/>
    <mergeCell ref="A242:E242"/>
    <mergeCell ref="A258:E258"/>
    <mergeCell ref="A277:E277"/>
    <mergeCell ref="A287:E287"/>
    <mergeCell ref="A297:E297"/>
    <mergeCell ref="B306:C306"/>
    <mergeCell ref="A309:E309"/>
    <mergeCell ref="B310:D310"/>
    <mergeCell ref="A313:E313"/>
    <mergeCell ref="A314:D314"/>
    <mergeCell ref="E348:F348"/>
    <mergeCell ref="A318:C318"/>
    <mergeCell ref="A319:C319"/>
    <mergeCell ref="A320:B320"/>
    <mergeCell ref="E338:F338"/>
    <mergeCell ref="E339:F339"/>
    <mergeCell ref="E347:F347"/>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topLeftCell="A294" workbookViewId="0">
      <selection activeCell="E315" sqref="E315"/>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1.425781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1.425781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1.425781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1.425781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1.425781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1.425781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1.425781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1.425781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1.425781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1.425781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1.425781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1.425781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1.425781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1.425781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1.425781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1.425781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1.425781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1.425781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1.425781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1.425781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1.425781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1.425781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1.425781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1.425781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1.425781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1.425781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1.425781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1.425781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1.425781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1.425781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1.425781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1.425781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1.425781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1.425781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1.425781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1.425781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1.425781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1.425781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1.425781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1.425781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1.425781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1.425781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1.425781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1.425781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1.425781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1.425781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1.425781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1.425781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1.425781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1.425781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1.425781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1.425781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1.425781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1.425781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1.425781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1.425781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1.425781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1.425781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1.425781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1.425781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1.425781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1.425781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1.425781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1.425781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",[1]NOMBRE!B2," - ","( ",[1]NOMBRE!C2,[1]NOMBRE!D2,[1]NOMBRE!E2,[1]NOMBRE!F2,[1]NOMBRE!G2," )")</f>
        <v>COMUNA: Linares - ( 07401 )</v>
      </c>
      <c r="B2" s="229"/>
      <c r="C2" s="526"/>
      <c r="D2" s="527"/>
      <c r="E2" s="528"/>
      <c r="F2" s="231"/>
      <c r="G2" s="232"/>
    </row>
    <row r="3" spans="1:7" ht="12.75" x14ac:dyDescent="0.2">
      <c r="A3" s="228" t="str">
        <f>CONCATENATE("ESTABLECIMIENTO/ESTRATEGIA: ",[1]NOMBRE!B3," - ","( ",[1]NOMBRE!C3,[1]NOMBRE!D3,[1]NOMBRE!E3,[1]NOMBRE!F3,[1]NOMBRE!G3,[1]NOMBRE!H3," )")</f>
        <v>ESTABLECIMIENTO/ESTRATEGIA: Hospital Presidente Carlos Ibáñez del Campo - ( 116108 )</v>
      </c>
      <c r="B3" s="229"/>
      <c r="C3" s="529" t="s">
        <v>2</v>
      </c>
      <c r="D3" s="530"/>
      <c r="E3" s="531"/>
      <c r="F3" s="231"/>
      <c r="G3" s="233"/>
    </row>
    <row r="4" spans="1:7" ht="12.75" x14ac:dyDescent="0.2">
      <c r="A4" s="228" t="str">
        <f>CONCATENATE("MES: ",[1]NOMBRE!B6," - ","( ",[1]NOMBRE!C6,[1]NOMBRE!D6," )")</f>
        <v>MES: ENERO - ( 01 )</v>
      </c>
      <c r="B4" s="229"/>
      <c r="C4" s="526" t="str">
        <f>CONCATENATE([1]NOMBRE!B6," ","( ",[1]NOMBRE!C6,[1]NOMBRE!D6," )")</f>
        <v>ENERO ( 01 )</v>
      </c>
      <c r="D4" s="527"/>
      <c r="E4" s="528"/>
      <c r="F4" s="231"/>
      <c r="G4" s="233"/>
    </row>
    <row r="5" spans="1:7" ht="12.75" x14ac:dyDescent="0.2">
      <c r="A5" s="228" t="str">
        <f>CONCATENATE("AÑO: ",[1]NOMBRE!B7)</f>
        <v>AÑO: 2016</v>
      </c>
      <c r="B5" s="229"/>
      <c r="C5" s="529" t="s">
        <v>3</v>
      </c>
      <c r="D5" s="530"/>
      <c r="E5" s="531"/>
      <c r="F5" s="231"/>
      <c r="G5" s="233"/>
    </row>
    <row r="6" spans="1:7" ht="12.75" x14ac:dyDescent="0.2">
      <c r="A6" s="234"/>
      <c r="B6" s="234"/>
      <c r="C6" s="526">
        <f>[1]NOMBRE!B7</f>
        <v>2016</v>
      </c>
      <c r="D6" s="527"/>
      <c r="E6" s="528"/>
      <c r="F6" s="231"/>
      <c r="G6" s="233"/>
    </row>
    <row r="7" spans="1:7" ht="15" x14ac:dyDescent="0.2">
      <c r="A7" s="521" t="s">
        <v>4</v>
      </c>
      <c r="B7" s="522"/>
      <c r="C7" s="523" t="s">
        <v>5</v>
      </c>
      <c r="D7" s="524"/>
      <c r="E7" s="525"/>
      <c r="F7" s="231"/>
      <c r="G7" s="233"/>
    </row>
    <row r="8" spans="1:7" ht="15" x14ac:dyDescent="0.2">
      <c r="A8" s="234"/>
      <c r="B8" s="404" t="s">
        <v>6</v>
      </c>
      <c r="C8" s="526" t="str">
        <f>CONCATENATE([1]NOMBRE!B3," ","( ",[1]NOMBRE!C3,[1]NOMBRE!D3,[1]NOMBRE!E3,[1]NOMBRE!F3,[1]NOMBRE!G3,"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03" t="s">
        <v>7</v>
      </c>
      <c r="B12" s="403" t="s">
        <v>8</v>
      </c>
      <c r="C12" s="398" t="s">
        <v>9</v>
      </c>
      <c r="D12" s="258" t="s">
        <v>10</v>
      </c>
      <c r="E12" s="400" t="s">
        <v>11</v>
      </c>
      <c r="F12" s="234"/>
    </row>
    <row r="13" spans="1:7" ht="12.75" customHeight="1" x14ac:dyDescent="0.2">
      <c r="A13" s="497" t="s">
        <v>12</v>
      </c>
      <c r="B13" s="498"/>
      <c r="C13" s="498"/>
      <c r="D13" s="498"/>
      <c r="E13" s="499"/>
      <c r="F13" s="234"/>
    </row>
    <row r="14" spans="1:7" ht="15" customHeight="1" x14ac:dyDescent="0.2">
      <c r="A14" s="335" t="s">
        <v>13</v>
      </c>
      <c r="B14" s="344" t="s">
        <v>14</v>
      </c>
      <c r="C14" s="291">
        <f>[1]BS17A!$D13</f>
        <v>0</v>
      </c>
      <c r="D14" s="12">
        <f>[1]BS17A!$R13</f>
        <v>4300</v>
      </c>
      <c r="E14" s="13">
        <f>[1]BS17A!$S13</f>
        <v>0</v>
      </c>
      <c r="F14" s="234"/>
    </row>
    <row r="15" spans="1:7" ht="15" customHeight="1" x14ac:dyDescent="0.2">
      <c r="A15" s="336" t="s">
        <v>15</v>
      </c>
      <c r="B15" s="333" t="s">
        <v>16</v>
      </c>
      <c r="C15" s="291">
        <f>[1]BS17A!$D14</f>
        <v>0</v>
      </c>
      <c r="D15" s="15">
        <f>[1]BS17A!$R14</f>
        <v>5400</v>
      </c>
      <c r="E15" s="16">
        <f>[1]BS17A!$S14</f>
        <v>0</v>
      </c>
      <c r="F15" s="234"/>
    </row>
    <row r="16" spans="1:7" ht="15" customHeight="1" x14ac:dyDescent="0.2">
      <c r="A16" s="336" t="s">
        <v>17</v>
      </c>
      <c r="B16" s="333" t="s">
        <v>18</v>
      </c>
      <c r="C16" s="291">
        <f>[1]BS17A!$D15</f>
        <v>5859</v>
      </c>
      <c r="D16" s="15">
        <f>[1]BS17A!$R15</f>
        <v>11590</v>
      </c>
      <c r="E16" s="16">
        <f>[1]BS17A!$S15</f>
        <v>67905810</v>
      </c>
      <c r="F16" s="234"/>
    </row>
    <row r="17" spans="1:6" ht="15" customHeight="1" x14ac:dyDescent="0.2">
      <c r="A17" s="336" t="s">
        <v>19</v>
      </c>
      <c r="B17" s="333" t="s">
        <v>20</v>
      </c>
      <c r="C17" s="291">
        <f>[1]BS17A!$D16</f>
        <v>0</v>
      </c>
      <c r="D17" s="15">
        <f>[1]BS17A!$R16</f>
        <v>6920</v>
      </c>
      <c r="E17" s="16">
        <f>[1]BS17A!$S16</f>
        <v>0</v>
      </c>
      <c r="F17" s="234"/>
    </row>
    <row r="18" spans="1:6" ht="15" customHeight="1" x14ac:dyDescent="0.2">
      <c r="A18" s="336" t="s">
        <v>21</v>
      </c>
      <c r="B18" s="333" t="s">
        <v>22</v>
      </c>
      <c r="C18" s="291">
        <f>[1]BS17A!$D17</f>
        <v>0</v>
      </c>
      <c r="D18" s="15">
        <f>[1]BS17A!$R17</f>
        <v>7590</v>
      </c>
      <c r="E18" s="16">
        <f>[1]BS17A!$S17</f>
        <v>0</v>
      </c>
      <c r="F18" s="234"/>
    </row>
    <row r="19" spans="1:6" ht="33" customHeight="1" x14ac:dyDescent="0.2">
      <c r="A19" s="336" t="s">
        <v>23</v>
      </c>
      <c r="B19" s="210" t="s">
        <v>24</v>
      </c>
      <c r="C19" s="291">
        <f>[1]BS17A!$D20</f>
        <v>0</v>
      </c>
      <c r="D19" s="15">
        <f>[1]BS17A!$R20</f>
        <v>5860</v>
      </c>
      <c r="E19" s="16">
        <f>[1]BS17A!$S20</f>
        <v>0</v>
      </c>
      <c r="F19" s="234"/>
    </row>
    <row r="20" spans="1:6" ht="42.75" customHeight="1" x14ac:dyDescent="0.2">
      <c r="A20" s="336" t="s">
        <v>25</v>
      </c>
      <c r="B20" s="210" t="s">
        <v>26</v>
      </c>
      <c r="C20" s="291">
        <f>[1]BS17A!$D21</f>
        <v>0</v>
      </c>
      <c r="D20" s="15">
        <f>[1]BS17A!$R21</f>
        <v>7020</v>
      </c>
      <c r="E20" s="16">
        <f>[1]BS17A!$S21</f>
        <v>0</v>
      </c>
      <c r="F20" s="234"/>
    </row>
    <row r="21" spans="1:6" ht="42.75" customHeight="1" x14ac:dyDescent="0.2">
      <c r="A21" s="336" t="s">
        <v>27</v>
      </c>
      <c r="B21" s="210" t="s">
        <v>28</v>
      </c>
      <c r="C21" s="291">
        <f>[1]BS17A!$D22</f>
        <v>0</v>
      </c>
      <c r="D21" s="15">
        <f>[1]BS17A!$R22</f>
        <v>8710</v>
      </c>
      <c r="E21" s="16">
        <f>[1]BS17A!$S22</f>
        <v>0</v>
      </c>
      <c r="F21" s="234"/>
    </row>
    <row r="22" spans="1:6" ht="32.25" customHeight="1" x14ac:dyDescent="0.2">
      <c r="A22" s="336" t="s">
        <v>29</v>
      </c>
      <c r="B22" s="210" t="s">
        <v>30</v>
      </c>
      <c r="C22" s="291">
        <f>[1]BS17A!$D23</f>
        <v>1904</v>
      </c>
      <c r="D22" s="15">
        <f>[1]BS17A!$R23</f>
        <v>5860</v>
      </c>
      <c r="E22" s="16">
        <f>[1]BS17A!$S23</f>
        <v>11157440</v>
      </c>
      <c r="F22" s="234"/>
    </row>
    <row r="23" spans="1:6" ht="40.5" customHeight="1" x14ac:dyDescent="0.2">
      <c r="A23" s="336" t="s">
        <v>31</v>
      </c>
      <c r="B23" s="210" t="s">
        <v>32</v>
      </c>
      <c r="C23" s="291">
        <f>[1]BS17A!$D24</f>
        <v>1039</v>
      </c>
      <c r="D23" s="15">
        <f>[1]BS17A!$R24</f>
        <v>7020</v>
      </c>
      <c r="E23" s="16">
        <f>[1]BS17A!$S24</f>
        <v>7293780</v>
      </c>
      <c r="F23" s="234"/>
    </row>
    <row r="24" spans="1:6" ht="27" customHeight="1" x14ac:dyDescent="0.2">
      <c r="A24" s="336" t="s">
        <v>33</v>
      </c>
      <c r="B24" s="210" t="s">
        <v>34</v>
      </c>
      <c r="C24" s="291">
        <f>[1]BS17A!$D25</f>
        <v>2049</v>
      </c>
      <c r="D24" s="15">
        <f>[1]BS17A!$R25</f>
        <v>8710</v>
      </c>
      <c r="E24" s="16">
        <f>[1]BS17A!$S25</f>
        <v>17846790</v>
      </c>
      <c r="F24" s="234"/>
    </row>
    <row r="25" spans="1:6" ht="15" customHeight="1" x14ac:dyDescent="0.2">
      <c r="A25" s="336" t="s">
        <v>35</v>
      </c>
      <c r="B25" s="332" t="s">
        <v>36</v>
      </c>
      <c r="C25" s="291">
        <f>+[1]BS17A!$D795</f>
        <v>227</v>
      </c>
      <c r="D25" s="15">
        <f>+[1]BS17A!$R795</f>
        <v>7110</v>
      </c>
      <c r="E25" s="16">
        <f>+[1]BS17A!$S795</f>
        <v>1613970</v>
      </c>
      <c r="F25" s="234"/>
    </row>
    <row r="26" spans="1:6" ht="15" customHeight="1" x14ac:dyDescent="0.2">
      <c r="A26" s="337" t="s">
        <v>37</v>
      </c>
      <c r="B26" s="351" t="s">
        <v>38</v>
      </c>
      <c r="C26" s="302">
        <f>+[1]BS17A!$D800</f>
        <v>0</v>
      </c>
      <c r="D26" s="17">
        <f>+[1]BS17A!$R800</f>
        <v>29440</v>
      </c>
      <c r="E26" s="18">
        <f>+[1]BS17A!$S800</f>
        <v>0</v>
      </c>
      <c r="F26" s="234"/>
    </row>
    <row r="27" spans="1:6" ht="18" customHeight="1" x14ac:dyDescent="0.2">
      <c r="A27" s="497" t="s">
        <v>39</v>
      </c>
      <c r="B27" s="498"/>
      <c r="C27" s="498"/>
      <c r="D27" s="498"/>
      <c r="E27" s="499"/>
      <c r="F27" s="234"/>
    </row>
    <row r="28" spans="1:6" ht="15" customHeight="1" x14ac:dyDescent="0.2">
      <c r="A28" s="335" t="s">
        <v>40</v>
      </c>
      <c r="B28" s="344" t="s">
        <v>41</v>
      </c>
      <c r="C28" s="294">
        <f>[1]BS17A!$D27</f>
        <v>1778</v>
      </c>
      <c r="D28" s="12">
        <f>[1]BS17A!$R27</f>
        <v>1140</v>
      </c>
      <c r="E28" s="13">
        <f>[1]BS17A!$S27</f>
        <v>2026920</v>
      </c>
      <c r="F28" s="234"/>
    </row>
    <row r="29" spans="1:6" ht="15" customHeight="1" x14ac:dyDescent="0.2">
      <c r="A29" s="336" t="s">
        <v>42</v>
      </c>
      <c r="B29" s="350" t="s">
        <v>43</v>
      </c>
      <c r="C29" s="291">
        <f>[1]BS17A!$D28</f>
        <v>0</v>
      </c>
      <c r="D29" s="15">
        <f>[1]BS17A!$R28</f>
        <v>1960</v>
      </c>
      <c r="E29" s="16">
        <f>[1]BS17A!$S28</f>
        <v>0</v>
      </c>
      <c r="F29" s="234"/>
    </row>
    <row r="30" spans="1:6" ht="15" customHeight="1" x14ac:dyDescent="0.2">
      <c r="A30" s="336" t="s">
        <v>44</v>
      </c>
      <c r="B30" s="333" t="s">
        <v>45</v>
      </c>
      <c r="C30" s="291">
        <f>[1]BS17A!$D29</f>
        <v>0</v>
      </c>
      <c r="D30" s="15">
        <f>[1]BS17A!$R29</f>
        <v>630</v>
      </c>
      <c r="E30" s="16">
        <f>[1]BS17A!$S29</f>
        <v>0</v>
      </c>
      <c r="F30" s="234"/>
    </row>
    <row r="31" spans="1:6" ht="15" customHeight="1" x14ac:dyDescent="0.2">
      <c r="A31" s="336" t="s">
        <v>46</v>
      </c>
      <c r="B31" s="333" t="s">
        <v>47</v>
      </c>
      <c r="C31" s="291">
        <f>[1]BS17A!$D30</f>
        <v>91</v>
      </c>
      <c r="D31" s="15">
        <f>[1]BS17A!$R30</f>
        <v>1550</v>
      </c>
      <c r="E31" s="16">
        <f>[1]BS17A!$S30</f>
        <v>141050</v>
      </c>
      <c r="F31" s="234"/>
    </row>
    <row r="32" spans="1:6" ht="15" customHeight="1" x14ac:dyDescent="0.2">
      <c r="A32" s="336" t="s">
        <v>48</v>
      </c>
      <c r="B32" s="333" t="s">
        <v>49</v>
      </c>
      <c r="C32" s="291">
        <f>[1]BS17A!$D31</f>
        <v>1214</v>
      </c>
      <c r="D32" s="15">
        <f>[1]BS17A!$R31</f>
        <v>1250</v>
      </c>
      <c r="E32" s="16">
        <f>[1]BS17A!$S31</f>
        <v>1517500</v>
      </c>
      <c r="F32" s="234"/>
    </row>
    <row r="33" spans="1:6" ht="15" customHeight="1" x14ac:dyDescent="0.2">
      <c r="A33" s="336" t="s">
        <v>50</v>
      </c>
      <c r="B33" s="350" t="s">
        <v>51</v>
      </c>
      <c r="C33" s="291">
        <f>[1]BS17A!$D32</f>
        <v>0</v>
      </c>
      <c r="D33" s="15">
        <f>[1]BS17A!$R32</f>
        <v>1140</v>
      </c>
      <c r="E33" s="16">
        <f>[1]BS17A!$S32</f>
        <v>0</v>
      </c>
      <c r="F33" s="234"/>
    </row>
    <row r="34" spans="1:6" ht="15" customHeight="1" x14ac:dyDescent="0.2">
      <c r="A34" s="336" t="s">
        <v>52</v>
      </c>
      <c r="B34" s="333" t="s">
        <v>53</v>
      </c>
      <c r="C34" s="291">
        <f>+[1]BS17A!$D796</f>
        <v>270</v>
      </c>
      <c r="D34" s="15">
        <f>+[1]BS17A!$R796</f>
        <v>2780</v>
      </c>
      <c r="E34" s="16">
        <f>+[1]BS17A!$S796</f>
        <v>750600</v>
      </c>
      <c r="F34" s="234"/>
    </row>
    <row r="35" spans="1:6" ht="15" customHeight="1" x14ac:dyDescent="0.2">
      <c r="A35" s="336" t="s">
        <v>54</v>
      </c>
      <c r="B35" s="350" t="s">
        <v>55</v>
      </c>
      <c r="C35" s="291">
        <f>+[1]BS17A!$D797</f>
        <v>620</v>
      </c>
      <c r="D35" s="15">
        <f>+[1]BS17A!$R797</f>
        <v>2780</v>
      </c>
      <c r="E35" s="16">
        <f>+[1]BS17A!$S797</f>
        <v>1723600</v>
      </c>
      <c r="F35" s="234"/>
    </row>
    <row r="36" spans="1:6" ht="15" customHeight="1" x14ac:dyDescent="0.2">
      <c r="A36" s="336" t="s">
        <v>56</v>
      </c>
      <c r="B36" s="350" t="s">
        <v>57</v>
      </c>
      <c r="C36" s="291">
        <f>+[1]BS17A!$D798</f>
        <v>6</v>
      </c>
      <c r="D36" s="15">
        <f>+[1]BS17A!$R798</f>
        <v>11080</v>
      </c>
      <c r="E36" s="16">
        <f>+[1]BS17A!$S798</f>
        <v>66480</v>
      </c>
      <c r="F36" s="234"/>
    </row>
    <row r="37" spans="1:6" ht="15" customHeight="1" x14ac:dyDescent="0.2">
      <c r="A37" s="337" t="s">
        <v>58</v>
      </c>
      <c r="B37" s="383" t="s">
        <v>59</v>
      </c>
      <c r="C37" s="302">
        <f>+[1]BS17A!$D799</f>
        <v>54</v>
      </c>
      <c r="D37" s="17">
        <f>+[1]BS17A!$R799</f>
        <v>12980</v>
      </c>
      <c r="E37" s="18">
        <f>+[1]BS17A!$S799</f>
        <v>700920</v>
      </c>
      <c r="F37" s="234"/>
    </row>
    <row r="38" spans="1:6" ht="18" customHeight="1" x14ac:dyDescent="0.2">
      <c r="A38" s="504" t="s">
        <v>60</v>
      </c>
      <c r="B38" s="507"/>
      <c r="C38" s="507"/>
      <c r="D38" s="507"/>
      <c r="E38" s="508"/>
      <c r="F38" s="234"/>
    </row>
    <row r="39" spans="1:6" ht="15" customHeight="1" x14ac:dyDescent="0.2">
      <c r="A39" s="335" t="s">
        <v>61</v>
      </c>
      <c r="B39" s="331" t="s">
        <v>62</v>
      </c>
      <c r="C39" s="294">
        <f>+[1]BS17A!$D801</f>
        <v>0</v>
      </c>
      <c r="D39" s="20">
        <f>+[1]BS17A!$R801</f>
        <v>3657</v>
      </c>
      <c r="E39" s="21">
        <f>+[1]BS17A!$S801</f>
        <v>0</v>
      </c>
      <c r="F39" s="234"/>
    </row>
    <row r="40" spans="1:6" ht="15" customHeight="1" x14ac:dyDescent="0.2">
      <c r="A40" s="337" t="s">
        <v>63</v>
      </c>
      <c r="B40" s="345" t="s">
        <v>64</v>
      </c>
      <c r="C40" s="302">
        <f>+[1]BS17A!$D802</f>
        <v>0</v>
      </c>
      <c r="D40" s="22">
        <f>+[1]BS17A!$R802</f>
        <v>9455</v>
      </c>
      <c r="E40" s="23">
        <f>+[1]BS17A!$S802</f>
        <v>0</v>
      </c>
      <c r="F40" s="234"/>
    </row>
    <row r="41" spans="1:6" ht="18" customHeight="1" x14ac:dyDescent="0.2">
      <c r="A41" s="504" t="s">
        <v>65</v>
      </c>
      <c r="B41" s="507"/>
      <c r="C41" s="507"/>
      <c r="D41" s="507"/>
      <c r="E41" s="508"/>
      <c r="F41" s="234"/>
    </row>
    <row r="42" spans="1:6" ht="15" customHeight="1" x14ac:dyDescent="0.2">
      <c r="A42" s="335" t="s">
        <v>66</v>
      </c>
      <c r="B42" s="352" t="s">
        <v>67</v>
      </c>
      <c r="C42" s="294">
        <f>+[1]BS17A!$D34</f>
        <v>48</v>
      </c>
      <c r="D42" s="20">
        <f>+[1]BS17A!$R34</f>
        <v>3750</v>
      </c>
      <c r="E42" s="21">
        <f>+[1]BS17A!$S34</f>
        <v>180000</v>
      </c>
      <c r="F42" s="234"/>
    </row>
    <row r="43" spans="1:6" ht="15" customHeight="1" x14ac:dyDescent="0.2">
      <c r="A43" s="336" t="s">
        <v>68</v>
      </c>
      <c r="B43" s="333" t="s">
        <v>69</v>
      </c>
      <c r="C43" s="291">
        <f>+[1]BS17A!$D35</f>
        <v>665</v>
      </c>
      <c r="D43" s="15">
        <f>+[1]BS17A!$R35</f>
        <v>2060</v>
      </c>
      <c r="E43" s="16">
        <f>+[1]BS17A!$S35</f>
        <v>1369900</v>
      </c>
      <c r="F43" s="234"/>
    </row>
    <row r="44" spans="1:6" ht="15" customHeight="1" x14ac:dyDescent="0.2">
      <c r="A44" s="336" t="s">
        <v>70</v>
      </c>
      <c r="B44" s="333" t="s">
        <v>71</v>
      </c>
      <c r="C44" s="291">
        <f>+[1]BS17A!$D36</f>
        <v>10</v>
      </c>
      <c r="D44" s="15">
        <f>+[1]BS17A!$R36</f>
        <v>2060</v>
      </c>
      <c r="E44" s="16">
        <f>+[1]BS17A!$S36</f>
        <v>20600</v>
      </c>
      <c r="F44" s="234"/>
    </row>
    <row r="45" spans="1:6" ht="15" customHeight="1" x14ac:dyDescent="0.2">
      <c r="A45" s="337" t="s">
        <v>72</v>
      </c>
      <c r="B45" s="334" t="s">
        <v>73</v>
      </c>
      <c r="C45" s="302">
        <f>+[1]BS17A!$D37</f>
        <v>458</v>
      </c>
      <c r="D45" s="22">
        <f>+[1]BS17A!$R37</f>
        <v>630</v>
      </c>
      <c r="E45" s="23">
        <f>+[1]BS17A!$S37</f>
        <v>288540</v>
      </c>
      <c r="F45" s="234"/>
    </row>
    <row r="46" spans="1:6" ht="18" customHeight="1" x14ac:dyDescent="0.2">
      <c r="A46" s="504" t="s">
        <v>74</v>
      </c>
      <c r="B46" s="507"/>
      <c r="C46" s="507"/>
      <c r="D46" s="507"/>
      <c r="E46" s="508"/>
      <c r="F46" s="234"/>
    </row>
    <row r="47" spans="1:6" ht="15" customHeight="1" x14ac:dyDescent="0.2">
      <c r="A47" s="335" t="s">
        <v>75</v>
      </c>
      <c r="B47" s="352" t="s">
        <v>76</v>
      </c>
      <c r="C47" s="294">
        <f>+[1]BS17A!$D39</f>
        <v>290</v>
      </c>
      <c r="D47" s="20">
        <f>+[1]BS17A!$R39</f>
        <v>1780</v>
      </c>
      <c r="E47" s="21">
        <f>+[1]BS17A!$S39</f>
        <v>516200</v>
      </c>
      <c r="F47" s="234"/>
    </row>
    <row r="48" spans="1:6" ht="15" customHeight="1" x14ac:dyDescent="0.2">
      <c r="A48" s="336" t="s">
        <v>77</v>
      </c>
      <c r="B48" s="333" t="s">
        <v>78</v>
      </c>
      <c r="C48" s="291">
        <f>+[1]BS17A!$D40</f>
        <v>38</v>
      </c>
      <c r="D48" s="15">
        <f>+[1]BS17A!$R40</f>
        <v>1780</v>
      </c>
      <c r="E48" s="16">
        <f>+[1]BS17A!$S40</f>
        <v>67640</v>
      </c>
      <c r="F48" s="234"/>
    </row>
    <row r="49" spans="1:7" ht="15" customHeight="1" x14ac:dyDescent="0.2">
      <c r="A49" s="337" t="s">
        <v>79</v>
      </c>
      <c r="B49" s="334" t="s">
        <v>80</v>
      </c>
      <c r="C49" s="302">
        <f>+[1]BS17A!$D41</f>
        <v>395</v>
      </c>
      <c r="D49" s="22">
        <f>+[1]BS17A!$R41</f>
        <v>1030</v>
      </c>
      <c r="E49" s="23">
        <f>+[1]BS17A!$S41</f>
        <v>406850</v>
      </c>
      <c r="F49" s="234"/>
    </row>
    <row r="50" spans="1:7" ht="18" customHeight="1" x14ac:dyDescent="0.2">
      <c r="A50" s="238"/>
      <c r="B50" s="314" t="s">
        <v>81</v>
      </c>
      <c r="C50" s="238">
        <f>SUM(C14:C49)</f>
        <v>17015</v>
      </c>
      <c r="D50" s="239"/>
      <c r="E50" s="26">
        <f>SUM(E14:E49)</f>
        <v>115594590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03" t="s">
        <v>7</v>
      </c>
      <c r="B54" s="403" t="s">
        <v>83</v>
      </c>
      <c r="C54" s="398" t="s">
        <v>9</v>
      </c>
      <c r="D54" s="259"/>
      <c r="E54" s="400" t="s">
        <v>11</v>
      </c>
      <c r="F54" s="234"/>
    </row>
    <row r="55" spans="1:7" ht="18" customHeight="1" x14ac:dyDescent="0.2">
      <c r="A55" s="402" t="s">
        <v>84</v>
      </c>
      <c r="B55" s="373" t="s">
        <v>85</v>
      </c>
      <c r="C55" s="261">
        <f>+[1]BS17!$D12</f>
        <v>63957</v>
      </c>
      <c r="D55" s="245"/>
      <c r="E55" s="246">
        <f>+E56+E57+E58+E59+E60+E61+E65+E66+E67</f>
        <v>89237280</v>
      </c>
      <c r="F55" s="234"/>
    </row>
    <row r="56" spans="1:7" ht="15" customHeight="1" x14ac:dyDescent="0.2">
      <c r="A56" s="371" t="s">
        <v>86</v>
      </c>
      <c r="B56" s="344" t="s">
        <v>87</v>
      </c>
      <c r="C56" s="328">
        <f>+[1]BS17!$D13</f>
        <v>25731</v>
      </c>
      <c r="D56" s="247"/>
      <c r="E56" s="36">
        <f>+[1]BS17A!S83</f>
        <v>27046680</v>
      </c>
      <c r="F56" s="234"/>
    </row>
    <row r="57" spans="1:7" ht="15" customHeight="1" x14ac:dyDescent="0.2">
      <c r="A57" s="336" t="s">
        <v>88</v>
      </c>
      <c r="B57" s="332" t="s">
        <v>89</v>
      </c>
      <c r="C57" s="291">
        <f>+[1]BS17!$D14</f>
        <v>27880</v>
      </c>
      <c r="D57" s="249"/>
      <c r="E57" s="39">
        <f>+[1]BS17A!S174</f>
        <v>33937300</v>
      </c>
      <c r="F57" s="234"/>
    </row>
    <row r="58" spans="1:7" ht="15" customHeight="1" x14ac:dyDescent="0.2">
      <c r="A58" s="336" t="s">
        <v>90</v>
      </c>
      <c r="B58" s="332" t="s">
        <v>91</v>
      </c>
      <c r="C58" s="291">
        <f>+[1]BS17!$D15</f>
        <v>1181</v>
      </c>
      <c r="D58" s="249"/>
      <c r="E58" s="39">
        <f>+[1]BS17A!S243</f>
        <v>4215190</v>
      </c>
      <c r="F58" s="234"/>
    </row>
    <row r="59" spans="1:7" ht="15" customHeight="1" x14ac:dyDescent="0.2">
      <c r="A59" s="336" t="s">
        <v>92</v>
      </c>
      <c r="B59" s="332" t="s">
        <v>93</v>
      </c>
      <c r="C59" s="291">
        <f>+[1]BS17!$D16</f>
        <v>0</v>
      </c>
      <c r="D59" s="249"/>
      <c r="E59" s="39">
        <f>+[1]BS17A!S289</f>
        <v>0</v>
      </c>
      <c r="F59" s="234"/>
    </row>
    <row r="60" spans="1:7" ht="15" customHeight="1" x14ac:dyDescent="0.2">
      <c r="A60" s="366" t="s">
        <v>94</v>
      </c>
      <c r="B60" s="351" t="s">
        <v>95</v>
      </c>
      <c r="C60" s="313">
        <f>+[1]BS17!$D17</f>
        <v>1484</v>
      </c>
      <c r="D60" s="250"/>
      <c r="E60" s="41">
        <f>+[1]BS17A!S295</f>
        <v>7240930</v>
      </c>
      <c r="F60" s="234"/>
    </row>
    <row r="61" spans="1:7" ht="15" customHeight="1" x14ac:dyDescent="0.2">
      <c r="A61" s="335" t="s">
        <v>96</v>
      </c>
      <c r="B61" s="374" t="s">
        <v>97</v>
      </c>
      <c r="C61" s="315">
        <f>+[1]BS17!$D18</f>
        <v>4529</v>
      </c>
      <c r="D61" s="251"/>
      <c r="E61" s="43">
        <f>SUM(E62:E64)</f>
        <v>12554750</v>
      </c>
      <c r="F61" s="234"/>
    </row>
    <row r="62" spans="1:7" ht="15" customHeight="1" x14ac:dyDescent="0.2">
      <c r="A62" s="377"/>
      <c r="B62" s="352" t="s">
        <v>98</v>
      </c>
      <c r="C62" s="294">
        <f>+[1]BS17!$D19</f>
        <v>3621</v>
      </c>
      <c r="D62" s="252"/>
      <c r="E62" s="45">
        <f>+[1]BS17A!S362</f>
        <v>8850540</v>
      </c>
      <c r="F62" s="234"/>
    </row>
    <row r="63" spans="1:7" ht="15" customHeight="1" x14ac:dyDescent="0.2">
      <c r="A63" s="377"/>
      <c r="B63" s="332" t="s">
        <v>99</v>
      </c>
      <c r="C63" s="291">
        <f>+[1]BS17!$D20</f>
        <v>54</v>
      </c>
      <c r="D63" s="249"/>
      <c r="E63" s="39">
        <f>+[1]BS17A!S405</f>
        <v>149290</v>
      </c>
      <c r="F63" s="234"/>
    </row>
    <row r="64" spans="1:7" ht="15" customHeight="1" x14ac:dyDescent="0.2">
      <c r="A64" s="378"/>
      <c r="B64" s="334" t="s">
        <v>100</v>
      </c>
      <c r="C64" s="302">
        <f>+[1]BS17!$D21</f>
        <v>854</v>
      </c>
      <c r="D64" s="253"/>
      <c r="E64" s="47">
        <f>+[1]BS17A!S428</f>
        <v>3554920</v>
      </c>
      <c r="F64" s="234"/>
    </row>
    <row r="65" spans="1:7" ht="15" customHeight="1" x14ac:dyDescent="0.2">
      <c r="A65" s="371" t="s">
        <v>101</v>
      </c>
      <c r="B65" s="370" t="s">
        <v>102</v>
      </c>
      <c r="C65" s="328">
        <f>+[1]BS17!$D22</f>
        <v>10</v>
      </c>
      <c r="D65" s="247"/>
      <c r="E65" s="36">
        <f>+[1]BS17A!S446</f>
        <v>105600</v>
      </c>
      <c r="F65" s="234"/>
    </row>
    <row r="66" spans="1:7" ht="15" customHeight="1" x14ac:dyDescent="0.2">
      <c r="A66" s="336" t="s">
        <v>103</v>
      </c>
      <c r="B66" s="332" t="s">
        <v>104</v>
      </c>
      <c r="C66" s="291">
        <f>+[1]BS17!$D23</f>
        <v>58</v>
      </c>
      <c r="D66" s="249"/>
      <c r="E66" s="39">
        <f>+[1]BS17A!S456</f>
        <v>115140</v>
      </c>
      <c r="F66" s="234"/>
    </row>
    <row r="67" spans="1:7" ht="15" customHeight="1" x14ac:dyDescent="0.2">
      <c r="A67" s="366" t="s">
        <v>105</v>
      </c>
      <c r="B67" s="351" t="s">
        <v>106</v>
      </c>
      <c r="C67" s="313">
        <f>+[1]BS17!$D24</f>
        <v>3084</v>
      </c>
      <c r="D67" s="250"/>
      <c r="E67" s="41">
        <f>+[1]BS17A!S500</f>
        <v>4021690</v>
      </c>
      <c r="F67" s="234"/>
    </row>
    <row r="68" spans="1:7" ht="15" customHeight="1" x14ac:dyDescent="0.2">
      <c r="A68" s="379" t="s">
        <v>107</v>
      </c>
      <c r="B68" s="369" t="s">
        <v>108</v>
      </c>
      <c r="C68" s="329">
        <f>+[1]BS17!$D25</f>
        <v>4698</v>
      </c>
      <c r="D68" s="254"/>
      <c r="E68" s="49">
        <f>SUM(E69:E74)</f>
        <v>80963870</v>
      </c>
      <c r="F68" s="234"/>
    </row>
    <row r="69" spans="1:7" ht="15" customHeight="1" x14ac:dyDescent="0.2">
      <c r="A69" s="336" t="s">
        <v>109</v>
      </c>
      <c r="B69" s="332" t="s">
        <v>110</v>
      </c>
      <c r="C69" s="291">
        <f>+[1]BS17!$D26</f>
        <v>3021</v>
      </c>
      <c r="D69" s="249"/>
      <c r="E69" s="39">
        <f>+[1]BS17A!S535</f>
        <v>24702930</v>
      </c>
      <c r="F69" s="234"/>
    </row>
    <row r="70" spans="1:7" ht="15" customHeight="1" x14ac:dyDescent="0.2">
      <c r="A70" s="336" t="s">
        <v>111</v>
      </c>
      <c r="B70" s="332" t="s">
        <v>112</v>
      </c>
      <c r="C70" s="291">
        <f>+[1]BS17!$D27</f>
        <v>5</v>
      </c>
      <c r="D70" s="249"/>
      <c r="E70" s="39">
        <f>+[1]BS17A!S590</f>
        <v>105390</v>
      </c>
      <c r="F70" s="234"/>
    </row>
    <row r="71" spans="1:7" ht="15" customHeight="1" x14ac:dyDescent="0.2">
      <c r="A71" s="336" t="s">
        <v>113</v>
      </c>
      <c r="B71" s="332" t="s">
        <v>114</v>
      </c>
      <c r="C71" s="291">
        <f>+[1]BS17!$D28</f>
        <v>944</v>
      </c>
      <c r="D71" s="249"/>
      <c r="E71" s="39">
        <f>+[1]BS17A!S615</f>
        <v>46325890</v>
      </c>
      <c r="F71" s="234"/>
    </row>
    <row r="72" spans="1:7" ht="15" customHeight="1" x14ac:dyDescent="0.2">
      <c r="A72" s="336" t="s">
        <v>115</v>
      </c>
      <c r="B72" s="332" t="s">
        <v>116</v>
      </c>
      <c r="C72" s="291">
        <f>+[1]BS17!$D30+[1]BS17!$D32</f>
        <v>604</v>
      </c>
      <c r="D72" s="249"/>
      <c r="E72" s="39">
        <f>+[1]BS17A!S633-[1]BS17A!S634</f>
        <v>9179900</v>
      </c>
      <c r="F72" s="234"/>
    </row>
    <row r="73" spans="1:7" ht="15" customHeight="1" x14ac:dyDescent="0.2">
      <c r="A73" s="380"/>
      <c r="B73" s="332" t="s">
        <v>117</v>
      </c>
      <c r="C73" s="291">
        <f>+[1]BS17!$D31</f>
        <v>124</v>
      </c>
      <c r="D73" s="249"/>
      <c r="E73" s="39">
        <f>+[1]BS17A!S634</f>
        <v>649760</v>
      </c>
      <c r="F73" s="234"/>
    </row>
    <row r="74" spans="1:7" ht="15" customHeight="1" x14ac:dyDescent="0.2">
      <c r="A74" s="381" t="s">
        <v>118</v>
      </c>
      <c r="B74" s="375" t="s">
        <v>119</v>
      </c>
      <c r="C74" s="319">
        <f>+[1]BS17!$D33</f>
        <v>0</v>
      </c>
      <c r="D74" s="299"/>
      <c r="E74" s="124">
        <f>+[1]BS17A!S654</f>
        <v>0</v>
      </c>
      <c r="F74" s="234"/>
    </row>
    <row r="75" spans="1:7" ht="15" customHeight="1" x14ac:dyDescent="0.2">
      <c r="A75" s="382" t="s">
        <v>120</v>
      </c>
      <c r="B75" s="376" t="s">
        <v>121</v>
      </c>
      <c r="C75" s="330">
        <f>+[1]BS17!$D34</f>
        <v>0</v>
      </c>
      <c r="D75" s="255"/>
      <c r="E75" s="51">
        <f>+[1]BS17A!S783</f>
        <v>0</v>
      </c>
      <c r="F75" s="234"/>
    </row>
    <row r="76" spans="1:7" ht="15" customHeight="1" x14ac:dyDescent="0.2">
      <c r="A76" s="338"/>
      <c r="B76" s="401" t="s">
        <v>122</v>
      </c>
      <c r="C76" s="261">
        <f>+C55+C68+C75</f>
        <v>68655</v>
      </c>
      <c r="D76" s="245"/>
      <c r="E76" s="53">
        <f>+E55+E68+E75</f>
        <v>170201150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03" t="s">
        <v>7</v>
      </c>
      <c r="B80" s="399" t="s">
        <v>8</v>
      </c>
      <c r="C80" s="257" t="s">
        <v>9</v>
      </c>
      <c r="D80" s="259"/>
      <c r="E80" s="260" t="s">
        <v>11</v>
      </c>
      <c r="F80" s="242"/>
      <c r="G80" s="243"/>
    </row>
    <row r="81" spans="1:7" ht="15" customHeight="1" x14ac:dyDescent="0.2">
      <c r="A81" s="372" t="s">
        <v>124</v>
      </c>
      <c r="B81" s="344" t="s">
        <v>125</v>
      </c>
      <c r="C81" s="294">
        <f>+[1]BS17!D49</f>
        <v>0</v>
      </c>
      <c r="D81" s="247"/>
      <c r="E81" s="58">
        <f>+SUM([1]BS17A!S673+[1]BS17A!S719)</f>
        <v>0</v>
      </c>
      <c r="F81" s="234"/>
    </row>
    <row r="82" spans="1:7" ht="15" customHeight="1" x14ac:dyDescent="0.2">
      <c r="A82" s="358">
        <v>2001</v>
      </c>
      <c r="B82" s="332" t="s">
        <v>126</v>
      </c>
      <c r="C82" s="291">
        <f>+[1]BS17!E130</f>
        <v>1742</v>
      </c>
      <c r="D82" s="249"/>
      <c r="E82" s="59">
        <f>+[1]BS17A!S1574</f>
        <v>14860130</v>
      </c>
      <c r="F82" s="234"/>
    </row>
    <row r="83" spans="1:7" ht="15" customHeight="1" x14ac:dyDescent="0.2">
      <c r="A83" s="366" t="s">
        <v>127</v>
      </c>
      <c r="B83" s="351" t="s">
        <v>128</v>
      </c>
      <c r="C83" s="313">
        <f>+[1]BS17A!D1849</f>
        <v>18</v>
      </c>
      <c r="D83" s="250"/>
      <c r="E83" s="60">
        <f>+[1]BS17A!S1849</f>
        <v>1377000</v>
      </c>
      <c r="F83" s="234"/>
    </row>
    <row r="84" spans="1:7" ht="17.25" customHeight="1" x14ac:dyDescent="0.2">
      <c r="A84" s="338"/>
      <c r="B84" s="401" t="s">
        <v>129</v>
      </c>
      <c r="C84" s="261">
        <f>+SUM(C81:C83)</f>
        <v>1760</v>
      </c>
      <c r="D84" s="245"/>
      <c r="E84" s="62">
        <f>SUM(E81:E83)</f>
        <v>16237130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12" t="s">
        <v>130</v>
      </c>
      <c r="B87" s="513"/>
      <c r="C87" s="513"/>
      <c r="D87" s="513"/>
      <c r="E87" s="513"/>
      <c r="F87" s="513"/>
      <c r="G87" s="513"/>
    </row>
    <row r="88" spans="1:7" ht="33.75" customHeight="1" x14ac:dyDescent="0.15">
      <c r="A88" s="514" t="s">
        <v>7</v>
      </c>
      <c r="B88" s="514" t="s">
        <v>8</v>
      </c>
      <c r="C88" s="520" t="s">
        <v>9</v>
      </c>
      <c r="D88" s="520"/>
      <c r="E88" s="520"/>
      <c r="F88" s="520"/>
      <c r="G88" s="520"/>
    </row>
    <row r="89" spans="1:7" ht="45" customHeight="1" x14ac:dyDescent="0.15">
      <c r="A89" s="515"/>
      <c r="B89" s="515"/>
      <c r="C89" s="224" t="s">
        <v>477</v>
      </c>
      <c r="D89" s="399" t="s">
        <v>131</v>
      </c>
      <c r="E89" s="301" t="s">
        <v>132</v>
      </c>
      <c r="F89" s="258" t="s">
        <v>133</v>
      </c>
      <c r="G89" s="400" t="s">
        <v>11</v>
      </c>
    </row>
    <row r="90" spans="1:7" ht="15" customHeight="1" x14ac:dyDescent="0.2">
      <c r="A90" s="335" t="s">
        <v>134</v>
      </c>
      <c r="B90" s="331" t="s">
        <v>135</v>
      </c>
      <c r="C90" s="225">
        <f t="shared" ref="C90:C108" si="0">+D90+F90+E90</f>
        <v>0</v>
      </c>
      <c r="D90" s="322">
        <f>+[1]BS17!E68</f>
        <v>0</v>
      </c>
      <c r="E90" s="262">
        <f>+[1]BS17!F68</f>
        <v>0</v>
      </c>
      <c r="F90" s="263">
        <f>+[1]BS17!G68</f>
        <v>0</v>
      </c>
      <c r="G90" s="64">
        <f>[1]BS17A!S811</f>
        <v>0</v>
      </c>
    </row>
    <row r="91" spans="1:7" ht="15" customHeight="1" x14ac:dyDescent="0.2">
      <c r="A91" s="336" t="s">
        <v>136</v>
      </c>
      <c r="B91" s="332" t="s">
        <v>137</v>
      </c>
      <c r="C91" s="226">
        <f t="shared" si="0"/>
        <v>104</v>
      </c>
      <c r="D91" s="323">
        <f>+[1]BS17!E69</f>
        <v>104</v>
      </c>
      <c r="E91" s="264">
        <f>+[1]BS17!F69</f>
        <v>0</v>
      </c>
      <c r="F91" s="265">
        <f>+[1]BS17!G69</f>
        <v>0</v>
      </c>
      <c r="G91" s="65">
        <f>[1]BS17A!S882</f>
        <v>20465980</v>
      </c>
    </row>
    <row r="92" spans="1:7" ht="15" customHeight="1" x14ac:dyDescent="0.2">
      <c r="A92" s="336" t="s">
        <v>138</v>
      </c>
      <c r="B92" s="332" t="s">
        <v>139</v>
      </c>
      <c r="C92" s="226">
        <f t="shared" si="0"/>
        <v>18</v>
      </c>
      <c r="D92" s="323">
        <f>+[1]BS17!E70</f>
        <v>18</v>
      </c>
      <c r="E92" s="264">
        <f>+[1]BS17!F70</f>
        <v>0</v>
      </c>
      <c r="F92" s="265">
        <f>+[1]BS17!G70</f>
        <v>0</v>
      </c>
      <c r="G92" s="65">
        <f>[1]BS17A!S961</f>
        <v>2195720</v>
      </c>
    </row>
    <row r="93" spans="1:7" ht="15" customHeight="1" x14ac:dyDescent="0.2">
      <c r="A93" s="336" t="s">
        <v>140</v>
      </c>
      <c r="B93" s="332" t="s">
        <v>141</v>
      </c>
      <c r="C93" s="226">
        <f t="shared" si="0"/>
        <v>3</v>
      </c>
      <c r="D93" s="323">
        <f>+[1]BS17!E71</f>
        <v>3</v>
      </c>
      <c r="E93" s="264">
        <f>+[1]BS17!F71</f>
        <v>0</v>
      </c>
      <c r="F93" s="265">
        <f>+[1]BS17!G71</f>
        <v>0</v>
      </c>
      <c r="G93" s="65">
        <f>[1]BS17A!S1037</f>
        <v>420430</v>
      </c>
    </row>
    <row r="94" spans="1:7" ht="15" customHeight="1" x14ac:dyDescent="0.2">
      <c r="A94" s="336" t="s">
        <v>142</v>
      </c>
      <c r="B94" s="332" t="s">
        <v>143</v>
      </c>
      <c r="C94" s="226">
        <f t="shared" si="0"/>
        <v>73</v>
      </c>
      <c r="D94" s="323">
        <f>+[1]BS17!E72</f>
        <v>71</v>
      </c>
      <c r="E94" s="264">
        <f>+[1]BS17!F72</f>
        <v>2</v>
      </c>
      <c r="F94" s="265">
        <f>+[1]BS17!G72</f>
        <v>0</v>
      </c>
      <c r="G94" s="65">
        <f>[1]BS17A!S1098</f>
        <v>3829435</v>
      </c>
    </row>
    <row r="95" spans="1:7" ht="15" customHeight="1" x14ac:dyDescent="0.2">
      <c r="A95" s="336" t="s">
        <v>144</v>
      </c>
      <c r="B95" s="332" t="s">
        <v>145</v>
      </c>
      <c r="C95" s="226">
        <f t="shared" si="0"/>
        <v>109</v>
      </c>
      <c r="D95" s="323">
        <f>+[1]BS17!E73</f>
        <v>104</v>
      </c>
      <c r="E95" s="264">
        <f>+[1]BS17!F73</f>
        <v>5</v>
      </c>
      <c r="F95" s="265">
        <f>+[1]BS17!G73</f>
        <v>0</v>
      </c>
      <c r="G95" s="65">
        <f>[1]BS17A!S1166</f>
        <v>2486500</v>
      </c>
    </row>
    <row r="96" spans="1:7" ht="15" customHeight="1" x14ac:dyDescent="0.2">
      <c r="A96" s="336" t="s">
        <v>146</v>
      </c>
      <c r="B96" s="332" t="s">
        <v>147</v>
      </c>
      <c r="C96" s="226">
        <f t="shared" si="0"/>
        <v>8</v>
      </c>
      <c r="D96" s="323">
        <f>+[1]BS17!E74</f>
        <v>6</v>
      </c>
      <c r="E96" s="264">
        <f>+[1]BS17!F74</f>
        <v>2</v>
      </c>
      <c r="F96" s="265">
        <f>+[1]BS17!G74</f>
        <v>0</v>
      </c>
      <c r="G96" s="65">
        <f>[1]BS17A!S1221</f>
        <v>878880</v>
      </c>
    </row>
    <row r="97" spans="1:7" ht="15" customHeight="1" x14ac:dyDescent="0.2">
      <c r="A97" s="336" t="s">
        <v>148</v>
      </c>
      <c r="B97" s="332" t="s">
        <v>149</v>
      </c>
      <c r="C97" s="226">
        <f t="shared" si="0"/>
        <v>3</v>
      </c>
      <c r="D97" s="323">
        <f>+[1]BS17!E75</f>
        <v>3</v>
      </c>
      <c r="E97" s="264">
        <f>+[1]BS17!F75</f>
        <v>0</v>
      </c>
      <c r="F97" s="265">
        <f>+[1]BS17!G75</f>
        <v>0</v>
      </c>
      <c r="G97" s="65">
        <f>[1]BS17A!S1287</f>
        <v>162570</v>
      </c>
    </row>
    <row r="98" spans="1:7" ht="15" customHeight="1" x14ac:dyDescent="0.2">
      <c r="A98" s="336" t="s">
        <v>150</v>
      </c>
      <c r="B98" s="332" t="s">
        <v>151</v>
      </c>
      <c r="C98" s="226">
        <f t="shared" si="0"/>
        <v>205</v>
      </c>
      <c r="D98" s="323">
        <f>+[1]BS17!E76</f>
        <v>182</v>
      </c>
      <c r="E98" s="264">
        <f>+[1]BS17!F76</f>
        <v>22</v>
      </c>
      <c r="F98" s="265">
        <f>+[1]BS17!G76</f>
        <v>1</v>
      </c>
      <c r="G98" s="65">
        <f>[1]BS17A!S1357</f>
        <v>45161287.5</v>
      </c>
    </row>
    <row r="99" spans="1:7" ht="15" customHeight="1" x14ac:dyDescent="0.2">
      <c r="A99" s="336" t="s">
        <v>152</v>
      </c>
      <c r="B99" s="332" t="s">
        <v>153</v>
      </c>
      <c r="C99" s="226">
        <f t="shared" si="0"/>
        <v>14</v>
      </c>
      <c r="D99" s="323">
        <f>+[1]BS17!E77</f>
        <v>13</v>
      </c>
      <c r="E99" s="264">
        <f>+[1]BS17!F77</f>
        <v>1</v>
      </c>
      <c r="F99" s="265">
        <f>+[1]BS17!G77</f>
        <v>0</v>
      </c>
      <c r="G99" s="65">
        <f>[1]BS17A!S1441</f>
        <v>1538020</v>
      </c>
    </row>
    <row r="100" spans="1:7" ht="15" customHeight="1" x14ac:dyDescent="0.2">
      <c r="A100" s="336" t="s">
        <v>154</v>
      </c>
      <c r="B100" s="332" t="s">
        <v>155</v>
      </c>
      <c r="C100" s="226">
        <f t="shared" si="0"/>
        <v>43</v>
      </c>
      <c r="D100" s="323">
        <f>+[1]BS17!E78</f>
        <v>40</v>
      </c>
      <c r="E100" s="264">
        <f>+[1]BS17!F78</f>
        <v>3</v>
      </c>
      <c r="F100" s="265">
        <f>+[1]BS17!G78</f>
        <v>0</v>
      </c>
      <c r="G100" s="65">
        <f>[1]BS17A!S1489</f>
        <v>7875930</v>
      </c>
    </row>
    <row r="101" spans="1:7" ht="15" customHeight="1" x14ac:dyDescent="0.2">
      <c r="A101" s="336" t="s">
        <v>156</v>
      </c>
      <c r="B101" s="332" t="s">
        <v>157</v>
      </c>
      <c r="C101" s="226">
        <f t="shared" si="0"/>
        <v>9</v>
      </c>
      <c r="D101" s="323">
        <f>+[1]BS17!E79</f>
        <v>9</v>
      </c>
      <c r="E101" s="264">
        <f>+[1]BS17!F79</f>
        <v>0</v>
      </c>
      <c r="F101" s="265">
        <f>+[1]BS17!G79</f>
        <v>0</v>
      </c>
      <c r="G101" s="65">
        <f>[1]BS17A!S1592</f>
        <v>1780150</v>
      </c>
    </row>
    <row r="102" spans="1:7" ht="15" customHeight="1" x14ac:dyDescent="0.2">
      <c r="A102" s="366" t="s">
        <v>158</v>
      </c>
      <c r="B102" s="351" t="s">
        <v>159</v>
      </c>
      <c r="C102" s="227">
        <f t="shared" si="0"/>
        <v>45</v>
      </c>
      <c r="D102" s="324">
        <f>+[1]BS17!E80</f>
        <v>44</v>
      </c>
      <c r="E102" s="266">
        <f>+[1]BS17!F80</f>
        <v>1</v>
      </c>
      <c r="F102" s="267">
        <f>+[1]BS17!G80</f>
        <v>0</v>
      </c>
      <c r="G102" s="66">
        <f>[1]BS17A!S1597</f>
        <v>8609745</v>
      </c>
    </row>
    <row r="103" spans="1:7" ht="15" customHeight="1" x14ac:dyDescent="0.2">
      <c r="A103" s="335" t="s">
        <v>160</v>
      </c>
      <c r="B103" s="331" t="s">
        <v>161</v>
      </c>
      <c r="C103" s="225">
        <f t="shared" si="0"/>
        <v>161</v>
      </c>
      <c r="D103" s="322">
        <f>+[1]BS17!E81</f>
        <v>160</v>
      </c>
      <c r="E103" s="262">
        <f>+[1]BS17!F81</f>
        <v>1</v>
      </c>
      <c r="F103" s="263">
        <f>+[1]BS17!G81</f>
        <v>0</v>
      </c>
      <c r="G103" s="64">
        <f>+[1]BS17A!S1631</f>
        <v>20814945</v>
      </c>
    </row>
    <row r="104" spans="1:7" ht="15" customHeight="1" x14ac:dyDescent="0.2">
      <c r="A104" s="336"/>
      <c r="B104" s="332" t="s">
        <v>162</v>
      </c>
      <c r="C104" s="226">
        <f t="shared" si="0"/>
        <v>0</v>
      </c>
      <c r="D104" s="323">
        <f>+[1]BS17A!D1635</f>
        <v>0</v>
      </c>
      <c r="E104" s="264">
        <f>+[1]BS17A!F1635</f>
        <v>0</v>
      </c>
      <c r="F104" s="265">
        <f>+[1]BS17A!G1635</f>
        <v>0</v>
      </c>
      <c r="G104" s="65">
        <f>+[1]BS17A!S1635</f>
        <v>0</v>
      </c>
    </row>
    <row r="105" spans="1:7" ht="15" customHeight="1" x14ac:dyDescent="0.2">
      <c r="A105" s="336"/>
      <c r="B105" s="332" t="s">
        <v>163</v>
      </c>
      <c r="C105" s="226">
        <f t="shared" si="0"/>
        <v>145</v>
      </c>
      <c r="D105" s="323">
        <f>+[1]BS17A!D1634</f>
        <v>145</v>
      </c>
      <c r="E105" s="264">
        <f>+[1]BS17A!F1634</f>
        <v>0</v>
      </c>
      <c r="F105" s="265">
        <f>+[1]BS17A!G1634</f>
        <v>0</v>
      </c>
      <c r="G105" s="65">
        <f>+[1]BS17A!S1634</f>
        <v>19258900</v>
      </c>
    </row>
    <row r="106" spans="1:7" ht="15" customHeight="1" x14ac:dyDescent="0.2">
      <c r="A106" s="337"/>
      <c r="B106" s="345" t="s">
        <v>164</v>
      </c>
      <c r="C106" s="227">
        <f t="shared" si="0"/>
        <v>16</v>
      </c>
      <c r="D106" s="325">
        <f>+[1]BS17A!D1632+[1]BS17A!D1633</f>
        <v>15</v>
      </c>
      <c r="E106" s="269">
        <f>+[1]BS17A!F1632+[1]BS17A!F1633</f>
        <v>1</v>
      </c>
      <c r="F106" s="270">
        <f>+[1]BS17A!G1632+[1]BS17A!G1633</f>
        <v>0</v>
      </c>
      <c r="G106" s="68">
        <f>+[1]BS17A!S1632+[1]BS17A!S1633</f>
        <v>1556045</v>
      </c>
    </row>
    <row r="107" spans="1:7" ht="15" customHeight="1" x14ac:dyDescent="0.2">
      <c r="A107" s="371" t="s">
        <v>165</v>
      </c>
      <c r="B107" s="370" t="s">
        <v>166</v>
      </c>
      <c r="C107" s="225">
        <f t="shared" si="0"/>
        <v>71</v>
      </c>
      <c r="D107" s="326">
        <f>+[1]BS17!E82</f>
        <v>67</v>
      </c>
      <c r="E107" s="271">
        <f>+[1]BS17!F82</f>
        <v>3</v>
      </c>
      <c r="F107" s="272">
        <f>+[1]BS17!G82</f>
        <v>1</v>
      </c>
      <c r="G107" s="69">
        <f>+[1]BS17A!S1639</f>
        <v>12222332.5</v>
      </c>
    </row>
    <row r="108" spans="1:7" ht="15" customHeight="1" x14ac:dyDescent="0.2">
      <c r="A108" s="367">
        <v>2106</v>
      </c>
      <c r="B108" s="345" t="s">
        <v>167</v>
      </c>
      <c r="C108" s="226">
        <f t="shared" si="0"/>
        <v>16</v>
      </c>
      <c r="D108" s="325">
        <f>[1]BS17A!D1845</f>
        <v>16</v>
      </c>
      <c r="E108" s="269">
        <f>[1]BS17A!F1845</f>
        <v>0</v>
      </c>
      <c r="F108" s="270">
        <f>[1]BS17A!G1845</f>
        <v>0</v>
      </c>
      <c r="G108" s="68">
        <f>+[1]BS17A!S1845</f>
        <v>888800</v>
      </c>
    </row>
    <row r="109" spans="1:7" ht="15" customHeight="1" x14ac:dyDescent="0.2">
      <c r="A109" s="343"/>
      <c r="B109" s="342" t="s">
        <v>168</v>
      </c>
      <c r="C109" s="227">
        <f>SUM(C90:C108)</f>
        <v>1043</v>
      </c>
      <c r="D109" s="327">
        <f>SUM(D90:D108)-D103</f>
        <v>840</v>
      </c>
      <c r="E109" s="274">
        <f>SUM(E90:E108)-E103</f>
        <v>40</v>
      </c>
      <c r="F109" s="275">
        <f>+SUM(F90:F103)+F107+F108</f>
        <v>2</v>
      </c>
      <c r="G109" s="73">
        <f>+SUM(G90:G103)+G107+G108</f>
        <v>129330725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03" t="s">
        <v>7</v>
      </c>
      <c r="B113" s="403" t="s">
        <v>8</v>
      </c>
      <c r="C113" s="398" t="s">
        <v>9</v>
      </c>
      <c r="D113" s="258" t="s">
        <v>10</v>
      </c>
      <c r="E113" s="400" t="s">
        <v>11</v>
      </c>
      <c r="F113" s="231"/>
    </row>
    <row r="114" spans="1:6" ht="15" customHeight="1" x14ac:dyDescent="0.2">
      <c r="A114" s="335" t="s">
        <v>170</v>
      </c>
      <c r="B114" s="331" t="s">
        <v>171</v>
      </c>
      <c r="C114" s="294">
        <f>+[1]BS17A!D1636</f>
        <v>101</v>
      </c>
      <c r="D114" s="74">
        <f>+[1]BS17A!R1636</f>
        <v>132810</v>
      </c>
      <c r="E114" s="75">
        <f>+[1]BS17A!S1636</f>
        <v>13413810</v>
      </c>
      <c r="F114" s="234"/>
    </row>
    <row r="115" spans="1:6" ht="15" customHeight="1" x14ac:dyDescent="0.2">
      <c r="A115" s="337" t="s">
        <v>172</v>
      </c>
      <c r="B115" s="364" t="s">
        <v>173</v>
      </c>
      <c r="C115" s="313">
        <f>+[1]BS17A!D1637</f>
        <v>4</v>
      </c>
      <c r="D115" s="76">
        <f>+[1]BS17A!R1637</f>
        <v>139740</v>
      </c>
      <c r="E115" s="60">
        <f>+[1]BS17A!S1637</f>
        <v>558960</v>
      </c>
      <c r="F115" s="234"/>
    </row>
    <row r="116" spans="1:6" ht="15" customHeight="1" x14ac:dyDescent="0.2">
      <c r="A116" s="261"/>
      <c r="B116" s="300" t="s">
        <v>174</v>
      </c>
      <c r="C116" s="261">
        <f>SUM(C114:C115)</f>
        <v>105</v>
      </c>
      <c r="D116" s="245"/>
      <c r="E116" s="62">
        <f>SUM(E114:E115)</f>
        <v>13972770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03" t="s">
        <v>7</v>
      </c>
      <c r="B120" s="403" t="s">
        <v>9</v>
      </c>
      <c r="C120" s="403" t="s">
        <v>11</v>
      </c>
      <c r="D120" s="234"/>
      <c r="E120" s="234"/>
      <c r="F120" s="234"/>
    </row>
    <row r="121" spans="1:6" ht="15" customHeight="1" x14ac:dyDescent="0.2">
      <c r="A121" s="276" t="s">
        <v>176</v>
      </c>
      <c r="B121" s="277" t="s">
        <v>177</v>
      </c>
      <c r="C121" s="79">
        <f>+[1]BS17A!S1871+[1]BS17A!S1889+[1]BS17A!S1914</f>
        <v>12517070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03" t="s">
        <v>7</v>
      </c>
      <c r="B125" s="403" t="s">
        <v>8</v>
      </c>
      <c r="C125" s="398" t="s">
        <v>9</v>
      </c>
      <c r="D125" s="258" t="s">
        <v>10</v>
      </c>
      <c r="E125" s="400" t="s">
        <v>11</v>
      </c>
      <c r="F125" s="231"/>
    </row>
    <row r="126" spans="1:6" ht="15" customHeight="1" x14ac:dyDescent="0.2">
      <c r="A126" s="335" t="s">
        <v>179</v>
      </c>
      <c r="B126" s="352" t="s">
        <v>180</v>
      </c>
      <c r="C126" s="294">
        <f>+[1]BS17A!$D59</f>
        <v>4790</v>
      </c>
      <c r="D126" s="20">
        <f>+[1]BS17A!$R59</f>
        <v>34010</v>
      </c>
      <c r="E126" s="80">
        <f>+[1]BS17A!$S59</f>
        <v>162907900</v>
      </c>
      <c r="F126" s="234"/>
    </row>
    <row r="127" spans="1:6" ht="15" customHeight="1" x14ac:dyDescent="0.2">
      <c r="A127" s="336" t="s">
        <v>181</v>
      </c>
      <c r="B127" s="333" t="s">
        <v>182</v>
      </c>
      <c r="C127" s="291">
        <f>+[1]BS17A!$D60</f>
        <v>0</v>
      </c>
      <c r="D127" s="15">
        <f>+[1]BS17A!$R60</f>
        <v>31310</v>
      </c>
      <c r="E127" s="81">
        <f>+[1]BS17A!$S60</f>
        <v>0</v>
      </c>
      <c r="F127" s="234"/>
    </row>
    <row r="128" spans="1:6" ht="15" customHeight="1" x14ac:dyDescent="0.2">
      <c r="A128" s="336" t="s">
        <v>183</v>
      </c>
      <c r="B128" s="333" t="s">
        <v>184</v>
      </c>
      <c r="C128" s="291">
        <f>+[1]BS17A!$D61</f>
        <v>0</v>
      </c>
      <c r="D128" s="15">
        <f>+[1]BS17A!$R61</f>
        <v>26100</v>
      </c>
      <c r="E128" s="81">
        <f>+[1]BS17A!$S61</f>
        <v>0</v>
      </c>
      <c r="F128" s="234"/>
    </row>
    <row r="129" spans="1:6" ht="15" customHeight="1" x14ac:dyDescent="0.2">
      <c r="A129" s="336" t="s">
        <v>185</v>
      </c>
      <c r="B129" s="333" t="s">
        <v>186</v>
      </c>
      <c r="C129" s="291">
        <f>SUM([1]BS17A!D62:D64)</f>
        <v>238</v>
      </c>
      <c r="D129" s="15">
        <f>+[1]BS17A!$R62</f>
        <v>141410</v>
      </c>
      <c r="E129" s="81">
        <f>SUM([1]BS17A!S62:S64)</f>
        <v>33655580</v>
      </c>
      <c r="F129" s="234"/>
    </row>
    <row r="130" spans="1:6" ht="15" customHeight="1" x14ac:dyDescent="0.2">
      <c r="A130" s="336" t="s">
        <v>187</v>
      </c>
      <c r="B130" s="333" t="s">
        <v>188</v>
      </c>
      <c r="C130" s="291">
        <f>SUM([1]BS17A!D65:D67)</f>
        <v>315</v>
      </c>
      <c r="D130" s="15">
        <f>+[1]BS17A!$R65</f>
        <v>68290</v>
      </c>
      <c r="E130" s="81">
        <f>SUM([1]BS17A!S65:S67)</f>
        <v>21511350</v>
      </c>
      <c r="F130" s="234"/>
    </row>
    <row r="131" spans="1:6" ht="15" customHeight="1" x14ac:dyDescent="0.2">
      <c r="A131" s="336" t="s">
        <v>189</v>
      </c>
      <c r="B131" s="333" t="s">
        <v>190</v>
      </c>
      <c r="C131" s="291">
        <f>+[1]BS17A!D68</f>
        <v>181</v>
      </c>
      <c r="D131" s="15">
        <f>+[1]BS17A!$R68</f>
        <v>61270</v>
      </c>
      <c r="E131" s="81">
        <f>+[1]BS17A!$S68</f>
        <v>11089870</v>
      </c>
      <c r="F131" s="234"/>
    </row>
    <row r="132" spans="1:6" ht="15" customHeight="1" x14ac:dyDescent="0.2">
      <c r="A132" s="336" t="s">
        <v>191</v>
      </c>
      <c r="B132" s="333" t="s">
        <v>192</v>
      </c>
      <c r="C132" s="291">
        <f>+[1]BS17A!$D69</f>
        <v>0</v>
      </c>
      <c r="D132" s="15">
        <f>+[1]BS17A!$R69</f>
        <v>17390</v>
      </c>
      <c r="E132" s="81">
        <f>+[1]BS17A!$S69</f>
        <v>0</v>
      </c>
      <c r="F132" s="234"/>
    </row>
    <row r="133" spans="1:6" ht="15" customHeight="1" x14ac:dyDescent="0.2">
      <c r="A133" s="336" t="s">
        <v>193</v>
      </c>
      <c r="B133" s="333" t="s">
        <v>194</v>
      </c>
      <c r="C133" s="291">
        <f>+[1]BS17A!$D70</f>
        <v>0</v>
      </c>
      <c r="D133" s="15">
        <f>+[1]BS17A!$R70</f>
        <v>27240</v>
      </c>
      <c r="E133" s="81">
        <f>+[1]BS17A!$S70</f>
        <v>0</v>
      </c>
      <c r="F133" s="234"/>
    </row>
    <row r="134" spans="1:6" ht="15" customHeight="1" x14ac:dyDescent="0.2">
      <c r="A134" s="336" t="s">
        <v>195</v>
      </c>
      <c r="B134" s="333" t="s">
        <v>196</v>
      </c>
      <c r="C134" s="291">
        <f>+[1]BS17A!$D73</f>
        <v>0</v>
      </c>
      <c r="D134" s="15">
        <f>+[1]BS17A!$R73</f>
        <v>27470</v>
      </c>
      <c r="E134" s="81">
        <f>+[1]BS17A!$S73</f>
        <v>0</v>
      </c>
      <c r="F134" s="234"/>
    </row>
    <row r="135" spans="1:6" ht="15" customHeight="1" x14ac:dyDescent="0.2">
      <c r="A135" s="336" t="s">
        <v>197</v>
      </c>
      <c r="B135" s="333" t="s">
        <v>198</v>
      </c>
      <c r="C135" s="291">
        <f>+[1]BS17A!$D71</f>
        <v>0</v>
      </c>
      <c r="D135" s="15">
        <f>+[1]BS17A!$R71</f>
        <v>28360</v>
      </c>
      <c r="E135" s="81">
        <f>+[1]BS17A!$S71</f>
        <v>0</v>
      </c>
      <c r="F135" s="234"/>
    </row>
    <row r="136" spans="1:6" ht="15" customHeight="1" x14ac:dyDescent="0.2">
      <c r="A136" s="336" t="s">
        <v>199</v>
      </c>
      <c r="B136" s="333" t="s">
        <v>200</v>
      </c>
      <c r="C136" s="291">
        <f>+[1]BS17A!$D76</f>
        <v>0</v>
      </c>
      <c r="D136" s="15">
        <f>+[1]BS17A!$R76</f>
        <v>34010</v>
      </c>
      <c r="E136" s="81">
        <f>+[1]BS17A!$S76</f>
        <v>0</v>
      </c>
      <c r="F136" s="234"/>
    </row>
    <row r="137" spans="1:6" ht="15" customHeight="1" x14ac:dyDescent="0.2">
      <c r="A137" s="336" t="s">
        <v>201</v>
      </c>
      <c r="B137" s="332" t="s">
        <v>202</v>
      </c>
      <c r="C137" s="291">
        <f>+[1]BS17A!$D79</f>
        <v>52</v>
      </c>
      <c r="D137" s="15">
        <f>+[1]BS17A!$R79</f>
        <v>6600</v>
      </c>
      <c r="E137" s="81">
        <f>+[1]BS17A!$S79</f>
        <v>343200</v>
      </c>
      <c r="F137" s="234"/>
    </row>
    <row r="138" spans="1:6" ht="15" customHeight="1" x14ac:dyDescent="0.2">
      <c r="A138" s="336" t="s">
        <v>203</v>
      </c>
      <c r="B138" s="332" t="s">
        <v>204</v>
      </c>
      <c r="C138" s="291">
        <f>+[1]BS17A!$D80</f>
        <v>0</v>
      </c>
      <c r="D138" s="15">
        <f>+[1]BS17A!$R80</f>
        <v>47670</v>
      </c>
      <c r="E138" s="81">
        <f>+[1]BS17A!$S80</f>
        <v>0</v>
      </c>
      <c r="F138" s="234"/>
    </row>
    <row r="139" spans="1:6" ht="15" customHeight="1" x14ac:dyDescent="0.2">
      <c r="A139" s="337"/>
      <c r="B139" s="368" t="s">
        <v>205</v>
      </c>
      <c r="C139" s="321">
        <f>SUM(C126:C138)</f>
        <v>5576</v>
      </c>
      <c r="D139" s="82"/>
      <c r="E139" s="83">
        <f>SUM(E126:E138)</f>
        <v>229507900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+[1]BS17A!$D72</f>
        <v>0</v>
      </c>
      <c r="D141" s="15">
        <f>+[1]BS17A!$R72</f>
        <v>11430</v>
      </c>
      <c r="E141" s="81">
        <f>+[1]BS17A!$S72</f>
        <v>0</v>
      </c>
      <c r="F141" s="234"/>
    </row>
    <row r="142" spans="1:6" ht="15" customHeight="1" x14ac:dyDescent="0.2">
      <c r="A142" s="336" t="s">
        <v>209</v>
      </c>
      <c r="B142" s="333" t="s">
        <v>210</v>
      </c>
      <c r="C142" s="291">
        <f>+[1]BS17A!$D74</f>
        <v>0</v>
      </c>
      <c r="D142" s="15">
        <f>+[1]BS17A!$R74</f>
        <v>11430</v>
      </c>
      <c r="E142" s="81">
        <f>+[1]BS17A!$S74</f>
        <v>0</v>
      </c>
      <c r="F142" s="234"/>
    </row>
    <row r="143" spans="1:6" ht="15" customHeight="1" x14ac:dyDescent="0.2">
      <c r="A143" s="336" t="s">
        <v>211</v>
      </c>
      <c r="B143" s="333" t="s">
        <v>212</v>
      </c>
      <c r="C143" s="291">
        <f>+[1]BS17A!$D75</f>
        <v>10</v>
      </c>
      <c r="D143" s="15">
        <f>+[1]BS17A!$R75</f>
        <v>5040</v>
      </c>
      <c r="E143" s="81">
        <f>+[1]BS17A!$S75</f>
        <v>50400</v>
      </c>
      <c r="F143" s="234"/>
    </row>
    <row r="144" spans="1:6" ht="15" customHeight="1" x14ac:dyDescent="0.2">
      <c r="A144" s="336" t="s">
        <v>213</v>
      </c>
      <c r="B144" s="333" t="s">
        <v>214</v>
      </c>
      <c r="C144" s="291">
        <f>+[1]BS17A!$D77</f>
        <v>0</v>
      </c>
      <c r="D144" s="15">
        <f>+[1]BS17A!$R77</f>
        <v>91950</v>
      </c>
      <c r="E144" s="81">
        <f>+[1]BS17A!$S77</f>
        <v>0</v>
      </c>
      <c r="F144" s="234"/>
    </row>
    <row r="145" spans="1:6" ht="15" customHeight="1" x14ac:dyDescent="0.2">
      <c r="A145" s="336" t="s">
        <v>215</v>
      </c>
      <c r="B145" s="333" t="s">
        <v>216</v>
      </c>
      <c r="C145" s="291">
        <f>+[1]BS17A!$D78</f>
        <v>0</v>
      </c>
      <c r="D145" s="15">
        <f>+[1]BS17A!$R78</f>
        <v>10860</v>
      </c>
      <c r="E145" s="81">
        <f>+[1]BS17A!$S78</f>
        <v>0</v>
      </c>
      <c r="F145" s="234"/>
    </row>
    <row r="146" spans="1:6" ht="15" customHeight="1" x14ac:dyDescent="0.2">
      <c r="A146" s="336" t="s">
        <v>217</v>
      </c>
      <c r="B146" s="333" t="s">
        <v>218</v>
      </c>
      <c r="C146" s="291">
        <f>+[1]BS17A!$D81</f>
        <v>0</v>
      </c>
      <c r="D146" s="15">
        <f>+[1]BS17A!$R81</f>
        <v>8360</v>
      </c>
      <c r="E146" s="81">
        <f>+[1]BS17A!$S81</f>
        <v>0</v>
      </c>
      <c r="F146" s="234"/>
    </row>
    <row r="147" spans="1:6" ht="15" customHeight="1" x14ac:dyDescent="0.2">
      <c r="A147" s="337"/>
      <c r="B147" s="368" t="s">
        <v>219</v>
      </c>
      <c r="C147" s="321">
        <f>SUM(C141:C146)</f>
        <v>10</v>
      </c>
      <c r="D147" s="82"/>
      <c r="E147" s="83">
        <f>SUM(E141:E146)</f>
        <v>50400</v>
      </c>
      <c r="F147" s="234"/>
    </row>
    <row r="148" spans="1:6" ht="15" customHeight="1" x14ac:dyDescent="0.2">
      <c r="A148" s="343"/>
      <c r="B148" s="342" t="s">
        <v>220</v>
      </c>
      <c r="C148" s="238">
        <f>+C139+C147</f>
        <v>5586</v>
      </c>
      <c r="D148" s="84"/>
      <c r="E148" s="85">
        <f>+E139+E147</f>
        <v>229558300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03" t="s">
        <v>7</v>
      </c>
      <c r="B152" s="403" t="s">
        <v>8</v>
      </c>
      <c r="C152" s="398" t="s">
        <v>9</v>
      </c>
      <c r="D152" s="258" t="s">
        <v>10</v>
      </c>
      <c r="E152" s="400" t="s">
        <v>11</v>
      </c>
      <c r="F152" s="234"/>
    </row>
    <row r="153" spans="1:6" ht="15" customHeight="1" x14ac:dyDescent="0.2">
      <c r="A153" s="335" t="s">
        <v>222</v>
      </c>
      <c r="B153" s="352" t="s">
        <v>223</v>
      </c>
      <c r="C153" s="294">
        <f>+[1]BS17A!D43</f>
        <v>326</v>
      </c>
      <c r="D153" s="20">
        <f>[1]BS17A!R43</f>
        <v>780</v>
      </c>
      <c r="E153" s="80">
        <f>+[1]BS17A!S43</f>
        <v>254280</v>
      </c>
      <c r="F153" s="234"/>
    </row>
    <row r="154" spans="1:6" ht="15" customHeight="1" x14ac:dyDescent="0.2">
      <c r="A154" s="337" t="s">
        <v>224</v>
      </c>
      <c r="B154" s="334" t="s">
        <v>225</v>
      </c>
      <c r="C154" s="302">
        <f>+[1]BS17A!D44+[1]BS17A!D45</f>
        <v>0</v>
      </c>
      <c r="D154" s="22">
        <f>[1]BS17A!R44</f>
        <v>100</v>
      </c>
      <c r="E154" s="86">
        <f>+[1]BS17A!S44+[1]BS17A!S45</f>
        <v>0</v>
      </c>
      <c r="F154" s="234"/>
    </row>
    <row r="155" spans="1:6" ht="15" customHeight="1" x14ac:dyDescent="0.2">
      <c r="A155" s="343"/>
      <c r="B155" s="342" t="s">
        <v>226</v>
      </c>
      <c r="C155" s="238">
        <f>SUM(C153:C154)</f>
        <v>326</v>
      </c>
      <c r="D155" s="84"/>
      <c r="E155" s="85">
        <f>SUM(E153:E154)</f>
        <v>254280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03" t="s">
        <v>7</v>
      </c>
      <c r="B159" s="403" t="s">
        <v>8</v>
      </c>
      <c r="C159" s="398" t="s">
        <v>9</v>
      </c>
      <c r="D159" s="258" t="s">
        <v>10</v>
      </c>
      <c r="E159" s="400" t="s">
        <v>11</v>
      </c>
      <c r="F159" s="234"/>
    </row>
    <row r="160" spans="1:6" ht="15" customHeight="1" x14ac:dyDescent="0.2">
      <c r="A160" s="335" t="s">
        <v>228</v>
      </c>
      <c r="B160" s="331" t="s">
        <v>229</v>
      </c>
      <c r="C160" s="317">
        <f>+[1]BS17A!$D1481</f>
        <v>0</v>
      </c>
      <c r="D160" s="20">
        <f>+[1]BS17A!$R1481</f>
        <v>42830</v>
      </c>
      <c r="E160" s="80">
        <f>+[1]BS17A!$S1481</f>
        <v>0</v>
      </c>
      <c r="F160" s="234"/>
    </row>
    <row r="161" spans="1:6" ht="15" customHeight="1" x14ac:dyDescent="0.2">
      <c r="A161" s="336" t="s">
        <v>230</v>
      </c>
      <c r="B161" s="333" t="s">
        <v>231</v>
      </c>
      <c r="C161" s="320">
        <f>+[1]BS17A!$D1482</f>
        <v>0</v>
      </c>
      <c r="D161" s="15">
        <f>+[1]BS17A!$R1482</f>
        <v>26930</v>
      </c>
      <c r="E161" s="81">
        <f>+[1]BS17A!$S1482</f>
        <v>0</v>
      </c>
      <c r="F161" s="234"/>
    </row>
    <row r="162" spans="1:6" ht="15" customHeight="1" x14ac:dyDescent="0.2">
      <c r="A162" s="336" t="s">
        <v>232</v>
      </c>
      <c r="B162" s="332" t="s">
        <v>233</v>
      </c>
      <c r="C162" s="320">
        <f>+[1]BS17A!$D1483</f>
        <v>0</v>
      </c>
      <c r="D162" s="15">
        <f>+[1]BS17A!$R1483</f>
        <v>27740</v>
      </c>
      <c r="E162" s="81">
        <f>+[1]BS17A!$S1483</f>
        <v>0</v>
      </c>
      <c r="F162" s="234"/>
    </row>
    <row r="163" spans="1:6" ht="15" customHeight="1" x14ac:dyDescent="0.2">
      <c r="A163" s="336" t="s">
        <v>234</v>
      </c>
      <c r="B163" s="333" t="s">
        <v>235</v>
      </c>
      <c r="C163" s="320">
        <f>+[1]BS17A!$D1484</f>
        <v>0</v>
      </c>
      <c r="D163" s="15">
        <f>+[1]BS17A!$R1484</f>
        <v>832280</v>
      </c>
      <c r="E163" s="81">
        <f>+[1]BS17A!$S1484</f>
        <v>0</v>
      </c>
      <c r="F163" s="234"/>
    </row>
    <row r="164" spans="1:6" ht="15" customHeight="1" x14ac:dyDescent="0.2">
      <c r="A164" s="336" t="s">
        <v>236</v>
      </c>
      <c r="B164" s="333" t="s">
        <v>237</v>
      </c>
      <c r="C164" s="320">
        <f>+[1]BS17A!$D1485</f>
        <v>0</v>
      </c>
      <c r="D164" s="15">
        <f>+[1]BS17A!$R1485</f>
        <v>378030</v>
      </c>
      <c r="E164" s="81">
        <f>+[1]BS17A!$S1485</f>
        <v>0</v>
      </c>
      <c r="F164" s="234"/>
    </row>
    <row r="165" spans="1:6" ht="15" customHeight="1" x14ac:dyDescent="0.2">
      <c r="A165" s="336" t="s">
        <v>238</v>
      </c>
      <c r="B165" s="333" t="s">
        <v>239</v>
      </c>
      <c r="C165" s="320">
        <f>+[1]BS17A!$D1486</f>
        <v>0</v>
      </c>
      <c r="D165" s="15">
        <f>+[1]BS17A!$R1486</f>
        <v>578050</v>
      </c>
      <c r="E165" s="81">
        <f>+[1]BS17A!$S1486</f>
        <v>0</v>
      </c>
      <c r="F165" s="234"/>
    </row>
    <row r="166" spans="1:6" ht="15" customHeight="1" x14ac:dyDescent="0.2">
      <c r="A166" s="366" t="s">
        <v>240</v>
      </c>
      <c r="B166" s="364" t="s">
        <v>241</v>
      </c>
      <c r="C166" s="320">
        <f>+[1]BS17A!$D1487</f>
        <v>0</v>
      </c>
      <c r="D166" s="15">
        <f>+[1]BS17A!$R1487</f>
        <v>52120</v>
      </c>
      <c r="E166" s="81">
        <f>+[1]BS17A!$S1487</f>
        <v>0</v>
      </c>
      <c r="F166" s="234"/>
    </row>
    <row r="167" spans="1:6" ht="15" customHeight="1" x14ac:dyDescent="0.2">
      <c r="A167" s="367">
        <v>1901029</v>
      </c>
      <c r="B167" s="365" t="s">
        <v>242</v>
      </c>
      <c r="C167" s="318">
        <f>+[1]BS17A!$D1488</f>
        <v>0</v>
      </c>
      <c r="D167" s="22">
        <f>+[1]BS17A!$R1488</f>
        <v>677560</v>
      </c>
      <c r="E167" s="86">
        <f>+[1]BS17A!$S1488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03" t="s">
        <v>7</v>
      </c>
      <c r="B172" s="403" t="s">
        <v>8</v>
      </c>
      <c r="C172" s="398" t="s">
        <v>9</v>
      </c>
      <c r="D172" s="258" t="s">
        <v>10</v>
      </c>
      <c r="E172" s="400" t="s">
        <v>11</v>
      </c>
      <c r="F172" s="234"/>
    </row>
    <row r="173" spans="1:6" ht="12.75" customHeight="1" x14ac:dyDescent="0.2">
      <c r="A173" s="363">
        <v>1101004</v>
      </c>
      <c r="B173" s="359" t="s">
        <v>245</v>
      </c>
      <c r="C173" s="294">
        <f>+[1]BS17A!$D805</f>
        <v>10</v>
      </c>
      <c r="D173" s="20">
        <f>+[1]BS17A!$R805</f>
        <v>14690</v>
      </c>
      <c r="E173" s="80">
        <f>+[1]BS17A!$S805</f>
        <v>146900</v>
      </c>
      <c r="F173" s="234"/>
    </row>
    <row r="174" spans="1:6" ht="12.75" customHeight="1" x14ac:dyDescent="0.2">
      <c r="A174" s="358">
        <v>1101006</v>
      </c>
      <c r="B174" s="360" t="s">
        <v>246</v>
      </c>
      <c r="C174" s="291">
        <f>+[1]BS17A!$D806</f>
        <v>0</v>
      </c>
      <c r="D174" s="15">
        <f>+[1]BS17A!$R806</f>
        <v>11740</v>
      </c>
      <c r="E174" s="81">
        <f>+[1]BS17A!$S806</f>
        <v>0</v>
      </c>
      <c r="F174" s="234"/>
    </row>
    <row r="175" spans="1:6" ht="24.75" customHeight="1" x14ac:dyDescent="0.2">
      <c r="A175" s="358" t="s">
        <v>247</v>
      </c>
      <c r="B175" s="361" t="s">
        <v>248</v>
      </c>
      <c r="C175" s="291">
        <f>+[1]BS17A!$D1197</f>
        <v>735</v>
      </c>
      <c r="D175" s="15">
        <f>+[1]BS17A!$R1197</f>
        <v>5030</v>
      </c>
      <c r="E175" s="81">
        <f>+[1]BS17A!$S1197</f>
        <v>3697050</v>
      </c>
      <c r="F175" s="234"/>
    </row>
    <row r="176" spans="1:6" ht="24.75" customHeight="1" x14ac:dyDescent="0.2">
      <c r="A176" s="358" t="s">
        <v>249</v>
      </c>
      <c r="B176" s="361" t="s">
        <v>250</v>
      </c>
      <c r="C176" s="291">
        <f>+[1]BS17A!$D1198</f>
        <v>13</v>
      </c>
      <c r="D176" s="15">
        <f>+[1]BS17A!$R1198</f>
        <v>14180</v>
      </c>
      <c r="E176" s="81">
        <f>+[1]BS17A!$S1198</f>
        <v>184340</v>
      </c>
      <c r="F176" s="234"/>
    </row>
    <row r="177" spans="1:6" ht="24.75" customHeight="1" x14ac:dyDescent="0.2">
      <c r="A177" s="358" t="s">
        <v>251</v>
      </c>
      <c r="B177" s="361" t="s">
        <v>252</v>
      </c>
      <c r="C177" s="291">
        <f>+[1]BS17A!$D1199</f>
        <v>34</v>
      </c>
      <c r="D177" s="15">
        <f>+[1]BS17A!$R1199</f>
        <v>24050</v>
      </c>
      <c r="E177" s="81">
        <f>+[1]BS17A!$S1199</f>
        <v>817700</v>
      </c>
      <c r="F177" s="234"/>
    </row>
    <row r="178" spans="1:6" ht="12.75" customHeight="1" x14ac:dyDescent="0.2">
      <c r="A178" s="358" t="s">
        <v>253</v>
      </c>
      <c r="B178" s="361" t="s">
        <v>254</v>
      </c>
      <c r="C178" s="291">
        <f>+[1]BS17A!$D1200</f>
        <v>0</v>
      </c>
      <c r="D178" s="15">
        <f>+[1]BS17A!$R1200</f>
        <v>45920</v>
      </c>
      <c r="E178" s="81">
        <f>+[1]BS17A!$S1200</f>
        <v>0</v>
      </c>
      <c r="F178" s="234"/>
    </row>
    <row r="179" spans="1:6" ht="12.75" customHeight="1" x14ac:dyDescent="0.2">
      <c r="A179" s="358" t="s">
        <v>255</v>
      </c>
      <c r="B179" s="361" t="s">
        <v>256</v>
      </c>
      <c r="C179" s="291">
        <f>+[1]BS17A!$D1201</f>
        <v>104</v>
      </c>
      <c r="D179" s="15">
        <f>+[1]BS17A!$R1201</f>
        <v>51180</v>
      </c>
      <c r="E179" s="81">
        <f>+[1]BS17A!$S1201</f>
        <v>5322720</v>
      </c>
      <c r="F179" s="234"/>
    </row>
    <row r="180" spans="1:6" ht="24.75" customHeight="1" x14ac:dyDescent="0.2">
      <c r="A180" s="358" t="s">
        <v>257</v>
      </c>
      <c r="B180" s="361" t="s">
        <v>258</v>
      </c>
      <c r="C180" s="291">
        <f>+[1]BS17A!$D1202</f>
        <v>0</v>
      </c>
      <c r="D180" s="15">
        <f>+[1]BS17A!$R1202</f>
        <v>28710</v>
      </c>
      <c r="E180" s="81">
        <f>+[1]BS17A!$S1202</f>
        <v>0</v>
      </c>
      <c r="F180" s="234"/>
    </row>
    <row r="181" spans="1:6" ht="12.75" customHeight="1" x14ac:dyDescent="0.2">
      <c r="A181" s="358" t="s">
        <v>259</v>
      </c>
      <c r="B181" s="362" t="s">
        <v>260</v>
      </c>
      <c r="C181" s="291">
        <f>+[1]BS17A!$D1203</f>
        <v>0</v>
      </c>
      <c r="D181" s="15">
        <f>+[1]BS17A!$R1203</f>
        <v>222100</v>
      </c>
      <c r="E181" s="81">
        <f>+[1]BS17A!$S1203</f>
        <v>0</v>
      </c>
      <c r="F181" s="234"/>
    </row>
    <row r="182" spans="1:6" ht="12.75" customHeight="1" x14ac:dyDescent="0.2">
      <c r="A182" s="358" t="s">
        <v>261</v>
      </c>
      <c r="B182" s="361" t="s">
        <v>262</v>
      </c>
      <c r="C182" s="291">
        <f>+[1]BS17A!$D1204</f>
        <v>0</v>
      </c>
      <c r="D182" s="15">
        <f>+[1]BS17A!$R1204</f>
        <v>252490</v>
      </c>
      <c r="E182" s="81">
        <f>+[1]BS17A!$S1204</f>
        <v>0</v>
      </c>
      <c r="F182" s="234"/>
    </row>
    <row r="183" spans="1:6" ht="12.75" customHeight="1" x14ac:dyDescent="0.2">
      <c r="A183" s="358" t="s">
        <v>263</v>
      </c>
      <c r="B183" s="361" t="s">
        <v>264</v>
      </c>
      <c r="C183" s="291">
        <f>+[1]BS17A!$D1205</f>
        <v>0</v>
      </c>
      <c r="D183" s="15">
        <f>+[1]BS17A!$R1205</f>
        <v>205900</v>
      </c>
      <c r="E183" s="81">
        <f>+[1]BS17A!$S1205</f>
        <v>0</v>
      </c>
      <c r="F183" s="234"/>
    </row>
    <row r="184" spans="1:6" ht="24.75" customHeight="1" x14ac:dyDescent="0.2">
      <c r="A184" s="358" t="s">
        <v>265</v>
      </c>
      <c r="B184" s="362" t="s">
        <v>266</v>
      </c>
      <c r="C184" s="291">
        <f>+[1]BS17A!$D1206</f>
        <v>0</v>
      </c>
      <c r="D184" s="15">
        <f>+[1]BS17A!$R1206</f>
        <v>264470</v>
      </c>
      <c r="E184" s="81">
        <f>+[1]BS17A!$S1206</f>
        <v>0</v>
      </c>
      <c r="F184" s="234"/>
    </row>
    <row r="185" spans="1:6" ht="24.75" customHeight="1" x14ac:dyDescent="0.2">
      <c r="A185" s="358" t="s">
        <v>267</v>
      </c>
      <c r="B185" s="362" t="s">
        <v>268</v>
      </c>
      <c r="C185" s="291">
        <f>+[1]BS17A!$D1207</f>
        <v>0</v>
      </c>
      <c r="D185" s="15">
        <f>+[1]BS17A!$R1207</f>
        <v>270610</v>
      </c>
      <c r="E185" s="81">
        <f>+[1]BS17A!$S1207</f>
        <v>0</v>
      </c>
      <c r="F185" s="234"/>
    </row>
    <row r="186" spans="1:6" ht="24.75" customHeight="1" x14ac:dyDescent="0.2">
      <c r="A186" s="358" t="s">
        <v>269</v>
      </c>
      <c r="B186" s="362" t="s">
        <v>270</v>
      </c>
      <c r="C186" s="291">
        <f>+[1]BS17A!$D1208</f>
        <v>0</v>
      </c>
      <c r="D186" s="15">
        <f>+[1]BS17A!$R1208</f>
        <v>228850</v>
      </c>
      <c r="E186" s="81">
        <f>+[1]BS17A!$S1208</f>
        <v>0</v>
      </c>
      <c r="F186" s="234"/>
    </row>
    <row r="187" spans="1:6" ht="12.75" customHeight="1" x14ac:dyDescent="0.2">
      <c r="A187" s="358" t="s">
        <v>271</v>
      </c>
      <c r="B187" s="362" t="s">
        <v>272</v>
      </c>
      <c r="C187" s="291">
        <f>+[1]BS17A!$D1209</f>
        <v>0</v>
      </c>
      <c r="D187" s="15">
        <f>+[1]BS17A!$R1209</f>
        <v>244270</v>
      </c>
      <c r="E187" s="81">
        <f>+[1]BS17A!$S1209</f>
        <v>0</v>
      </c>
      <c r="F187" s="234"/>
    </row>
    <row r="188" spans="1:6" ht="12.75" customHeight="1" x14ac:dyDescent="0.2">
      <c r="A188" s="358" t="s">
        <v>273</v>
      </c>
      <c r="B188" s="362" t="s">
        <v>274</v>
      </c>
      <c r="C188" s="291">
        <f>+[1]BS17A!$D1210</f>
        <v>0</v>
      </c>
      <c r="D188" s="15">
        <f>+[1]BS17A!$R1210</f>
        <v>292090</v>
      </c>
      <c r="E188" s="81">
        <f>+[1]BS17A!$S1210</f>
        <v>0</v>
      </c>
      <c r="F188" s="234"/>
    </row>
    <row r="189" spans="1:6" ht="24.75" customHeight="1" x14ac:dyDescent="0.2">
      <c r="A189" s="358" t="s">
        <v>275</v>
      </c>
      <c r="B189" s="361" t="s">
        <v>276</v>
      </c>
      <c r="C189" s="291">
        <f>+[1]BS17A!$D1211</f>
        <v>0</v>
      </c>
      <c r="D189" s="15">
        <f>+[1]BS17A!$R1211</f>
        <v>259010</v>
      </c>
      <c r="E189" s="81">
        <f>+[1]BS17A!$S1211</f>
        <v>0</v>
      </c>
      <c r="F189" s="234"/>
    </row>
    <row r="190" spans="1:6" ht="24.75" customHeight="1" x14ac:dyDescent="0.2">
      <c r="A190" s="358" t="s">
        <v>277</v>
      </c>
      <c r="B190" s="362" t="s">
        <v>278</v>
      </c>
      <c r="C190" s="291">
        <f>+[1]BS17A!$D1212</f>
        <v>0</v>
      </c>
      <c r="D190" s="15">
        <f>+[1]BS17A!$R1212</f>
        <v>1895520</v>
      </c>
      <c r="E190" s="81">
        <f>+[1]BS17A!$S1212</f>
        <v>0</v>
      </c>
      <c r="F190" s="234"/>
    </row>
    <row r="191" spans="1:6" ht="12.75" customHeight="1" x14ac:dyDescent="0.2">
      <c r="A191" s="358" t="s">
        <v>279</v>
      </c>
      <c r="B191" s="362" t="s">
        <v>280</v>
      </c>
      <c r="C191" s="291">
        <f>+[1]BS17A!$D1213</f>
        <v>0</v>
      </c>
      <c r="D191" s="15">
        <f>+[1]BS17A!$R1213</f>
        <v>1183940</v>
      </c>
      <c r="E191" s="81">
        <f>+[1]BS17A!$S1213</f>
        <v>0</v>
      </c>
      <c r="F191" s="234"/>
    </row>
    <row r="192" spans="1:6" ht="12.75" customHeight="1" x14ac:dyDescent="0.2">
      <c r="A192" s="336" t="s">
        <v>281</v>
      </c>
      <c r="B192" s="362" t="s">
        <v>282</v>
      </c>
      <c r="C192" s="291">
        <f>+[1]BS17A!$D1214</f>
        <v>0</v>
      </c>
      <c r="D192" s="15">
        <f>+[1]BS17A!$R1214</f>
        <v>1145920</v>
      </c>
      <c r="E192" s="81">
        <f>+[1]BS17A!$S1214</f>
        <v>0</v>
      </c>
      <c r="F192" s="234"/>
    </row>
    <row r="193" spans="1:6" ht="24.75" customHeight="1" x14ac:dyDescent="0.2">
      <c r="A193" s="358" t="s">
        <v>283</v>
      </c>
      <c r="B193" s="362" t="s">
        <v>284</v>
      </c>
      <c r="C193" s="291">
        <f>+[1]BS17A!$D1215</f>
        <v>0</v>
      </c>
      <c r="D193" s="15">
        <f>+[1]BS17A!$R1215</f>
        <v>1200500</v>
      </c>
      <c r="E193" s="81">
        <f>+[1]BS17A!$S1215</f>
        <v>0</v>
      </c>
      <c r="F193" s="234"/>
    </row>
    <row r="194" spans="1:6" ht="12.75" customHeight="1" x14ac:dyDescent="0.2">
      <c r="A194" s="336" t="s">
        <v>285</v>
      </c>
      <c r="B194" s="362" t="s">
        <v>286</v>
      </c>
      <c r="C194" s="291">
        <f>+[1]BS17A!$D1216</f>
        <v>0</v>
      </c>
      <c r="D194" s="15">
        <f>+[1]BS17A!$R1216</f>
        <v>169880</v>
      </c>
      <c r="E194" s="81">
        <f>+[1]BS17A!$S1216</f>
        <v>0</v>
      </c>
      <c r="F194" s="234"/>
    </row>
    <row r="195" spans="1:6" ht="12.75" customHeight="1" x14ac:dyDescent="0.2">
      <c r="A195" s="336" t="s">
        <v>287</v>
      </c>
      <c r="B195" s="362" t="s">
        <v>288</v>
      </c>
      <c r="C195" s="291">
        <f>+[1]BS17A!$D1217</f>
        <v>0</v>
      </c>
      <c r="D195" s="15">
        <f>+[1]BS17A!$R1217</f>
        <v>387660</v>
      </c>
      <c r="E195" s="81">
        <f>+[1]BS17A!$S1217</f>
        <v>0</v>
      </c>
      <c r="F195" s="234"/>
    </row>
    <row r="196" spans="1:6" ht="12.75" customHeight="1" x14ac:dyDescent="0.2">
      <c r="A196" s="358" t="s">
        <v>289</v>
      </c>
      <c r="B196" s="362" t="s">
        <v>290</v>
      </c>
      <c r="C196" s="291">
        <f>+[1]BS17A!$D1218</f>
        <v>0</v>
      </c>
      <c r="D196" s="15">
        <f>+[1]BS17A!$R1218</f>
        <v>143720</v>
      </c>
      <c r="E196" s="81">
        <f>+[1]BS17A!$S1218</f>
        <v>0</v>
      </c>
      <c r="F196" s="234"/>
    </row>
    <row r="197" spans="1:6" ht="12.75" customHeight="1" x14ac:dyDescent="0.2">
      <c r="A197" s="358" t="s">
        <v>291</v>
      </c>
      <c r="B197" s="362" t="s">
        <v>292</v>
      </c>
      <c r="C197" s="291">
        <f>+[1]BS17A!$D1219</f>
        <v>0</v>
      </c>
      <c r="D197" s="15">
        <f>+[1]BS17A!$R1219</f>
        <v>1164440</v>
      </c>
      <c r="E197" s="81">
        <f>+[1]BS17A!$S1219</f>
        <v>0</v>
      </c>
      <c r="F197" s="234"/>
    </row>
    <row r="198" spans="1:6" ht="12.75" customHeight="1" x14ac:dyDescent="0.2">
      <c r="A198" s="358" t="s">
        <v>293</v>
      </c>
      <c r="B198" s="362" t="s">
        <v>294</v>
      </c>
      <c r="C198" s="291">
        <f>+[1]BS17A!$D1220</f>
        <v>0</v>
      </c>
      <c r="D198" s="15">
        <f>+[1]BS17A!$R1220</f>
        <v>1164440</v>
      </c>
      <c r="E198" s="81">
        <f>+[1]BS17A!$S1220</f>
        <v>0</v>
      </c>
      <c r="F198" s="234"/>
    </row>
    <row r="199" spans="1:6" ht="12.75" customHeight="1" x14ac:dyDescent="0.2">
      <c r="A199" s="358">
        <v>1801001</v>
      </c>
      <c r="B199" s="360" t="s">
        <v>295</v>
      </c>
      <c r="C199" s="291">
        <f>+[1]BS17A!$D1354</f>
        <v>68</v>
      </c>
      <c r="D199" s="15">
        <f>+[1]BS17A!$R1354</f>
        <v>34730</v>
      </c>
      <c r="E199" s="81">
        <f>+[1]BS17A!$S1354</f>
        <v>2361640</v>
      </c>
      <c r="F199" s="234"/>
    </row>
    <row r="200" spans="1:6" ht="12.75" customHeight="1" x14ac:dyDescent="0.2">
      <c r="A200" s="358">
        <v>1801003</v>
      </c>
      <c r="B200" s="362" t="s">
        <v>296</v>
      </c>
      <c r="C200" s="291">
        <f>+[1]BS17A!$D1355</f>
        <v>0</v>
      </c>
      <c r="D200" s="15">
        <f>+[1]BS17A!$R1355</f>
        <v>41890</v>
      </c>
      <c r="E200" s="81">
        <f>+[1]BS17A!$S1355</f>
        <v>0</v>
      </c>
      <c r="F200" s="234"/>
    </row>
    <row r="201" spans="1:6" ht="12.75" customHeight="1" x14ac:dyDescent="0.2">
      <c r="A201" s="358">
        <v>1801006</v>
      </c>
      <c r="B201" s="360" t="s">
        <v>297</v>
      </c>
      <c r="C201" s="291">
        <f>+[1]BS17A!$D1356</f>
        <v>12</v>
      </c>
      <c r="D201" s="15">
        <f>+[1]BS17A!$R1356</f>
        <v>44620</v>
      </c>
      <c r="E201" s="81">
        <f>+[1]BS17A!$S1356</f>
        <v>535440</v>
      </c>
      <c r="F201" s="234"/>
    </row>
    <row r="202" spans="1:6" ht="24.75" customHeight="1" x14ac:dyDescent="0.2">
      <c r="A202" s="358" t="s">
        <v>298</v>
      </c>
      <c r="B202" s="360" t="s">
        <v>299</v>
      </c>
      <c r="C202" s="291">
        <f>[1]BS17A!D1036</f>
        <v>0</v>
      </c>
      <c r="D202" s="15">
        <f>[1]BS17A!R1036</f>
        <v>9390</v>
      </c>
      <c r="E202" s="81">
        <f>[1]BS17A!S1036</f>
        <v>0</v>
      </c>
      <c r="F202" s="234"/>
    </row>
    <row r="203" spans="1:6" ht="24.75" customHeight="1" x14ac:dyDescent="0.2">
      <c r="A203" s="386" t="s">
        <v>300</v>
      </c>
      <c r="B203" s="388" t="s">
        <v>301</v>
      </c>
      <c r="C203" s="384">
        <f>[1]BS17A!D807</f>
        <v>0</v>
      </c>
      <c r="D203" s="15">
        <f>[1]BS17A!R807</f>
        <v>398560</v>
      </c>
      <c r="E203" s="81">
        <f>[1]BS17A!S807</f>
        <v>0</v>
      </c>
      <c r="F203" s="234"/>
    </row>
    <row r="204" spans="1:6" ht="24.75" customHeight="1" x14ac:dyDescent="0.2">
      <c r="A204" s="386" t="s">
        <v>302</v>
      </c>
      <c r="B204" s="388" t="s">
        <v>303</v>
      </c>
      <c r="C204" s="384">
        <f>[1]BS17A!D808</f>
        <v>0</v>
      </c>
      <c r="D204" s="15">
        <f>[1]BS17A!R808</f>
        <v>8946190</v>
      </c>
      <c r="E204" s="81">
        <f>[1]BS17A!S808</f>
        <v>0</v>
      </c>
      <c r="F204" s="234"/>
    </row>
    <row r="205" spans="1:6" ht="24.75" customHeight="1" x14ac:dyDescent="0.2">
      <c r="A205" s="386" t="s">
        <v>304</v>
      </c>
      <c r="B205" s="388" t="s">
        <v>305</v>
      </c>
      <c r="C205" s="384">
        <f>[1]BS17A!D809</f>
        <v>0</v>
      </c>
      <c r="D205" s="15">
        <f>[1]BS17A!R809</f>
        <v>229650</v>
      </c>
      <c r="E205" s="81">
        <f>[1]BS17A!S809</f>
        <v>0</v>
      </c>
      <c r="F205" s="234"/>
    </row>
    <row r="206" spans="1:6" ht="24.75" customHeight="1" x14ac:dyDescent="0.2">
      <c r="A206" s="387" t="s">
        <v>306</v>
      </c>
      <c r="B206" s="389" t="s">
        <v>307</v>
      </c>
      <c r="C206" s="385">
        <f>[1]BS17A!D810</f>
        <v>0</v>
      </c>
      <c r="D206" s="22">
        <f>[1]BS17A!R810</f>
        <v>1047210</v>
      </c>
      <c r="E206" s="86">
        <f>[1]BS17A!S810</f>
        <v>0</v>
      </c>
      <c r="F206" s="234"/>
    </row>
    <row r="207" spans="1:6" ht="17.25" customHeight="1" x14ac:dyDescent="0.2">
      <c r="A207" s="343"/>
      <c r="B207" s="342" t="s">
        <v>308</v>
      </c>
      <c r="C207" s="238">
        <f>SUM(C173:C206)</f>
        <v>976</v>
      </c>
      <c r="D207" s="84"/>
      <c r="E207" s="85">
        <f>SUM(E173:E206)</f>
        <v>13065790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03" t="s">
        <v>7</v>
      </c>
      <c r="B211" s="403" t="s">
        <v>8</v>
      </c>
      <c r="C211" s="398" t="s">
        <v>9</v>
      </c>
      <c r="D211" s="258" t="s">
        <v>10</v>
      </c>
      <c r="E211" s="400" t="s">
        <v>11</v>
      </c>
      <c r="F211" s="231"/>
    </row>
    <row r="212" spans="1:6" ht="12.75" customHeight="1" x14ac:dyDescent="0.2">
      <c r="A212" s="335" t="s">
        <v>310</v>
      </c>
      <c r="B212" s="352" t="s">
        <v>311</v>
      </c>
      <c r="C212" s="294">
        <f>+[1]BS17A!$D18</f>
        <v>0</v>
      </c>
      <c r="D212" s="20">
        <f>+[1]BS17A!$R18</f>
        <v>14530</v>
      </c>
      <c r="E212" s="80">
        <f>+[1]BS17A!$S18</f>
        <v>0</v>
      </c>
      <c r="F212" s="234"/>
    </row>
    <row r="213" spans="1:6" ht="12.75" customHeight="1" x14ac:dyDescent="0.2">
      <c r="A213" s="336" t="s">
        <v>312</v>
      </c>
      <c r="B213" s="333" t="s">
        <v>313</v>
      </c>
      <c r="C213" s="291">
        <f>+[1]BS17A!$D19</f>
        <v>154</v>
      </c>
      <c r="D213" s="15">
        <f>+[1]BS17A!$R19</f>
        <v>14530</v>
      </c>
      <c r="E213" s="81">
        <f>+[1]BS17A!$S19</f>
        <v>2237620</v>
      </c>
      <c r="F213" s="234"/>
    </row>
    <row r="214" spans="1:6" ht="12.75" customHeight="1" x14ac:dyDescent="0.2">
      <c r="A214" s="336" t="s">
        <v>314</v>
      </c>
      <c r="B214" s="332" t="s">
        <v>315</v>
      </c>
      <c r="C214" s="291">
        <f>+[1]BS17A!$D47</f>
        <v>0</v>
      </c>
      <c r="D214" s="15">
        <f>+[1]BS17A!$R47</f>
        <v>1390</v>
      </c>
      <c r="E214" s="81">
        <f>+[1]BS17A!$S47</f>
        <v>0</v>
      </c>
      <c r="F214" s="234"/>
    </row>
    <row r="215" spans="1:6" ht="12.75" customHeight="1" x14ac:dyDescent="0.2">
      <c r="A215" s="336" t="s">
        <v>316</v>
      </c>
      <c r="B215" s="332" t="s">
        <v>317</v>
      </c>
      <c r="C215" s="291">
        <f>+[1]BS17A!$D48</f>
        <v>476</v>
      </c>
      <c r="D215" s="15">
        <f>+[1]BS17A!$R48</f>
        <v>680</v>
      </c>
      <c r="E215" s="81">
        <f>+[1]BS17A!$S48</f>
        <v>323680</v>
      </c>
      <c r="F215" s="234"/>
    </row>
    <row r="216" spans="1:6" ht="12.75" customHeight="1" x14ac:dyDescent="0.2">
      <c r="A216" s="336" t="s">
        <v>318</v>
      </c>
      <c r="B216" s="333" t="s">
        <v>319</v>
      </c>
      <c r="C216" s="291">
        <f>+[1]BS17A!$D49</f>
        <v>2069</v>
      </c>
      <c r="D216" s="15">
        <f>+[1]BS17A!$R49</f>
        <v>2060</v>
      </c>
      <c r="E216" s="81">
        <f>+[1]BS17A!$S49</f>
        <v>4262140</v>
      </c>
      <c r="F216" s="234"/>
    </row>
    <row r="217" spans="1:6" ht="12.75" customHeight="1" x14ac:dyDescent="0.2">
      <c r="A217" s="336" t="s">
        <v>320</v>
      </c>
      <c r="B217" s="333" t="s">
        <v>321</v>
      </c>
      <c r="C217" s="291">
        <f>+[1]BS17A!$D50</f>
        <v>76</v>
      </c>
      <c r="D217" s="15">
        <f>+[1]BS17A!$R50</f>
        <v>15480</v>
      </c>
      <c r="E217" s="81">
        <f>+[1]BS17A!$S50</f>
        <v>1176480</v>
      </c>
      <c r="F217" s="234"/>
    </row>
    <row r="218" spans="1:6" ht="12.75" customHeight="1" x14ac:dyDescent="0.2">
      <c r="A218" s="336" t="s">
        <v>322</v>
      </c>
      <c r="B218" s="332" t="s">
        <v>323</v>
      </c>
      <c r="C218" s="291">
        <f>+[1]BS17A!$D51</f>
        <v>126</v>
      </c>
      <c r="D218" s="15">
        <f>+[1]BS17A!$R51</f>
        <v>35550</v>
      </c>
      <c r="E218" s="81">
        <f>+[1]BS17A!$S51</f>
        <v>4479300</v>
      </c>
      <c r="F218" s="234"/>
    </row>
    <row r="219" spans="1:6" ht="12.75" customHeight="1" x14ac:dyDescent="0.2">
      <c r="A219" s="358" t="s">
        <v>324</v>
      </c>
      <c r="B219" s="332" t="s">
        <v>325</v>
      </c>
      <c r="C219" s="291">
        <f>+[1]BS17A!D52</f>
        <v>10</v>
      </c>
      <c r="D219" s="92"/>
      <c r="E219" s="81">
        <f>+[1]BS17A!S52</f>
        <v>88700</v>
      </c>
      <c r="F219" s="234"/>
    </row>
    <row r="220" spans="1:6" ht="12.75" customHeight="1" x14ac:dyDescent="0.2">
      <c r="A220" s="337" t="s">
        <v>326</v>
      </c>
      <c r="B220" s="334" t="s">
        <v>327</v>
      </c>
      <c r="C220" s="302">
        <f>+[1]BS17A!$D1861</f>
        <v>55</v>
      </c>
      <c r="D220" s="22">
        <f>+[1]BS17A!$R1861</f>
        <v>28810</v>
      </c>
      <c r="E220" s="86">
        <f>+[1]BS17A!$S1861</f>
        <v>1584550</v>
      </c>
      <c r="F220" s="234"/>
    </row>
    <row r="221" spans="1:6" ht="12.75" x14ac:dyDescent="0.2">
      <c r="A221" s="343"/>
      <c r="B221" s="342" t="s">
        <v>328</v>
      </c>
      <c r="C221" s="238">
        <f>SUM(C212:C220)</f>
        <v>2966</v>
      </c>
      <c r="D221" s="84"/>
      <c r="E221" s="91">
        <f>SUM(E212:E220)</f>
        <v>14152470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03" t="s">
        <v>7</v>
      </c>
      <c r="B225" s="403" t="s">
        <v>9</v>
      </c>
      <c r="C225" s="403"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03" t="s">
        <v>7</v>
      </c>
      <c r="B232" s="403" t="s">
        <v>8</v>
      </c>
      <c r="C232" s="398" t="s">
        <v>9</v>
      </c>
      <c r="D232" s="258" t="s">
        <v>10</v>
      </c>
      <c r="E232" s="400" t="s">
        <v>11</v>
      </c>
      <c r="F232" s="280"/>
      <c r="G232" s="281"/>
    </row>
    <row r="233" spans="1:7" ht="15" customHeight="1" x14ac:dyDescent="0.2">
      <c r="A233" s="335" t="s">
        <v>336</v>
      </c>
      <c r="B233" s="352" t="s">
        <v>337</v>
      </c>
      <c r="C233" s="317">
        <f>+[1]BS17A!$D1941</f>
        <v>147</v>
      </c>
      <c r="D233" s="20">
        <f>+[1]BS17A!$R1941</f>
        <v>19890</v>
      </c>
      <c r="E233" s="80">
        <f>+[1]BS17A!$S1941</f>
        <v>2923830</v>
      </c>
      <c r="F233" s="234"/>
    </row>
    <row r="234" spans="1:7" ht="15" customHeight="1" x14ac:dyDescent="0.2">
      <c r="A234" s="337" t="s">
        <v>338</v>
      </c>
      <c r="B234" s="334" t="s">
        <v>339</v>
      </c>
      <c r="C234" s="318">
        <f>+[1]BS17A!$D1942</f>
        <v>0</v>
      </c>
      <c r="D234" s="22">
        <f>+[1]BS17A!$R1942</f>
        <v>249320</v>
      </c>
      <c r="E234" s="86">
        <f>+[1]BS17A!$S1942</f>
        <v>0</v>
      </c>
      <c r="F234" s="234"/>
    </row>
    <row r="235" spans="1:7" ht="18" customHeight="1" x14ac:dyDescent="0.2">
      <c r="A235" s="343"/>
      <c r="B235" s="342" t="s">
        <v>340</v>
      </c>
      <c r="C235" s="238">
        <f>SUM(C233:C234)</f>
        <v>147</v>
      </c>
      <c r="D235" s="84"/>
      <c r="E235" s="85">
        <f>SUM(E233:E234)</f>
        <v>2923830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03" t="s">
        <v>7</v>
      </c>
      <c r="B239" s="403" t="s">
        <v>8</v>
      </c>
      <c r="C239" s="398" t="s">
        <v>9</v>
      </c>
      <c r="D239" s="258" t="s">
        <v>10</v>
      </c>
      <c r="E239" s="400" t="s">
        <v>11</v>
      </c>
      <c r="F239" s="234"/>
    </row>
    <row r="240" spans="1:7" ht="18" customHeight="1" x14ac:dyDescent="0.2">
      <c r="A240" s="276" t="s">
        <v>342</v>
      </c>
      <c r="B240" s="244" t="s">
        <v>343</v>
      </c>
      <c r="C240" s="285">
        <f>[1]BS17A!D768</f>
        <v>765</v>
      </c>
      <c r="D240" s="101"/>
      <c r="E240" s="102">
        <f>[1]BS17A!S768</f>
        <v>5638570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03" t="s">
        <v>7</v>
      </c>
      <c r="B243" s="398" t="s">
        <v>345</v>
      </c>
      <c r="C243" s="257" t="s">
        <v>346</v>
      </c>
      <c r="D243" s="258" t="s">
        <v>10</v>
      </c>
      <c r="E243" s="400" t="s">
        <v>11</v>
      </c>
      <c r="F243" s="234"/>
    </row>
    <row r="244" spans="1:6" ht="15" customHeight="1" x14ac:dyDescent="0.2">
      <c r="A244" s="237" t="s">
        <v>347</v>
      </c>
      <c r="B244" s="304" t="s">
        <v>348</v>
      </c>
      <c r="C244" s="294">
        <f>+[1]BS17A!$D1944</f>
        <v>0</v>
      </c>
      <c r="D244" s="20">
        <f>+[1]BS17A!$R1944</f>
        <v>254650</v>
      </c>
      <c r="E244" s="80">
        <f>+[1]BS17A!$S1944</f>
        <v>0</v>
      </c>
      <c r="F244" s="234"/>
    </row>
    <row r="245" spans="1:6" ht="15" customHeight="1" x14ac:dyDescent="0.2">
      <c r="A245" s="236" t="s">
        <v>349</v>
      </c>
      <c r="B245" s="305" t="s">
        <v>350</v>
      </c>
      <c r="C245" s="291">
        <f>+[1]BS17A!$D1945</f>
        <v>0</v>
      </c>
      <c r="D245" s="15">
        <f>+[1]BS17A!$R1945</f>
        <v>36180</v>
      </c>
      <c r="E245" s="81">
        <f>+[1]BS17A!$S1945</f>
        <v>0</v>
      </c>
      <c r="F245" s="234"/>
    </row>
    <row r="246" spans="1:6" ht="15" customHeight="1" x14ac:dyDescent="0.2">
      <c r="A246" s="236" t="s">
        <v>351</v>
      </c>
      <c r="B246" s="305" t="s">
        <v>352</v>
      </c>
      <c r="C246" s="291">
        <f>+[1]BS17A!$D1946</f>
        <v>0</v>
      </c>
      <c r="D246" s="15">
        <f>+[1]BS17A!$R1946</f>
        <v>136500</v>
      </c>
      <c r="E246" s="81">
        <f>+[1]BS17A!$S1946</f>
        <v>0</v>
      </c>
      <c r="F246" s="234"/>
    </row>
    <row r="247" spans="1:6" ht="15" customHeight="1" x14ac:dyDescent="0.2">
      <c r="A247" s="236" t="s">
        <v>353</v>
      </c>
      <c r="B247" s="305" t="s">
        <v>354</v>
      </c>
      <c r="C247" s="291">
        <f>+[1]BS17A!$D1947</f>
        <v>0</v>
      </c>
      <c r="D247" s="15">
        <f>+[1]BS17A!$R1947</f>
        <v>136500</v>
      </c>
      <c r="E247" s="81">
        <f>+[1]BS17A!$S1947</f>
        <v>0</v>
      </c>
      <c r="F247" s="234"/>
    </row>
    <row r="248" spans="1:6" ht="15" customHeight="1" x14ac:dyDescent="0.2">
      <c r="A248" s="236" t="s">
        <v>355</v>
      </c>
      <c r="B248" s="305" t="s">
        <v>356</v>
      </c>
      <c r="C248" s="291">
        <f>+[1]BS17A!$D1948</f>
        <v>0</v>
      </c>
      <c r="D248" s="15">
        <f>+[1]BS17A!$R1948</f>
        <v>248500</v>
      </c>
      <c r="E248" s="81">
        <f>+[1]BS17A!$S1948</f>
        <v>0</v>
      </c>
      <c r="F248" s="234"/>
    </row>
    <row r="249" spans="1:6" ht="15" customHeight="1" x14ac:dyDescent="0.2">
      <c r="A249" s="236" t="s">
        <v>357</v>
      </c>
      <c r="B249" s="305" t="s">
        <v>358</v>
      </c>
      <c r="C249" s="291">
        <f>+[1]BS17A!$D1949</f>
        <v>0</v>
      </c>
      <c r="D249" s="15">
        <f>+[1]BS17A!$R1949</f>
        <v>381350</v>
      </c>
      <c r="E249" s="81">
        <f>+[1]BS17A!$S1949</f>
        <v>0</v>
      </c>
      <c r="F249" s="234"/>
    </row>
    <row r="250" spans="1:6" ht="15" customHeight="1" x14ac:dyDescent="0.2">
      <c r="A250" s="236" t="s">
        <v>359</v>
      </c>
      <c r="B250" s="305" t="s">
        <v>360</v>
      </c>
      <c r="C250" s="291">
        <f>+[1]BS17A!$D1950</f>
        <v>0</v>
      </c>
      <c r="D250" s="15">
        <f>+[1]BS17A!$R1950</f>
        <v>650560</v>
      </c>
      <c r="E250" s="81">
        <f>+[1]BS17A!$S1950</f>
        <v>0</v>
      </c>
      <c r="F250" s="234"/>
    </row>
    <row r="251" spans="1:6" ht="15" customHeight="1" x14ac:dyDescent="0.2">
      <c r="A251" s="248" t="s">
        <v>361</v>
      </c>
      <c r="B251" s="305" t="s">
        <v>362</v>
      </c>
      <c r="C251" s="291">
        <f>+[1]BS17A!$D1951</f>
        <v>0</v>
      </c>
      <c r="D251" s="15">
        <f>+[1]BS17A!$R1951</f>
        <v>135500</v>
      </c>
      <c r="E251" s="81">
        <f>+[1]BS17A!$S1951</f>
        <v>0</v>
      </c>
      <c r="F251" s="234"/>
    </row>
    <row r="252" spans="1:6" ht="15" customHeight="1" x14ac:dyDescent="0.2">
      <c r="A252" s="248" t="s">
        <v>363</v>
      </c>
      <c r="B252" s="305" t="s">
        <v>364</v>
      </c>
      <c r="C252" s="291">
        <f>+[1]BS17A!$D1952</f>
        <v>0</v>
      </c>
      <c r="D252" s="15">
        <f>+[1]BS17A!$R1952</f>
        <v>365200</v>
      </c>
      <c r="E252" s="81">
        <f>+[1]BS17A!$S1952</f>
        <v>0</v>
      </c>
      <c r="F252" s="234"/>
    </row>
    <row r="253" spans="1:6" ht="15" customHeight="1" x14ac:dyDescent="0.2">
      <c r="A253" s="248" t="s">
        <v>365</v>
      </c>
      <c r="B253" s="305" t="s">
        <v>366</v>
      </c>
      <c r="C253" s="313">
        <f>+[1]BS17A!$D1953</f>
        <v>0</v>
      </c>
      <c r="D253" s="17">
        <f>+[1]BS17A!$R1953</f>
        <v>153770</v>
      </c>
      <c r="E253" s="103">
        <f>+[1]BS17A!$S1953</f>
        <v>0</v>
      </c>
      <c r="F253" s="234"/>
    </row>
    <row r="254" spans="1:6" ht="15" customHeight="1" x14ac:dyDescent="0.2">
      <c r="A254" s="248" t="s">
        <v>367</v>
      </c>
      <c r="B254" s="305" t="s">
        <v>368</v>
      </c>
      <c r="C254" s="313">
        <f>+[1]BS17A!$D1954</f>
        <v>0</v>
      </c>
      <c r="D254" s="17">
        <f>+[1]BS17A!$R1954</f>
        <v>133620</v>
      </c>
      <c r="E254" s="103">
        <f>+[1]BS17A!$S1954</f>
        <v>0</v>
      </c>
      <c r="F254" s="234"/>
    </row>
    <row r="255" spans="1:6" ht="15" customHeight="1" x14ac:dyDescent="0.2">
      <c r="A255" s="248" t="s">
        <v>369</v>
      </c>
      <c r="B255" s="305" t="s">
        <v>370</v>
      </c>
      <c r="C255" s="313">
        <f>+[1]BS17A!$D1955</f>
        <v>0</v>
      </c>
      <c r="D255" s="17">
        <f>+[1]BS17A!$R1955</f>
        <v>203150</v>
      </c>
      <c r="E255" s="103">
        <f>+[1]BS17A!$S1955</f>
        <v>0</v>
      </c>
      <c r="F255" s="234"/>
    </row>
    <row r="256" spans="1:6" ht="15" customHeight="1" x14ac:dyDescent="0.2">
      <c r="A256" s="248" t="s">
        <v>371</v>
      </c>
      <c r="B256" s="305" t="s">
        <v>372</v>
      </c>
      <c r="C256" s="313">
        <f>+[1]BS17A!$D1956</f>
        <v>0</v>
      </c>
      <c r="D256" s="17">
        <f>+[1]BS17A!$R1956</f>
        <v>53460</v>
      </c>
      <c r="E256" s="103">
        <f>+[1]BS17A!$S1956</f>
        <v>0</v>
      </c>
      <c r="F256" s="234"/>
    </row>
    <row r="257" spans="1:6" ht="15" customHeight="1" x14ac:dyDescent="0.2">
      <c r="A257" s="268" t="s">
        <v>373</v>
      </c>
      <c r="B257" s="312" t="s">
        <v>374</v>
      </c>
      <c r="C257" s="302">
        <f>+[1]BS17A!$D1957</f>
        <v>0</v>
      </c>
      <c r="D257" s="22">
        <f>+[1]BS17A!$R1957</f>
        <v>39950</v>
      </c>
      <c r="E257" s="86">
        <f>+[1]BS17A!$S1957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+[1]BS17A!$D1958</f>
        <v>0</v>
      </c>
      <c r="D259" s="20">
        <f>+[1]BS17A!$R1958</f>
        <v>219080</v>
      </c>
      <c r="E259" s="80">
        <f>+[1]BS17A!$S1958</f>
        <v>0</v>
      </c>
      <c r="F259" s="234"/>
    </row>
    <row r="260" spans="1:6" ht="15" customHeight="1" x14ac:dyDescent="0.2">
      <c r="A260" s="336" t="s">
        <v>377</v>
      </c>
      <c r="B260" s="350" t="s">
        <v>378</v>
      </c>
      <c r="C260" s="291">
        <f>+[1]BS17A!$D1959</f>
        <v>0</v>
      </c>
      <c r="D260" s="15">
        <f>+[1]BS17A!$R1959</f>
        <v>1303250</v>
      </c>
      <c r="E260" s="81">
        <f>+[1]BS17A!$S1959</f>
        <v>0</v>
      </c>
      <c r="F260" s="234"/>
    </row>
    <row r="261" spans="1:6" ht="15" customHeight="1" x14ac:dyDescent="0.2">
      <c r="A261" s="336" t="s">
        <v>379</v>
      </c>
      <c r="B261" s="350" t="s">
        <v>380</v>
      </c>
      <c r="C261" s="291">
        <f>+[1]BS17A!$D1960</f>
        <v>0</v>
      </c>
      <c r="D261" s="15">
        <f>+[1]BS17A!$R1960</f>
        <v>196630</v>
      </c>
      <c r="E261" s="81">
        <f>+[1]BS17A!$S1960</f>
        <v>0</v>
      </c>
      <c r="F261" s="234"/>
    </row>
    <row r="262" spans="1:6" ht="15" customHeight="1" x14ac:dyDescent="0.2">
      <c r="A262" s="336" t="s">
        <v>381</v>
      </c>
      <c r="B262" s="350" t="s">
        <v>382</v>
      </c>
      <c r="C262" s="291">
        <f>+[1]BS17A!$D1961</f>
        <v>0</v>
      </c>
      <c r="D262" s="15">
        <f>+[1]BS17A!$R1961</f>
        <v>173880</v>
      </c>
      <c r="E262" s="81">
        <f>+[1]BS17A!$S1961</f>
        <v>0</v>
      </c>
      <c r="F262" s="234"/>
    </row>
    <row r="263" spans="1:6" ht="15" customHeight="1" x14ac:dyDescent="0.2">
      <c r="A263" s="336" t="s">
        <v>383</v>
      </c>
      <c r="B263" s="350" t="s">
        <v>384</v>
      </c>
      <c r="C263" s="291">
        <f>+[1]BS17A!$D1962</f>
        <v>0</v>
      </c>
      <c r="D263" s="15">
        <f>+[1]BS17A!$R1962</f>
        <v>352980</v>
      </c>
      <c r="E263" s="81">
        <f>+[1]BS17A!$S1962</f>
        <v>0</v>
      </c>
      <c r="F263" s="234"/>
    </row>
    <row r="264" spans="1:6" ht="15" customHeight="1" x14ac:dyDescent="0.2">
      <c r="A264" s="336" t="s">
        <v>385</v>
      </c>
      <c r="B264" s="350" t="s">
        <v>386</v>
      </c>
      <c r="C264" s="291">
        <f>+[1]BS17A!$D1963</f>
        <v>0</v>
      </c>
      <c r="D264" s="15">
        <f>+[1]BS17A!$R1963</f>
        <v>1173780</v>
      </c>
      <c r="E264" s="81">
        <f>+[1]BS17A!$S1963</f>
        <v>0</v>
      </c>
      <c r="F264" s="234"/>
    </row>
    <row r="265" spans="1:6" ht="15" customHeight="1" x14ac:dyDescent="0.2">
      <c r="A265" s="336" t="s">
        <v>387</v>
      </c>
      <c r="B265" s="350" t="s">
        <v>388</v>
      </c>
      <c r="C265" s="291">
        <f>+[1]BS17A!$D1964</f>
        <v>0</v>
      </c>
      <c r="D265" s="15">
        <f>+[1]BS17A!$R1964</f>
        <v>1206250</v>
      </c>
      <c r="E265" s="81">
        <f>+[1]BS17A!$S1964</f>
        <v>0</v>
      </c>
      <c r="F265" s="234"/>
    </row>
    <row r="266" spans="1:6" ht="15" customHeight="1" x14ac:dyDescent="0.2">
      <c r="A266" s="336" t="s">
        <v>389</v>
      </c>
      <c r="B266" s="350" t="s">
        <v>390</v>
      </c>
      <c r="C266" s="291">
        <f>+[1]BS17A!$D1965</f>
        <v>0</v>
      </c>
      <c r="D266" s="15">
        <f>+[1]BS17A!$R1965</f>
        <v>955090</v>
      </c>
      <c r="E266" s="81">
        <f>+[1]BS17A!$S1965</f>
        <v>0</v>
      </c>
      <c r="F266" s="234"/>
    </row>
    <row r="267" spans="1:6" ht="15" customHeight="1" x14ac:dyDescent="0.2">
      <c r="A267" s="336" t="s">
        <v>391</v>
      </c>
      <c r="B267" s="350" t="s">
        <v>392</v>
      </c>
      <c r="C267" s="291">
        <f>+[1]BS17A!$D1966</f>
        <v>0</v>
      </c>
      <c r="D267" s="15">
        <f>+[1]BS17A!$R1966</f>
        <v>1006570</v>
      </c>
      <c r="E267" s="81">
        <f>+[1]BS17A!$S1966</f>
        <v>0</v>
      </c>
      <c r="F267" s="234"/>
    </row>
    <row r="268" spans="1:6" ht="15" customHeight="1" x14ac:dyDescent="0.2">
      <c r="A268" s="336" t="s">
        <v>393</v>
      </c>
      <c r="B268" s="350" t="s">
        <v>394</v>
      </c>
      <c r="C268" s="291">
        <f>+[1]BS17A!$D1967</f>
        <v>0</v>
      </c>
      <c r="D268" s="15">
        <f>+[1]BS17A!$R1967</f>
        <v>397090</v>
      </c>
      <c r="E268" s="81">
        <f>+[1]BS17A!$S1967</f>
        <v>0</v>
      </c>
      <c r="F268" s="234"/>
    </row>
    <row r="269" spans="1:6" ht="15" customHeight="1" x14ac:dyDescent="0.2">
      <c r="A269" s="336" t="s">
        <v>395</v>
      </c>
      <c r="B269" s="350" t="s">
        <v>396</v>
      </c>
      <c r="C269" s="291">
        <f>+[1]BS17A!$D1968</f>
        <v>0</v>
      </c>
      <c r="D269" s="15">
        <f>+[1]BS17A!$R1968</f>
        <v>95100</v>
      </c>
      <c r="E269" s="81">
        <f>+[1]BS17A!$S1968</f>
        <v>0</v>
      </c>
      <c r="F269" s="234"/>
    </row>
    <row r="270" spans="1:6" ht="15" customHeight="1" x14ac:dyDescent="0.2">
      <c r="A270" s="336" t="s">
        <v>397</v>
      </c>
      <c r="B270" s="350" t="s">
        <v>398</v>
      </c>
      <c r="C270" s="291">
        <f>+[1]BS17A!$D1969</f>
        <v>0</v>
      </c>
      <c r="D270" s="15">
        <f>+[1]BS17A!$R1969</f>
        <v>283710</v>
      </c>
      <c r="E270" s="81">
        <f>+[1]BS17A!$S1969</f>
        <v>0</v>
      </c>
      <c r="F270" s="234"/>
    </row>
    <row r="271" spans="1:6" ht="15" customHeight="1" x14ac:dyDescent="0.2">
      <c r="A271" s="336" t="s">
        <v>399</v>
      </c>
      <c r="B271" s="333" t="s">
        <v>400</v>
      </c>
      <c r="C271" s="291">
        <f>+[1]BS17A!$D1970</f>
        <v>0</v>
      </c>
      <c r="D271" s="15">
        <f>+[1]BS17A!$R1970</f>
        <v>80220</v>
      </c>
      <c r="E271" s="81">
        <f>+[1]BS17A!$S1970</f>
        <v>0</v>
      </c>
      <c r="F271" s="234"/>
    </row>
    <row r="272" spans="1:6" ht="15" customHeight="1" x14ac:dyDescent="0.2">
      <c r="A272" s="336" t="s">
        <v>401</v>
      </c>
      <c r="B272" s="333" t="s">
        <v>402</v>
      </c>
      <c r="C272" s="291">
        <f>+[1]BS17A!$D1971</f>
        <v>0</v>
      </c>
      <c r="D272" s="15">
        <f>+[1]BS17A!$R1971</f>
        <v>1378400</v>
      </c>
      <c r="E272" s="81">
        <f>+[1]BS17A!$S1971</f>
        <v>0</v>
      </c>
      <c r="F272" s="234"/>
    </row>
    <row r="273" spans="1:10" ht="15" customHeight="1" x14ac:dyDescent="0.2">
      <c r="A273" s="336" t="s">
        <v>403</v>
      </c>
      <c r="B273" s="333" t="s">
        <v>404</v>
      </c>
      <c r="C273" s="291">
        <f>+[1]BS17A!$D1972</f>
        <v>0</v>
      </c>
      <c r="D273" s="15">
        <f>+[1]BS17A!$R1972</f>
        <v>322300</v>
      </c>
      <c r="E273" s="81">
        <f>+[1]BS17A!$S1972</f>
        <v>0</v>
      </c>
      <c r="F273" s="234"/>
    </row>
    <row r="274" spans="1:10" ht="15" customHeight="1" x14ac:dyDescent="0.2">
      <c r="A274" s="336" t="s">
        <v>405</v>
      </c>
      <c r="B274" s="333" t="s">
        <v>406</v>
      </c>
      <c r="C274" s="291">
        <f>+[1]BS17A!$D1973</f>
        <v>0</v>
      </c>
      <c r="D274" s="15">
        <f>+[1]BS17A!$R1973</f>
        <v>1079720</v>
      </c>
      <c r="E274" s="81">
        <f>+[1]BS17A!$S1973</f>
        <v>0</v>
      </c>
      <c r="F274" s="234"/>
    </row>
    <row r="275" spans="1:10" ht="15" customHeight="1" x14ac:dyDescent="0.2">
      <c r="A275" s="336" t="s">
        <v>407</v>
      </c>
      <c r="B275" s="351" t="s">
        <v>408</v>
      </c>
      <c r="C275" s="291">
        <f>+[1]BS17A!$D1974</f>
        <v>0</v>
      </c>
      <c r="D275" s="15">
        <f>+[1]BS17A!$R1974</f>
        <v>661000</v>
      </c>
      <c r="E275" s="81">
        <f>+[1]BS17A!$S1974</f>
        <v>0</v>
      </c>
      <c r="F275" s="234"/>
    </row>
    <row r="276" spans="1:10" ht="15" customHeight="1" x14ac:dyDescent="0.2">
      <c r="A276" s="337" t="s">
        <v>409</v>
      </c>
      <c r="B276" s="351" t="s">
        <v>410</v>
      </c>
      <c r="C276" s="302">
        <f>+[1]BS17A!$D1975</f>
        <v>0</v>
      </c>
      <c r="D276" s="17">
        <f>+[1]BS17A!$R1975</f>
        <v>539420</v>
      </c>
      <c r="E276" s="103">
        <f>+[1]BS17A!$S1975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+[1]BS17A!$D1976</f>
        <v>0</v>
      </c>
      <c r="D278" s="12">
        <f>[1]BS17A!R1976</f>
        <v>290780</v>
      </c>
      <c r="E278" s="104">
        <f>+[1]BS17A!$S1976</f>
        <v>0</v>
      </c>
      <c r="F278" s="234"/>
    </row>
    <row r="279" spans="1:10" ht="15" customHeight="1" x14ac:dyDescent="0.2">
      <c r="A279" s="336" t="s">
        <v>414</v>
      </c>
      <c r="B279" s="333" t="s">
        <v>415</v>
      </c>
      <c r="C279" s="291">
        <f>+[1]BS17A!$D1977</f>
        <v>0</v>
      </c>
      <c r="D279" s="15">
        <f>[1]BS17A!R1977</f>
        <v>169530</v>
      </c>
      <c r="E279" s="81">
        <f>+[1]BS17A!$S1977</f>
        <v>0</v>
      </c>
      <c r="F279" s="234"/>
    </row>
    <row r="280" spans="1:10" ht="15" customHeight="1" x14ac:dyDescent="0.2">
      <c r="A280" s="336" t="s">
        <v>416</v>
      </c>
      <c r="B280" s="333" t="s">
        <v>417</v>
      </c>
      <c r="C280" s="291">
        <f>+[1]BS17A!$D1978</f>
        <v>0</v>
      </c>
      <c r="D280" s="15">
        <f>[1]BS17A!R1978</f>
        <v>409630</v>
      </c>
      <c r="E280" s="81">
        <f>+[1]BS17A!$S1978</f>
        <v>0</v>
      </c>
      <c r="F280" s="234"/>
    </row>
    <row r="281" spans="1:10" ht="15" customHeight="1" x14ac:dyDescent="0.2">
      <c r="A281" s="336" t="s">
        <v>418</v>
      </c>
      <c r="B281" s="333" t="s">
        <v>419</v>
      </c>
      <c r="C281" s="291">
        <f>+[1]BS17A!$D1979</f>
        <v>0</v>
      </c>
      <c r="D281" s="15">
        <f>[1]BS17A!R1979</f>
        <v>424500</v>
      </c>
      <c r="E281" s="81">
        <f>+[1]BS17A!$S1979</f>
        <v>0</v>
      </c>
      <c r="F281" s="234"/>
    </row>
    <row r="282" spans="1:10" ht="15" customHeight="1" x14ac:dyDescent="0.2">
      <c r="A282" s="337" t="s">
        <v>420</v>
      </c>
      <c r="B282" s="345" t="s">
        <v>421</v>
      </c>
      <c r="C282" s="302">
        <f>+[1]BS17A!$D1980</f>
        <v>0</v>
      </c>
      <c r="D282" s="22">
        <f>[1]BS17A!R1980</f>
        <v>265260</v>
      </c>
      <c r="E282" s="86">
        <f>+[1]BS17A!$S1980</f>
        <v>0</v>
      </c>
      <c r="F282" s="105"/>
    </row>
    <row r="283" spans="1:10" ht="15" customHeight="1" x14ac:dyDescent="0.2">
      <c r="A283" s="348" t="s">
        <v>422</v>
      </c>
      <c r="B283" s="346" t="s">
        <v>423</v>
      </c>
      <c r="C283" s="316">
        <f>+[1]BS17A!$D1981</f>
        <v>90</v>
      </c>
      <c r="D283" s="106">
        <f>[1]BS17A!R1981</f>
        <v>36070</v>
      </c>
      <c r="E283" s="102">
        <f>+[1]BS17A!$S1981</f>
        <v>3246300</v>
      </c>
      <c r="F283" s="105"/>
    </row>
    <row r="284" spans="1:10" ht="15" customHeight="1" x14ac:dyDescent="0.2">
      <c r="A284" s="343"/>
      <c r="B284" s="347" t="s">
        <v>424</v>
      </c>
      <c r="C284" s="238">
        <f>SUM(C244:C283)</f>
        <v>90</v>
      </c>
      <c r="D284" s="84"/>
      <c r="E284" s="85">
        <f>SUM(E244:E283)</f>
        <v>3246300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03" t="s">
        <v>7</v>
      </c>
      <c r="B288" s="403" t="s">
        <v>425</v>
      </c>
      <c r="C288" s="398" t="s">
        <v>346</v>
      </c>
      <c r="D288" s="258" t="s">
        <v>10</v>
      </c>
      <c r="E288" s="400" t="s">
        <v>11</v>
      </c>
      <c r="F288" s="105"/>
    </row>
    <row r="289" spans="1:7" ht="15" customHeight="1" x14ac:dyDescent="0.2">
      <c r="A289" s="335" t="s">
        <v>426</v>
      </c>
      <c r="B289" s="339" t="s">
        <v>427</v>
      </c>
      <c r="C289" s="294">
        <f>+[1]BS17A!$D1983</f>
        <v>3</v>
      </c>
      <c r="D289" s="20">
        <f>+[1]BS17A!$R1983</f>
        <v>7100</v>
      </c>
      <c r="E289" s="80">
        <f>+[1]BS17A!$S1983</f>
        <v>21300</v>
      </c>
      <c r="F289" s="234"/>
    </row>
    <row r="290" spans="1:7" ht="15" customHeight="1" x14ac:dyDescent="0.2">
      <c r="A290" s="336" t="s">
        <v>428</v>
      </c>
      <c r="B290" s="340" t="s">
        <v>429</v>
      </c>
      <c r="C290" s="291">
        <f>+[1]BS17A!$D1984</f>
        <v>0</v>
      </c>
      <c r="D290" s="15">
        <f>+[1]BS17A!$R1984</f>
        <v>3780</v>
      </c>
      <c r="E290" s="81">
        <f>+[1]BS17A!$S1984</f>
        <v>0</v>
      </c>
      <c r="F290" s="234"/>
    </row>
    <row r="291" spans="1:7" ht="15" customHeight="1" x14ac:dyDescent="0.2">
      <c r="A291" s="336" t="s">
        <v>430</v>
      </c>
      <c r="B291" s="340" t="s">
        <v>431</v>
      </c>
      <c r="C291" s="291">
        <f>+[1]BS17A!$D1985</f>
        <v>0</v>
      </c>
      <c r="D291" s="15">
        <f>+[1]BS17A!$R1985</f>
        <v>14240</v>
      </c>
      <c r="E291" s="81">
        <f>+[1]BS17A!$S1985</f>
        <v>0</v>
      </c>
      <c r="F291" s="234"/>
    </row>
    <row r="292" spans="1:7" ht="15" customHeight="1" x14ac:dyDescent="0.2">
      <c r="A292" s="336" t="s">
        <v>432</v>
      </c>
      <c r="B292" s="340" t="s">
        <v>433</v>
      </c>
      <c r="C292" s="291">
        <f>+[1]BS17A!$D1986</f>
        <v>0</v>
      </c>
      <c r="D292" s="15">
        <f>+[1]BS17A!$R1986</f>
        <v>146040</v>
      </c>
      <c r="E292" s="81">
        <f>+[1]BS17A!$S1986</f>
        <v>0</v>
      </c>
      <c r="F292" s="234"/>
    </row>
    <row r="293" spans="1:7" ht="15" customHeight="1" x14ac:dyDescent="0.2">
      <c r="A293" s="337" t="s">
        <v>434</v>
      </c>
      <c r="B293" s="341" t="s">
        <v>435</v>
      </c>
      <c r="C293" s="302">
        <f>+[1]BS17A!$D1987</f>
        <v>0</v>
      </c>
      <c r="D293" s="22">
        <f>+[1]BS17A!$R1987</f>
        <v>802130</v>
      </c>
      <c r="E293" s="86">
        <f>+[1]BS17A!$S1987</f>
        <v>0</v>
      </c>
      <c r="F293" s="234"/>
    </row>
    <row r="294" spans="1:7" ht="15" customHeight="1" x14ac:dyDescent="0.2">
      <c r="A294" s="343"/>
      <c r="B294" s="342" t="s">
        <v>436</v>
      </c>
      <c r="C294" s="261">
        <f>SUM(C289:C293)</f>
        <v>3</v>
      </c>
      <c r="D294" s="245"/>
      <c r="E294" s="62">
        <f>SUM(E289:E293)</f>
        <v>21300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03" t="s">
        <v>7</v>
      </c>
      <c r="B298" s="310" t="s">
        <v>437</v>
      </c>
      <c r="C298" s="311" t="s">
        <v>438</v>
      </c>
      <c r="D298" s="258" t="s">
        <v>10</v>
      </c>
      <c r="E298" s="400" t="s">
        <v>11</v>
      </c>
      <c r="F298" s="289"/>
      <c r="G298" s="235"/>
    </row>
    <row r="299" spans="1:7" ht="15" customHeight="1" x14ac:dyDescent="0.2">
      <c r="A299" s="335" t="s">
        <v>439</v>
      </c>
      <c r="B299" s="331" t="s">
        <v>440</v>
      </c>
      <c r="C299" s="294">
        <f>+[1]BS17A!$D1863</f>
        <v>197</v>
      </c>
      <c r="D299" s="20">
        <f>+[1]BS17A!$R1863</f>
        <v>18980</v>
      </c>
      <c r="E299" s="80">
        <f>+[1]BS17A!$S1863</f>
        <v>3739060</v>
      </c>
      <c r="F299" s="234"/>
    </row>
    <row r="300" spans="1:7" ht="15" customHeight="1" x14ac:dyDescent="0.2">
      <c r="A300" s="336" t="s">
        <v>441</v>
      </c>
      <c r="B300" s="332" t="s">
        <v>442</v>
      </c>
      <c r="C300" s="291">
        <f>+[1]BS17A!$D1864</f>
        <v>174</v>
      </c>
      <c r="D300" s="15">
        <f>+[1]BS17A!$R1864</f>
        <v>59710</v>
      </c>
      <c r="E300" s="81">
        <f>+[1]BS17A!$S1864</f>
        <v>10389540</v>
      </c>
      <c r="F300" s="234"/>
    </row>
    <row r="301" spans="1:7" ht="15" customHeight="1" x14ac:dyDescent="0.2">
      <c r="A301" s="336" t="s">
        <v>443</v>
      </c>
      <c r="B301" s="332" t="s">
        <v>444</v>
      </c>
      <c r="C301" s="291">
        <f>+[1]BS17A!$D1865</f>
        <v>0</v>
      </c>
      <c r="D301" s="15">
        <f>+[1]BS17A!$R1865</f>
        <v>74020</v>
      </c>
      <c r="E301" s="81">
        <f>+[1]BS17A!$S1865</f>
        <v>0</v>
      </c>
      <c r="F301" s="234"/>
    </row>
    <row r="302" spans="1:7" ht="15" customHeight="1" x14ac:dyDescent="0.2">
      <c r="A302" s="336" t="s">
        <v>445</v>
      </c>
      <c r="B302" s="332" t="s">
        <v>446</v>
      </c>
      <c r="C302" s="291">
        <f>+[1]BS17A!$D1866</f>
        <v>161</v>
      </c>
      <c r="D302" s="15">
        <f>+[1]BS17A!$R1866</f>
        <v>2600</v>
      </c>
      <c r="E302" s="81">
        <f>+[1]BS17A!$S1866</f>
        <v>418600</v>
      </c>
      <c r="F302" s="234"/>
    </row>
    <row r="303" spans="1:7" ht="15" customHeight="1" x14ac:dyDescent="0.2">
      <c r="A303" s="336" t="s">
        <v>447</v>
      </c>
      <c r="B303" s="332" t="s">
        <v>448</v>
      </c>
      <c r="C303" s="291">
        <f>+[1]BS17A!$D1867</f>
        <v>0</v>
      </c>
      <c r="D303" s="15">
        <f>+[1]BS17A!$R1867</f>
        <v>70</v>
      </c>
      <c r="E303" s="81">
        <f>+[1]BS17A!$S1867</f>
        <v>0</v>
      </c>
      <c r="F303" s="234"/>
    </row>
    <row r="304" spans="1:7" ht="15" customHeight="1" x14ac:dyDescent="0.2">
      <c r="A304" s="336" t="s">
        <v>449</v>
      </c>
      <c r="B304" s="333" t="s">
        <v>450</v>
      </c>
      <c r="C304" s="291">
        <f>+[1]BS17A!$D1868</f>
        <v>0</v>
      </c>
      <c r="D304" s="15">
        <f>+[1]BS17A!$R1868</f>
        <v>157140</v>
      </c>
      <c r="E304" s="81">
        <f>+[1]BS17A!$S1868</f>
        <v>0</v>
      </c>
      <c r="F304" s="234"/>
    </row>
    <row r="305" spans="1:7" ht="15" customHeight="1" x14ac:dyDescent="0.2">
      <c r="A305" s="337" t="s">
        <v>451</v>
      </c>
      <c r="B305" s="334" t="s">
        <v>452</v>
      </c>
      <c r="C305" s="302">
        <f>+[1]BS17A!$D1869</f>
        <v>0</v>
      </c>
      <c r="D305" s="22">
        <f>+[1]BS17A!$R1869</f>
        <v>10680</v>
      </c>
      <c r="E305" s="86">
        <f>+[1]BS17A!$S1869</f>
        <v>0</v>
      </c>
      <c r="F305" s="234"/>
    </row>
    <row r="306" spans="1:7" ht="15" customHeight="1" x14ac:dyDescent="0.2">
      <c r="A306" s="338"/>
      <c r="B306" s="509" t="s">
        <v>453</v>
      </c>
      <c r="C306" s="510"/>
      <c r="D306" s="101"/>
      <c r="E306" s="112">
        <f>SUM(E299:E305)</f>
        <v>14547200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26377200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03" t="s">
        <v>11</v>
      </c>
      <c r="F314" s="280"/>
      <c r="G314" s="281"/>
    </row>
    <row r="315" spans="1:7" ht="15" customHeight="1" x14ac:dyDescent="0.2">
      <c r="A315" s="256"/>
      <c r="B315" s="501" t="s">
        <v>458</v>
      </c>
      <c r="C315" s="502"/>
      <c r="D315" s="503"/>
      <c r="E315" s="113">
        <f>+E50+E76+E84+G109+E116+C121+E148+E155+E168+E207+E221+C228+E310</f>
        <v>741261475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03"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2290749</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88079596</v>
      </c>
      <c r="D332" s="234"/>
      <c r="E332" s="234"/>
      <c r="F332" s="234"/>
    </row>
    <row r="333" spans="1:6" ht="15" customHeight="1" x14ac:dyDescent="0.2">
      <c r="A333" s="238"/>
      <c r="B333" s="303" t="s">
        <v>475</v>
      </c>
      <c r="C333" s="90">
        <f>SUM(C325:C332)</f>
        <v>90370345</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[1]NOMBRE!B12</f>
        <v>Sra. María Inés Núñez González</v>
      </c>
      <c r="F338" s="500"/>
    </row>
    <row r="339" spans="1:6" ht="12.75" x14ac:dyDescent="0.2">
      <c r="A339" s="282"/>
      <c r="B339" s="282"/>
      <c r="C339" s="282"/>
      <c r="D339" s="284"/>
      <c r="E339" s="493" t="str">
        <f>[1]NOMBRE!A12</f>
        <v>Jefe de Estadisticas</v>
      </c>
      <c r="F339" s="493"/>
    </row>
    <row r="340" spans="1:6" ht="12.75" x14ac:dyDescent="0.2">
      <c r="A340" s="282"/>
      <c r="B340" s="282"/>
      <c r="C340" s="282"/>
      <c r="D340" s="282"/>
      <c r="E340" s="397"/>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[1]NOMBRE!B11</f>
        <v>Sr. Nolasco Pérez Pérez</v>
      </c>
      <c r="F347" s="500"/>
    </row>
    <row r="348" spans="1:6" ht="22.5" customHeight="1" x14ac:dyDescent="0.2">
      <c r="A348" s="282"/>
      <c r="B348" s="282"/>
      <c r="C348" s="282"/>
      <c r="D348" s="288"/>
      <c r="E348" s="493" t="str">
        <f>CONCATENATE("Director ",[1]NOMBRE!B1)</f>
        <v xml:space="preserve">Director </v>
      </c>
      <c r="F348" s="493"/>
    </row>
    <row r="349" spans="1:6" ht="12.75" x14ac:dyDescent="0.2">
      <c r="A349" s="282"/>
      <c r="B349" s="282"/>
      <c r="C349" s="282"/>
      <c r="D349" s="298"/>
      <c r="E349" s="282"/>
      <c r="F349" s="288"/>
    </row>
  </sheetData>
  <mergeCells count="49">
    <mergeCell ref="E348:F348"/>
    <mergeCell ref="A318:C318"/>
    <mergeCell ref="A319:C319"/>
    <mergeCell ref="A320:B320"/>
    <mergeCell ref="E338:F338"/>
    <mergeCell ref="E339:F339"/>
    <mergeCell ref="E347:F347"/>
    <mergeCell ref="A79:E79"/>
    <mergeCell ref="A87:G87"/>
    <mergeCell ref="B315:D315"/>
    <mergeCell ref="A238:E238"/>
    <mergeCell ref="A242:E242"/>
    <mergeCell ref="A258:E258"/>
    <mergeCell ref="A277:E277"/>
    <mergeCell ref="A287:E287"/>
    <mergeCell ref="A297:E297"/>
    <mergeCell ref="B306:C306"/>
    <mergeCell ref="A309:E309"/>
    <mergeCell ref="B310:D310"/>
    <mergeCell ref="A313:E313"/>
    <mergeCell ref="A314:D314"/>
    <mergeCell ref="A231:E231"/>
    <mergeCell ref="A88:A89"/>
    <mergeCell ref="A158:E158"/>
    <mergeCell ref="A171:E171"/>
    <mergeCell ref="A210:E210"/>
    <mergeCell ref="A224:C224"/>
    <mergeCell ref="C88:G88"/>
    <mergeCell ref="B88:B89"/>
    <mergeCell ref="A112:E112"/>
    <mergeCell ref="A119:C119"/>
    <mergeCell ref="A124:E124"/>
    <mergeCell ref="A151:E151"/>
    <mergeCell ref="A41:E41"/>
    <mergeCell ref="A46:E46"/>
    <mergeCell ref="A53:E53"/>
    <mergeCell ref="C6:E6"/>
    <mergeCell ref="C1:E1"/>
    <mergeCell ref="C2:E2"/>
    <mergeCell ref="C3:E3"/>
    <mergeCell ref="C4:E4"/>
    <mergeCell ref="C5:E5"/>
    <mergeCell ref="A11:E11"/>
    <mergeCell ref="A13:E13"/>
    <mergeCell ref="A7:B7"/>
    <mergeCell ref="C7:E7"/>
    <mergeCell ref="C8:E8"/>
    <mergeCell ref="A27:E27"/>
    <mergeCell ref="A38:E38"/>
  </mergeCells>
  <dataValidations count="1">
    <dataValidation allowBlank="1" showInputMessage="1" showErrorMessage="1" errorTitle="Error" error="Por favor ingrese números enteros" sqref="A11:E11 IW11:JA11 SS11:SW11 ACO11:ACS11 AMK11:AMO11 AWG11:AWK11 BGC11:BGG11 BPY11:BQC11 BZU11:BZY11 CJQ11:CJU11 CTM11:CTQ11 DDI11:DDM11 DNE11:DNI11 DXA11:DXE11 EGW11:EHA11 EQS11:EQW11 FAO11:FAS11 FKK11:FKO11 FUG11:FUK11 GEC11:GEG11 GNY11:GOC11 GXU11:GXY11 HHQ11:HHU11 HRM11:HRQ11 IBI11:IBM11 ILE11:ILI11 IVA11:IVE11 JEW11:JFA11 JOS11:JOW11 JYO11:JYS11 KIK11:KIO11 KSG11:KSK11 LCC11:LCG11 LLY11:LMC11 LVU11:LVY11 MFQ11:MFU11 MPM11:MPQ11 MZI11:MZM11 NJE11:NJI11 NTA11:NTE11 OCW11:ODA11 OMS11:OMW11 OWO11:OWS11 PGK11:PGO11 PQG11:PQK11 QAC11:QAG11 QJY11:QKC11 QTU11:QTY11 RDQ11:RDU11 RNM11:RNQ11 RXI11:RXM11 SHE11:SHI11 SRA11:SRE11 TAW11:TBA11 TKS11:TKW11 TUO11:TUS11 UEK11:UEO11 UOG11:UOK11 UYC11:UYG11 VHY11:VIC11 VRU11:VRY11 WBQ11:WBU11 WLM11:WLQ11 WVI11:WVM11 A65547:E65547 IW65547:JA65547 SS65547:SW65547 ACO65547:ACS65547 AMK65547:AMO65547 AWG65547:AWK65547 BGC65547:BGG65547 BPY65547:BQC65547 BZU65547:BZY65547 CJQ65547:CJU65547 CTM65547:CTQ65547 DDI65547:DDM65547 DNE65547:DNI65547 DXA65547:DXE65547 EGW65547:EHA65547 EQS65547:EQW65547 FAO65547:FAS65547 FKK65547:FKO65547 FUG65547:FUK65547 GEC65547:GEG65547 GNY65547:GOC65547 GXU65547:GXY65547 HHQ65547:HHU65547 HRM65547:HRQ65547 IBI65547:IBM65547 ILE65547:ILI65547 IVA65547:IVE65547 JEW65547:JFA65547 JOS65547:JOW65547 JYO65547:JYS65547 KIK65547:KIO65547 KSG65547:KSK65547 LCC65547:LCG65547 LLY65547:LMC65547 LVU65547:LVY65547 MFQ65547:MFU65547 MPM65547:MPQ65547 MZI65547:MZM65547 NJE65547:NJI65547 NTA65547:NTE65547 OCW65547:ODA65547 OMS65547:OMW65547 OWO65547:OWS65547 PGK65547:PGO65547 PQG65547:PQK65547 QAC65547:QAG65547 QJY65547:QKC65547 QTU65547:QTY65547 RDQ65547:RDU65547 RNM65547:RNQ65547 RXI65547:RXM65547 SHE65547:SHI65547 SRA65547:SRE65547 TAW65547:TBA65547 TKS65547:TKW65547 TUO65547:TUS65547 UEK65547:UEO65547 UOG65547:UOK65547 UYC65547:UYG65547 VHY65547:VIC65547 VRU65547:VRY65547 WBQ65547:WBU65547 WLM65547:WLQ65547 WVI65547:WVM65547 A131083:E131083 IW131083:JA131083 SS131083:SW131083 ACO131083:ACS131083 AMK131083:AMO131083 AWG131083:AWK131083 BGC131083:BGG131083 BPY131083:BQC131083 BZU131083:BZY131083 CJQ131083:CJU131083 CTM131083:CTQ131083 DDI131083:DDM131083 DNE131083:DNI131083 DXA131083:DXE131083 EGW131083:EHA131083 EQS131083:EQW131083 FAO131083:FAS131083 FKK131083:FKO131083 FUG131083:FUK131083 GEC131083:GEG131083 GNY131083:GOC131083 GXU131083:GXY131083 HHQ131083:HHU131083 HRM131083:HRQ131083 IBI131083:IBM131083 ILE131083:ILI131083 IVA131083:IVE131083 JEW131083:JFA131083 JOS131083:JOW131083 JYO131083:JYS131083 KIK131083:KIO131083 KSG131083:KSK131083 LCC131083:LCG131083 LLY131083:LMC131083 LVU131083:LVY131083 MFQ131083:MFU131083 MPM131083:MPQ131083 MZI131083:MZM131083 NJE131083:NJI131083 NTA131083:NTE131083 OCW131083:ODA131083 OMS131083:OMW131083 OWO131083:OWS131083 PGK131083:PGO131083 PQG131083:PQK131083 QAC131083:QAG131083 QJY131083:QKC131083 QTU131083:QTY131083 RDQ131083:RDU131083 RNM131083:RNQ131083 RXI131083:RXM131083 SHE131083:SHI131083 SRA131083:SRE131083 TAW131083:TBA131083 TKS131083:TKW131083 TUO131083:TUS131083 UEK131083:UEO131083 UOG131083:UOK131083 UYC131083:UYG131083 VHY131083:VIC131083 VRU131083:VRY131083 WBQ131083:WBU131083 WLM131083:WLQ131083 WVI131083:WVM131083 A196619:E196619 IW196619:JA196619 SS196619:SW196619 ACO196619:ACS196619 AMK196619:AMO196619 AWG196619:AWK196619 BGC196619:BGG196619 BPY196619:BQC196619 BZU196619:BZY196619 CJQ196619:CJU196619 CTM196619:CTQ196619 DDI196619:DDM196619 DNE196619:DNI196619 DXA196619:DXE196619 EGW196619:EHA196619 EQS196619:EQW196619 FAO196619:FAS196619 FKK196619:FKO196619 FUG196619:FUK196619 GEC196619:GEG196619 GNY196619:GOC196619 GXU196619:GXY196619 HHQ196619:HHU196619 HRM196619:HRQ196619 IBI196619:IBM196619 ILE196619:ILI196619 IVA196619:IVE196619 JEW196619:JFA196619 JOS196619:JOW196619 JYO196619:JYS196619 KIK196619:KIO196619 KSG196619:KSK196619 LCC196619:LCG196619 LLY196619:LMC196619 LVU196619:LVY196619 MFQ196619:MFU196619 MPM196619:MPQ196619 MZI196619:MZM196619 NJE196619:NJI196619 NTA196619:NTE196619 OCW196619:ODA196619 OMS196619:OMW196619 OWO196619:OWS196619 PGK196619:PGO196619 PQG196619:PQK196619 QAC196619:QAG196619 QJY196619:QKC196619 QTU196619:QTY196619 RDQ196619:RDU196619 RNM196619:RNQ196619 RXI196619:RXM196619 SHE196619:SHI196619 SRA196619:SRE196619 TAW196619:TBA196619 TKS196619:TKW196619 TUO196619:TUS196619 UEK196619:UEO196619 UOG196619:UOK196619 UYC196619:UYG196619 VHY196619:VIC196619 VRU196619:VRY196619 WBQ196619:WBU196619 WLM196619:WLQ196619 WVI196619:WVM196619 A262155:E262155 IW262155:JA262155 SS262155:SW262155 ACO262155:ACS262155 AMK262155:AMO262155 AWG262155:AWK262155 BGC262155:BGG262155 BPY262155:BQC262155 BZU262155:BZY262155 CJQ262155:CJU262155 CTM262155:CTQ262155 DDI262155:DDM262155 DNE262155:DNI262155 DXA262155:DXE262155 EGW262155:EHA262155 EQS262155:EQW262155 FAO262155:FAS262155 FKK262155:FKO262155 FUG262155:FUK262155 GEC262155:GEG262155 GNY262155:GOC262155 GXU262155:GXY262155 HHQ262155:HHU262155 HRM262155:HRQ262155 IBI262155:IBM262155 ILE262155:ILI262155 IVA262155:IVE262155 JEW262155:JFA262155 JOS262155:JOW262155 JYO262155:JYS262155 KIK262155:KIO262155 KSG262155:KSK262155 LCC262155:LCG262155 LLY262155:LMC262155 LVU262155:LVY262155 MFQ262155:MFU262155 MPM262155:MPQ262155 MZI262155:MZM262155 NJE262155:NJI262155 NTA262155:NTE262155 OCW262155:ODA262155 OMS262155:OMW262155 OWO262155:OWS262155 PGK262155:PGO262155 PQG262155:PQK262155 QAC262155:QAG262155 QJY262155:QKC262155 QTU262155:QTY262155 RDQ262155:RDU262155 RNM262155:RNQ262155 RXI262155:RXM262155 SHE262155:SHI262155 SRA262155:SRE262155 TAW262155:TBA262155 TKS262155:TKW262155 TUO262155:TUS262155 UEK262155:UEO262155 UOG262155:UOK262155 UYC262155:UYG262155 VHY262155:VIC262155 VRU262155:VRY262155 WBQ262155:WBU262155 WLM262155:WLQ262155 WVI262155:WVM262155 A327691:E327691 IW327691:JA327691 SS327691:SW327691 ACO327691:ACS327691 AMK327691:AMO327691 AWG327691:AWK327691 BGC327691:BGG327691 BPY327691:BQC327691 BZU327691:BZY327691 CJQ327691:CJU327691 CTM327691:CTQ327691 DDI327691:DDM327691 DNE327691:DNI327691 DXA327691:DXE327691 EGW327691:EHA327691 EQS327691:EQW327691 FAO327691:FAS327691 FKK327691:FKO327691 FUG327691:FUK327691 GEC327691:GEG327691 GNY327691:GOC327691 GXU327691:GXY327691 HHQ327691:HHU327691 HRM327691:HRQ327691 IBI327691:IBM327691 ILE327691:ILI327691 IVA327691:IVE327691 JEW327691:JFA327691 JOS327691:JOW327691 JYO327691:JYS327691 KIK327691:KIO327691 KSG327691:KSK327691 LCC327691:LCG327691 LLY327691:LMC327691 LVU327691:LVY327691 MFQ327691:MFU327691 MPM327691:MPQ327691 MZI327691:MZM327691 NJE327691:NJI327691 NTA327691:NTE327691 OCW327691:ODA327691 OMS327691:OMW327691 OWO327691:OWS327691 PGK327691:PGO327691 PQG327691:PQK327691 QAC327691:QAG327691 QJY327691:QKC327691 QTU327691:QTY327691 RDQ327691:RDU327691 RNM327691:RNQ327691 RXI327691:RXM327691 SHE327691:SHI327691 SRA327691:SRE327691 TAW327691:TBA327691 TKS327691:TKW327691 TUO327691:TUS327691 UEK327691:UEO327691 UOG327691:UOK327691 UYC327691:UYG327691 VHY327691:VIC327691 VRU327691:VRY327691 WBQ327691:WBU327691 WLM327691:WLQ327691 WVI327691:WVM327691 A393227:E393227 IW393227:JA393227 SS393227:SW393227 ACO393227:ACS393227 AMK393227:AMO393227 AWG393227:AWK393227 BGC393227:BGG393227 BPY393227:BQC393227 BZU393227:BZY393227 CJQ393227:CJU393227 CTM393227:CTQ393227 DDI393227:DDM393227 DNE393227:DNI393227 DXA393227:DXE393227 EGW393227:EHA393227 EQS393227:EQW393227 FAO393227:FAS393227 FKK393227:FKO393227 FUG393227:FUK393227 GEC393227:GEG393227 GNY393227:GOC393227 GXU393227:GXY393227 HHQ393227:HHU393227 HRM393227:HRQ393227 IBI393227:IBM393227 ILE393227:ILI393227 IVA393227:IVE393227 JEW393227:JFA393227 JOS393227:JOW393227 JYO393227:JYS393227 KIK393227:KIO393227 KSG393227:KSK393227 LCC393227:LCG393227 LLY393227:LMC393227 LVU393227:LVY393227 MFQ393227:MFU393227 MPM393227:MPQ393227 MZI393227:MZM393227 NJE393227:NJI393227 NTA393227:NTE393227 OCW393227:ODA393227 OMS393227:OMW393227 OWO393227:OWS393227 PGK393227:PGO393227 PQG393227:PQK393227 QAC393227:QAG393227 QJY393227:QKC393227 QTU393227:QTY393227 RDQ393227:RDU393227 RNM393227:RNQ393227 RXI393227:RXM393227 SHE393227:SHI393227 SRA393227:SRE393227 TAW393227:TBA393227 TKS393227:TKW393227 TUO393227:TUS393227 UEK393227:UEO393227 UOG393227:UOK393227 UYC393227:UYG393227 VHY393227:VIC393227 VRU393227:VRY393227 WBQ393227:WBU393227 WLM393227:WLQ393227 WVI393227:WVM393227 A458763:E458763 IW458763:JA458763 SS458763:SW458763 ACO458763:ACS458763 AMK458763:AMO458763 AWG458763:AWK458763 BGC458763:BGG458763 BPY458763:BQC458763 BZU458763:BZY458763 CJQ458763:CJU458763 CTM458763:CTQ458763 DDI458763:DDM458763 DNE458763:DNI458763 DXA458763:DXE458763 EGW458763:EHA458763 EQS458763:EQW458763 FAO458763:FAS458763 FKK458763:FKO458763 FUG458763:FUK458763 GEC458763:GEG458763 GNY458763:GOC458763 GXU458763:GXY458763 HHQ458763:HHU458763 HRM458763:HRQ458763 IBI458763:IBM458763 ILE458763:ILI458763 IVA458763:IVE458763 JEW458763:JFA458763 JOS458763:JOW458763 JYO458763:JYS458763 KIK458763:KIO458763 KSG458763:KSK458763 LCC458763:LCG458763 LLY458763:LMC458763 LVU458763:LVY458763 MFQ458763:MFU458763 MPM458763:MPQ458763 MZI458763:MZM458763 NJE458763:NJI458763 NTA458763:NTE458763 OCW458763:ODA458763 OMS458763:OMW458763 OWO458763:OWS458763 PGK458763:PGO458763 PQG458763:PQK458763 QAC458763:QAG458763 QJY458763:QKC458763 QTU458763:QTY458763 RDQ458763:RDU458763 RNM458763:RNQ458763 RXI458763:RXM458763 SHE458763:SHI458763 SRA458763:SRE458763 TAW458763:TBA458763 TKS458763:TKW458763 TUO458763:TUS458763 UEK458763:UEO458763 UOG458763:UOK458763 UYC458763:UYG458763 VHY458763:VIC458763 VRU458763:VRY458763 WBQ458763:WBU458763 WLM458763:WLQ458763 WVI458763:WVM458763 A524299:E524299 IW524299:JA524299 SS524299:SW524299 ACO524299:ACS524299 AMK524299:AMO524299 AWG524299:AWK524299 BGC524299:BGG524299 BPY524299:BQC524299 BZU524299:BZY524299 CJQ524299:CJU524299 CTM524299:CTQ524299 DDI524299:DDM524299 DNE524299:DNI524299 DXA524299:DXE524299 EGW524299:EHA524299 EQS524299:EQW524299 FAO524299:FAS524299 FKK524299:FKO524299 FUG524299:FUK524299 GEC524299:GEG524299 GNY524299:GOC524299 GXU524299:GXY524299 HHQ524299:HHU524299 HRM524299:HRQ524299 IBI524299:IBM524299 ILE524299:ILI524299 IVA524299:IVE524299 JEW524299:JFA524299 JOS524299:JOW524299 JYO524299:JYS524299 KIK524299:KIO524299 KSG524299:KSK524299 LCC524299:LCG524299 LLY524299:LMC524299 LVU524299:LVY524299 MFQ524299:MFU524299 MPM524299:MPQ524299 MZI524299:MZM524299 NJE524299:NJI524299 NTA524299:NTE524299 OCW524299:ODA524299 OMS524299:OMW524299 OWO524299:OWS524299 PGK524299:PGO524299 PQG524299:PQK524299 QAC524299:QAG524299 QJY524299:QKC524299 QTU524299:QTY524299 RDQ524299:RDU524299 RNM524299:RNQ524299 RXI524299:RXM524299 SHE524299:SHI524299 SRA524299:SRE524299 TAW524299:TBA524299 TKS524299:TKW524299 TUO524299:TUS524299 UEK524299:UEO524299 UOG524299:UOK524299 UYC524299:UYG524299 VHY524299:VIC524299 VRU524299:VRY524299 WBQ524299:WBU524299 WLM524299:WLQ524299 WVI524299:WVM524299 A589835:E589835 IW589835:JA589835 SS589835:SW589835 ACO589835:ACS589835 AMK589835:AMO589835 AWG589835:AWK589835 BGC589835:BGG589835 BPY589835:BQC589835 BZU589835:BZY589835 CJQ589835:CJU589835 CTM589835:CTQ589835 DDI589835:DDM589835 DNE589835:DNI589835 DXA589835:DXE589835 EGW589835:EHA589835 EQS589835:EQW589835 FAO589835:FAS589835 FKK589835:FKO589835 FUG589835:FUK589835 GEC589835:GEG589835 GNY589835:GOC589835 GXU589835:GXY589835 HHQ589835:HHU589835 HRM589835:HRQ589835 IBI589835:IBM589835 ILE589835:ILI589835 IVA589835:IVE589835 JEW589835:JFA589835 JOS589835:JOW589835 JYO589835:JYS589835 KIK589835:KIO589835 KSG589835:KSK589835 LCC589835:LCG589835 LLY589835:LMC589835 LVU589835:LVY589835 MFQ589835:MFU589835 MPM589835:MPQ589835 MZI589835:MZM589835 NJE589835:NJI589835 NTA589835:NTE589835 OCW589835:ODA589835 OMS589835:OMW589835 OWO589835:OWS589835 PGK589835:PGO589835 PQG589835:PQK589835 QAC589835:QAG589835 QJY589835:QKC589835 QTU589835:QTY589835 RDQ589835:RDU589835 RNM589835:RNQ589835 RXI589835:RXM589835 SHE589835:SHI589835 SRA589835:SRE589835 TAW589835:TBA589835 TKS589835:TKW589835 TUO589835:TUS589835 UEK589835:UEO589835 UOG589835:UOK589835 UYC589835:UYG589835 VHY589835:VIC589835 VRU589835:VRY589835 WBQ589835:WBU589835 WLM589835:WLQ589835 WVI589835:WVM589835 A655371:E655371 IW655371:JA655371 SS655371:SW655371 ACO655371:ACS655371 AMK655371:AMO655371 AWG655371:AWK655371 BGC655371:BGG655371 BPY655371:BQC655371 BZU655371:BZY655371 CJQ655371:CJU655371 CTM655371:CTQ655371 DDI655371:DDM655371 DNE655371:DNI655371 DXA655371:DXE655371 EGW655371:EHA655371 EQS655371:EQW655371 FAO655371:FAS655371 FKK655371:FKO655371 FUG655371:FUK655371 GEC655371:GEG655371 GNY655371:GOC655371 GXU655371:GXY655371 HHQ655371:HHU655371 HRM655371:HRQ655371 IBI655371:IBM655371 ILE655371:ILI655371 IVA655371:IVE655371 JEW655371:JFA655371 JOS655371:JOW655371 JYO655371:JYS655371 KIK655371:KIO655371 KSG655371:KSK655371 LCC655371:LCG655371 LLY655371:LMC655371 LVU655371:LVY655371 MFQ655371:MFU655371 MPM655371:MPQ655371 MZI655371:MZM655371 NJE655371:NJI655371 NTA655371:NTE655371 OCW655371:ODA655371 OMS655371:OMW655371 OWO655371:OWS655371 PGK655371:PGO655371 PQG655371:PQK655371 QAC655371:QAG655371 QJY655371:QKC655371 QTU655371:QTY655371 RDQ655371:RDU655371 RNM655371:RNQ655371 RXI655371:RXM655371 SHE655371:SHI655371 SRA655371:SRE655371 TAW655371:TBA655371 TKS655371:TKW655371 TUO655371:TUS655371 UEK655371:UEO655371 UOG655371:UOK655371 UYC655371:UYG655371 VHY655371:VIC655371 VRU655371:VRY655371 WBQ655371:WBU655371 WLM655371:WLQ655371 WVI655371:WVM655371 A720907:E720907 IW720907:JA720907 SS720907:SW720907 ACO720907:ACS720907 AMK720907:AMO720907 AWG720907:AWK720907 BGC720907:BGG720907 BPY720907:BQC720907 BZU720907:BZY720907 CJQ720907:CJU720907 CTM720907:CTQ720907 DDI720907:DDM720907 DNE720907:DNI720907 DXA720907:DXE720907 EGW720907:EHA720907 EQS720907:EQW720907 FAO720907:FAS720907 FKK720907:FKO720907 FUG720907:FUK720907 GEC720907:GEG720907 GNY720907:GOC720907 GXU720907:GXY720907 HHQ720907:HHU720907 HRM720907:HRQ720907 IBI720907:IBM720907 ILE720907:ILI720907 IVA720907:IVE720907 JEW720907:JFA720907 JOS720907:JOW720907 JYO720907:JYS720907 KIK720907:KIO720907 KSG720907:KSK720907 LCC720907:LCG720907 LLY720907:LMC720907 LVU720907:LVY720907 MFQ720907:MFU720907 MPM720907:MPQ720907 MZI720907:MZM720907 NJE720907:NJI720907 NTA720907:NTE720907 OCW720907:ODA720907 OMS720907:OMW720907 OWO720907:OWS720907 PGK720907:PGO720907 PQG720907:PQK720907 QAC720907:QAG720907 QJY720907:QKC720907 QTU720907:QTY720907 RDQ720907:RDU720907 RNM720907:RNQ720907 RXI720907:RXM720907 SHE720907:SHI720907 SRA720907:SRE720907 TAW720907:TBA720907 TKS720907:TKW720907 TUO720907:TUS720907 UEK720907:UEO720907 UOG720907:UOK720907 UYC720907:UYG720907 VHY720907:VIC720907 VRU720907:VRY720907 WBQ720907:WBU720907 WLM720907:WLQ720907 WVI720907:WVM720907 A786443:E786443 IW786443:JA786443 SS786443:SW786443 ACO786443:ACS786443 AMK786443:AMO786443 AWG786443:AWK786443 BGC786443:BGG786443 BPY786443:BQC786443 BZU786443:BZY786443 CJQ786443:CJU786443 CTM786443:CTQ786443 DDI786443:DDM786443 DNE786443:DNI786443 DXA786443:DXE786443 EGW786443:EHA786443 EQS786443:EQW786443 FAO786443:FAS786443 FKK786443:FKO786443 FUG786443:FUK786443 GEC786443:GEG786443 GNY786443:GOC786443 GXU786443:GXY786443 HHQ786443:HHU786443 HRM786443:HRQ786443 IBI786443:IBM786443 ILE786443:ILI786443 IVA786443:IVE786443 JEW786443:JFA786443 JOS786443:JOW786443 JYO786443:JYS786443 KIK786443:KIO786443 KSG786443:KSK786443 LCC786443:LCG786443 LLY786443:LMC786443 LVU786443:LVY786443 MFQ786443:MFU786443 MPM786443:MPQ786443 MZI786443:MZM786443 NJE786443:NJI786443 NTA786443:NTE786443 OCW786443:ODA786443 OMS786443:OMW786443 OWO786443:OWS786443 PGK786443:PGO786443 PQG786443:PQK786443 QAC786443:QAG786443 QJY786443:QKC786443 QTU786443:QTY786443 RDQ786443:RDU786443 RNM786443:RNQ786443 RXI786443:RXM786443 SHE786443:SHI786443 SRA786443:SRE786443 TAW786443:TBA786443 TKS786443:TKW786443 TUO786443:TUS786443 UEK786443:UEO786443 UOG786443:UOK786443 UYC786443:UYG786443 VHY786443:VIC786443 VRU786443:VRY786443 WBQ786443:WBU786443 WLM786443:WLQ786443 WVI786443:WVM786443 A851979:E851979 IW851979:JA851979 SS851979:SW851979 ACO851979:ACS851979 AMK851979:AMO851979 AWG851979:AWK851979 BGC851979:BGG851979 BPY851979:BQC851979 BZU851979:BZY851979 CJQ851979:CJU851979 CTM851979:CTQ851979 DDI851979:DDM851979 DNE851979:DNI851979 DXA851979:DXE851979 EGW851979:EHA851979 EQS851979:EQW851979 FAO851979:FAS851979 FKK851979:FKO851979 FUG851979:FUK851979 GEC851979:GEG851979 GNY851979:GOC851979 GXU851979:GXY851979 HHQ851979:HHU851979 HRM851979:HRQ851979 IBI851979:IBM851979 ILE851979:ILI851979 IVA851979:IVE851979 JEW851979:JFA851979 JOS851979:JOW851979 JYO851979:JYS851979 KIK851979:KIO851979 KSG851979:KSK851979 LCC851979:LCG851979 LLY851979:LMC851979 LVU851979:LVY851979 MFQ851979:MFU851979 MPM851979:MPQ851979 MZI851979:MZM851979 NJE851979:NJI851979 NTA851979:NTE851979 OCW851979:ODA851979 OMS851979:OMW851979 OWO851979:OWS851979 PGK851979:PGO851979 PQG851979:PQK851979 QAC851979:QAG851979 QJY851979:QKC851979 QTU851979:QTY851979 RDQ851979:RDU851979 RNM851979:RNQ851979 RXI851979:RXM851979 SHE851979:SHI851979 SRA851979:SRE851979 TAW851979:TBA851979 TKS851979:TKW851979 TUO851979:TUS851979 UEK851979:UEO851979 UOG851979:UOK851979 UYC851979:UYG851979 VHY851979:VIC851979 VRU851979:VRY851979 WBQ851979:WBU851979 WLM851979:WLQ851979 WVI851979:WVM851979 A917515:E917515 IW917515:JA917515 SS917515:SW917515 ACO917515:ACS917515 AMK917515:AMO917515 AWG917515:AWK917515 BGC917515:BGG917515 BPY917515:BQC917515 BZU917515:BZY917515 CJQ917515:CJU917515 CTM917515:CTQ917515 DDI917515:DDM917515 DNE917515:DNI917515 DXA917515:DXE917515 EGW917515:EHA917515 EQS917515:EQW917515 FAO917515:FAS917515 FKK917515:FKO917515 FUG917515:FUK917515 GEC917515:GEG917515 GNY917515:GOC917515 GXU917515:GXY917515 HHQ917515:HHU917515 HRM917515:HRQ917515 IBI917515:IBM917515 ILE917515:ILI917515 IVA917515:IVE917515 JEW917515:JFA917515 JOS917515:JOW917515 JYO917515:JYS917515 KIK917515:KIO917515 KSG917515:KSK917515 LCC917515:LCG917515 LLY917515:LMC917515 LVU917515:LVY917515 MFQ917515:MFU917515 MPM917515:MPQ917515 MZI917515:MZM917515 NJE917515:NJI917515 NTA917515:NTE917515 OCW917515:ODA917515 OMS917515:OMW917515 OWO917515:OWS917515 PGK917515:PGO917515 PQG917515:PQK917515 QAC917515:QAG917515 QJY917515:QKC917515 QTU917515:QTY917515 RDQ917515:RDU917515 RNM917515:RNQ917515 RXI917515:RXM917515 SHE917515:SHI917515 SRA917515:SRE917515 TAW917515:TBA917515 TKS917515:TKW917515 TUO917515:TUS917515 UEK917515:UEO917515 UOG917515:UOK917515 UYC917515:UYG917515 VHY917515:VIC917515 VRU917515:VRY917515 WBQ917515:WBU917515 WLM917515:WLQ917515 WVI917515:WVM917515 A983051:E983051 IW983051:JA983051 SS983051:SW983051 ACO983051:ACS983051 AMK983051:AMO983051 AWG983051:AWK983051 BGC983051:BGG983051 BPY983051:BQC983051 BZU983051:BZY983051 CJQ983051:CJU983051 CTM983051:CTQ983051 DDI983051:DDM983051 DNE983051:DNI983051 DXA983051:DXE983051 EGW983051:EHA983051 EQS983051:EQW983051 FAO983051:FAS983051 FKK983051:FKO983051 FUG983051:FUK983051 GEC983051:GEG983051 GNY983051:GOC983051 GXU983051:GXY983051 HHQ983051:HHU983051 HRM983051:HRQ983051 IBI983051:IBM983051 ILE983051:ILI983051 IVA983051:IVE983051 JEW983051:JFA983051 JOS983051:JOW983051 JYO983051:JYS983051 KIK983051:KIO983051 KSG983051:KSK983051 LCC983051:LCG983051 LLY983051:LMC983051 LVU983051:LVY983051 MFQ983051:MFU983051 MPM983051:MPQ983051 MZI983051:MZM983051 NJE983051:NJI983051 NTA983051:NTE983051 OCW983051:ODA983051 OMS983051:OMW983051 OWO983051:OWS983051 PGK983051:PGO983051 PQG983051:PQK983051 QAC983051:QAG983051 QJY983051:QKC983051 QTU983051:QTY983051 RDQ983051:RDU983051 RNM983051:RNQ983051 RXI983051:RXM983051 SHE983051:SHI983051 SRA983051:SRE983051 TAW983051:TBA983051 TKS983051:TKW983051 TUO983051:TUS983051 UEK983051:UEO983051 UOG983051:UOK983051 UYC983051:UYG983051 VHY983051:VIC983051 VRU983051:VRY983051 WBQ983051:WBU983051 WLM983051:WLQ983051 WVI983051:WVM983051"/>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A1:E10 IW1:JA10 SS1:SW10 ACO1:ACS10 AMK1:AMO10 AWG1:AWK10 BGC1:BGG10 BPY1:BQC10 BZU1:BZY10 CJQ1:CJU10 CTM1:CTQ10 DDI1:DDM10 DNE1:DNI10 DXA1:DXE10 EGW1:EHA10 EQS1:EQW10 FAO1:FAS10 FKK1:FKO10 FUG1:FUK10 GEC1:GEG10 GNY1:GOC10 GXU1:GXY10 HHQ1:HHU10 HRM1:HRQ10 IBI1:IBM10 ILE1:ILI10 IVA1:IVE10 JEW1:JFA10 JOS1:JOW10 JYO1:JYS10 KIK1:KIO10 KSG1:KSK10 LCC1:LCG10 LLY1:LMC10 LVU1:LVY10 MFQ1:MFU10 MPM1:MPQ10 MZI1:MZM10 NJE1:NJI10 NTA1:NTE10 OCW1:ODA10 OMS1:OMW10 OWO1:OWS10 PGK1:PGO10 PQG1:PQK10 QAC1:QAG10 QJY1:QKC10 QTU1:QTY10 RDQ1:RDU10 RNM1:RNQ10 RXI1:RXM10 SHE1:SHI10 SRA1:SRE10 TAW1:TBA10 TKS1:TKW10 TUO1:TUS10 UEK1:UEO10 UOG1:UOK10 UYC1:UYG10 VHY1:VIC10 VRU1:VRY10 WBQ1:WBU10 WLM1:WLQ10 WVI1:WVM10 A65537:E65546 IW65537:JA65546 SS65537:SW65546 ACO65537:ACS65546 AMK65537:AMO65546 AWG65537:AWK65546 BGC65537:BGG65546 BPY65537:BQC65546 BZU65537:BZY65546 CJQ65537:CJU65546 CTM65537:CTQ65546 DDI65537:DDM65546 DNE65537:DNI65546 DXA65537:DXE65546 EGW65537:EHA65546 EQS65537:EQW65546 FAO65537:FAS65546 FKK65537:FKO65546 FUG65537:FUK65546 GEC65537:GEG65546 GNY65537:GOC65546 GXU65537:GXY65546 HHQ65537:HHU65546 HRM65537:HRQ65546 IBI65537:IBM65546 ILE65537:ILI65546 IVA65537:IVE65546 JEW65537:JFA65546 JOS65537:JOW65546 JYO65537:JYS65546 KIK65537:KIO65546 KSG65537:KSK65546 LCC65537:LCG65546 LLY65537:LMC65546 LVU65537:LVY65546 MFQ65537:MFU65546 MPM65537:MPQ65546 MZI65537:MZM65546 NJE65537:NJI65546 NTA65537:NTE65546 OCW65537:ODA65546 OMS65537:OMW65546 OWO65537:OWS65546 PGK65537:PGO65546 PQG65537:PQK65546 QAC65537:QAG65546 QJY65537:QKC65546 QTU65537:QTY65546 RDQ65537:RDU65546 RNM65537:RNQ65546 RXI65537:RXM65546 SHE65537:SHI65546 SRA65537:SRE65546 TAW65537:TBA65546 TKS65537:TKW65546 TUO65537:TUS65546 UEK65537:UEO65546 UOG65537:UOK65546 UYC65537:UYG65546 VHY65537:VIC65546 VRU65537:VRY65546 WBQ65537:WBU65546 WLM65537:WLQ65546 WVI65537:WVM65546 A131073:E131082 IW131073:JA131082 SS131073:SW131082 ACO131073:ACS131082 AMK131073:AMO131082 AWG131073:AWK131082 BGC131073:BGG131082 BPY131073:BQC131082 BZU131073:BZY131082 CJQ131073:CJU131082 CTM131073:CTQ131082 DDI131073:DDM131082 DNE131073:DNI131082 DXA131073:DXE131082 EGW131073:EHA131082 EQS131073:EQW131082 FAO131073:FAS131082 FKK131073:FKO131082 FUG131073:FUK131082 GEC131073:GEG131082 GNY131073:GOC131082 GXU131073:GXY131082 HHQ131073:HHU131082 HRM131073:HRQ131082 IBI131073:IBM131082 ILE131073:ILI131082 IVA131073:IVE131082 JEW131073:JFA131082 JOS131073:JOW131082 JYO131073:JYS131082 KIK131073:KIO131082 KSG131073:KSK131082 LCC131073:LCG131082 LLY131073:LMC131082 LVU131073:LVY131082 MFQ131073:MFU131082 MPM131073:MPQ131082 MZI131073:MZM131082 NJE131073:NJI131082 NTA131073:NTE131082 OCW131073:ODA131082 OMS131073:OMW131082 OWO131073:OWS131082 PGK131073:PGO131082 PQG131073:PQK131082 QAC131073:QAG131082 QJY131073:QKC131082 QTU131073:QTY131082 RDQ131073:RDU131082 RNM131073:RNQ131082 RXI131073:RXM131082 SHE131073:SHI131082 SRA131073:SRE131082 TAW131073:TBA131082 TKS131073:TKW131082 TUO131073:TUS131082 UEK131073:UEO131082 UOG131073:UOK131082 UYC131073:UYG131082 VHY131073:VIC131082 VRU131073:VRY131082 WBQ131073:WBU131082 WLM131073:WLQ131082 WVI131073:WVM131082 A196609:E196618 IW196609:JA196618 SS196609:SW196618 ACO196609:ACS196618 AMK196609:AMO196618 AWG196609:AWK196618 BGC196609:BGG196618 BPY196609:BQC196618 BZU196609:BZY196618 CJQ196609:CJU196618 CTM196609:CTQ196618 DDI196609:DDM196618 DNE196609:DNI196618 DXA196609:DXE196618 EGW196609:EHA196618 EQS196609:EQW196618 FAO196609:FAS196618 FKK196609:FKO196618 FUG196609:FUK196618 GEC196609:GEG196618 GNY196609:GOC196618 GXU196609:GXY196618 HHQ196609:HHU196618 HRM196609:HRQ196618 IBI196609:IBM196618 ILE196609:ILI196618 IVA196609:IVE196618 JEW196609:JFA196618 JOS196609:JOW196618 JYO196609:JYS196618 KIK196609:KIO196618 KSG196609:KSK196618 LCC196609:LCG196618 LLY196609:LMC196618 LVU196609:LVY196618 MFQ196609:MFU196618 MPM196609:MPQ196618 MZI196609:MZM196618 NJE196609:NJI196618 NTA196609:NTE196618 OCW196609:ODA196618 OMS196609:OMW196618 OWO196609:OWS196618 PGK196609:PGO196618 PQG196609:PQK196618 QAC196609:QAG196618 QJY196609:QKC196618 QTU196609:QTY196618 RDQ196609:RDU196618 RNM196609:RNQ196618 RXI196609:RXM196618 SHE196609:SHI196618 SRA196609:SRE196618 TAW196609:TBA196618 TKS196609:TKW196618 TUO196609:TUS196618 UEK196609:UEO196618 UOG196609:UOK196618 UYC196609:UYG196618 VHY196609:VIC196618 VRU196609:VRY196618 WBQ196609:WBU196618 WLM196609:WLQ196618 WVI196609:WVM196618 A262145:E262154 IW262145:JA262154 SS262145:SW262154 ACO262145:ACS262154 AMK262145:AMO262154 AWG262145:AWK262154 BGC262145:BGG262154 BPY262145:BQC262154 BZU262145:BZY262154 CJQ262145:CJU262154 CTM262145:CTQ262154 DDI262145:DDM262154 DNE262145:DNI262154 DXA262145:DXE262154 EGW262145:EHA262154 EQS262145:EQW262154 FAO262145:FAS262154 FKK262145:FKO262154 FUG262145:FUK262154 GEC262145:GEG262154 GNY262145:GOC262154 GXU262145:GXY262154 HHQ262145:HHU262154 HRM262145:HRQ262154 IBI262145:IBM262154 ILE262145:ILI262154 IVA262145:IVE262154 JEW262145:JFA262154 JOS262145:JOW262154 JYO262145:JYS262154 KIK262145:KIO262154 KSG262145:KSK262154 LCC262145:LCG262154 LLY262145:LMC262154 LVU262145:LVY262154 MFQ262145:MFU262154 MPM262145:MPQ262154 MZI262145:MZM262154 NJE262145:NJI262154 NTA262145:NTE262154 OCW262145:ODA262154 OMS262145:OMW262154 OWO262145:OWS262154 PGK262145:PGO262154 PQG262145:PQK262154 QAC262145:QAG262154 QJY262145:QKC262154 QTU262145:QTY262154 RDQ262145:RDU262154 RNM262145:RNQ262154 RXI262145:RXM262154 SHE262145:SHI262154 SRA262145:SRE262154 TAW262145:TBA262154 TKS262145:TKW262154 TUO262145:TUS262154 UEK262145:UEO262154 UOG262145:UOK262154 UYC262145:UYG262154 VHY262145:VIC262154 VRU262145:VRY262154 WBQ262145:WBU262154 WLM262145:WLQ262154 WVI262145:WVM262154 A327681:E327690 IW327681:JA327690 SS327681:SW327690 ACO327681:ACS327690 AMK327681:AMO327690 AWG327681:AWK327690 BGC327681:BGG327690 BPY327681:BQC327690 BZU327681:BZY327690 CJQ327681:CJU327690 CTM327681:CTQ327690 DDI327681:DDM327690 DNE327681:DNI327690 DXA327681:DXE327690 EGW327681:EHA327690 EQS327681:EQW327690 FAO327681:FAS327690 FKK327681:FKO327690 FUG327681:FUK327690 GEC327681:GEG327690 GNY327681:GOC327690 GXU327681:GXY327690 HHQ327681:HHU327690 HRM327681:HRQ327690 IBI327681:IBM327690 ILE327681:ILI327690 IVA327681:IVE327690 JEW327681:JFA327690 JOS327681:JOW327690 JYO327681:JYS327690 KIK327681:KIO327690 KSG327681:KSK327690 LCC327681:LCG327690 LLY327681:LMC327690 LVU327681:LVY327690 MFQ327681:MFU327690 MPM327681:MPQ327690 MZI327681:MZM327690 NJE327681:NJI327690 NTA327681:NTE327690 OCW327681:ODA327690 OMS327681:OMW327690 OWO327681:OWS327690 PGK327681:PGO327690 PQG327681:PQK327690 QAC327681:QAG327690 QJY327681:QKC327690 QTU327681:QTY327690 RDQ327681:RDU327690 RNM327681:RNQ327690 RXI327681:RXM327690 SHE327681:SHI327690 SRA327681:SRE327690 TAW327681:TBA327690 TKS327681:TKW327690 TUO327681:TUS327690 UEK327681:UEO327690 UOG327681:UOK327690 UYC327681:UYG327690 VHY327681:VIC327690 VRU327681:VRY327690 WBQ327681:WBU327690 WLM327681:WLQ327690 WVI327681:WVM327690 A393217:E393226 IW393217:JA393226 SS393217:SW393226 ACO393217:ACS393226 AMK393217:AMO393226 AWG393217:AWK393226 BGC393217:BGG393226 BPY393217:BQC393226 BZU393217:BZY393226 CJQ393217:CJU393226 CTM393217:CTQ393226 DDI393217:DDM393226 DNE393217:DNI393226 DXA393217:DXE393226 EGW393217:EHA393226 EQS393217:EQW393226 FAO393217:FAS393226 FKK393217:FKO393226 FUG393217:FUK393226 GEC393217:GEG393226 GNY393217:GOC393226 GXU393217:GXY393226 HHQ393217:HHU393226 HRM393217:HRQ393226 IBI393217:IBM393226 ILE393217:ILI393226 IVA393217:IVE393226 JEW393217:JFA393226 JOS393217:JOW393226 JYO393217:JYS393226 KIK393217:KIO393226 KSG393217:KSK393226 LCC393217:LCG393226 LLY393217:LMC393226 LVU393217:LVY393226 MFQ393217:MFU393226 MPM393217:MPQ393226 MZI393217:MZM393226 NJE393217:NJI393226 NTA393217:NTE393226 OCW393217:ODA393226 OMS393217:OMW393226 OWO393217:OWS393226 PGK393217:PGO393226 PQG393217:PQK393226 QAC393217:QAG393226 QJY393217:QKC393226 QTU393217:QTY393226 RDQ393217:RDU393226 RNM393217:RNQ393226 RXI393217:RXM393226 SHE393217:SHI393226 SRA393217:SRE393226 TAW393217:TBA393226 TKS393217:TKW393226 TUO393217:TUS393226 UEK393217:UEO393226 UOG393217:UOK393226 UYC393217:UYG393226 VHY393217:VIC393226 VRU393217:VRY393226 WBQ393217:WBU393226 WLM393217:WLQ393226 WVI393217:WVM393226 A458753:E458762 IW458753:JA458762 SS458753:SW458762 ACO458753:ACS458762 AMK458753:AMO458762 AWG458753:AWK458762 BGC458753:BGG458762 BPY458753:BQC458762 BZU458753:BZY458762 CJQ458753:CJU458762 CTM458753:CTQ458762 DDI458753:DDM458762 DNE458753:DNI458762 DXA458753:DXE458762 EGW458753:EHA458762 EQS458753:EQW458762 FAO458753:FAS458762 FKK458753:FKO458762 FUG458753:FUK458762 GEC458753:GEG458762 GNY458753:GOC458762 GXU458753:GXY458762 HHQ458753:HHU458762 HRM458753:HRQ458762 IBI458753:IBM458762 ILE458753:ILI458762 IVA458753:IVE458762 JEW458753:JFA458762 JOS458753:JOW458762 JYO458753:JYS458762 KIK458753:KIO458762 KSG458753:KSK458762 LCC458753:LCG458762 LLY458753:LMC458762 LVU458753:LVY458762 MFQ458753:MFU458762 MPM458753:MPQ458762 MZI458753:MZM458762 NJE458753:NJI458762 NTA458753:NTE458762 OCW458753:ODA458762 OMS458753:OMW458762 OWO458753:OWS458762 PGK458753:PGO458762 PQG458753:PQK458762 QAC458753:QAG458762 QJY458753:QKC458762 QTU458753:QTY458762 RDQ458753:RDU458762 RNM458753:RNQ458762 RXI458753:RXM458762 SHE458753:SHI458762 SRA458753:SRE458762 TAW458753:TBA458762 TKS458753:TKW458762 TUO458753:TUS458762 UEK458753:UEO458762 UOG458753:UOK458762 UYC458753:UYG458762 VHY458753:VIC458762 VRU458753:VRY458762 WBQ458753:WBU458762 WLM458753:WLQ458762 WVI458753:WVM458762 A524289:E524298 IW524289:JA524298 SS524289:SW524298 ACO524289:ACS524298 AMK524289:AMO524298 AWG524289:AWK524298 BGC524289:BGG524298 BPY524289:BQC524298 BZU524289:BZY524298 CJQ524289:CJU524298 CTM524289:CTQ524298 DDI524289:DDM524298 DNE524289:DNI524298 DXA524289:DXE524298 EGW524289:EHA524298 EQS524289:EQW524298 FAO524289:FAS524298 FKK524289:FKO524298 FUG524289:FUK524298 GEC524289:GEG524298 GNY524289:GOC524298 GXU524289:GXY524298 HHQ524289:HHU524298 HRM524289:HRQ524298 IBI524289:IBM524298 ILE524289:ILI524298 IVA524289:IVE524298 JEW524289:JFA524298 JOS524289:JOW524298 JYO524289:JYS524298 KIK524289:KIO524298 KSG524289:KSK524298 LCC524289:LCG524298 LLY524289:LMC524298 LVU524289:LVY524298 MFQ524289:MFU524298 MPM524289:MPQ524298 MZI524289:MZM524298 NJE524289:NJI524298 NTA524289:NTE524298 OCW524289:ODA524298 OMS524289:OMW524298 OWO524289:OWS524298 PGK524289:PGO524298 PQG524289:PQK524298 QAC524289:QAG524298 QJY524289:QKC524298 QTU524289:QTY524298 RDQ524289:RDU524298 RNM524289:RNQ524298 RXI524289:RXM524298 SHE524289:SHI524298 SRA524289:SRE524298 TAW524289:TBA524298 TKS524289:TKW524298 TUO524289:TUS524298 UEK524289:UEO524298 UOG524289:UOK524298 UYC524289:UYG524298 VHY524289:VIC524298 VRU524289:VRY524298 WBQ524289:WBU524298 WLM524289:WLQ524298 WVI524289:WVM524298 A589825:E589834 IW589825:JA589834 SS589825:SW589834 ACO589825:ACS589834 AMK589825:AMO589834 AWG589825:AWK589834 BGC589825:BGG589834 BPY589825:BQC589834 BZU589825:BZY589834 CJQ589825:CJU589834 CTM589825:CTQ589834 DDI589825:DDM589834 DNE589825:DNI589834 DXA589825:DXE589834 EGW589825:EHA589834 EQS589825:EQW589834 FAO589825:FAS589834 FKK589825:FKO589834 FUG589825:FUK589834 GEC589825:GEG589834 GNY589825:GOC589834 GXU589825:GXY589834 HHQ589825:HHU589834 HRM589825:HRQ589834 IBI589825:IBM589834 ILE589825:ILI589834 IVA589825:IVE589834 JEW589825:JFA589834 JOS589825:JOW589834 JYO589825:JYS589834 KIK589825:KIO589834 KSG589825:KSK589834 LCC589825:LCG589834 LLY589825:LMC589834 LVU589825:LVY589834 MFQ589825:MFU589834 MPM589825:MPQ589834 MZI589825:MZM589834 NJE589825:NJI589834 NTA589825:NTE589834 OCW589825:ODA589834 OMS589825:OMW589834 OWO589825:OWS589834 PGK589825:PGO589834 PQG589825:PQK589834 QAC589825:QAG589834 QJY589825:QKC589834 QTU589825:QTY589834 RDQ589825:RDU589834 RNM589825:RNQ589834 RXI589825:RXM589834 SHE589825:SHI589834 SRA589825:SRE589834 TAW589825:TBA589834 TKS589825:TKW589834 TUO589825:TUS589834 UEK589825:UEO589834 UOG589825:UOK589834 UYC589825:UYG589834 VHY589825:VIC589834 VRU589825:VRY589834 WBQ589825:WBU589834 WLM589825:WLQ589834 WVI589825:WVM589834 A655361:E655370 IW655361:JA655370 SS655361:SW655370 ACO655361:ACS655370 AMK655361:AMO655370 AWG655361:AWK655370 BGC655361:BGG655370 BPY655361:BQC655370 BZU655361:BZY655370 CJQ655361:CJU655370 CTM655361:CTQ655370 DDI655361:DDM655370 DNE655361:DNI655370 DXA655361:DXE655370 EGW655361:EHA655370 EQS655361:EQW655370 FAO655361:FAS655370 FKK655361:FKO655370 FUG655361:FUK655370 GEC655361:GEG655370 GNY655361:GOC655370 GXU655361:GXY655370 HHQ655361:HHU655370 HRM655361:HRQ655370 IBI655361:IBM655370 ILE655361:ILI655370 IVA655361:IVE655370 JEW655361:JFA655370 JOS655361:JOW655370 JYO655361:JYS655370 KIK655361:KIO655370 KSG655361:KSK655370 LCC655361:LCG655370 LLY655361:LMC655370 LVU655361:LVY655370 MFQ655361:MFU655370 MPM655361:MPQ655370 MZI655361:MZM655370 NJE655361:NJI655370 NTA655361:NTE655370 OCW655361:ODA655370 OMS655361:OMW655370 OWO655361:OWS655370 PGK655361:PGO655370 PQG655361:PQK655370 QAC655361:QAG655370 QJY655361:QKC655370 QTU655361:QTY655370 RDQ655361:RDU655370 RNM655361:RNQ655370 RXI655361:RXM655370 SHE655361:SHI655370 SRA655361:SRE655370 TAW655361:TBA655370 TKS655361:TKW655370 TUO655361:TUS655370 UEK655361:UEO655370 UOG655361:UOK655370 UYC655361:UYG655370 VHY655361:VIC655370 VRU655361:VRY655370 WBQ655361:WBU655370 WLM655361:WLQ655370 WVI655361:WVM655370 A720897:E720906 IW720897:JA720906 SS720897:SW720906 ACO720897:ACS720906 AMK720897:AMO720906 AWG720897:AWK720906 BGC720897:BGG720906 BPY720897:BQC720906 BZU720897:BZY720906 CJQ720897:CJU720906 CTM720897:CTQ720906 DDI720897:DDM720906 DNE720897:DNI720906 DXA720897:DXE720906 EGW720897:EHA720906 EQS720897:EQW720906 FAO720897:FAS720906 FKK720897:FKO720906 FUG720897:FUK720906 GEC720897:GEG720906 GNY720897:GOC720906 GXU720897:GXY720906 HHQ720897:HHU720906 HRM720897:HRQ720906 IBI720897:IBM720906 ILE720897:ILI720906 IVA720897:IVE720906 JEW720897:JFA720906 JOS720897:JOW720906 JYO720897:JYS720906 KIK720897:KIO720906 KSG720897:KSK720906 LCC720897:LCG720906 LLY720897:LMC720906 LVU720897:LVY720906 MFQ720897:MFU720906 MPM720897:MPQ720906 MZI720897:MZM720906 NJE720897:NJI720906 NTA720897:NTE720906 OCW720897:ODA720906 OMS720897:OMW720906 OWO720897:OWS720906 PGK720897:PGO720906 PQG720897:PQK720906 QAC720897:QAG720906 QJY720897:QKC720906 QTU720897:QTY720906 RDQ720897:RDU720906 RNM720897:RNQ720906 RXI720897:RXM720906 SHE720897:SHI720906 SRA720897:SRE720906 TAW720897:TBA720906 TKS720897:TKW720906 TUO720897:TUS720906 UEK720897:UEO720906 UOG720897:UOK720906 UYC720897:UYG720906 VHY720897:VIC720906 VRU720897:VRY720906 WBQ720897:WBU720906 WLM720897:WLQ720906 WVI720897:WVM720906 A786433:E786442 IW786433:JA786442 SS786433:SW786442 ACO786433:ACS786442 AMK786433:AMO786442 AWG786433:AWK786442 BGC786433:BGG786442 BPY786433:BQC786442 BZU786433:BZY786442 CJQ786433:CJU786442 CTM786433:CTQ786442 DDI786433:DDM786442 DNE786433:DNI786442 DXA786433:DXE786442 EGW786433:EHA786442 EQS786433:EQW786442 FAO786433:FAS786442 FKK786433:FKO786442 FUG786433:FUK786442 GEC786433:GEG786442 GNY786433:GOC786442 GXU786433:GXY786442 HHQ786433:HHU786442 HRM786433:HRQ786442 IBI786433:IBM786442 ILE786433:ILI786442 IVA786433:IVE786442 JEW786433:JFA786442 JOS786433:JOW786442 JYO786433:JYS786442 KIK786433:KIO786442 KSG786433:KSK786442 LCC786433:LCG786442 LLY786433:LMC786442 LVU786433:LVY786442 MFQ786433:MFU786442 MPM786433:MPQ786442 MZI786433:MZM786442 NJE786433:NJI786442 NTA786433:NTE786442 OCW786433:ODA786442 OMS786433:OMW786442 OWO786433:OWS786442 PGK786433:PGO786442 PQG786433:PQK786442 QAC786433:QAG786442 QJY786433:QKC786442 QTU786433:QTY786442 RDQ786433:RDU786442 RNM786433:RNQ786442 RXI786433:RXM786442 SHE786433:SHI786442 SRA786433:SRE786442 TAW786433:TBA786442 TKS786433:TKW786442 TUO786433:TUS786442 UEK786433:UEO786442 UOG786433:UOK786442 UYC786433:UYG786442 VHY786433:VIC786442 VRU786433:VRY786442 WBQ786433:WBU786442 WLM786433:WLQ786442 WVI786433:WVM786442 A851969:E851978 IW851969:JA851978 SS851969:SW851978 ACO851969:ACS851978 AMK851969:AMO851978 AWG851969:AWK851978 BGC851969:BGG851978 BPY851969:BQC851978 BZU851969:BZY851978 CJQ851969:CJU851978 CTM851969:CTQ851978 DDI851969:DDM851978 DNE851969:DNI851978 DXA851969:DXE851978 EGW851969:EHA851978 EQS851969:EQW851978 FAO851969:FAS851978 FKK851969:FKO851978 FUG851969:FUK851978 GEC851969:GEG851978 GNY851969:GOC851978 GXU851969:GXY851978 HHQ851969:HHU851978 HRM851969:HRQ851978 IBI851969:IBM851978 ILE851969:ILI851978 IVA851969:IVE851978 JEW851969:JFA851978 JOS851969:JOW851978 JYO851969:JYS851978 KIK851969:KIO851978 KSG851969:KSK851978 LCC851969:LCG851978 LLY851969:LMC851978 LVU851969:LVY851978 MFQ851969:MFU851978 MPM851969:MPQ851978 MZI851969:MZM851978 NJE851969:NJI851978 NTA851969:NTE851978 OCW851969:ODA851978 OMS851969:OMW851978 OWO851969:OWS851978 PGK851969:PGO851978 PQG851969:PQK851978 QAC851969:QAG851978 QJY851969:QKC851978 QTU851969:QTY851978 RDQ851969:RDU851978 RNM851969:RNQ851978 RXI851969:RXM851978 SHE851969:SHI851978 SRA851969:SRE851978 TAW851969:TBA851978 TKS851969:TKW851978 TUO851969:TUS851978 UEK851969:UEO851978 UOG851969:UOK851978 UYC851969:UYG851978 VHY851969:VIC851978 VRU851969:VRY851978 WBQ851969:WBU851978 WLM851969:WLQ851978 WVI851969:WVM851978 A917505:E917514 IW917505:JA917514 SS917505:SW917514 ACO917505:ACS917514 AMK917505:AMO917514 AWG917505:AWK917514 BGC917505:BGG917514 BPY917505:BQC917514 BZU917505:BZY917514 CJQ917505:CJU917514 CTM917505:CTQ917514 DDI917505:DDM917514 DNE917505:DNI917514 DXA917505:DXE917514 EGW917505:EHA917514 EQS917505:EQW917514 FAO917505:FAS917514 FKK917505:FKO917514 FUG917505:FUK917514 GEC917505:GEG917514 GNY917505:GOC917514 GXU917505:GXY917514 HHQ917505:HHU917514 HRM917505:HRQ917514 IBI917505:IBM917514 ILE917505:ILI917514 IVA917505:IVE917514 JEW917505:JFA917514 JOS917505:JOW917514 JYO917505:JYS917514 KIK917505:KIO917514 KSG917505:KSK917514 LCC917505:LCG917514 LLY917505:LMC917514 LVU917505:LVY917514 MFQ917505:MFU917514 MPM917505:MPQ917514 MZI917505:MZM917514 NJE917505:NJI917514 NTA917505:NTE917514 OCW917505:ODA917514 OMS917505:OMW917514 OWO917505:OWS917514 PGK917505:PGO917514 PQG917505:PQK917514 QAC917505:QAG917514 QJY917505:QKC917514 QTU917505:QTY917514 RDQ917505:RDU917514 RNM917505:RNQ917514 RXI917505:RXM917514 SHE917505:SHI917514 SRA917505:SRE917514 TAW917505:TBA917514 TKS917505:TKW917514 TUO917505:TUS917514 UEK917505:UEO917514 UOG917505:UOK917514 UYC917505:UYG917514 VHY917505:VIC917514 VRU917505:VRY917514 WBQ917505:WBU917514 WLM917505:WLQ917514 WVI917505:WVM917514 A983041:E983050 IW983041:JA983050 SS983041:SW983050 ACO983041:ACS983050 AMK983041:AMO983050 AWG983041:AWK983050 BGC983041:BGG983050 BPY983041:BQC983050 BZU983041:BZY983050 CJQ983041:CJU983050 CTM983041:CTQ983050 DDI983041:DDM983050 DNE983041:DNI983050 DXA983041:DXE983050 EGW983041:EHA983050 EQS983041:EQW983050 FAO983041:FAS983050 FKK983041:FKO983050 FUG983041:FUK983050 GEC983041:GEG983050 GNY983041:GOC983050 GXU983041:GXY983050 HHQ983041:HHU983050 HRM983041:HRQ983050 IBI983041:IBM983050 ILE983041:ILI983050 IVA983041:IVE983050 JEW983041:JFA983050 JOS983041:JOW983050 JYO983041:JYS983050 KIK983041:KIO983050 KSG983041:KSK983050 LCC983041:LCG983050 LLY983041:LMC983050 LVU983041:LVY983050 MFQ983041:MFU983050 MPM983041:MPQ983050 MZI983041:MZM983050 NJE983041:NJI983050 NTA983041:NTE983050 OCW983041:ODA983050 OMS983041:OMW983050 OWO983041:OWS983050 PGK983041:PGO983050 PQG983041:PQK983050 QAC983041:QAG983050 QJY983041:QKC983050 QTU983041:QTY983050 RDQ983041:RDU983050 RNM983041:RNQ983050 RXI983041:RXM983050 SHE983041:SHI983050 SRA983041:SRE983050 TAW983041:TBA983050 TKS983041:TKW983050 TUO983041:TUS983050 UEK983041:UEO983050 UOG983041:UOK983050 UYC983041:UYG983050 VHY983041:VIC983050 VRU983041:VRY983050 WBQ983041:WBU983050 WLM983041:WLQ983050 WVI983041:WVM983050 L1:IV1048576 JH1:SR1048576 TD1:ACN1048576 ACZ1:AMJ1048576 AMV1:AWF1048576 AWR1:BGB1048576 BGN1:BPX1048576 BQJ1:BZT1048576 CAF1:CJP1048576 CKB1:CTL1048576 CTX1:DDH1048576 DDT1:DND1048576 DNP1:DWZ1048576 DXL1:EGV1048576 EHH1:EQR1048576 ERD1:FAN1048576 FAZ1:FKJ1048576 FKV1:FUF1048576 FUR1:GEB1048576 GEN1:GNX1048576 GOJ1:GXT1048576 GYF1:HHP1048576 HIB1:HRL1048576 HRX1:IBH1048576 IBT1:ILD1048576 ILP1:IUZ1048576 IVL1:JEV1048576 JFH1:JOR1048576 JPD1:JYN1048576 JYZ1:KIJ1048576 KIV1:KSF1048576 KSR1:LCB1048576 LCN1:LLX1048576 LMJ1:LVT1048576 LWF1:MFP1048576 MGB1:MPL1048576 MPX1:MZH1048576 MZT1:NJD1048576 NJP1:NSZ1048576 NTL1:OCV1048576 ODH1:OMR1048576 OND1:OWN1048576 OWZ1:PGJ1048576 PGV1:PQF1048576 PQR1:QAB1048576 QAN1:QJX1048576 QKJ1:QTT1048576 QUF1:RDP1048576 REB1:RNL1048576 RNX1:RXH1048576 RXT1:SHD1048576 SHP1:SQZ1048576 SRL1:TAV1048576 TBH1:TKR1048576 TLD1:TUN1048576 TUZ1:UEJ1048576 UEV1:UOF1048576 UOR1:UYB1048576 UYN1:VHX1048576 VIJ1:VRT1048576 VSF1:WBP1048576 WCB1:WLL1048576 WLX1:WVH1048576 WVT1:XFD1048576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A89:B109 IW89:IX109 SS89:ST109 ACO89:ACP109 AMK89:AML109 AWG89:AWH109 BGC89:BGD109 BPY89:BPZ109 BZU89:BZV109 CJQ89:CJR109 CTM89:CTN109 DDI89:DDJ109 DNE89:DNF109 DXA89:DXB109 EGW89:EGX109 EQS89:EQT109 FAO89:FAP109 FKK89:FKL109 FUG89:FUH109 GEC89:GED109 GNY89:GNZ109 GXU89:GXV109 HHQ89:HHR109 HRM89:HRN109 IBI89:IBJ109 ILE89:ILF109 IVA89:IVB109 JEW89:JEX109 JOS89:JOT109 JYO89:JYP109 KIK89:KIL109 KSG89:KSH109 LCC89:LCD109 LLY89:LLZ109 LVU89:LVV109 MFQ89:MFR109 MPM89:MPN109 MZI89:MZJ109 NJE89:NJF109 NTA89:NTB109 OCW89:OCX109 OMS89:OMT109 OWO89:OWP109 PGK89:PGL109 PQG89:PQH109 QAC89:QAD109 QJY89:QJZ109 QTU89:QTV109 RDQ89:RDR109 RNM89:RNN109 RXI89:RXJ109 SHE89:SHF109 SRA89:SRB109 TAW89:TAX109 TKS89:TKT109 TUO89:TUP109 UEK89:UEL109 UOG89:UOH109 UYC89:UYD109 VHY89:VHZ109 VRU89:VRV109 WBQ89:WBR109 WLM89:WLN109 WVI89:WVJ109 A65625:B65645 IW65625:IX65645 SS65625:ST65645 ACO65625:ACP65645 AMK65625:AML65645 AWG65625:AWH65645 BGC65625:BGD65645 BPY65625:BPZ65645 BZU65625:BZV65645 CJQ65625:CJR65645 CTM65625:CTN65645 DDI65625:DDJ65645 DNE65625:DNF65645 DXA65625:DXB65645 EGW65625:EGX65645 EQS65625:EQT65645 FAO65625:FAP65645 FKK65625:FKL65645 FUG65625:FUH65645 GEC65625:GED65645 GNY65625:GNZ65645 GXU65625:GXV65645 HHQ65625:HHR65645 HRM65625:HRN65645 IBI65625:IBJ65645 ILE65625:ILF65645 IVA65625:IVB65645 JEW65625:JEX65645 JOS65625:JOT65645 JYO65625:JYP65645 KIK65625:KIL65645 KSG65625:KSH65645 LCC65625:LCD65645 LLY65625:LLZ65645 LVU65625:LVV65645 MFQ65625:MFR65645 MPM65625:MPN65645 MZI65625:MZJ65645 NJE65625:NJF65645 NTA65625:NTB65645 OCW65625:OCX65645 OMS65625:OMT65645 OWO65625:OWP65645 PGK65625:PGL65645 PQG65625:PQH65645 QAC65625:QAD65645 QJY65625:QJZ65645 QTU65625:QTV65645 RDQ65625:RDR65645 RNM65625:RNN65645 RXI65625:RXJ65645 SHE65625:SHF65645 SRA65625:SRB65645 TAW65625:TAX65645 TKS65625:TKT65645 TUO65625:TUP65645 UEK65625:UEL65645 UOG65625:UOH65645 UYC65625:UYD65645 VHY65625:VHZ65645 VRU65625:VRV65645 WBQ65625:WBR65645 WLM65625:WLN65645 WVI65625:WVJ65645 A131161:B131181 IW131161:IX131181 SS131161:ST131181 ACO131161:ACP131181 AMK131161:AML131181 AWG131161:AWH131181 BGC131161:BGD131181 BPY131161:BPZ131181 BZU131161:BZV131181 CJQ131161:CJR131181 CTM131161:CTN131181 DDI131161:DDJ131181 DNE131161:DNF131181 DXA131161:DXB131181 EGW131161:EGX131181 EQS131161:EQT131181 FAO131161:FAP131181 FKK131161:FKL131181 FUG131161:FUH131181 GEC131161:GED131181 GNY131161:GNZ131181 GXU131161:GXV131181 HHQ131161:HHR131181 HRM131161:HRN131181 IBI131161:IBJ131181 ILE131161:ILF131181 IVA131161:IVB131181 JEW131161:JEX131181 JOS131161:JOT131181 JYO131161:JYP131181 KIK131161:KIL131181 KSG131161:KSH131181 LCC131161:LCD131181 LLY131161:LLZ131181 LVU131161:LVV131181 MFQ131161:MFR131181 MPM131161:MPN131181 MZI131161:MZJ131181 NJE131161:NJF131181 NTA131161:NTB131181 OCW131161:OCX131181 OMS131161:OMT131181 OWO131161:OWP131181 PGK131161:PGL131181 PQG131161:PQH131181 QAC131161:QAD131181 QJY131161:QJZ131181 QTU131161:QTV131181 RDQ131161:RDR131181 RNM131161:RNN131181 RXI131161:RXJ131181 SHE131161:SHF131181 SRA131161:SRB131181 TAW131161:TAX131181 TKS131161:TKT131181 TUO131161:TUP131181 UEK131161:UEL131181 UOG131161:UOH131181 UYC131161:UYD131181 VHY131161:VHZ131181 VRU131161:VRV131181 WBQ131161:WBR131181 WLM131161:WLN131181 WVI131161:WVJ131181 A196697:B196717 IW196697:IX196717 SS196697:ST196717 ACO196697:ACP196717 AMK196697:AML196717 AWG196697:AWH196717 BGC196697:BGD196717 BPY196697:BPZ196717 BZU196697:BZV196717 CJQ196697:CJR196717 CTM196697:CTN196717 DDI196697:DDJ196717 DNE196697:DNF196717 DXA196697:DXB196717 EGW196697:EGX196717 EQS196697:EQT196717 FAO196697:FAP196717 FKK196697:FKL196717 FUG196697:FUH196717 GEC196697:GED196717 GNY196697:GNZ196717 GXU196697:GXV196717 HHQ196697:HHR196717 HRM196697:HRN196717 IBI196697:IBJ196717 ILE196697:ILF196717 IVA196697:IVB196717 JEW196697:JEX196717 JOS196697:JOT196717 JYO196697:JYP196717 KIK196697:KIL196717 KSG196697:KSH196717 LCC196697:LCD196717 LLY196697:LLZ196717 LVU196697:LVV196717 MFQ196697:MFR196717 MPM196697:MPN196717 MZI196697:MZJ196717 NJE196697:NJF196717 NTA196697:NTB196717 OCW196697:OCX196717 OMS196697:OMT196717 OWO196697:OWP196717 PGK196697:PGL196717 PQG196697:PQH196717 QAC196697:QAD196717 QJY196697:QJZ196717 QTU196697:QTV196717 RDQ196697:RDR196717 RNM196697:RNN196717 RXI196697:RXJ196717 SHE196697:SHF196717 SRA196697:SRB196717 TAW196697:TAX196717 TKS196697:TKT196717 TUO196697:TUP196717 UEK196697:UEL196717 UOG196697:UOH196717 UYC196697:UYD196717 VHY196697:VHZ196717 VRU196697:VRV196717 WBQ196697:WBR196717 WLM196697:WLN196717 WVI196697:WVJ196717 A262233:B262253 IW262233:IX262253 SS262233:ST262253 ACO262233:ACP262253 AMK262233:AML262253 AWG262233:AWH262253 BGC262233:BGD262253 BPY262233:BPZ262253 BZU262233:BZV262253 CJQ262233:CJR262253 CTM262233:CTN262253 DDI262233:DDJ262253 DNE262233:DNF262253 DXA262233:DXB262253 EGW262233:EGX262253 EQS262233:EQT262253 FAO262233:FAP262253 FKK262233:FKL262253 FUG262233:FUH262253 GEC262233:GED262253 GNY262233:GNZ262253 GXU262233:GXV262253 HHQ262233:HHR262253 HRM262233:HRN262253 IBI262233:IBJ262253 ILE262233:ILF262253 IVA262233:IVB262253 JEW262233:JEX262253 JOS262233:JOT262253 JYO262233:JYP262253 KIK262233:KIL262253 KSG262233:KSH262253 LCC262233:LCD262253 LLY262233:LLZ262253 LVU262233:LVV262253 MFQ262233:MFR262253 MPM262233:MPN262253 MZI262233:MZJ262253 NJE262233:NJF262253 NTA262233:NTB262253 OCW262233:OCX262253 OMS262233:OMT262253 OWO262233:OWP262253 PGK262233:PGL262253 PQG262233:PQH262253 QAC262233:QAD262253 QJY262233:QJZ262253 QTU262233:QTV262253 RDQ262233:RDR262253 RNM262233:RNN262253 RXI262233:RXJ262253 SHE262233:SHF262253 SRA262233:SRB262253 TAW262233:TAX262253 TKS262233:TKT262253 TUO262233:TUP262253 UEK262233:UEL262253 UOG262233:UOH262253 UYC262233:UYD262253 VHY262233:VHZ262253 VRU262233:VRV262253 WBQ262233:WBR262253 WLM262233:WLN262253 WVI262233:WVJ262253 A327769:B327789 IW327769:IX327789 SS327769:ST327789 ACO327769:ACP327789 AMK327769:AML327789 AWG327769:AWH327789 BGC327769:BGD327789 BPY327769:BPZ327789 BZU327769:BZV327789 CJQ327769:CJR327789 CTM327769:CTN327789 DDI327769:DDJ327789 DNE327769:DNF327789 DXA327769:DXB327789 EGW327769:EGX327789 EQS327769:EQT327789 FAO327769:FAP327789 FKK327769:FKL327789 FUG327769:FUH327789 GEC327769:GED327789 GNY327769:GNZ327789 GXU327769:GXV327789 HHQ327769:HHR327789 HRM327769:HRN327789 IBI327769:IBJ327789 ILE327769:ILF327789 IVA327769:IVB327789 JEW327769:JEX327789 JOS327769:JOT327789 JYO327769:JYP327789 KIK327769:KIL327789 KSG327769:KSH327789 LCC327769:LCD327789 LLY327769:LLZ327789 LVU327769:LVV327789 MFQ327769:MFR327789 MPM327769:MPN327789 MZI327769:MZJ327789 NJE327769:NJF327789 NTA327769:NTB327789 OCW327769:OCX327789 OMS327769:OMT327789 OWO327769:OWP327789 PGK327769:PGL327789 PQG327769:PQH327789 QAC327769:QAD327789 QJY327769:QJZ327789 QTU327769:QTV327789 RDQ327769:RDR327789 RNM327769:RNN327789 RXI327769:RXJ327789 SHE327769:SHF327789 SRA327769:SRB327789 TAW327769:TAX327789 TKS327769:TKT327789 TUO327769:TUP327789 UEK327769:UEL327789 UOG327769:UOH327789 UYC327769:UYD327789 VHY327769:VHZ327789 VRU327769:VRV327789 WBQ327769:WBR327789 WLM327769:WLN327789 WVI327769:WVJ327789 A393305:B393325 IW393305:IX393325 SS393305:ST393325 ACO393305:ACP393325 AMK393305:AML393325 AWG393305:AWH393325 BGC393305:BGD393325 BPY393305:BPZ393325 BZU393305:BZV393325 CJQ393305:CJR393325 CTM393305:CTN393325 DDI393305:DDJ393325 DNE393305:DNF393325 DXA393305:DXB393325 EGW393305:EGX393325 EQS393305:EQT393325 FAO393305:FAP393325 FKK393305:FKL393325 FUG393305:FUH393325 GEC393305:GED393325 GNY393305:GNZ393325 GXU393305:GXV393325 HHQ393305:HHR393325 HRM393305:HRN393325 IBI393305:IBJ393325 ILE393305:ILF393325 IVA393305:IVB393325 JEW393305:JEX393325 JOS393305:JOT393325 JYO393305:JYP393325 KIK393305:KIL393325 KSG393305:KSH393325 LCC393305:LCD393325 LLY393305:LLZ393325 LVU393305:LVV393325 MFQ393305:MFR393325 MPM393305:MPN393325 MZI393305:MZJ393325 NJE393305:NJF393325 NTA393305:NTB393325 OCW393305:OCX393325 OMS393305:OMT393325 OWO393305:OWP393325 PGK393305:PGL393325 PQG393305:PQH393325 QAC393305:QAD393325 QJY393305:QJZ393325 QTU393305:QTV393325 RDQ393305:RDR393325 RNM393305:RNN393325 RXI393305:RXJ393325 SHE393305:SHF393325 SRA393305:SRB393325 TAW393305:TAX393325 TKS393305:TKT393325 TUO393305:TUP393325 UEK393305:UEL393325 UOG393305:UOH393325 UYC393305:UYD393325 VHY393305:VHZ393325 VRU393305:VRV393325 WBQ393305:WBR393325 WLM393305:WLN393325 WVI393305:WVJ393325 A458841:B458861 IW458841:IX458861 SS458841:ST458861 ACO458841:ACP458861 AMK458841:AML458861 AWG458841:AWH458861 BGC458841:BGD458861 BPY458841:BPZ458861 BZU458841:BZV458861 CJQ458841:CJR458861 CTM458841:CTN458861 DDI458841:DDJ458861 DNE458841:DNF458861 DXA458841:DXB458861 EGW458841:EGX458861 EQS458841:EQT458861 FAO458841:FAP458861 FKK458841:FKL458861 FUG458841:FUH458861 GEC458841:GED458861 GNY458841:GNZ458861 GXU458841:GXV458861 HHQ458841:HHR458861 HRM458841:HRN458861 IBI458841:IBJ458861 ILE458841:ILF458861 IVA458841:IVB458861 JEW458841:JEX458861 JOS458841:JOT458861 JYO458841:JYP458861 KIK458841:KIL458861 KSG458841:KSH458861 LCC458841:LCD458861 LLY458841:LLZ458861 LVU458841:LVV458861 MFQ458841:MFR458861 MPM458841:MPN458861 MZI458841:MZJ458861 NJE458841:NJF458861 NTA458841:NTB458861 OCW458841:OCX458861 OMS458841:OMT458861 OWO458841:OWP458861 PGK458841:PGL458861 PQG458841:PQH458861 QAC458841:QAD458861 QJY458841:QJZ458861 QTU458841:QTV458861 RDQ458841:RDR458861 RNM458841:RNN458861 RXI458841:RXJ458861 SHE458841:SHF458861 SRA458841:SRB458861 TAW458841:TAX458861 TKS458841:TKT458861 TUO458841:TUP458861 UEK458841:UEL458861 UOG458841:UOH458861 UYC458841:UYD458861 VHY458841:VHZ458861 VRU458841:VRV458861 WBQ458841:WBR458861 WLM458841:WLN458861 WVI458841:WVJ458861 A524377:B524397 IW524377:IX524397 SS524377:ST524397 ACO524377:ACP524397 AMK524377:AML524397 AWG524377:AWH524397 BGC524377:BGD524397 BPY524377:BPZ524397 BZU524377:BZV524397 CJQ524377:CJR524397 CTM524377:CTN524397 DDI524377:DDJ524397 DNE524377:DNF524397 DXA524377:DXB524397 EGW524377:EGX524397 EQS524377:EQT524397 FAO524377:FAP524397 FKK524377:FKL524397 FUG524377:FUH524397 GEC524377:GED524397 GNY524377:GNZ524397 GXU524377:GXV524397 HHQ524377:HHR524397 HRM524377:HRN524397 IBI524377:IBJ524397 ILE524377:ILF524397 IVA524377:IVB524397 JEW524377:JEX524397 JOS524377:JOT524397 JYO524377:JYP524397 KIK524377:KIL524397 KSG524377:KSH524397 LCC524377:LCD524397 LLY524377:LLZ524397 LVU524377:LVV524397 MFQ524377:MFR524397 MPM524377:MPN524397 MZI524377:MZJ524397 NJE524377:NJF524397 NTA524377:NTB524397 OCW524377:OCX524397 OMS524377:OMT524397 OWO524377:OWP524397 PGK524377:PGL524397 PQG524377:PQH524397 QAC524377:QAD524397 QJY524377:QJZ524397 QTU524377:QTV524397 RDQ524377:RDR524397 RNM524377:RNN524397 RXI524377:RXJ524397 SHE524377:SHF524397 SRA524377:SRB524397 TAW524377:TAX524397 TKS524377:TKT524397 TUO524377:TUP524397 UEK524377:UEL524397 UOG524377:UOH524397 UYC524377:UYD524397 VHY524377:VHZ524397 VRU524377:VRV524397 WBQ524377:WBR524397 WLM524377:WLN524397 WVI524377:WVJ524397 A589913:B589933 IW589913:IX589933 SS589913:ST589933 ACO589913:ACP589933 AMK589913:AML589933 AWG589913:AWH589933 BGC589913:BGD589933 BPY589913:BPZ589933 BZU589913:BZV589933 CJQ589913:CJR589933 CTM589913:CTN589933 DDI589913:DDJ589933 DNE589913:DNF589933 DXA589913:DXB589933 EGW589913:EGX589933 EQS589913:EQT589933 FAO589913:FAP589933 FKK589913:FKL589933 FUG589913:FUH589933 GEC589913:GED589933 GNY589913:GNZ589933 GXU589913:GXV589933 HHQ589913:HHR589933 HRM589913:HRN589933 IBI589913:IBJ589933 ILE589913:ILF589933 IVA589913:IVB589933 JEW589913:JEX589933 JOS589913:JOT589933 JYO589913:JYP589933 KIK589913:KIL589933 KSG589913:KSH589933 LCC589913:LCD589933 LLY589913:LLZ589933 LVU589913:LVV589933 MFQ589913:MFR589933 MPM589913:MPN589933 MZI589913:MZJ589933 NJE589913:NJF589933 NTA589913:NTB589933 OCW589913:OCX589933 OMS589913:OMT589933 OWO589913:OWP589933 PGK589913:PGL589933 PQG589913:PQH589933 QAC589913:QAD589933 QJY589913:QJZ589933 QTU589913:QTV589933 RDQ589913:RDR589933 RNM589913:RNN589933 RXI589913:RXJ589933 SHE589913:SHF589933 SRA589913:SRB589933 TAW589913:TAX589933 TKS589913:TKT589933 TUO589913:TUP589933 UEK589913:UEL589933 UOG589913:UOH589933 UYC589913:UYD589933 VHY589913:VHZ589933 VRU589913:VRV589933 WBQ589913:WBR589933 WLM589913:WLN589933 WVI589913:WVJ589933 A655449:B655469 IW655449:IX655469 SS655449:ST655469 ACO655449:ACP655469 AMK655449:AML655469 AWG655449:AWH655469 BGC655449:BGD655469 BPY655449:BPZ655469 BZU655449:BZV655469 CJQ655449:CJR655469 CTM655449:CTN655469 DDI655449:DDJ655469 DNE655449:DNF655469 DXA655449:DXB655469 EGW655449:EGX655469 EQS655449:EQT655469 FAO655449:FAP655469 FKK655449:FKL655469 FUG655449:FUH655469 GEC655449:GED655469 GNY655449:GNZ655469 GXU655449:GXV655469 HHQ655449:HHR655469 HRM655449:HRN655469 IBI655449:IBJ655469 ILE655449:ILF655469 IVA655449:IVB655469 JEW655449:JEX655469 JOS655449:JOT655469 JYO655449:JYP655469 KIK655449:KIL655469 KSG655449:KSH655469 LCC655449:LCD655469 LLY655449:LLZ655469 LVU655449:LVV655469 MFQ655449:MFR655469 MPM655449:MPN655469 MZI655449:MZJ655469 NJE655449:NJF655469 NTA655449:NTB655469 OCW655449:OCX655469 OMS655449:OMT655469 OWO655449:OWP655469 PGK655449:PGL655469 PQG655449:PQH655469 QAC655449:QAD655469 QJY655449:QJZ655469 QTU655449:QTV655469 RDQ655449:RDR655469 RNM655449:RNN655469 RXI655449:RXJ655469 SHE655449:SHF655469 SRA655449:SRB655469 TAW655449:TAX655469 TKS655449:TKT655469 TUO655449:TUP655469 UEK655449:UEL655469 UOG655449:UOH655469 UYC655449:UYD655469 VHY655449:VHZ655469 VRU655449:VRV655469 WBQ655449:WBR655469 WLM655449:WLN655469 WVI655449:WVJ655469 A720985:B721005 IW720985:IX721005 SS720985:ST721005 ACO720985:ACP721005 AMK720985:AML721005 AWG720985:AWH721005 BGC720985:BGD721005 BPY720985:BPZ721005 BZU720985:BZV721005 CJQ720985:CJR721005 CTM720985:CTN721005 DDI720985:DDJ721005 DNE720985:DNF721005 DXA720985:DXB721005 EGW720985:EGX721005 EQS720985:EQT721005 FAO720985:FAP721005 FKK720985:FKL721005 FUG720985:FUH721005 GEC720985:GED721005 GNY720985:GNZ721005 GXU720985:GXV721005 HHQ720985:HHR721005 HRM720985:HRN721005 IBI720985:IBJ721005 ILE720985:ILF721005 IVA720985:IVB721005 JEW720985:JEX721005 JOS720985:JOT721005 JYO720985:JYP721005 KIK720985:KIL721005 KSG720985:KSH721005 LCC720985:LCD721005 LLY720985:LLZ721005 LVU720985:LVV721005 MFQ720985:MFR721005 MPM720985:MPN721005 MZI720985:MZJ721005 NJE720985:NJF721005 NTA720985:NTB721005 OCW720985:OCX721005 OMS720985:OMT721005 OWO720985:OWP721005 PGK720985:PGL721005 PQG720985:PQH721005 QAC720985:QAD721005 QJY720985:QJZ721005 QTU720985:QTV721005 RDQ720985:RDR721005 RNM720985:RNN721005 RXI720985:RXJ721005 SHE720985:SHF721005 SRA720985:SRB721005 TAW720985:TAX721005 TKS720985:TKT721005 TUO720985:TUP721005 UEK720985:UEL721005 UOG720985:UOH721005 UYC720985:UYD721005 VHY720985:VHZ721005 VRU720985:VRV721005 WBQ720985:WBR721005 WLM720985:WLN721005 WVI720985:WVJ721005 A786521:B786541 IW786521:IX786541 SS786521:ST786541 ACO786521:ACP786541 AMK786521:AML786541 AWG786521:AWH786541 BGC786521:BGD786541 BPY786521:BPZ786541 BZU786521:BZV786541 CJQ786521:CJR786541 CTM786521:CTN786541 DDI786521:DDJ786541 DNE786521:DNF786541 DXA786521:DXB786541 EGW786521:EGX786541 EQS786521:EQT786541 FAO786521:FAP786541 FKK786521:FKL786541 FUG786521:FUH786541 GEC786521:GED786541 GNY786521:GNZ786541 GXU786521:GXV786541 HHQ786521:HHR786541 HRM786521:HRN786541 IBI786521:IBJ786541 ILE786521:ILF786541 IVA786521:IVB786541 JEW786521:JEX786541 JOS786521:JOT786541 JYO786521:JYP786541 KIK786521:KIL786541 KSG786521:KSH786541 LCC786521:LCD786541 LLY786521:LLZ786541 LVU786521:LVV786541 MFQ786521:MFR786541 MPM786521:MPN786541 MZI786521:MZJ786541 NJE786521:NJF786541 NTA786521:NTB786541 OCW786521:OCX786541 OMS786521:OMT786541 OWO786521:OWP786541 PGK786521:PGL786541 PQG786521:PQH786541 QAC786521:QAD786541 QJY786521:QJZ786541 QTU786521:QTV786541 RDQ786521:RDR786541 RNM786521:RNN786541 RXI786521:RXJ786541 SHE786521:SHF786541 SRA786521:SRB786541 TAW786521:TAX786541 TKS786521:TKT786541 TUO786521:TUP786541 UEK786521:UEL786541 UOG786521:UOH786541 UYC786521:UYD786541 VHY786521:VHZ786541 VRU786521:VRV786541 WBQ786521:WBR786541 WLM786521:WLN786541 WVI786521:WVJ786541 A852057:B852077 IW852057:IX852077 SS852057:ST852077 ACO852057:ACP852077 AMK852057:AML852077 AWG852057:AWH852077 BGC852057:BGD852077 BPY852057:BPZ852077 BZU852057:BZV852077 CJQ852057:CJR852077 CTM852057:CTN852077 DDI852057:DDJ852077 DNE852057:DNF852077 DXA852057:DXB852077 EGW852057:EGX852077 EQS852057:EQT852077 FAO852057:FAP852077 FKK852057:FKL852077 FUG852057:FUH852077 GEC852057:GED852077 GNY852057:GNZ852077 GXU852057:GXV852077 HHQ852057:HHR852077 HRM852057:HRN852077 IBI852057:IBJ852077 ILE852057:ILF852077 IVA852057:IVB852077 JEW852057:JEX852077 JOS852057:JOT852077 JYO852057:JYP852077 KIK852057:KIL852077 KSG852057:KSH852077 LCC852057:LCD852077 LLY852057:LLZ852077 LVU852057:LVV852077 MFQ852057:MFR852077 MPM852057:MPN852077 MZI852057:MZJ852077 NJE852057:NJF852077 NTA852057:NTB852077 OCW852057:OCX852077 OMS852057:OMT852077 OWO852057:OWP852077 PGK852057:PGL852077 PQG852057:PQH852077 QAC852057:QAD852077 QJY852057:QJZ852077 QTU852057:QTV852077 RDQ852057:RDR852077 RNM852057:RNN852077 RXI852057:RXJ852077 SHE852057:SHF852077 SRA852057:SRB852077 TAW852057:TAX852077 TKS852057:TKT852077 TUO852057:TUP852077 UEK852057:UEL852077 UOG852057:UOH852077 UYC852057:UYD852077 VHY852057:VHZ852077 VRU852057:VRV852077 WBQ852057:WBR852077 WLM852057:WLN852077 WVI852057:WVJ852077 A917593:B917613 IW917593:IX917613 SS917593:ST917613 ACO917593:ACP917613 AMK917593:AML917613 AWG917593:AWH917613 BGC917593:BGD917613 BPY917593:BPZ917613 BZU917593:BZV917613 CJQ917593:CJR917613 CTM917593:CTN917613 DDI917593:DDJ917613 DNE917593:DNF917613 DXA917593:DXB917613 EGW917593:EGX917613 EQS917593:EQT917613 FAO917593:FAP917613 FKK917593:FKL917613 FUG917593:FUH917613 GEC917593:GED917613 GNY917593:GNZ917613 GXU917593:GXV917613 HHQ917593:HHR917613 HRM917593:HRN917613 IBI917593:IBJ917613 ILE917593:ILF917613 IVA917593:IVB917613 JEW917593:JEX917613 JOS917593:JOT917613 JYO917593:JYP917613 KIK917593:KIL917613 KSG917593:KSH917613 LCC917593:LCD917613 LLY917593:LLZ917613 LVU917593:LVV917613 MFQ917593:MFR917613 MPM917593:MPN917613 MZI917593:MZJ917613 NJE917593:NJF917613 NTA917593:NTB917613 OCW917593:OCX917613 OMS917593:OMT917613 OWO917593:OWP917613 PGK917593:PGL917613 PQG917593:PQH917613 QAC917593:QAD917613 QJY917593:QJZ917613 QTU917593:QTV917613 RDQ917593:RDR917613 RNM917593:RNN917613 RXI917593:RXJ917613 SHE917593:SHF917613 SRA917593:SRB917613 TAW917593:TAX917613 TKS917593:TKT917613 TUO917593:TUP917613 UEK917593:UEL917613 UOG917593:UOH917613 UYC917593:UYD917613 VHY917593:VHZ917613 VRU917593:VRV917613 WBQ917593:WBR917613 WLM917593:WLN917613 WVI917593:WVJ917613 A983129:B983149 IW983129:IX983149 SS983129:ST983149 ACO983129:ACP983149 AMK983129:AML983149 AWG983129:AWH983149 BGC983129:BGD983149 BPY983129:BPZ983149 BZU983129:BZV983149 CJQ983129:CJR983149 CTM983129:CTN983149 DDI983129:DDJ983149 DNE983129:DNF983149 DXA983129:DXB983149 EGW983129:EGX983149 EQS983129:EQT983149 FAO983129:FAP983149 FKK983129:FKL983149 FUG983129:FUH983149 GEC983129:GED983149 GNY983129:GNZ983149 GXU983129:GXV983149 HHQ983129:HHR983149 HRM983129:HRN983149 IBI983129:IBJ983149 ILE983129:ILF983149 IVA983129:IVB983149 JEW983129:JEX983149 JOS983129:JOT983149 JYO983129:JYP983149 KIK983129:KIL983149 KSG983129:KSH983149 LCC983129:LCD983149 LLY983129:LLZ983149 LVU983129:LVV983149 MFQ983129:MFR983149 MPM983129:MPN983149 MZI983129:MZJ983149 NJE983129:NJF983149 NTA983129:NTB983149 OCW983129:OCX983149 OMS983129:OMT983149 OWO983129:OWP983149 PGK983129:PGL983149 PQG983129:PQH983149 QAC983129:QAD983149 QJY983129:QJZ983149 QTU983129:QTV983149 RDQ983129:RDR983149 RNM983129:RNN983149 RXI983129:RXJ983149 SHE983129:SHF983149 SRA983129:SRB983149 TAW983129:TAX983149 TKS983129:TKT983149 TUO983129:TUP983149 UEK983129:UEL983149 UOG983129:UOH983149 UYC983129:UYD983149 VHY983129:VHZ983149 VRU983129:VRV983149 WBQ983129:WBR983149 WLM983129:WLN983149 WVI983129:WVJ983149 D89:G109 IZ89:JC109 SV89:SY109 ACR89:ACU109 AMN89:AMQ109 AWJ89:AWM109 BGF89:BGI109 BQB89:BQE109 BZX89:CAA109 CJT89:CJW109 CTP89:CTS109 DDL89:DDO109 DNH89:DNK109 DXD89:DXG109 EGZ89:EHC109 EQV89:EQY109 FAR89:FAU109 FKN89:FKQ109 FUJ89:FUM109 GEF89:GEI109 GOB89:GOE109 GXX89:GYA109 HHT89:HHW109 HRP89:HRS109 IBL89:IBO109 ILH89:ILK109 IVD89:IVG109 JEZ89:JFC109 JOV89:JOY109 JYR89:JYU109 KIN89:KIQ109 KSJ89:KSM109 LCF89:LCI109 LMB89:LME109 LVX89:LWA109 MFT89:MFW109 MPP89:MPS109 MZL89:MZO109 NJH89:NJK109 NTD89:NTG109 OCZ89:ODC109 OMV89:OMY109 OWR89:OWU109 PGN89:PGQ109 PQJ89:PQM109 QAF89:QAI109 QKB89:QKE109 QTX89:QUA109 RDT89:RDW109 RNP89:RNS109 RXL89:RXO109 SHH89:SHK109 SRD89:SRG109 TAZ89:TBC109 TKV89:TKY109 TUR89:TUU109 UEN89:UEQ109 UOJ89:UOM109 UYF89:UYI109 VIB89:VIE109 VRX89:VSA109 WBT89:WBW109 WLP89:WLS109 WVL89:WVO109 D65625:G65645 IZ65625:JC65645 SV65625:SY65645 ACR65625:ACU65645 AMN65625:AMQ65645 AWJ65625:AWM65645 BGF65625:BGI65645 BQB65625:BQE65645 BZX65625:CAA65645 CJT65625:CJW65645 CTP65625:CTS65645 DDL65625:DDO65645 DNH65625:DNK65645 DXD65625:DXG65645 EGZ65625:EHC65645 EQV65625:EQY65645 FAR65625:FAU65645 FKN65625:FKQ65645 FUJ65625:FUM65645 GEF65625:GEI65645 GOB65625:GOE65645 GXX65625:GYA65645 HHT65625:HHW65645 HRP65625:HRS65645 IBL65625:IBO65645 ILH65625:ILK65645 IVD65625:IVG65645 JEZ65625:JFC65645 JOV65625:JOY65645 JYR65625:JYU65645 KIN65625:KIQ65645 KSJ65625:KSM65645 LCF65625:LCI65645 LMB65625:LME65645 LVX65625:LWA65645 MFT65625:MFW65645 MPP65625:MPS65645 MZL65625:MZO65645 NJH65625:NJK65645 NTD65625:NTG65645 OCZ65625:ODC65645 OMV65625:OMY65645 OWR65625:OWU65645 PGN65625:PGQ65645 PQJ65625:PQM65645 QAF65625:QAI65645 QKB65625:QKE65645 QTX65625:QUA65645 RDT65625:RDW65645 RNP65625:RNS65645 RXL65625:RXO65645 SHH65625:SHK65645 SRD65625:SRG65645 TAZ65625:TBC65645 TKV65625:TKY65645 TUR65625:TUU65645 UEN65625:UEQ65645 UOJ65625:UOM65645 UYF65625:UYI65645 VIB65625:VIE65645 VRX65625:VSA65645 WBT65625:WBW65645 WLP65625:WLS65645 WVL65625:WVO65645 D131161:G131181 IZ131161:JC131181 SV131161:SY131181 ACR131161:ACU131181 AMN131161:AMQ131181 AWJ131161:AWM131181 BGF131161:BGI131181 BQB131161:BQE131181 BZX131161:CAA131181 CJT131161:CJW131181 CTP131161:CTS131181 DDL131161:DDO131181 DNH131161:DNK131181 DXD131161:DXG131181 EGZ131161:EHC131181 EQV131161:EQY131181 FAR131161:FAU131181 FKN131161:FKQ131181 FUJ131161:FUM131181 GEF131161:GEI131181 GOB131161:GOE131181 GXX131161:GYA131181 HHT131161:HHW131181 HRP131161:HRS131181 IBL131161:IBO131181 ILH131161:ILK131181 IVD131161:IVG131181 JEZ131161:JFC131181 JOV131161:JOY131181 JYR131161:JYU131181 KIN131161:KIQ131181 KSJ131161:KSM131181 LCF131161:LCI131181 LMB131161:LME131181 LVX131161:LWA131181 MFT131161:MFW131181 MPP131161:MPS131181 MZL131161:MZO131181 NJH131161:NJK131181 NTD131161:NTG131181 OCZ131161:ODC131181 OMV131161:OMY131181 OWR131161:OWU131181 PGN131161:PGQ131181 PQJ131161:PQM131181 QAF131161:QAI131181 QKB131161:QKE131181 QTX131161:QUA131181 RDT131161:RDW131181 RNP131161:RNS131181 RXL131161:RXO131181 SHH131161:SHK131181 SRD131161:SRG131181 TAZ131161:TBC131181 TKV131161:TKY131181 TUR131161:TUU131181 UEN131161:UEQ131181 UOJ131161:UOM131181 UYF131161:UYI131181 VIB131161:VIE131181 VRX131161:VSA131181 WBT131161:WBW131181 WLP131161:WLS131181 WVL131161:WVO131181 D196697:G196717 IZ196697:JC196717 SV196697:SY196717 ACR196697:ACU196717 AMN196697:AMQ196717 AWJ196697:AWM196717 BGF196697:BGI196717 BQB196697:BQE196717 BZX196697:CAA196717 CJT196697:CJW196717 CTP196697:CTS196717 DDL196697:DDO196717 DNH196697:DNK196717 DXD196697:DXG196717 EGZ196697:EHC196717 EQV196697:EQY196717 FAR196697:FAU196717 FKN196697:FKQ196717 FUJ196697:FUM196717 GEF196697:GEI196717 GOB196697:GOE196717 GXX196697:GYA196717 HHT196697:HHW196717 HRP196697:HRS196717 IBL196697:IBO196717 ILH196697:ILK196717 IVD196697:IVG196717 JEZ196697:JFC196717 JOV196697:JOY196717 JYR196697:JYU196717 KIN196697:KIQ196717 KSJ196697:KSM196717 LCF196697:LCI196717 LMB196697:LME196717 LVX196697:LWA196717 MFT196697:MFW196717 MPP196697:MPS196717 MZL196697:MZO196717 NJH196697:NJK196717 NTD196697:NTG196717 OCZ196697:ODC196717 OMV196697:OMY196717 OWR196697:OWU196717 PGN196697:PGQ196717 PQJ196697:PQM196717 QAF196697:QAI196717 QKB196697:QKE196717 QTX196697:QUA196717 RDT196697:RDW196717 RNP196697:RNS196717 RXL196697:RXO196717 SHH196697:SHK196717 SRD196697:SRG196717 TAZ196697:TBC196717 TKV196697:TKY196717 TUR196697:TUU196717 UEN196697:UEQ196717 UOJ196697:UOM196717 UYF196697:UYI196717 VIB196697:VIE196717 VRX196697:VSA196717 WBT196697:WBW196717 WLP196697:WLS196717 WVL196697:WVO196717 D262233:G262253 IZ262233:JC262253 SV262233:SY262253 ACR262233:ACU262253 AMN262233:AMQ262253 AWJ262233:AWM262253 BGF262233:BGI262253 BQB262233:BQE262253 BZX262233:CAA262253 CJT262233:CJW262253 CTP262233:CTS262253 DDL262233:DDO262253 DNH262233:DNK262253 DXD262233:DXG262253 EGZ262233:EHC262253 EQV262233:EQY262253 FAR262233:FAU262253 FKN262233:FKQ262253 FUJ262233:FUM262253 GEF262233:GEI262253 GOB262233:GOE262253 GXX262233:GYA262253 HHT262233:HHW262253 HRP262233:HRS262253 IBL262233:IBO262253 ILH262233:ILK262253 IVD262233:IVG262253 JEZ262233:JFC262253 JOV262233:JOY262253 JYR262233:JYU262253 KIN262233:KIQ262253 KSJ262233:KSM262253 LCF262233:LCI262253 LMB262233:LME262253 LVX262233:LWA262253 MFT262233:MFW262253 MPP262233:MPS262253 MZL262233:MZO262253 NJH262233:NJK262253 NTD262233:NTG262253 OCZ262233:ODC262253 OMV262233:OMY262253 OWR262233:OWU262253 PGN262233:PGQ262253 PQJ262233:PQM262253 QAF262233:QAI262253 QKB262233:QKE262253 QTX262233:QUA262253 RDT262233:RDW262253 RNP262233:RNS262253 RXL262233:RXO262253 SHH262233:SHK262253 SRD262233:SRG262253 TAZ262233:TBC262253 TKV262233:TKY262253 TUR262233:TUU262253 UEN262233:UEQ262253 UOJ262233:UOM262253 UYF262233:UYI262253 VIB262233:VIE262253 VRX262233:VSA262253 WBT262233:WBW262253 WLP262233:WLS262253 WVL262233:WVO262253 D327769:G327789 IZ327769:JC327789 SV327769:SY327789 ACR327769:ACU327789 AMN327769:AMQ327789 AWJ327769:AWM327789 BGF327769:BGI327789 BQB327769:BQE327789 BZX327769:CAA327789 CJT327769:CJW327789 CTP327769:CTS327789 DDL327769:DDO327789 DNH327769:DNK327789 DXD327769:DXG327789 EGZ327769:EHC327789 EQV327769:EQY327789 FAR327769:FAU327789 FKN327769:FKQ327789 FUJ327769:FUM327789 GEF327769:GEI327789 GOB327769:GOE327789 GXX327769:GYA327789 HHT327769:HHW327789 HRP327769:HRS327789 IBL327769:IBO327789 ILH327769:ILK327789 IVD327769:IVG327789 JEZ327769:JFC327789 JOV327769:JOY327789 JYR327769:JYU327789 KIN327769:KIQ327789 KSJ327769:KSM327789 LCF327769:LCI327789 LMB327769:LME327789 LVX327769:LWA327789 MFT327769:MFW327789 MPP327769:MPS327789 MZL327769:MZO327789 NJH327769:NJK327789 NTD327769:NTG327789 OCZ327769:ODC327789 OMV327769:OMY327789 OWR327769:OWU327789 PGN327769:PGQ327789 PQJ327769:PQM327789 QAF327769:QAI327789 QKB327769:QKE327789 QTX327769:QUA327789 RDT327769:RDW327789 RNP327769:RNS327789 RXL327769:RXO327789 SHH327769:SHK327789 SRD327769:SRG327789 TAZ327769:TBC327789 TKV327769:TKY327789 TUR327769:TUU327789 UEN327769:UEQ327789 UOJ327769:UOM327789 UYF327769:UYI327789 VIB327769:VIE327789 VRX327769:VSA327789 WBT327769:WBW327789 WLP327769:WLS327789 WVL327769:WVO327789 D393305:G393325 IZ393305:JC393325 SV393305:SY393325 ACR393305:ACU393325 AMN393305:AMQ393325 AWJ393305:AWM393325 BGF393305:BGI393325 BQB393305:BQE393325 BZX393305:CAA393325 CJT393305:CJW393325 CTP393305:CTS393325 DDL393305:DDO393325 DNH393305:DNK393325 DXD393305:DXG393325 EGZ393305:EHC393325 EQV393305:EQY393325 FAR393305:FAU393325 FKN393305:FKQ393325 FUJ393305:FUM393325 GEF393305:GEI393325 GOB393305:GOE393325 GXX393305:GYA393325 HHT393305:HHW393325 HRP393305:HRS393325 IBL393305:IBO393325 ILH393305:ILK393325 IVD393305:IVG393325 JEZ393305:JFC393325 JOV393305:JOY393325 JYR393305:JYU393325 KIN393305:KIQ393325 KSJ393305:KSM393325 LCF393305:LCI393325 LMB393305:LME393325 LVX393305:LWA393325 MFT393305:MFW393325 MPP393305:MPS393325 MZL393305:MZO393325 NJH393305:NJK393325 NTD393305:NTG393325 OCZ393305:ODC393325 OMV393305:OMY393325 OWR393305:OWU393325 PGN393305:PGQ393325 PQJ393305:PQM393325 QAF393305:QAI393325 QKB393305:QKE393325 QTX393305:QUA393325 RDT393305:RDW393325 RNP393305:RNS393325 RXL393305:RXO393325 SHH393305:SHK393325 SRD393305:SRG393325 TAZ393305:TBC393325 TKV393305:TKY393325 TUR393305:TUU393325 UEN393305:UEQ393325 UOJ393305:UOM393325 UYF393305:UYI393325 VIB393305:VIE393325 VRX393305:VSA393325 WBT393305:WBW393325 WLP393305:WLS393325 WVL393305:WVO393325 D458841:G458861 IZ458841:JC458861 SV458841:SY458861 ACR458841:ACU458861 AMN458841:AMQ458861 AWJ458841:AWM458861 BGF458841:BGI458861 BQB458841:BQE458861 BZX458841:CAA458861 CJT458841:CJW458861 CTP458841:CTS458861 DDL458841:DDO458861 DNH458841:DNK458861 DXD458841:DXG458861 EGZ458841:EHC458861 EQV458841:EQY458861 FAR458841:FAU458861 FKN458841:FKQ458861 FUJ458841:FUM458861 GEF458841:GEI458861 GOB458841:GOE458861 GXX458841:GYA458861 HHT458841:HHW458861 HRP458841:HRS458861 IBL458841:IBO458861 ILH458841:ILK458861 IVD458841:IVG458861 JEZ458841:JFC458861 JOV458841:JOY458861 JYR458841:JYU458861 KIN458841:KIQ458861 KSJ458841:KSM458861 LCF458841:LCI458861 LMB458841:LME458861 LVX458841:LWA458861 MFT458841:MFW458861 MPP458841:MPS458861 MZL458841:MZO458861 NJH458841:NJK458861 NTD458841:NTG458861 OCZ458841:ODC458861 OMV458841:OMY458861 OWR458841:OWU458861 PGN458841:PGQ458861 PQJ458841:PQM458861 QAF458841:QAI458861 QKB458841:QKE458861 QTX458841:QUA458861 RDT458841:RDW458861 RNP458841:RNS458861 RXL458841:RXO458861 SHH458841:SHK458861 SRD458841:SRG458861 TAZ458841:TBC458861 TKV458841:TKY458861 TUR458841:TUU458861 UEN458841:UEQ458861 UOJ458841:UOM458861 UYF458841:UYI458861 VIB458841:VIE458861 VRX458841:VSA458861 WBT458841:WBW458861 WLP458841:WLS458861 WVL458841:WVO458861 D524377:G524397 IZ524377:JC524397 SV524377:SY524397 ACR524377:ACU524397 AMN524377:AMQ524397 AWJ524377:AWM524397 BGF524377:BGI524397 BQB524377:BQE524397 BZX524377:CAA524397 CJT524377:CJW524397 CTP524377:CTS524397 DDL524377:DDO524397 DNH524377:DNK524397 DXD524377:DXG524397 EGZ524377:EHC524397 EQV524377:EQY524397 FAR524377:FAU524397 FKN524377:FKQ524397 FUJ524377:FUM524397 GEF524377:GEI524397 GOB524377:GOE524397 GXX524377:GYA524397 HHT524377:HHW524397 HRP524377:HRS524397 IBL524377:IBO524397 ILH524377:ILK524397 IVD524377:IVG524397 JEZ524377:JFC524397 JOV524377:JOY524397 JYR524377:JYU524397 KIN524377:KIQ524397 KSJ524377:KSM524397 LCF524377:LCI524397 LMB524377:LME524397 LVX524377:LWA524397 MFT524377:MFW524397 MPP524377:MPS524397 MZL524377:MZO524397 NJH524377:NJK524397 NTD524377:NTG524397 OCZ524377:ODC524397 OMV524377:OMY524397 OWR524377:OWU524397 PGN524377:PGQ524397 PQJ524377:PQM524397 QAF524377:QAI524397 QKB524377:QKE524397 QTX524377:QUA524397 RDT524377:RDW524397 RNP524377:RNS524397 RXL524377:RXO524397 SHH524377:SHK524397 SRD524377:SRG524397 TAZ524377:TBC524397 TKV524377:TKY524397 TUR524377:TUU524397 UEN524377:UEQ524397 UOJ524377:UOM524397 UYF524377:UYI524397 VIB524377:VIE524397 VRX524377:VSA524397 WBT524377:WBW524397 WLP524377:WLS524397 WVL524377:WVO524397 D589913:G589933 IZ589913:JC589933 SV589913:SY589933 ACR589913:ACU589933 AMN589913:AMQ589933 AWJ589913:AWM589933 BGF589913:BGI589933 BQB589913:BQE589933 BZX589913:CAA589933 CJT589913:CJW589933 CTP589913:CTS589933 DDL589913:DDO589933 DNH589913:DNK589933 DXD589913:DXG589933 EGZ589913:EHC589933 EQV589913:EQY589933 FAR589913:FAU589933 FKN589913:FKQ589933 FUJ589913:FUM589933 GEF589913:GEI589933 GOB589913:GOE589933 GXX589913:GYA589933 HHT589913:HHW589933 HRP589913:HRS589933 IBL589913:IBO589933 ILH589913:ILK589933 IVD589913:IVG589933 JEZ589913:JFC589933 JOV589913:JOY589933 JYR589913:JYU589933 KIN589913:KIQ589933 KSJ589913:KSM589933 LCF589913:LCI589933 LMB589913:LME589933 LVX589913:LWA589933 MFT589913:MFW589933 MPP589913:MPS589933 MZL589913:MZO589933 NJH589913:NJK589933 NTD589913:NTG589933 OCZ589913:ODC589933 OMV589913:OMY589933 OWR589913:OWU589933 PGN589913:PGQ589933 PQJ589913:PQM589933 QAF589913:QAI589933 QKB589913:QKE589933 QTX589913:QUA589933 RDT589913:RDW589933 RNP589913:RNS589933 RXL589913:RXO589933 SHH589913:SHK589933 SRD589913:SRG589933 TAZ589913:TBC589933 TKV589913:TKY589933 TUR589913:TUU589933 UEN589913:UEQ589933 UOJ589913:UOM589933 UYF589913:UYI589933 VIB589913:VIE589933 VRX589913:VSA589933 WBT589913:WBW589933 WLP589913:WLS589933 WVL589913:WVO589933 D655449:G655469 IZ655449:JC655469 SV655449:SY655469 ACR655449:ACU655469 AMN655449:AMQ655469 AWJ655449:AWM655469 BGF655449:BGI655469 BQB655449:BQE655469 BZX655449:CAA655469 CJT655449:CJW655469 CTP655449:CTS655469 DDL655449:DDO655469 DNH655449:DNK655469 DXD655449:DXG655469 EGZ655449:EHC655469 EQV655449:EQY655469 FAR655449:FAU655469 FKN655449:FKQ655469 FUJ655449:FUM655469 GEF655449:GEI655469 GOB655449:GOE655469 GXX655449:GYA655469 HHT655449:HHW655469 HRP655449:HRS655469 IBL655449:IBO655469 ILH655449:ILK655469 IVD655449:IVG655469 JEZ655449:JFC655469 JOV655449:JOY655469 JYR655449:JYU655469 KIN655449:KIQ655469 KSJ655449:KSM655469 LCF655449:LCI655469 LMB655449:LME655469 LVX655449:LWA655469 MFT655449:MFW655469 MPP655449:MPS655469 MZL655449:MZO655469 NJH655449:NJK655469 NTD655449:NTG655469 OCZ655449:ODC655469 OMV655449:OMY655469 OWR655449:OWU655469 PGN655449:PGQ655469 PQJ655449:PQM655469 QAF655449:QAI655469 QKB655449:QKE655469 QTX655449:QUA655469 RDT655449:RDW655469 RNP655449:RNS655469 RXL655449:RXO655469 SHH655449:SHK655469 SRD655449:SRG655469 TAZ655449:TBC655469 TKV655449:TKY655469 TUR655449:TUU655469 UEN655449:UEQ655469 UOJ655449:UOM655469 UYF655449:UYI655469 VIB655449:VIE655469 VRX655449:VSA655469 WBT655449:WBW655469 WLP655449:WLS655469 WVL655449:WVO655469 D720985:G721005 IZ720985:JC721005 SV720985:SY721005 ACR720985:ACU721005 AMN720985:AMQ721005 AWJ720985:AWM721005 BGF720985:BGI721005 BQB720985:BQE721005 BZX720985:CAA721005 CJT720985:CJW721005 CTP720985:CTS721005 DDL720985:DDO721005 DNH720985:DNK721005 DXD720985:DXG721005 EGZ720985:EHC721005 EQV720985:EQY721005 FAR720985:FAU721005 FKN720985:FKQ721005 FUJ720985:FUM721005 GEF720985:GEI721005 GOB720985:GOE721005 GXX720985:GYA721005 HHT720985:HHW721005 HRP720985:HRS721005 IBL720985:IBO721005 ILH720985:ILK721005 IVD720985:IVG721005 JEZ720985:JFC721005 JOV720985:JOY721005 JYR720985:JYU721005 KIN720985:KIQ721005 KSJ720985:KSM721005 LCF720985:LCI721005 LMB720985:LME721005 LVX720985:LWA721005 MFT720985:MFW721005 MPP720985:MPS721005 MZL720985:MZO721005 NJH720985:NJK721005 NTD720985:NTG721005 OCZ720985:ODC721005 OMV720985:OMY721005 OWR720985:OWU721005 PGN720985:PGQ721005 PQJ720985:PQM721005 QAF720985:QAI721005 QKB720985:QKE721005 QTX720985:QUA721005 RDT720985:RDW721005 RNP720985:RNS721005 RXL720985:RXO721005 SHH720985:SHK721005 SRD720985:SRG721005 TAZ720985:TBC721005 TKV720985:TKY721005 TUR720985:TUU721005 UEN720985:UEQ721005 UOJ720985:UOM721005 UYF720985:UYI721005 VIB720985:VIE721005 VRX720985:VSA721005 WBT720985:WBW721005 WLP720985:WLS721005 WVL720985:WVO721005 D786521:G786541 IZ786521:JC786541 SV786521:SY786541 ACR786521:ACU786541 AMN786521:AMQ786541 AWJ786521:AWM786541 BGF786521:BGI786541 BQB786521:BQE786541 BZX786521:CAA786541 CJT786521:CJW786541 CTP786521:CTS786541 DDL786521:DDO786541 DNH786521:DNK786541 DXD786521:DXG786541 EGZ786521:EHC786541 EQV786521:EQY786541 FAR786521:FAU786541 FKN786521:FKQ786541 FUJ786521:FUM786541 GEF786521:GEI786541 GOB786521:GOE786541 GXX786521:GYA786541 HHT786521:HHW786541 HRP786521:HRS786541 IBL786521:IBO786541 ILH786521:ILK786541 IVD786521:IVG786541 JEZ786521:JFC786541 JOV786521:JOY786541 JYR786521:JYU786541 KIN786521:KIQ786541 KSJ786521:KSM786541 LCF786521:LCI786541 LMB786521:LME786541 LVX786521:LWA786541 MFT786521:MFW786541 MPP786521:MPS786541 MZL786521:MZO786541 NJH786521:NJK786541 NTD786521:NTG786541 OCZ786521:ODC786541 OMV786521:OMY786541 OWR786521:OWU786541 PGN786521:PGQ786541 PQJ786521:PQM786541 QAF786521:QAI786541 QKB786521:QKE786541 QTX786521:QUA786541 RDT786521:RDW786541 RNP786521:RNS786541 RXL786521:RXO786541 SHH786521:SHK786541 SRD786521:SRG786541 TAZ786521:TBC786541 TKV786521:TKY786541 TUR786521:TUU786541 UEN786521:UEQ786541 UOJ786521:UOM786541 UYF786521:UYI786541 VIB786521:VIE786541 VRX786521:VSA786541 WBT786521:WBW786541 WLP786521:WLS786541 WVL786521:WVO786541 D852057:G852077 IZ852057:JC852077 SV852057:SY852077 ACR852057:ACU852077 AMN852057:AMQ852077 AWJ852057:AWM852077 BGF852057:BGI852077 BQB852057:BQE852077 BZX852057:CAA852077 CJT852057:CJW852077 CTP852057:CTS852077 DDL852057:DDO852077 DNH852057:DNK852077 DXD852057:DXG852077 EGZ852057:EHC852077 EQV852057:EQY852077 FAR852057:FAU852077 FKN852057:FKQ852077 FUJ852057:FUM852077 GEF852057:GEI852077 GOB852057:GOE852077 GXX852057:GYA852077 HHT852057:HHW852077 HRP852057:HRS852077 IBL852057:IBO852077 ILH852057:ILK852077 IVD852057:IVG852077 JEZ852057:JFC852077 JOV852057:JOY852077 JYR852057:JYU852077 KIN852057:KIQ852077 KSJ852057:KSM852077 LCF852057:LCI852077 LMB852057:LME852077 LVX852057:LWA852077 MFT852057:MFW852077 MPP852057:MPS852077 MZL852057:MZO852077 NJH852057:NJK852077 NTD852057:NTG852077 OCZ852057:ODC852077 OMV852057:OMY852077 OWR852057:OWU852077 PGN852057:PGQ852077 PQJ852057:PQM852077 QAF852057:QAI852077 QKB852057:QKE852077 QTX852057:QUA852077 RDT852057:RDW852077 RNP852057:RNS852077 RXL852057:RXO852077 SHH852057:SHK852077 SRD852057:SRG852077 TAZ852057:TBC852077 TKV852057:TKY852077 TUR852057:TUU852077 UEN852057:UEQ852077 UOJ852057:UOM852077 UYF852057:UYI852077 VIB852057:VIE852077 VRX852057:VSA852077 WBT852057:WBW852077 WLP852057:WLS852077 WVL852057:WVO852077 D917593:G917613 IZ917593:JC917613 SV917593:SY917613 ACR917593:ACU917613 AMN917593:AMQ917613 AWJ917593:AWM917613 BGF917593:BGI917613 BQB917593:BQE917613 BZX917593:CAA917613 CJT917593:CJW917613 CTP917593:CTS917613 DDL917593:DDO917613 DNH917593:DNK917613 DXD917593:DXG917613 EGZ917593:EHC917613 EQV917593:EQY917613 FAR917593:FAU917613 FKN917593:FKQ917613 FUJ917593:FUM917613 GEF917593:GEI917613 GOB917593:GOE917613 GXX917593:GYA917613 HHT917593:HHW917613 HRP917593:HRS917613 IBL917593:IBO917613 ILH917593:ILK917613 IVD917593:IVG917613 JEZ917593:JFC917613 JOV917593:JOY917613 JYR917593:JYU917613 KIN917593:KIQ917613 KSJ917593:KSM917613 LCF917593:LCI917613 LMB917593:LME917613 LVX917593:LWA917613 MFT917593:MFW917613 MPP917593:MPS917613 MZL917593:MZO917613 NJH917593:NJK917613 NTD917593:NTG917613 OCZ917593:ODC917613 OMV917593:OMY917613 OWR917593:OWU917613 PGN917593:PGQ917613 PQJ917593:PQM917613 QAF917593:QAI917613 QKB917593:QKE917613 QTX917593:QUA917613 RDT917593:RDW917613 RNP917593:RNS917613 RXL917593:RXO917613 SHH917593:SHK917613 SRD917593:SRG917613 TAZ917593:TBC917613 TKV917593:TKY917613 TUR917593:TUU917613 UEN917593:UEQ917613 UOJ917593:UOM917613 UYF917593:UYI917613 VIB917593:VIE917613 VRX917593:VSA917613 WBT917593:WBW917613 WLP917593:WLS917613 WVL917593:WVO917613 D983129:G983149 IZ983129:JC983149 SV983129:SY983149 ACR983129:ACU983149 AMN983129:AMQ983149 AWJ983129:AWM983149 BGF983129:BGI983149 BQB983129:BQE983149 BZX983129:CAA983149 CJT983129:CJW983149 CTP983129:CTS983149 DDL983129:DDO983149 DNH983129:DNK983149 DXD983129:DXG983149 EGZ983129:EHC983149 EQV983129:EQY983149 FAR983129:FAU983149 FKN983129:FKQ983149 FUJ983129:FUM983149 GEF983129:GEI983149 GOB983129:GOE983149 GXX983129:GYA983149 HHT983129:HHW983149 HRP983129:HRS983149 IBL983129:IBO983149 ILH983129:ILK983149 IVD983129:IVG983149 JEZ983129:JFC983149 JOV983129:JOY983149 JYR983129:JYU983149 KIN983129:KIQ983149 KSJ983129:KSM983149 LCF983129:LCI983149 LMB983129:LME983149 LVX983129:LWA983149 MFT983129:MFW983149 MPP983129:MPS983149 MZL983129:MZO983149 NJH983129:NJK983149 NTD983129:NTG983149 OCZ983129:ODC983149 OMV983129:OMY983149 OWR983129:OWU983149 PGN983129:PGQ983149 PQJ983129:PQM983149 QAF983129:QAI983149 QKB983129:QKE983149 QTX983129:QUA983149 RDT983129:RDW983149 RNP983129:RNS983149 RXL983129:RXO983149 SHH983129:SHK983149 SRD983129:SRG983149 TAZ983129:TBC983149 TKV983129:TKY983149 TUR983129:TUU983149 UEN983129:UEQ983149 UOJ983129:UOM983149 UYF983129:UYI983149 VIB983129:VIE983149 VRX983129:VSA983149 WBT983129:WBW983149 WLP983129:WLS983149 WVL983129:WVO983149 A110:K65536 IW110:JG65536 SS110:TC65536 ACO110:ACY65536 AMK110:AMU65536 AWG110:AWQ65536 BGC110:BGM65536 BPY110:BQI65536 BZU110:CAE65536 CJQ110:CKA65536 CTM110:CTW65536 DDI110:DDS65536 DNE110:DNO65536 DXA110:DXK65536 EGW110:EHG65536 EQS110:ERC65536 FAO110:FAY65536 FKK110:FKU65536 FUG110:FUQ65536 GEC110:GEM65536 GNY110:GOI65536 GXU110:GYE65536 HHQ110:HIA65536 HRM110:HRW65536 IBI110:IBS65536 ILE110:ILO65536 IVA110:IVK65536 JEW110:JFG65536 JOS110:JPC65536 JYO110:JYY65536 KIK110:KIU65536 KSG110:KSQ65536 LCC110:LCM65536 LLY110:LMI65536 LVU110:LWE65536 MFQ110:MGA65536 MPM110:MPW65536 MZI110:MZS65536 NJE110:NJO65536 NTA110:NTK65536 OCW110:ODG65536 OMS110:ONC65536 OWO110:OWY65536 PGK110:PGU65536 PQG110:PQQ65536 QAC110:QAM65536 QJY110:QKI65536 QTU110:QUE65536 RDQ110:REA65536 RNM110:RNW65536 RXI110:RXS65536 SHE110:SHO65536 SRA110:SRK65536 TAW110:TBG65536 TKS110:TLC65536 TUO110:TUY65536 UEK110:UEU65536 UOG110:UOQ65536 UYC110:UYM65536 VHY110:VII65536 VRU110:VSE65536 WBQ110:WCA65536 WLM110:WLW65536 WVI110:WVS65536 A65646:K131072 IW65646:JG131072 SS65646:TC131072 ACO65646:ACY131072 AMK65646:AMU131072 AWG65646:AWQ131072 BGC65646:BGM131072 BPY65646:BQI131072 BZU65646:CAE131072 CJQ65646:CKA131072 CTM65646:CTW131072 DDI65646:DDS131072 DNE65646:DNO131072 DXA65646:DXK131072 EGW65646:EHG131072 EQS65646:ERC131072 FAO65646:FAY131072 FKK65646:FKU131072 FUG65646:FUQ131072 GEC65646:GEM131072 GNY65646:GOI131072 GXU65646:GYE131072 HHQ65646:HIA131072 HRM65646:HRW131072 IBI65646:IBS131072 ILE65646:ILO131072 IVA65646:IVK131072 JEW65646:JFG131072 JOS65646:JPC131072 JYO65646:JYY131072 KIK65646:KIU131072 KSG65646:KSQ131072 LCC65646:LCM131072 LLY65646:LMI131072 LVU65646:LWE131072 MFQ65646:MGA131072 MPM65646:MPW131072 MZI65646:MZS131072 NJE65646:NJO131072 NTA65646:NTK131072 OCW65646:ODG131072 OMS65646:ONC131072 OWO65646:OWY131072 PGK65646:PGU131072 PQG65646:PQQ131072 QAC65646:QAM131072 QJY65646:QKI131072 QTU65646:QUE131072 RDQ65646:REA131072 RNM65646:RNW131072 RXI65646:RXS131072 SHE65646:SHO131072 SRA65646:SRK131072 TAW65646:TBG131072 TKS65646:TLC131072 TUO65646:TUY131072 UEK65646:UEU131072 UOG65646:UOQ131072 UYC65646:UYM131072 VHY65646:VII131072 VRU65646:VSE131072 WBQ65646:WCA131072 WLM65646:WLW131072 WVI65646:WVS131072 A131182:K196608 IW131182:JG196608 SS131182:TC196608 ACO131182:ACY196608 AMK131182:AMU196608 AWG131182:AWQ196608 BGC131182:BGM196608 BPY131182:BQI196608 BZU131182:CAE196608 CJQ131182:CKA196608 CTM131182:CTW196608 DDI131182:DDS196608 DNE131182:DNO196608 DXA131182:DXK196608 EGW131182:EHG196608 EQS131182:ERC196608 FAO131182:FAY196608 FKK131182:FKU196608 FUG131182:FUQ196608 GEC131182:GEM196608 GNY131182:GOI196608 GXU131182:GYE196608 HHQ131182:HIA196608 HRM131182:HRW196608 IBI131182:IBS196608 ILE131182:ILO196608 IVA131182:IVK196608 JEW131182:JFG196608 JOS131182:JPC196608 JYO131182:JYY196608 KIK131182:KIU196608 KSG131182:KSQ196608 LCC131182:LCM196608 LLY131182:LMI196608 LVU131182:LWE196608 MFQ131182:MGA196608 MPM131182:MPW196608 MZI131182:MZS196608 NJE131182:NJO196608 NTA131182:NTK196608 OCW131182:ODG196608 OMS131182:ONC196608 OWO131182:OWY196608 PGK131182:PGU196608 PQG131182:PQQ196608 QAC131182:QAM196608 QJY131182:QKI196608 QTU131182:QUE196608 RDQ131182:REA196608 RNM131182:RNW196608 RXI131182:RXS196608 SHE131182:SHO196608 SRA131182:SRK196608 TAW131182:TBG196608 TKS131182:TLC196608 TUO131182:TUY196608 UEK131182:UEU196608 UOG131182:UOQ196608 UYC131182:UYM196608 VHY131182:VII196608 VRU131182:VSE196608 WBQ131182:WCA196608 WLM131182:WLW196608 WVI131182:WVS196608 A196718:K262144 IW196718:JG262144 SS196718:TC262144 ACO196718:ACY262144 AMK196718:AMU262144 AWG196718:AWQ262144 BGC196718:BGM262144 BPY196718:BQI262144 BZU196718:CAE262144 CJQ196718:CKA262144 CTM196718:CTW262144 DDI196718:DDS262144 DNE196718:DNO262144 DXA196718:DXK262144 EGW196718:EHG262144 EQS196718:ERC262144 FAO196718:FAY262144 FKK196718:FKU262144 FUG196718:FUQ262144 GEC196718:GEM262144 GNY196718:GOI262144 GXU196718:GYE262144 HHQ196718:HIA262144 HRM196718:HRW262144 IBI196718:IBS262144 ILE196718:ILO262144 IVA196718:IVK262144 JEW196718:JFG262144 JOS196718:JPC262144 JYO196718:JYY262144 KIK196718:KIU262144 KSG196718:KSQ262144 LCC196718:LCM262144 LLY196718:LMI262144 LVU196718:LWE262144 MFQ196718:MGA262144 MPM196718:MPW262144 MZI196718:MZS262144 NJE196718:NJO262144 NTA196718:NTK262144 OCW196718:ODG262144 OMS196718:ONC262144 OWO196718:OWY262144 PGK196718:PGU262144 PQG196718:PQQ262144 QAC196718:QAM262144 QJY196718:QKI262144 QTU196718:QUE262144 RDQ196718:REA262144 RNM196718:RNW262144 RXI196718:RXS262144 SHE196718:SHO262144 SRA196718:SRK262144 TAW196718:TBG262144 TKS196718:TLC262144 TUO196718:TUY262144 UEK196718:UEU262144 UOG196718:UOQ262144 UYC196718:UYM262144 VHY196718:VII262144 VRU196718:VSE262144 WBQ196718:WCA262144 WLM196718:WLW262144 WVI196718:WVS262144 A262254:K327680 IW262254:JG327680 SS262254:TC327680 ACO262254:ACY327680 AMK262254:AMU327680 AWG262254:AWQ327680 BGC262254:BGM327680 BPY262254:BQI327680 BZU262254:CAE327680 CJQ262254:CKA327680 CTM262254:CTW327680 DDI262254:DDS327680 DNE262254:DNO327680 DXA262254:DXK327680 EGW262254:EHG327680 EQS262254:ERC327680 FAO262254:FAY327680 FKK262254:FKU327680 FUG262254:FUQ327680 GEC262254:GEM327680 GNY262254:GOI327680 GXU262254:GYE327680 HHQ262254:HIA327680 HRM262254:HRW327680 IBI262254:IBS327680 ILE262254:ILO327680 IVA262254:IVK327680 JEW262254:JFG327680 JOS262254:JPC327680 JYO262254:JYY327680 KIK262254:KIU327680 KSG262254:KSQ327680 LCC262254:LCM327680 LLY262254:LMI327680 LVU262254:LWE327680 MFQ262254:MGA327680 MPM262254:MPW327680 MZI262254:MZS327680 NJE262254:NJO327680 NTA262254:NTK327680 OCW262254:ODG327680 OMS262254:ONC327680 OWO262254:OWY327680 PGK262254:PGU327680 PQG262254:PQQ327680 QAC262254:QAM327680 QJY262254:QKI327680 QTU262254:QUE327680 RDQ262254:REA327680 RNM262254:RNW327680 RXI262254:RXS327680 SHE262254:SHO327680 SRA262254:SRK327680 TAW262254:TBG327680 TKS262254:TLC327680 TUO262254:TUY327680 UEK262254:UEU327680 UOG262254:UOQ327680 UYC262254:UYM327680 VHY262254:VII327680 VRU262254:VSE327680 WBQ262254:WCA327680 WLM262254:WLW327680 WVI262254:WVS327680 A327790:K393216 IW327790:JG393216 SS327790:TC393216 ACO327790:ACY393216 AMK327790:AMU393216 AWG327790:AWQ393216 BGC327790:BGM393216 BPY327790:BQI393216 BZU327790:CAE393216 CJQ327790:CKA393216 CTM327790:CTW393216 DDI327790:DDS393216 DNE327790:DNO393216 DXA327790:DXK393216 EGW327790:EHG393216 EQS327790:ERC393216 FAO327790:FAY393216 FKK327790:FKU393216 FUG327790:FUQ393216 GEC327790:GEM393216 GNY327790:GOI393216 GXU327790:GYE393216 HHQ327790:HIA393216 HRM327790:HRW393216 IBI327790:IBS393216 ILE327790:ILO393216 IVA327790:IVK393216 JEW327790:JFG393216 JOS327790:JPC393216 JYO327790:JYY393216 KIK327790:KIU393216 KSG327790:KSQ393216 LCC327790:LCM393216 LLY327790:LMI393216 LVU327790:LWE393216 MFQ327790:MGA393216 MPM327790:MPW393216 MZI327790:MZS393216 NJE327790:NJO393216 NTA327790:NTK393216 OCW327790:ODG393216 OMS327790:ONC393216 OWO327790:OWY393216 PGK327790:PGU393216 PQG327790:PQQ393216 QAC327790:QAM393216 QJY327790:QKI393216 QTU327790:QUE393216 RDQ327790:REA393216 RNM327790:RNW393216 RXI327790:RXS393216 SHE327790:SHO393216 SRA327790:SRK393216 TAW327790:TBG393216 TKS327790:TLC393216 TUO327790:TUY393216 UEK327790:UEU393216 UOG327790:UOQ393216 UYC327790:UYM393216 VHY327790:VII393216 VRU327790:VSE393216 WBQ327790:WCA393216 WLM327790:WLW393216 WVI327790:WVS393216 A393326:K458752 IW393326:JG458752 SS393326:TC458752 ACO393326:ACY458752 AMK393326:AMU458752 AWG393326:AWQ458752 BGC393326:BGM458752 BPY393326:BQI458752 BZU393326:CAE458752 CJQ393326:CKA458752 CTM393326:CTW458752 DDI393326:DDS458752 DNE393326:DNO458752 DXA393326:DXK458752 EGW393326:EHG458752 EQS393326:ERC458752 FAO393326:FAY458752 FKK393326:FKU458752 FUG393326:FUQ458752 GEC393326:GEM458752 GNY393326:GOI458752 GXU393326:GYE458752 HHQ393326:HIA458752 HRM393326:HRW458752 IBI393326:IBS458752 ILE393326:ILO458752 IVA393326:IVK458752 JEW393326:JFG458752 JOS393326:JPC458752 JYO393326:JYY458752 KIK393326:KIU458752 KSG393326:KSQ458752 LCC393326:LCM458752 LLY393326:LMI458752 LVU393326:LWE458752 MFQ393326:MGA458752 MPM393326:MPW458752 MZI393326:MZS458752 NJE393326:NJO458752 NTA393326:NTK458752 OCW393326:ODG458752 OMS393326:ONC458752 OWO393326:OWY458752 PGK393326:PGU458752 PQG393326:PQQ458752 QAC393326:QAM458752 QJY393326:QKI458752 QTU393326:QUE458752 RDQ393326:REA458752 RNM393326:RNW458752 RXI393326:RXS458752 SHE393326:SHO458752 SRA393326:SRK458752 TAW393326:TBG458752 TKS393326:TLC458752 TUO393326:TUY458752 UEK393326:UEU458752 UOG393326:UOQ458752 UYC393326:UYM458752 VHY393326:VII458752 VRU393326:VSE458752 WBQ393326:WCA458752 WLM393326:WLW458752 WVI393326:WVS458752 A458862:K524288 IW458862:JG524288 SS458862:TC524288 ACO458862:ACY524288 AMK458862:AMU524288 AWG458862:AWQ524288 BGC458862:BGM524288 BPY458862:BQI524288 BZU458862:CAE524288 CJQ458862:CKA524288 CTM458862:CTW524288 DDI458862:DDS524288 DNE458862:DNO524288 DXA458862:DXK524288 EGW458862:EHG524288 EQS458862:ERC524288 FAO458862:FAY524288 FKK458862:FKU524288 FUG458862:FUQ524288 GEC458862:GEM524288 GNY458862:GOI524288 GXU458862:GYE524288 HHQ458862:HIA524288 HRM458862:HRW524288 IBI458862:IBS524288 ILE458862:ILO524288 IVA458862:IVK524288 JEW458862:JFG524288 JOS458862:JPC524288 JYO458862:JYY524288 KIK458862:KIU524288 KSG458862:KSQ524288 LCC458862:LCM524288 LLY458862:LMI524288 LVU458862:LWE524288 MFQ458862:MGA524288 MPM458862:MPW524288 MZI458862:MZS524288 NJE458862:NJO524288 NTA458862:NTK524288 OCW458862:ODG524288 OMS458862:ONC524288 OWO458862:OWY524288 PGK458862:PGU524288 PQG458862:PQQ524288 QAC458862:QAM524288 QJY458862:QKI524288 QTU458862:QUE524288 RDQ458862:REA524288 RNM458862:RNW524288 RXI458862:RXS524288 SHE458862:SHO524288 SRA458862:SRK524288 TAW458862:TBG524288 TKS458862:TLC524288 TUO458862:TUY524288 UEK458862:UEU524288 UOG458862:UOQ524288 UYC458862:UYM524288 VHY458862:VII524288 VRU458862:VSE524288 WBQ458862:WCA524288 WLM458862:WLW524288 WVI458862:WVS524288 A524398:K589824 IW524398:JG589824 SS524398:TC589824 ACO524398:ACY589824 AMK524398:AMU589824 AWG524398:AWQ589824 BGC524398:BGM589824 BPY524398:BQI589824 BZU524398:CAE589824 CJQ524398:CKA589824 CTM524398:CTW589824 DDI524398:DDS589824 DNE524398:DNO589824 DXA524398:DXK589824 EGW524398:EHG589824 EQS524398:ERC589824 FAO524398:FAY589824 FKK524398:FKU589824 FUG524398:FUQ589824 GEC524398:GEM589824 GNY524398:GOI589824 GXU524398:GYE589824 HHQ524398:HIA589824 HRM524398:HRW589824 IBI524398:IBS589824 ILE524398:ILO589824 IVA524398:IVK589824 JEW524398:JFG589824 JOS524398:JPC589824 JYO524398:JYY589824 KIK524398:KIU589824 KSG524398:KSQ589824 LCC524398:LCM589824 LLY524398:LMI589824 LVU524398:LWE589824 MFQ524398:MGA589824 MPM524398:MPW589824 MZI524398:MZS589824 NJE524398:NJO589824 NTA524398:NTK589824 OCW524398:ODG589824 OMS524398:ONC589824 OWO524398:OWY589824 PGK524398:PGU589824 PQG524398:PQQ589824 QAC524398:QAM589824 QJY524398:QKI589824 QTU524398:QUE589824 RDQ524398:REA589824 RNM524398:RNW589824 RXI524398:RXS589824 SHE524398:SHO589824 SRA524398:SRK589824 TAW524398:TBG589824 TKS524398:TLC589824 TUO524398:TUY589824 UEK524398:UEU589824 UOG524398:UOQ589824 UYC524398:UYM589824 VHY524398:VII589824 VRU524398:VSE589824 WBQ524398:WCA589824 WLM524398:WLW589824 WVI524398:WVS589824 A589934:K655360 IW589934:JG655360 SS589934:TC655360 ACO589934:ACY655360 AMK589934:AMU655360 AWG589934:AWQ655360 BGC589934:BGM655360 BPY589934:BQI655360 BZU589934:CAE655360 CJQ589934:CKA655360 CTM589934:CTW655360 DDI589934:DDS655360 DNE589934:DNO655360 DXA589934:DXK655360 EGW589934:EHG655360 EQS589934:ERC655360 FAO589934:FAY655360 FKK589934:FKU655360 FUG589934:FUQ655360 GEC589934:GEM655360 GNY589934:GOI655360 GXU589934:GYE655360 HHQ589934:HIA655360 HRM589934:HRW655360 IBI589934:IBS655360 ILE589934:ILO655360 IVA589934:IVK655360 JEW589934:JFG655360 JOS589934:JPC655360 JYO589934:JYY655360 KIK589934:KIU655360 KSG589934:KSQ655360 LCC589934:LCM655360 LLY589934:LMI655360 LVU589934:LWE655360 MFQ589934:MGA655360 MPM589934:MPW655360 MZI589934:MZS655360 NJE589934:NJO655360 NTA589934:NTK655360 OCW589934:ODG655360 OMS589934:ONC655360 OWO589934:OWY655360 PGK589934:PGU655360 PQG589934:PQQ655360 QAC589934:QAM655360 QJY589934:QKI655360 QTU589934:QUE655360 RDQ589934:REA655360 RNM589934:RNW655360 RXI589934:RXS655360 SHE589934:SHO655360 SRA589934:SRK655360 TAW589934:TBG655360 TKS589934:TLC655360 TUO589934:TUY655360 UEK589934:UEU655360 UOG589934:UOQ655360 UYC589934:UYM655360 VHY589934:VII655360 VRU589934:VSE655360 WBQ589934:WCA655360 WLM589934:WLW655360 WVI589934:WVS655360 A655470:K720896 IW655470:JG720896 SS655470:TC720896 ACO655470:ACY720896 AMK655470:AMU720896 AWG655470:AWQ720896 BGC655470:BGM720896 BPY655470:BQI720896 BZU655470:CAE720896 CJQ655470:CKA720896 CTM655470:CTW720896 DDI655470:DDS720896 DNE655470:DNO720896 DXA655470:DXK720896 EGW655470:EHG720896 EQS655470:ERC720896 FAO655470:FAY720896 FKK655470:FKU720896 FUG655470:FUQ720896 GEC655470:GEM720896 GNY655470:GOI720896 GXU655470:GYE720896 HHQ655470:HIA720896 HRM655470:HRW720896 IBI655470:IBS720896 ILE655470:ILO720896 IVA655470:IVK720896 JEW655470:JFG720896 JOS655470:JPC720896 JYO655470:JYY720896 KIK655470:KIU720896 KSG655470:KSQ720896 LCC655470:LCM720896 LLY655470:LMI720896 LVU655470:LWE720896 MFQ655470:MGA720896 MPM655470:MPW720896 MZI655470:MZS720896 NJE655470:NJO720896 NTA655470:NTK720896 OCW655470:ODG720896 OMS655470:ONC720896 OWO655470:OWY720896 PGK655470:PGU720896 PQG655470:PQQ720896 QAC655470:QAM720896 QJY655470:QKI720896 QTU655470:QUE720896 RDQ655470:REA720896 RNM655470:RNW720896 RXI655470:RXS720896 SHE655470:SHO720896 SRA655470:SRK720896 TAW655470:TBG720896 TKS655470:TLC720896 TUO655470:TUY720896 UEK655470:UEU720896 UOG655470:UOQ720896 UYC655470:UYM720896 VHY655470:VII720896 VRU655470:VSE720896 WBQ655470:WCA720896 WLM655470:WLW720896 WVI655470:WVS720896 A721006:K786432 IW721006:JG786432 SS721006:TC786432 ACO721006:ACY786432 AMK721006:AMU786432 AWG721006:AWQ786432 BGC721006:BGM786432 BPY721006:BQI786432 BZU721006:CAE786432 CJQ721006:CKA786432 CTM721006:CTW786432 DDI721006:DDS786432 DNE721006:DNO786432 DXA721006:DXK786432 EGW721006:EHG786432 EQS721006:ERC786432 FAO721006:FAY786432 FKK721006:FKU786432 FUG721006:FUQ786432 GEC721006:GEM786432 GNY721006:GOI786432 GXU721006:GYE786432 HHQ721006:HIA786432 HRM721006:HRW786432 IBI721006:IBS786432 ILE721006:ILO786432 IVA721006:IVK786432 JEW721006:JFG786432 JOS721006:JPC786432 JYO721006:JYY786432 KIK721006:KIU786432 KSG721006:KSQ786432 LCC721006:LCM786432 LLY721006:LMI786432 LVU721006:LWE786432 MFQ721006:MGA786432 MPM721006:MPW786432 MZI721006:MZS786432 NJE721006:NJO786432 NTA721006:NTK786432 OCW721006:ODG786432 OMS721006:ONC786432 OWO721006:OWY786432 PGK721006:PGU786432 PQG721006:PQQ786432 QAC721006:QAM786432 QJY721006:QKI786432 QTU721006:QUE786432 RDQ721006:REA786432 RNM721006:RNW786432 RXI721006:RXS786432 SHE721006:SHO786432 SRA721006:SRK786432 TAW721006:TBG786432 TKS721006:TLC786432 TUO721006:TUY786432 UEK721006:UEU786432 UOG721006:UOQ786432 UYC721006:UYM786432 VHY721006:VII786432 VRU721006:VSE786432 WBQ721006:WCA786432 WLM721006:WLW786432 WVI721006:WVS786432 A786542:K851968 IW786542:JG851968 SS786542:TC851968 ACO786542:ACY851968 AMK786542:AMU851968 AWG786542:AWQ851968 BGC786542:BGM851968 BPY786542:BQI851968 BZU786542:CAE851968 CJQ786542:CKA851968 CTM786542:CTW851968 DDI786542:DDS851968 DNE786542:DNO851968 DXA786542:DXK851968 EGW786542:EHG851968 EQS786542:ERC851968 FAO786542:FAY851968 FKK786542:FKU851968 FUG786542:FUQ851968 GEC786542:GEM851968 GNY786542:GOI851968 GXU786542:GYE851968 HHQ786542:HIA851968 HRM786542:HRW851968 IBI786542:IBS851968 ILE786542:ILO851968 IVA786542:IVK851968 JEW786542:JFG851968 JOS786542:JPC851968 JYO786542:JYY851968 KIK786542:KIU851968 KSG786542:KSQ851968 LCC786542:LCM851968 LLY786542:LMI851968 LVU786542:LWE851968 MFQ786542:MGA851968 MPM786542:MPW851968 MZI786542:MZS851968 NJE786542:NJO851968 NTA786542:NTK851968 OCW786542:ODG851968 OMS786542:ONC851968 OWO786542:OWY851968 PGK786542:PGU851968 PQG786542:PQQ851968 QAC786542:QAM851968 QJY786542:QKI851968 QTU786542:QUE851968 RDQ786542:REA851968 RNM786542:RNW851968 RXI786542:RXS851968 SHE786542:SHO851968 SRA786542:SRK851968 TAW786542:TBG851968 TKS786542:TLC851968 TUO786542:TUY851968 UEK786542:UEU851968 UOG786542:UOQ851968 UYC786542:UYM851968 VHY786542:VII851968 VRU786542:VSE851968 WBQ786542:WCA851968 WLM786542:WLW851968 WVI786542:WVS851968 A852078:K917504 IW852078:JG917504 SS852078:TC917504 ACO852078:ACY917504 AMK852078:AMU917504 AWG852078:AWQ917504 BGC852078:BGM917504 BPY852078:BQI917504 BZU852078:CAE917504 CJQ852078:CKA917504 CTM852078:CTW917504 DDI852078:DDS917504 DNE852078:DNO917504 DXA852078:DXK917504 EGW852078:EHG917504 EQS852078:ERC917504 FAO852078:FAY917504 FKK852078:FKU917504 FUG852078:FUQ917504 GEC852078:GEM917504 GNY852078:GOI917504 GXU852078:GYE917504 HHQ852078:HIA917504 HRM852078:HRW917504 IBI852078:IBS917504 ILE852078:ILO917504 IVA852078:IVK917504 JEW852078:JFG917504 JOS852078:JPC917504 JYO852078:JYY917504 KIK852078:KIU917504 KSG852078:KSQ917504 LCC852078:LCM917504 LLY852078:LMI917504 LVU852078:LWE917504 MFQ852078:MGA917504 MPM852078:MPW917504 MZI852078:MZS917504 NJE852078:NJO917504 NTA852078:NTK917504 OCW852078:ODG917504 OMS852078:ONC917504 OWO852078:OWY917504 PGK852078:PGU917504 PQG852078:PQQ917504 QAC852078:QAM917504 QJY852078:QKI917504 QTU852078:QUE917504 RDQ852078:REA917504 RNM852078:RNW917504 RXI852078:RXS917504 SHE852078:SHO917504 SRA852078:SRK917504 TAW852078:TBG917504 TKS852078:TLC917504 TUO852078:TUY917504 UEK852078:UEU917504 UOG852078:UOQ917504 UYC852078:UYM917504 VHY852078:VII917504 VRU852078:VSE917504 WBQ852078:WCA917504 WLM852078:WLW917504 WVI852078:WVS917504 A917614:K983040 IW917614:JG983040 SS917614:TC983040 ACO917614:ACY983040 AMK917614:AMU983040 AWG917614:AWQ983040 BGC917614:BGM983040 BPY917614:BQI983040 BZU917614:CAE983040 CJQ917614:CKA983040 CTM917614:CTW983040 DDI917614:DDS983040 DNE917614:DNO983040 DXA917614:DXK983040 EGW917614:EHG983040 EQS917614:ERC983040 FAO917614:FAY983040 FKK917614:FKU983040 FUG917614:FUQ983040 GEC917614:GEM983040 GNY917614:GOI983040 GXU917614:GYE983040 HHQ917614:HIA983040 HRM917614:HRW983040 IBI917614:IBS983040 ILE917614:ILO983040 IVA917614:IVK983040 JEW917614:JFG983040 JOS917614:JPC983040 JYO917614:JYY983040 KIK917614:KIU983040 KSG917614:KSQ983040 LCC917614:LCM983040 LLY917614:LMI983040 LVU917614:LWE983040 MFQ917614:MGA983040 MPM917614:MPW983040 MZI917614:MZS983040 NJE917614:NJO983040 NTA917614:NTK983040 OCW917614:ODG983040 OMS917614:ONC983040 OWO917614:OWY983040 PGK917614:PGU983040 PQG917614:PQQ983040 QAC917614:QAM983040 QJY917614:QKI983040 QTU917614:QUE983040 RDQ917614:REA983040 RNM917614:RNW983040 RXI917614:RXS983040 SHE917614:SHO983040 SRA917614:SRK983040 TAW917614:TBG983040 TKS917614:TLC983040 TUO917614:TUY983040 UEK917614:UEU983040 UOG917614:UOQ983040 UYC917614:UYM983040 VHY917614:VII983040 VRU917614:VSE983040 WBQ917614:WCA983040 WLM917614:WLW983040 WVI917614:WVS983040 A983150:K1048576 IW983150:JG1048576 SS983150:TC1048576 ACO983150:ACY1048576 AMK983150:AMU1048576 AWG983150:AWQ1048576 BGC983150:BGM1048576 BPY983150:BQI1048576 BZU983150:CAE1048576 CJQ983150:CKA1048576 CTM983150:CTW1048576 DDI983150:DDS1048576 DNE983150:DNO1048576 DXA983150:DXK1048576 EGW983150:EHG1048576 EQS983150:ERC1048576 FAO983150:FAY1048576 FKK983150:FKU1048576 FUG983150:FUQ1048576 GEC983150:GEM1048576 GNY983150:GOI1048576 GXU983150:GYE1048576 HHQ983150:HIA1048576 HRM983150:HRW1048576 IBI983150:IBS1048576 ILE983150:ILO1048576 IVA983150:IVK1048576 JEW983150:JFG1048576 JOS983150:JPC1048576 JYO983150:JYY1048576 KIK983150:KIU1048576 KSG983150:KSQ1048576 LCC983150:LCM1048576 LLY983150:LMI1048576 LVU983150:LWE1048576 MFQ983150:MGA1048576 MPM983150:MPW1048576 MZI983150:MZS1048576 NJE983150:NJO1048576 NTA983150:NTK1048576 OCW983150:ODG1048576 OMS983150:ONC1048576 OWO983150:OWY1048576 PGK983150:PGU1048576 PQG983150:PQQ1048576 QAC983150:QAM1048576 QJY983150:QKI1048576 QTU983150:QUE1048576 RDQ983150:REA1048576 RNM983150:RNW1048576 RXI983150:RXS1048576 SHE983150:SHO1048576 SRA983150:SRK1048576 TAW983150:TBG1048576 TKS983150:TLC1048576 TUO983150:TUY1048576 UEK983150:UEU1048576 UOG983150:UOQ1048576 UYC983150:UYM1048576 VHY983150:VII1048576 VRU983150:VSE1048576 WBQ983150:WCA1048576 WLM983150:WLW1048576 WVI983150:WVS1048576 A12:A88 IW12:IW88 SS12:SS88 ACO12:ACO88 AMK12:AMK88 AWG12:AWG88 BGC12:BGC88 BPY12:BPY88 BZU12:BZU88 CJQ12:CJQ88 CTM12:CTM88 DDI12:DDI88 DNE12:DNE88 DXA12:DXA88 EGW12:EGW88 EQS12:EQS88 FAO12:FAO88 FKK12:FKK88 FUG12:FUG88 GEC12:GEC88 GNY12:GNY88 GXU12:GXU88 HHQ12:HHQ88 HRM12:HRM88 IBI12:IBI88 ILE12:ILE88 IVA12:IVA88 JEW12:JEW88 JOS12:JOS88 JYO12:JYO88 KIK12:KIK88 KSG12:KSG88 LCC12:LCC88 LLY12:LLY88 LVU12:LVU88 MFQ12:MFQ88 MPM12:MPM88 MZI12:MZI88 NJE12:NJE88 NTA12:NTA88 OCW12:OCW88 OMS12:OMS88 OWO12:OWO88 PGK12:PGK88 PQG12:PQG88 QAC12:QAC88 QJY12:QJY88 QTU12:QTU88 RDQ12:RDQ88 RNM12:RNM88 RXI12:RXI88 SHE12:SHE88 SRA12:SRA88 TAW12:TAW88 TKS12:TKS88 TUO12:TUO88 UEK12:UEK88 UOG12:UOG88 UYC12:UYC88 VHY12:VHY88 VRU12:VRU88 WBQ12:WBQ88 WLM12:WLM88 WVI12:WVI88 A65548:A65624 IW65548:IW65624 SS65548:SS65624 ACO65548:ACO65624 AMK65548:AMK65624 AWG65548:AWG65624 BGC65548:BGC65624 BPY65548:BPY65624 BZU65548:BZU65624 CJQ65548:CJQ65624 CTM65548:CTM65624 DDI65548:DDI65624 DNE65548:DNE65624 DXA65548:DXA65624 EGW65548:EGW65624 EQS65548:EQS65624 FAO65548:FAO65624 FKK65548:FKK65624 FUG65548:FUG65624 GEC65548:GEC65624 GNY65548:GNY65624 GXU65548:GXU65624 HHQ65548:HHQ65624 HRM65548:HRM65624 IBI65548:IBI65624 ILE65548:ILE65624 IVA65548:IVA65624 JEW65548:JEW65624 JOS65548:JOS65624 JYO65548:JYO65624 KIK65548:KIK65624 KSG65548:KSG65624 LCC65548:LCC65624 LLY65548:LLY65624 LVU65548:LVU65624 MFQ65548:MFQ65624 MPM65548:MPM65624 MZI65548:MZI65624 NJE65548:NJE65624 NTA65548:NTA65624 OCW65548:OCW65624 OMS65548:OMS65624 OWO65548:OWO65624 PGK65548:PGK65624 PQG65548:PQG65624 QAC65548:QAC65624 QJY65548:QJY65624 QTU65548:QTU65624 RDQ65548:RDQ65624 RNM65548:RNM65624 RXI65548:RXI65624 SHE65548:SHE65624 SRA65548:SRA65624 TAW65548:TAW65624 TKS65548:TKS65624 TUO65548:TUO65624 UEK65548:UEK65624 UOG65548:UOG65624 UYC65548:UYC65624 VHY65548:VHY65624 VRU65548:VRU65624 WBQ65548:WBQ65624 WLM65548:WLM65624 WVI65548:WVI65624 A131084:A131160 IW131084:IW131160 SS131084:SS131160 ACO131084:ACO131160 AMK131084:AMK131160 AWG131084:AWG131160 BGC131084:BGC131160 BPY131084:BPY131160 BZU131084:BZU131160 CJQ131084:CJQ131160 CTM131084:CTM131160 DDI131084:DDI131160 DNE131084:DNE131160 DXA131084:DXA131160 EGW131084:EGW131160 EQS131084:EQS131160 FAO131084:FAO131160 FKK131084:FKK131160 FUG131084:FUG131160 GEC131084:GEC131160 GNY131084:GNY131160 GXU131084:GXU131160 HHQ131084:HHQ131160 HRM131084:HRM131160 IBI131084:IBI131160 ILE131084:ILE131160 IVA131084:IVA131160 JEW131084:JEW131160 JOS131084:JOS131160 JYO131084:JYO131160 KIK131084:KIK131160 KSG131084:KSG131160 LCC131084:LCC131160 LLY131084:LLY131160 LVU131084:LVU131160 MFQ131084:MFQ131160 MPM131084:MPM131160 MZI131084:MZI131160 NJE131084:NJE131160 NTA131084:NTA131160 OCW131084:OCW131160 OMS131084:OMS131160 OWO131084:OWO131160 PGK131084:PGK131160 PQG131084:PQG131160 QAC131084:QAC131160 QJY131084:QJY131160 QTU131084:QTU131160 RDQ131084:RDQ131160 RNM131084:RNM131160 RXI131084:RXI131160 SHE131084:SHE131160 SRA131084:SRA131160 TAW131084:TAW131160 TKS131084:TKS131160 TUO131084:TUO131160 UEK131084:UEK131160 UOG131084:UOG131160 UYC131084:UYC131160 VHY131084:VHY131160 VRU131084:VRU131160 WBQ131084:WBQ131160 WLM131084:WLM131160 WVI131084:WVI131160 A196620:A196696 IW196620:IW196696 SS196620:SS196696 ACO196620:ACO196696 AMK196620:AMK196696 AWG196620:AWG196696 BGC196620:BGC196696 BPY196620:BPY196696 BZU196620:BZU196696 CJQ196620:CJQ196696 CTM196620:CTM196696 DDI196620:DDI196696 DNE196620:DNE196696 DXA196620:DXA196696 EGW196620:EGW196696 EQS196620:EQS196696 FAO196620:FAO196696 FKK196620:FKK196696 FUG196620:FUG196696 GEC196620:GEC196696 GNY196620:GNY196696 GXU196620:GXU196696 HHQ196620:HHQ196696 HRM196620:HRM196696 IBI196620:IBI196696 ILE196620:ILE196696 IVA196620:IVA196696 JEW196620:JEW196696 JOS196620:JOS196696 JYO196620:JYO196696 KIK196620:KIK196696 KSG196620:KSG196696 LCC196620:LCC196696 LLY196620:LLY196696 LVU196620:LVU196696 MFQ196620:MFQ196696 MPM196620:MPM196696 MZI196620:MZI196696 NJE196620:NJE196696 NTA196620:NTA196696 OCW196620:OCW196696 OMS196620:OMS196696 OWO196620:OWO196696 PGK196620:PGK196696 PQG196620:PQG196696 QAC196620:QAC196696 QJY196620:QJY196696 QTU196620:QTU196696 RDQ196620:RDQ196696 RNM196620:RNM196696 RXI196620:RXI196696 SHE196620:SHE196696 SRA196620:SRA196696 TAW196620:TAW196696 TKS196620:TKS196696 TUO196620:TUO196696 UEK196620:UEK196696 UOG196620:UOG196696 UYC196620:UYC196696 VHY196620:VHY196696 VRU196620:VRU196696 WBQ196620:WBQ196696 WLM196620:WLM196696 WVI196620:WVI196696 A262156:A262232 IW262156:IW262232 SS262156:SS262232 ACO262156:ACO262232 AMK262156:AMK262232 AWG262156:AWG262232 BGC262156:BGC262232 BPY262156:BPY262232 BZU262156:BZU262232 CJQ262156:CJQ262232 CTM262156:CTM262232 DDI262156:DDI262232 DNE262156:DNE262232 DXA262156:DXA262232 EGW262156:EGW262232 EQS262156:EQS262232 FAO262156:FAO262232 FKK262156:FKK262232 FUG262156:FUG262232 GEC262156:GEC262232 GNY262156:GNY262232 GXU262156:GXU262232 HHQ262156:HHQ262232 HRM262156:HRM262232 IBI262156:IBI262232 ILE262156:ILE262232 IVA262156:IVA262232 JEW262156:JEW262232 JOS262156:JOS262232 JYO262156:JYO262232 KIK262156:KIK262232 KSG262156:KSG262232 LCC262156:LCC262232 LLY262156:LLY262232 LVU262156:LVU262232 MFQ262156:MFQ262232 MPM262156:MPM262232 MZI262156:MZI262232 NJE262156:NJE262232 NTA262156:NTA262232 OCW262156:OCW262232 OMS262156:OMS262232 OWO262156:OWO262232 PGK262156:PGK262232 PQG262156:PQG262232 QAC262156:QAC262232 QJY262156:QJY262232 QTU262156:QTU262232 RDQ262156:RDQ262232 RNM262156:RNM262232 RXI262156:RXI262232 SHE262156:SHE262232 SRA262156:SRA262232 TAW262156:TAW262232 TKS262156:TKS262232 TUO262156:TUO262232 UEK262156:UEK262232 UOG262156:UOG262232 UYC262156:UYC262232 VHY262156:VHY262232 VRU262156:VRU262232 WBQ262156:WBQ262232 WLM262156:WLM262232 WVI262156:WVI262232 A327692:A327768 IW327692:IW327768 SS327692:SS327768 ACO327692:ACO327768 AMK327692:AMK327768 AWG327692:AWG327768 BGC327692:BGC327768 BPY327692:BPY327768 BZU327692:BZU327768 CJQ327692:CJQ327768 CTM327692:CTM327768 DDI327692:DDI327768 DNE327692:DNE327768 DXA327692:DXA327768 EGW327692:EGW327768 EQS327692:EQS327768 FAO327692:FAO327768 FKK327692:FKK327768 FUG327692:FUG327768 GEC327692:GEC327768 GNY327692:GNY327768 GXU327692:GXU327768 HHQ327692:HHQ327768 HRM327692:HRM327768 IBI327692:IBI327768 ILE327692:ILE327768 IVA327692:IVA327768 JEW327692:JEW327768 JOS327692:JOS327768 JYO327692:JYO327768 KIK327692:KIK327768 KSG327692:KSG327768 LCC327692:LCC327768 LLY327692:LLY327768 LVU327692:LVU327768 MFQ327692:MFQ327768 MPM327692:MPM327768 MZI327692:MZI327768 NJE327692:NJE327768 NTA327692:NTA327768 OCW327692:OCW327768 OMS327692:OMS327768 OWO327692:OWO327768 PGK327692:PGK327768 PQG327692:PQG327768 QAC327692:QAC327768 QJY327692:QJY327768 QTU327692:QTU327768 RDQ327692:RDQ327768 RNM327692:RNM327768 RXI327692:RXI327768 SHE327692:SHE327768 SRA327692:SRA327768 TAW327692:TAW327768 TKS327692:TKS327768 TUO327692:TUO327768 UEK327692:UEK327768 UOG327692:UOG327768 UYC327692:UYC327768 VHY327692:VHY327768 VRU327692:VRU327768 WBQ327692:WBQ327768 WLM327692:WLM327768 WVI327692:WVI327768 A393228:A393304 IW393228:IW393304 SS393228:SS393304 ACO393228:ACO393304 AMK393228:AMK393304 AWG393228:AWG393304 BGC393228:BGC393304 BPY393228:BPY393304 BZU393228:BZU393304 CJQ393228:CJQ393304 CTM393228:CTM393304 DDI393228:DDI393304 DNE393228:DNE393304 DXA393228:DXA393304 EGW393228:EGW393304 EQS393228:EQS393304 FAO393228:FAO393304 FKK393228:FKK393304 FUG393228:FUG393304 GEC393228:GEC393304 GNY393228:GNY393304 GXU393228:GXU393304 HHQ393228:HHQ393304 HRM393228:HRM393304 IBI393228:IBI393304 ILE393228:ILE393304 IVA393228:IVA393304 JEW393228:JEW393304 JOS393228:JOS393304 JYO393228:JYO393304 KIK393228:KIK393304 KSG393228:KSG393304 LCC393228:LCC393304 LLY393228:LLY393304 LVU393228:LVU393304 MFQ393228:MFQ393304 MPM393228:MPM393304 MZI393228:MZI393304 NJE393228:NJE393304 NTA393228:NTA393304 OCW393228:OCW393304 OMS393228:OMS393304 OWO393228:OWO393304 PGK393228:PGK393304 PQG393228:PQG393304 QAC393228:QAC393304 QJY393228:QJY393304 QTU393228:QTU393304 RDQ393228:RDQ393304 RNM393228:RNM393304 RXI393228:RXI393304 SHE393228:SHE393304 SRA393228:SRA393304 TAW393228:TAW393304 TKS393228:TKS393304 TUO393228:TUO393304 UEK393228:UEK393304 UOG393228:UOG393304 UYC393228:UYC393304 VHY393228:VHY393304 VRU393228:VRU393304 WBQ393228:WBQ393304 WLM393228:WLM393304 WVI393228:WVI393304 A458764:A458840 IW458764:IW458840 SS458764:SS458840 ACO458764:ACO458840 AMK458764:AMK458840 AWG458764:AWG458840 BGC458764:BGC458840 BPY458764:BPY458840 BZU458764:BZU458840 CJQ458764:CJQ458840 CTM458764:CTM458840 DDI458764:DDI458840 DNE458764:DNE458840 DXA458764:DXA458840 EGW458764:EGW458840 EQS458764:EQS458840 FAO458764:FAO458840 FKK458764:FKK458840 FUG458764:FUG458840 GEC458764:GEC458840 GNY458764:GNY458840 GXU458764:GXU458840 HHQ458764:HHQ458840 HRM458764:HRM458840 IBI458764:IBI458840 ILE458764:ILE458840 IVA458764:IVA458840 JEW458764:JEW458840 JOS458764:JOS458840 JYO458764:JYO458840 KIK458764:KIK458840 KSG458764:KSG458840 LCC458764:LCC458840 LLY458764:LLY458840 LVU458764:LVU458840 MFQ458764:MFQ458840 MPM458764:MPM458840 MZI458764:MZI458840 NJE458764:NJE458840 NTA458764:NTA458840 OCW458764:OCW458840 OMS458764:OMS458840 OWO458764:OWO458840 PGK458764:PGK458840 PQG458764:PQG458840 QAC458764:QAC458840 QJY458764:QJY458840 QTU458764:QTU458840 RDQ458764:RDQ458840 RNM458764:RNM458840 RXI458764:RXI458840 SHE458764:SHE458840 SRA458764:SRA458840 TAW458764:TAW458840 TKS458764:TKS458840 TUO458764:TUO458840 UEK458764:UEK458840 UOG458764:UOG458840 UYC458764:UYC458840 VHY458764:VHY458840 VRU458764:VRU458840 WBQ458764:WBQ458840 WLM458764:WLM458840 WVI458764:WVI458840 A524300:A524376 IW524300:IW524376 SS524300:SS524376 ACO524300:ACO524376 AMK524300:AMK524376 AWG524300:AWG524376 BGC524300:BGC524376 BPY524300:BPY524376 BZU524300:BZU524376 CJQ524300:CJQ524376 CTM524300:CTM524376 DDI524300:DDI524376 DNE524300:DNE524376 DXA524300:DXA524376 EGW524300:EGW524376 EQS524300:EQS524376 FAO524300:FAO524376 FKK524300:FKK524376 FUG524300:FUG524376 GEC524300:GEC524376 GNY524300:GNY524376 GXU524300:GXU524376 HHQ524300:HHQ524376 HRM524300:HRM524376 IBI524300:IBI524376 ILE524300:ILE524376 IVA524300:IVA524376 JEW524300:JEW524376 JOS524300:JOS524376 JYO524300:JYO524376 KIK524300:KIK524376 KSG524300:KSG524376 LCC524300:LCC524376 LLY524300:LLY524376 LVU524300:LVU524376 MFQ524300:MFQ524376 MPM524300:MPM524376 MZI524300:MZI524376 NJE524300:NJE524376 NTA524300:NTA524376 OCW524300:OCW524376 OMS524300:OMS524376 OWO524300:OWO524376 PGK524300:PGK524376 PQG524300:PQG524376 QAC524300:QAC524376 QJY524300:QJY524376 QTU524300:QTU524376 RDQ524300:RDQ524376 RNM524300:RNM524376 RXI524300:RXI524376 SHE524300:SHE524376 SRA524300:SRA524376 TAW524300:TAW524376 TKS524300:TKS524376 TUO524300:TUO524376 UEK524300:UEK524376 UOG524300:UOG524376 UYC524300:UYC524376 VHY524300:VHY524376 VRU524300:VRU524376 WBQ524300:WBQ524376 WLM524300:WLM524376 WVI524300:WVI524376 A589836:A589912 IW589836:IW589912 SS589836:SS589912 ACO589836:ACO589912 AMK589836:AMK589912 AWG589836:AWG589912 BGC589836:BGC589912 BPY589836:BPY589912 BZU589836:BZU589912 CJQ589836:CJQ589912 CTM589836:CTM589912 DDI589836:DDI589912 DNE589836:DNE589912 DXA589836:DXA589912 EGW589836:EGW589912 EQS589836:EQS589912 FAO589836:FAO589912 FKK589836:FKK589912 FUG589836:FUG589912 GEC589836:GEC589912 GNY589836:GNY589912 GXU589836:GXU589912 HHQ589836:HHQ589912 HRM589836:HRM589912 IBI589836:IBI589912 ILE589836:ILE589912 IVA589836:IVA589912 JEW589836:JEW589912 JOS589836:JOS589912 JYO589836:JYO589912 KIK589836:KIK589912 KSG589836:KSG589912 LCC589836:LCC589912 LLY589836:LLY589912 LVU589836:LVU589912 MFQ589836:MFQ589912 MPM589836:MPM589912 MZI589836:MZI589912 NJE589836:NJE589912 NTA589836:NTA589912 OCW589836:OCW589912 OMS589836:OMS589912 OWO589836:OWO589912 PGK589836:PGK589912 PQG589836:PQG589912 QAC589836:QAC589912 QJY589836:QJY589912 QTU589836:QTU589912 RDQ589836:RDQ589912 RNM589836:RNM589912 RXI589836:RXI589912 SHE589836:SHE589912 SRA589836:SRA589912 TAW589836:TAW589912 TKS589836:TKS589912 TUO589836:TUO589912 UEK589836:UEK589912 UOG589836:UOG589912 UYC589836:UYC589912 VHY589836:VHY589912 VRU589836:VRU589912 WBQ589836:WBQ589912 WLM589836:WLM589912 WVI589836:WVI589912 A655372:A655448 IW655372:IW655448 SS655372:SS655448 ACO655372:ACO655448 AMK655372:AMK655448 AWG655372:AWG655448 BGC655372:BGC655448 BPY655372:BPY655448 BZU655372:BZU655448 CJQ655372:CJQ655448 CTM655372:CTM655448 DDI655372:DDI655448 DNE655372:DNE655448 DXA655372:DXA655448 EGW655372:EGW655448 EQS655372:EQS655448 FAO655372:FAO655448 FKK655372:FKK655448 FUG655372:FUG655448 GEC655372:GEC655448 GNY655372:GNY655448 GXU655372:GXU655448 HHQ655372:HHQ655448 HRM655372:HRM655448 IBI655372:IBI655448 ILE655372:ILE655448 IVA655372:IVA655448 JEW655372:JEW655448 JOS655372:JOS655448 JYO655372:JYO655448 KIK655372:KIK655448 KSG655372:KSG655448 LCC655372:LCC655448 LLY655372:LLY655448 LVU655372:LVU655448 MFQ655372:MFQ655448 MPM655372:MPM655448 MZI655372:MZI655448 NJE655372:NJE655448 NTA655372:NTA655448 OCW655372:OCW655448 OMS655372:OMS655448 OWO655372:OWO655448 PGK655372:PGK655448 PQG655372:PQG655448 QAC655372:QAC655448 QJY655372:QJY655448 QTU655372:QTU655448 RDQ655372:RDQ655448 RNM655372:RNM655448 RXI655372:RXI655448 SHE655372:SHE655448 SRA655372:SRA655448 TAW655372:TAW655448 TKS655372:TKS655448 TUO655372:TUO655448 UEK655372:UEK655448 UOG655372:UOG655448 UYC655372:UYC655448 VHY655372:VHY655448 VRU655372:VRU655448 WBQ655372:WBQ655448 WLM655372:WLM655448 WVI655372:WVI655448 A720908:A720984 IW720908:IW720984 SS720908:SS720984 ACO720908:ACO720984 AMK720908:AMK720984 AWG720908:AWG720984 BGC720908:BGC720984 BPY720908:BPY720984 BZU720908:BZU720984 CJQ720908:CJQ720984 CTM720908:CTM720984 DDI720908:DDI720984 DNE720908:DNE720984 DXA720908:DXA720984 EGW720908:EGW720984 EQS720908:EQS720984 FAO720908:FAO720984 FKK720908:FKK720984 FUG720908:FUG720984 GEC720908:GEC720984 GNY720908:GNY720984 GXU720908:GXU720984 HHQ720908:HHQ720984 HRM720908:HRM720984 IBI720908:IBI720984 ILE720908:ILE720984 IVA720908:IVA720984 JEW720908:JEW720984 JOS720908:JOS720984 JYO720908:JYO720984 KIK720908:KIK720984 KSG720908:KSG720984 LCC720908:LCC720984 LLY720908:LLY720984 LVU720908:LVU720984 MFQ720908:MFQ720984 MPM720908:MPM720984 MZI720908:MZI720984 NJE720908:NJE720984 NTA720908:NTA720984 OCW720908:OCW720984 OMS720908:OMS720984 OWO720908:OWO720984 PGK720908:PGK720984 PQG720908:PQG720984 QAC720908:QAC720984 QJY720908:QJY720984 QTU720908:QTU720984 RDQ720908:RDQ720984 RNM720908:RNM720984 RXI720908:RXI720984 SHE720908:SHE720984 SRA720908:SRA720984 TAW720908:TAW720984 TKS720908:TKS720984 TUO720908:TUO720984 UEK720908:UEK720984 UOG720908:UOG720984 UYC720908:UYC720984 VHY720908:VHY720984 VRU720908:VRU720984 WBQ720908:WBQ720984 WLM720908:WLM720984 WVI720908:WVI720984 A786444:A786520 IW786444:IW786520 SS786444:SS786520 ACO786444:ACO786520 AMK786444:AMK786520 AWG786444:AWG786520 BGC786444:BGC786520 BPY786444:BPY786520 BZU786444:BZU786520 CJQ786444:CJQ786520 CTM786444:CTM786520 DDI786444:DDI786520 DNE786444:DNE786520 DXA786444:DXA786520 EGW786444:EGW786520 EQS786444:EQS786520 FAO786444:FAO786520 FKK786444:FKK786520 FUG786444:FUG786520 GEC786444:GEC786520 GNY786444:GNY786520 GXU786444:GXU786520 HHQ786444:HHQ786520 HRM786444:HRM786520 IBI786444:IBI786520 ILE786444:ILE786520 IVA786444:IVA786520 JEW786444:JEW786520 JOS786444:JOS786520 JYO786444:JYO786520 KIK786444:KIK786520 KSG786444:KSG786520 LCC786444:LCC786520 LLY786444:LLY786520 LVU786444:LVU786520 MFQ786444:MFQ786520 MPM786444:MPM786520 MZI786444:MZI786520 NJE786444:NJE786520 NTA786444:NTA786520 OCW786444:OCW786520 OMS786444:OMS786520 OWO786444:OWO786520 PGK786444:PGK786520 PQG786444:PQG786520 QAC786444:QAC786520 QJY786444:QJY786520 QTU786444:QTU786520 RDQ786444:RDQ786520 RNM786444:RNM786520 RXI786444:RXI786520 SHE786444:SHE786520 SRA786444:SRA786520 TAW786444:TAW786520 TKS786444:TKS786520 TUO786444:TUO786520 UEK786444:UEK786520 UOG786444:UOG786520 UYC786444:UYC786520 VHY786444:VHY786520 VRU786444:VRU786520 WBQ786444:WBQ786520 WLM786444:WLM786520 WVI786444:WVI786520 A851980:A852056 IW851980:IW852056 SS851980:SS852056 ACO851980:ACO852056 AMK851980:AMK852056 AWG851980:AWG852056 BGC851980:BGC852056 BPY851980:BPY852056 BZU851980:BZU852056 CJQ851980:CJQ852056 CTM851980:CTM852056 DDI851980:DDI852056 DNE851980:DNE852056 DXA851980:DXA852056 EGW851980:EGW852056 EQS851980:EQS852056 FAO851980:FAO852056 FKK851980:FKK852056 FUG851980:FUG852056 GEC851980:GEC852056 GNY851980:GNY852056 GXU851980:GXU852056 HHQ851980:HHQ852056 HRM851980:HRM852056 IBI851980:IBI852056 ILE851980:ILE852056 IVA851980:IVA852056 JEW851980:JEW852056 JOS851980:JOS852056 JYO851980:JYO852056 KIK851980:KIK852056 KSG851980:KSG852056 LCC851980:LCC852056 LLY851980:LLY852056 LVU851980:LVU852056 MFQ851980:MFQ852056 MPM851980:MPM852056 MZI851980:MZI852056 NJE851980:NJE852056 NTA851980:NTA852056 OCW851980:OCW852056 OMS851980:OMS852056 OWO851980:OWO852056 PGK851980:PGK852056 PQG851980:PQG852056 QAC851980:QAC852056 QJY851980:QJY852056 QTU851980:QTU852056 RDQ851980:RDQ852056 RNM851980:RNM852056 RXI851980:RXI852056 SHE851980:SHE852056 SRA851980:SRA852056 TAW851980:TAW852056 TKS851980:TKS852056 TUO851980:TUO852056 UEK851980:UEK852056 UOG851980:UOG852056 UYC851980:UYC852056 VHY851980:VHY852056 VRU851980:VRU852056 WBQ851980:WBQ852056 WLM851980:WLM852056 WVI851980:WVI852056 A917516:A917592 IW917516:IW917592 SS917516:SS917592 ACO917516:ACO917592 AMK917516:AMK917592 AWG917516:AWG917592 BGC917516:BGC917592 BPY917516:BPY917592 BZU917516:BZU917592 CJQ917516:CJQ917592 CTM917516:CTM917592 DDI917516:DDI917592 DNE917516:DNE917592 DXA917516:DXA917592 EGW917516:EGW917592 EQS917516:EQS917592 FAO917516:FAO917592 FKK917516:FKK917592 FUG917516:FUG917592 GEC917516:GEC917592 GNY917516:GNY917592 GXU917516:GXU917592 HHQ917516:HHQ917592 HRM917516:HRM917592 IBI917516:IBI917592 ILE917516:ILE917592 IVA917516:IVA917592 JEW917516:JEW917592 JOS917516:JOS917592 JYO917516:JYO917592 KIK917516:KIK917592 KSG917516:KSG917592 LCC917516:LCC917592 LLY917516:LLY917592 LVU917516:LVU917592 MFQ917516:MFQ917592 MPM917516:MPM917592 MZI917516:MZI917592 NJE917516:NJE917592 NTA917516:NTA917592 OCW917516:OCW917592 OMS917516:OMS917592 OWO917516:OWO917592 PGK917516:PGK917592 PQG917516:PQG917592 QAC917516:QAC917592 QJY917516:QJY917592 QTU917516:QTU917592 RDQ917516:RDQ917592 RNM917516:RNM917592 RXI917516:RXI917592 SHE917516:SHE917592 SRA917516:SRA917592 TAW917516:TAW917592 TKS917516:TKS917592 TUO917516:TUO917592 UEK917516:UEK917592 UOG917516:UOG917592 UYC917516:UYC917592 VHY917516:VHY917592 VRU917516:VRU917592 WBQ917516:WBQ917592 WLM917516:WLM917592 WVI917516:WVI917592 A983052:A983128 IW983052:IW983128 SS983052:SS983128 ACO983052:ACO983128 AMK983052:AMK983128 AWG983052:AWG983128 BGC983052:BGC983128 BPY983052:BPY983128 BZU983052:BZU983128 CJQ983052:CJQ983128 CTM983052:CTM983128 DDI983052:DDI983128 DNE983052:DNE983128 DXA983052:DXA983128 EGW983052:EGW983128 EQS983052:EQS983128 FAO983052:FAO983128 FKK983052:FKK983128 FUG983052:FUG983128 GEC983052:GEC983128 GNY983052:GNY983128 GXU983052:GXU983128 HHQ983052:HHQ983128 HRM983052:HRM983128 IBI983052:IBI983128 ILE983052:ILE983128 IVA983052:IVA983128 JEW983052:JEW983128 JOS983052:JOS983128 JYO983052:JYO983128 KIK983052:KIK983128 KSG983052:KSG983128 LCC983052:LCC983128 LLY983052:LLY983128 LVU983052:LVU983128 MFQ983052:MFQ983128 MPM983052:MPM983128 MZI983052:MZI983128 NJE983052:NJE983128 NTA983052:NTA983128 OCW983052:OCW983128 OMS983052:OMS983128 OWO983052:OWO983128 PGK983052:PGK983128 PQG983052:PQG983128 QAC983052:QAC983128 QJY983052:QJY983128 QTU983052:QTU983128 RDQ983052:RDQ983128 RNM983052:RNM983128 RXI983052:RXI983128 SHE983052:SHE983128 SRA983052:SRA983128 TAW983052:TAW983128 TKS983052:TKS983128 TUO983052:TUO983128 UEK983052:UEK983128 UOG983052:UOG983128 UYC983052:UYC983128 VHY983052:VHY983128 VRU983052:VRU983128 WBQ983052:WBQ983128 WLM983052:WLM983128 WVI983052:WVI983128 B12:E86 IX12:JA86 ST12:SW86 ACP12:ACS86 AML12:AMO86 AWH12:AWK86 BGD12:BGG86 BPZ12:BQC86 BZV12:BZY86 CJR12:CJU86 CTN12:CTQ86 DDJ12:DDM86 DNF12:DNI86 DXB12:DXE86 EGX12:EHA86 EQT12:EQW86 FAP12:FAS86 FKL12:FKO86 FUH12:FUK86 GED12:GEG86 GNZ12:GOC86 GXV12:GXY86 HHR12:HHU86 HRN12:HRQ86 IBJ12:IBM86 ILF12:ILI86 IVB12:IVE86 JEX12:JFA86 JOT12:JOW86 JYP12:JYS86 KIL12:KIO86 KSH12:KSK86 LCD12:LCG86 LLZ12:LMC86 LVV12:LVY86 MFR12:MFU86 MPN12:MPQ86 MZJ12:MZM86 NJF12:NJI86 NTB12:NTE86 OCX12:ODA86 OMT12:OMW86 OWP12:OWS86 PGL12:PGO86 PQH12:PQK86 QAD12:QAG86 QJZ12:QKC86 QTV12:QTY86 RDR12:RDU86 RNN12:RNQ86 RXJ12:RXM86 SHF12:SHI86 SRB12:SRE86 TAX12:TBA86 TKT12:TKW86 TUP12:TUS86 UEL12:UEO86 UOH12:UOK86 UYD12:UYG86 VHZ12:VIC86 VRV12:VRY86 WBR12:WBU86 WLN12:WLQ86 WVJ12:WVM86 B65548:E65622 IX65548:JA65622 ST65548:SW65622 ACP65548:ACS65622 AML65548:AMO65622 AWH65548:AWK65622 BGD65548:BGG65622 BPZ65548:BQC65622 BZV65548:BZY65622 CJR65548:CJU65622 CTN65548:CTQ65622 DDJ65548:DDM65622 DNF65548:DNI65622 DXB65548:DXE65622 EGX65548:EHA65622 EQT65548:EQW65622 FAP65548:FAS65622 FKL65548:FKO65622 FUH65548:FUK65622 GED65548:GEG65622 GNZ65548:GOC65622 GXV65548:GXY65622 HHR65548:HHU65622 HRN65548:HRQ65622 IBJ65548:IBM65622 ILF65548:ILI65622 IVB65548:IVE65622 JEX65548:JFA65622 JOT65548:JOW65622 JYP65548:JYS65622 KIL65548:KIO65622 KSH65548:KSK65622 LCD65548:LCG65622 LLZ65548:LMC65622 LVV65548:LVY65622 MFR65548:MFU65622 MPN65548:MPQ65622 MZJ65548:MZM65622 NJF65548:NJI65622 NTB65548:NTE65622 OCX65548:ODA65622 OMT65548:OMW65622 OWP65548:OWS65622 PGL65548:PGO65622 PQH65548:PQK65622 QAD65548:QAG65622 QJZ65548:QKC65622 QTV65548:QTY65622 RDR65548:RDU65622 RNN65548:RNQ65622 RXJ65548:RXM65622 SHF65548:SHI65622 SRB65548:SRE65622 TAX65548:TBA65622 TKT65548:TKW65622 TUP65548:TUS65622 UEL65548:UEO65622 UOH65548:UOK65622 UYD65548:UYG65622 VHZ65548:VIC65622 VRV65548:VRY65622 WBR65548:WBU65622 WLN65548:WLQ65622 WVJ65548:WVM65622 B131084:E131158 IX131084:JA131158 ST131084:SW131158 ACP131084:ACS131158 AML131084:AMO131158 AWH131084:AWK131158 BGD131084:BGG131158 BPZ131084:BQC131158 BZV131084:BZY131158 CJR131084:CJU131158 CTN131084:CTQ131158 DDJ131084:DDM131158 DNF131084:DNI131158 DXB131084:DXE131158 EGX131084:EHA131158 EQT131084:EQW131158 FAP131084:FAS131158 FKL131084:FKO131158 FUH131084:FUK131158 GED131084:GEG131158 GNZ131084:GOC131158 GXV131084:GXY131158 HHR131084:HHU131158 HRN131084:HRQ131158 IBJ131084:IBM131158 ILF131084:ILI131158 IVB131084:IVE131158 JEX131084:JFA131158 JOT131084:JOW131158 JYP131084:JYS131158 KIL131084:KIO131158 KSH131084:KSK131158 LCD131084:LCG131158 LLZ131084:LMC131158 LVV131084:LVY131158 MFR131084:MFU131158 MPN131084:MPQ131158 MZJ131084:MZM131158 NJF131084:NJI131158 NTB131084:NTE131158 OCX131084:ODA131158 OMT131084:OMW131158 OWP131084:OWS131158 PGL131084:PGO131158 PQH131084:PQK131158 QAD131084:QAG131158 QJZ131084:QKC131158 QTV131084:QTY131158 RDR131084:RDU131158 RNN131084:RNQ131158 RXJ131084:RXM131158 SHF131084:SHI131158 SRB131084:SRE131158 TAX131084:TBA131158 TKT131084:TKW131158 TUP131084:TUS131158 UEL131084:UEO131158 UOH131084:UOK131158 UYD131084:UYG131158 VHZ131084:VIC131158 VRV131084:VRY131158 WBR131084:WBU131158 WLN131084:WLQ131158 WVJ131084:WVM131158 B196620:E196694 IX196620:JA196694 ST196620:SW196694 ACP196620:ACS196694 AML196620:AMO196694 AWH196620:AWK196694 BGD196620:BGG196694 BPZ196620:BQC196694 BZV196620:BZY196694 CJR196620:CJU196694 CTN196620:CTQ196694 DDJ196620:DDM196694 DNF196620:DNI196694 DXB196620:DXE196694 EGX196620:EHA196694 EQT196620:EQW196694 FAP196620:FAS196694 FKL196620:FKO196694 FUH196620:FUK196694 GED196620:GEG196694 GNZ196620:GOC196694 GXV196620:GXY196694 HHR196620:HHU196694 HRN196620:HRQ196694 IBJ196620:IBM196694 ILF196620:ILI196694 IVB196620:IVE196694 JEX196620:JFA196694 JOT196620:JOW196694 JYP196620:JYS196694 KIL196620:KIO196694 KSH196620:KSK196694 LCD196620:LCG196694 LLZ196620:LMC196694 LVV196620:LVY196694 MFR196620:MFU196694 MPN196620:MPQ196694 MZJ196620:MZM196694 NJF196620:NJI196694 NTB196620:NTE196694 OCX196620:ODA196694 OMT196620:OMW196694 OWP196620:OWS196694 PGL196620:PGO196694 PQH196620:PQK196694 QAD196620:QAG196694 QJZ196620:QKC196694 QTV196620:QTY196694 RDR196620:RDU196694 RNN196620:RNQ196694 RXJ196620:RXM196694 SHF196620:SHI196694 SRB196620:SRE196694 TAX196620:TBA196694 TKT196620:TKW196694 TUP196620:TUS196694 UEL196620:UEO196694 UOH196620:UOK196694 UYD196620:UYG196694 VHZ196620:VIC196694 VRV196620:VRY196694 WBR196620:WBU196694 WLN196620:WLQ196694 WVJ196620:WVM196694 B262156:E262230 IX262156:JA262230 ST262156:SW262230 ACP262156:ACS262230 AML262156:AMO262230 AWH262156:AWK262230 BGD262156:BGG262230 BPZ262156:BQC262230 BZV262156:BZY262230 CJR262156:CJU262230 CTN262156:CTQ262230 DDJ262156:DDM262230 DNF262156:DNI262230 DXB262156:DXE262230 EGX262156:EHA262230 EQT262156:EQW262230 FAP262156:FAS262230 FKL262156:FKO262230 FUH262156:FUK262230 GED262156:GEG262230 GNZ262156:GOC262230 GXV262156:GXY262230 HHR262156:HHU262230 HRN262156:HRQ262230 IBJ262156:IBM262230 ILF262156:ILI262230 IVB262156:IVE262230 JEX262156:JFA262230 JOT262156:JOW262230 JYP262156:JYS262230 KIL262156:KIO262230 KSH262156:KSK262230 LCD262156:LCG262230 LLZ262156:LMC262230 LVV262156:LVY262230 MFR262156:MFU262230 MPN262156:MPQ262230 MZJ262156:MZM262230 NJF262156:NJI262230 NTB262156:NTE262230 OCX262156:ODA262230 OMT262156:OMW262230 OWP262156:OWS262230 PGL262156:PGO262230 PQH262156:PQK262230 QAD262156:QAG262230 QJZ262156:QKC262230 QTV262156:QTY262230 RDR262156:RDU262230 RNN262156:RNQ262230 RXJ262156:RXM262230 SHF262156:SHI262230 SRB262156:SRE262230 TAX262156:TBA262230 TKT262156:TKW262230 TUP262156:TUS262230 UEL262156:UEO262230 UOH262156:UOK262230 UYD262156:UYG262230 VHZ262156:VIC262230 VRV262156:VRY262230 WBR262156:WBU262230 WLN262156:WLQ262230 WVJ262156:WVM262230 B327692:E327766 IX327692:JA327766 ST327692:SW327766 ACP327692:ACS327766 AML327692:AMO327766 AWH327692:AWK327766 BGD327692:BGG327766 BPZ327692:BQC327766 BZV327692:BZY327766 CJR327692:CJU327766 CTN327692:CTQ327766 DDJ327692:DDM327766 DNF327692:DNI327766 DXB327692:DXE327766 EGX327692:EHA327766 EQT327692:EQW327766 FAP327692:FAS327766 FKL327692:FKO327766 FUH327692:FUK327766 GED327692:GEG327766 GNZ327692:GOC327766 GXV327692:GXY327766 HHR327692:HHU327766 HRN327692:HRQ327766 IBJ327692:IBM327766 ILF327692:ILI327766 IVB327692:IVE327766 JEX327692:JFA327766 JOT327692:JOW327766 JYP327692:JYS327766 KIL327692:KIO327766 KSH327692:KSK327766 LCD327692:LCG327766 LLZ327692:LMC327766 LVV327692:LVY327766 MFR327692:MFU327766 MPN327692:MPQ327766 MZJ327692:MZM327766 NJF327692:NJI327766 NTB327692:NTE327766 OCX327692:ODA327766 OMT327692:OMW327766 OWP327692:OWS327766 PGL327692:PGO327766 PQH327692:PQK327766 QAD327692:QAG327766 QJZ327692:QKC327766 QTV327692:QTY327766 RDR327692:RDU327766 RNN327692:RNQ327766 RXJ327692:RXM327766 SHF327692:SHI327766 SRB327692:SRE327766 TAX327692:TBA327766 TKT327692:TKW327766 TUP327692:TUS327766 UEL327692:UEO327766 UOH327692:UOK327766 UYD327692:UYG327766 VHZ327692:VIC327766 VRV327692:VRY327766 WBR327692:WBU327766 WLN327692:WLQ327766 WVJ327692:WVM327766 B393228:E393302 IX393228:JA393302 ST393228:SW393302 ACP393228:ACS393302 AML393228:AMO393302 AWH393228:AWK393302 BGD393228:BGG393302 BPZ393228:BQC393302 BZV393228:BZY393302 CJR393228:CJU393302 CTN393228:CTQ393302 DDJ393228:DDM393302 DNF393228:DNI393302 DXB393228:DXE393302 EGX393228:EHA393302 EQT393228:EQW393302 FAP393228:FAS393302 FKL393228:FKO393302 FUH393228:FUK393302 GED393228:GEG393302 GNZ393228:GOC393302 GXV393228:GXY393302 HHR393228:HHU393302 HRN393228:HRQ393302 IBJ393228:IBM393302 ILF393228:ILI393302 IVB393228:IVE393302 JEX393228:JFA393302 JOT393228:JOW393302 JYP393228:JYS393302 KIL393228:KIO393302 KSH393228:KSK393302 LCD393228:LCG393302 LLZ393228:LMC393302 LVV393228:LVY393302 MFR393228:MFU393302 MPN393228:MPQ393302 MZJ393228:MZM393302 NJF393228:NJI393302 NTB393228:NTE393302 OCX393228:ODA393302 OMT393228:OMW393302 OWP393228:OWS393302 PGL393228:PGO393302 PQH393228:PQK393302 QAD393228:QAG393302 QJZ393228:QKC393302 QTV393228:QTY393302 RDR393228:RDU393302 RNN393228:RNQ393302 RXJ393228:RXM393302 SHF393228:SHI393302 SRB393228:SRE393302 TAX393228:TBA393302 TKT393228:TKW393302 TUP393228:TUS393302 UEL393228:UEO393302 UOH393228:UOK393302 UYD393228:UYG393302 VHZ393228:VIC393302 VRV393228:VRY393302 WBR393228:WBU393302 WLN393228:WLQ393302 WVJ393228:WVM393302 B458764:E458838 IX458764:JA458838 ST458764:SW458838 ACP458764:ACS458838 AML458764:AMO458838 AWH458764:AWK458838 BGD458764:BGG458838 BPZ458764:BQC458838 BZV458764:BZY458838 CJR458764:CJU458838 CTN458764:CTQ458838 DDJ458764:DDM458838 DNF458764:DNI458838 DXB458764:DXE458838 EGX458764:EHA458838 EQT458764:EQW458838 FAP458764:FAS458838 FKL458764:FKO458838 FUH458764:FUK458838 GED458764:GEG458838 GNZ458764:GOC458838 GXV458764:GXY458838 HHR458764:HHU458838 HRN458764:HRQ458838 IBJ458764:IBM458838 ILF458764:ILI458838 IVB458764:IVE458838 JEX458764:JFA458838 JOT458764:JOW458838 JYP458764:JYS458838 KIL458764:KIO458838 KSH458764:KSK458838 LCD458764:LCG458838 LLZ458764:LMC458838 LVV458764:LVY458838 MFR458764:MFU458838 MPN458764:MPQ458838 MZJ458764:MZM458838 NJF458764:NJI458838 NTB458764:NTE458838 OCX458764:ODA458838 OMT458764:OMW458838 OWP458764:OWS458838 PGL458764:PGO458838 PQH458764:PQK458838 QAD458764:QAG458838 QJZ458764:QKC458838 QTV458764:QTY458838 RDR458764:RDU458838 RNN458764:RNQ458838 RXJ458764:RXM458838 SHF458764:SHI458838 SRB458764:SRE458838 TAX458764:TBA458838 TKT458764:TKW458838 TUP458764:TUS458838 UEL458764:UEO458838 UOH458764:UOK458838 UYD458764:UYG458838 VHZ458764:VIC458838 VRV458764:VRY458838 WBR458764:WBU458838 WLN458764:WLQ458838 WVJ458764:WVM458838 B524300:E524374 IX524300:JA524374 ST524300:SW524374 ACP524300:ACS524374 AML524300:AMO524374 AWH524300:AWK524374 BGD524300:BGG524374 BPZ524300:BQC524374 BZV524300:BZY524374 CJR524300:CJU524374 CTN524300:CTQ524374 DDJ524300:DDM524374 DNF524300:DNI524374 DXB524300:DXE524374 EGX524300:EHA524374 EQT524300:EQW524374 FAP524300:FAS524374 FKL524300:FKO524374 FUH524300:FUK524374 GED524300:GEG524374 GNZ524300:GOC524374 GXV524300:GXY524374 HHR524300:HHU524374 HRN524300:HRQ524374 IBJ524300:IBM524374 ILF524300:ILI524374 IVB524300:IVE524374 JEX524300:JFA524374 JOT524300:JOW524374 JYP524300:JYS524374 KIL524300:KIO524374 KSH524300:KSK524374 LCD524300:LCG524374 LLZ524300:LMC524374 LVV524300:LVY524374 MFR524300:MFU524374 MPN524300:MPQ524374 MZJ524300:MZM524374 NJF524300:NJI524374 NTB524300:NTE524374 OCX524300:ODA524374 OMT524300:OMW524374 OWP524300:OWS524374 PGL524300:PGO524374 PQH524300:PQK524374 QAD524300:QAG524374 QJZ524300:QKC524374 QTV524300:QTY524374 RDR524300:RDU524374 RNN524300:RNQ524374 RXJ524300:RXM524374 SHF524300:SHI524374 SRB524300:SRE524374 TAX524300:TBA524374 TKT524300:TKW524374 TUP524300:TUS524374 UEL524300:UEO524374 UOH524300:UOK524374 UYD524300:UYG524374 VHZ524300:VIC524374 VRV524300:VRY524374 WBR524300:WBU524374 WLN524300:WLQ524374 WVJ524300:WVM524374 B589836:E589910 IX589836:JA589910 ST589836:SW589910 ACP589836:ACS589910 AML589836:AMO589910 AWH589836:AWK589910 BGD589836:BGG589910 BPZ589836:BQC589910 BZV589836:BZY589910 CJR589836:CJU589910 CTN589836:CTQ589910 DDJ589836:DDM589910 DNF589836:DNI589910 DXB589836:DXE589910 EGX589836:EHA589910 EQT589836:EQW589910 FAP589836:FAS589910 FKL589836:FKO589910 FUH589836:FUK589910 GED589836:GEG589910 GNZ589836:GOC589910 GXV589836:GXY589910 HHR589836:HHU589910 HRN589836:HRQ589910 IBJ589836:IBM589910 ILF589836:ILI589910 IVB589836:IVE589910 JEX589836:JFA589910 JOT589836:JOW589910 JYP589836:JYS589910 KIL589836:KIO589910 KSH589836:KSK589910 LCD589836:LCG589910 LLZ589836:LMC589910 LVV589836:LVY589910 MFR589836:MFU589910 MPN589836:MPQ589910 MZJ589836:MZM589910 NJF589836:NJI589910 NTB589836:NTE589910 OCX589836:ODA589910 OMT589836:OMW589910 OWP589836:OWS589910 PGL589836:PGO589910 PQH589836:PQK589910 QAD589836:QAG589910 QJZ589836:QKC589910 QTV589836:QTY589910 RDR589836:RDU589910 RNN589836:RNQ589910 RXJ589836:RXM589910 SHF589836:SHI589910 SRB589836:SRE589910 TAX589836:TBA589910 TKT589836:TKW589910 TUP589836:TUS589910 UEL589836:UEO589910 UOH589836:UOK589910 UYD589836:UYG589910 VHZ589836:VIC589910 VRV589836:VRY589910 WBR589836:WBU589910 WLN589836:WLQ589910 WVJ589836:WVM589910 B655372:E655446 IX655372:JA655446 ST655372:SW655446 ACP655372:ACS655446 AML655372:AMO655446 AWH655372:AWK655446 BGD655372:BGG655446 BPZ655372:BQC655446 BZV655372:BZY655446 CJR655372:CJU655446 CTN655372:CTQ655446 DDJ655372:DDM655446 DNF655372:DNI655446 DXB655372:DXE655446 EGX655372:EHA655446 EQT655372:EQW655446 FAP655372:FAS655446 FKL655372:FKO655446 FUH655372:FUK655446 GED655372:GEG655446 GNZ655372:GOC655446 GXV655372:GXY655446 HHR655372:HHU655446 HRN655372:HRQ655446 IBJ655372:IBM655446 ILF655372:ILI655446 IVB655372:IVE655446 JEX655372:JFA655446 JOT655372:JOW655446 JYP655372:JYS655446 KIL655372:KIO655446 KSH655372:KSK655446 LCD655372:LCG655446 LLZ655372:LMC655446 LVV655372:LVY655446 MFR655372:MFU655446 MPN655372:MPQ655446 MZJ655372:MZM655446 NJF655372:NJI655446 NTB655372:NTE655446 OCX655372:ODA655446 OMT655372:OMW655446 OWP655372:OWS655446 PGL655372:PGO655446 PQH655372:PQK655446 QAD655372:QAG655446 QJZ655372:QKC655446 QTV655372:QTY655446 RDR655372:RDU655446 RNN655372:RNQ655446 RXJ655372:RXM655446 SHF655372:SHI655446 SRB655372:SRE655446 TAX655372:TBA655446 TKT655372:TKW655446 TUP655372:TUS655446 UEL655372:UEO655446 UOH655372:UOK655446 UYD655372:UYG655446 VHZ655372:VIC655446 VRV655372:VRY655446 WBR655372:WBU655446 WLN655372:WLQ655446 WVJ655372:WVM655446 B720908:E720982 IX720908:JA720982 ST720908:SW720982 ACP720908:ACS720982 AML720908:AMO720982 AWH720908:AWK720982 BGD720908:BGG720982 BPZ720908:BQC720982 BZV720908:BZY720982 CJR720908:CJU720982 CTN720908:CTQ720982 DDJ720908:DDM720982 DNF720908:DNI720982 DXB720908:DXE720982 EGX720908:EHA720982 EQT720908:EQW720982 FAP720908:FAS720982 FKL720908:FKO720982 FUH720908:FUK720982 GED720908:GEG720982 GNZ720908:GOC720982 GXV720908:GXY720982 HHR720908:HHU720982 HRN720908:HRQ720982 IBJ720908:IBM720982 ILF720908:ILI720982 IVB720908:IVE720982 JEX720908:JFA720982 JOT720908:JOW720982 JYP720908:JYS720982 KIL720908:KIO720982 KSH720908:KSK720982 LCD720908:LCG720982 LLZ720908:LMC720982 LVV720908:LVY720982 MFR720908:MFU720982 MPN720908:MPQ720982 MZJ720908:MZM720982 NJF720908:NJI720982 NTB720908:NTE720982 OCX720908:ODA720982 OMT720908:OMW720982 OWP720908:OWS720982 PGL720908:PGO720982 PQH720908:PQK720982 QAD720908:QAG720982 QJZ720908:QKC720982 QTV720908:QTY720982 RDR720908:RDU720982 RNN720908:RNQ720982 RXJ720908:RXM720982 SHF720908:SHI720982 SRB720908:SRE720982 TAX720908:TBA720982 TKT720908:TKW720982 TUP720908:TUS720982 UEL720908:UEO720982 UOH720908:UOK720982 UYD720908:UYG720982 VHZ720908:VIC720982 VRV720908:VRY720982 WBR720908:WBU720982 WLN720908:WLQ720982 WVJ720908:WVM720982 B786444:E786518 IX786444:JA786518 ST786444:SW786518 ACP786444:ACS786518 AML786444:AMO786518 AWH786444:AWK786518 BGD786444:BGG786518 BPZ786444:BQC786518 BZV786444:BZY786518 CJR786444:CJU786518 CTN786444:CTQ786518 DDJ786444:DDM786518 DNF786444:DNI786518 DXB786444:DXE786518 EGX786444:EHA786518 EQT786444:EQW786518 FAP786444:FAS786518 FKL786444:FKO786518 FUH786444:FUK786518 GED786444:GEG786518 GNZ786444:GOC786518 GXV786444:GXY786518 HHR786444:HHU786518 HRN786444:HRQ786518 IBJ786444:IBM786518 ILF786444:ILI786518 IVB786444:IVE786518 JEX786444:JFA786518 JOT786444:JOW786518 JYP786444:JYS786518 KIL786444:KIO786518 KSH786444:KSK786518 LCD786444:LCG786518 LLZ786444:LMC786518 LVV786444:LVY786518 MFR786444:MFU786518 MPN786444:MPQ786518 MZJ786444:MZM786518 NJF786444:NJI786518 NTB786444:NTE786518 OCX786444:ODA786518 OMT786444:OMW786518 OWP786444:OWS786518 PGL786444:PGO786518 PQH786444:PQK786518 QAD786444:QAG786518 QJZ786444:QKC786518 QTV786444:QTY786518 RDR786444:RDU786518 RNN786444:RNQ786518 RXJ786444:RXM786518 SHF786444:SHI786518 SRB786444:SRE786518 TAX786444:TBA786518 TKT786444:TKW786518 TUP786444:TUS786518 UEL786444:UEO786518 UOH786444:UOK786518 UYD786444:UYG786518 VHZ786444:VIC786518 VRV786444:VRY786518 WBR786444:WBU786518 WLN786444:WLQ786518 WVJ786444:WVM786518 B851980:E852054 IX851980:JA852054 ST851980:SW852054 ACP851980:ACS852054 AML851980:AMO852054 AWH851980:AWK852054 BGD851980:BGG852054 BPZ851980:BQC852054 BZV851980:BZY852054 CJR851980:CJU852054 CTN851980:CTQ852054 DDJ851980:DDM852054 DNF851980:DNI852054 DXB851980:DXE852054 EGX851980:EHA852054 EQT851980:EQW852054 FAP851980:FAS852054 FKL851980:FKO852054 FUH851980:FUK852054 GED851980:GEG852054 GNZ851980:GOC852054 GXV851980:GXY852054 HHR851980:HHU852054 HRN851980:HRQ852054 IBJ851980:IBM852054 ILF851980:ILI852054 IVB851980:IVE852054 JEX851980:JFA852054 JOT851980:JOW852054 JYP851980:JYS852054 KIL851980:KIO852054 KSH851980:KSK852054 LCD851980:LCG852054 LLZ851980:LMC852054 LVV851980:LVY852054 MFR851980:MFU852054 MPN851980:MPQ852054 MZJ851980:MZM852054 NJF851980:NJI852054 NTB851980:NTE852054 OCX851980:ODA852054 OMT851980:OMW852054 OWP851980:OWS852054 PGL851980:PGO852054 PQH851980:PQK852054 QAD851980:QAG852054 QJZ851980:QKC852054 QTV851980:QTY852054 RDR851980:RDU852054 RNN851980:RNQ852054 RXJ851980:RXM852054 SHF851980:SHI852054 SRB851980:SRE852054 TAX851980:TBA852054 TKT851980:TKW852054 TUP851980:TUS852054 UEL851980:UEO852054 UOH851980:UOK852054 UYD851980:UYG852054 VHZ851980:VIC852054 VRV851980:VRY852054 WBR851980:WBU852054 WLN851980:WLQ852054 WVJ851980:WVM852054 B917516:E917590 IX917516:JA917590 ST917516:SW917590 ACP917516:ACS917590 AML917516:AMO917590 AWH917516:AWK917590 BGD917516:BGG917590 BPZ917516:BQC917590 BZV917516:BZY917590 CJR917516:CJU917590 CTN917516:CTQ917590 DDJ917516:DDM917590 DNF917516:DNI917590 DXB917516:DXE917590 EGX917516:EHA917590 EQT917516:EQW917590 FAP917516:FAS917590 FKL917516:FKO917590 FUH917516:FUK917590 GED917516:GEG917590 GNZ917516:GOC917590 GXV917516:GXY917590 HHR917516:HHU917590 HRN917516:HRQ917590 IBJ917516:IBM917590 ILF917516:ILI917590 IVB917516:IVE917590 JEX917516:JFA917590 JOT917516:JOW917590 JYP917516:JYS917590 KIL917516:KIO917590 KSH917516:KSK917590 LCD917516:LCG917590 LLZ917516:LMC917590 LVV917516:LVY917590 MFR917516:MFU917590 MPN917516:MPQ917590 MZJ917516:MZM917590 NJF917516:NJI917590 NTB917516:NTE917590 OCX917516:ODA917590 OMT917516:OMW917590 OWP917516:OWS917590 PGL917516:PGO917590 PQH917516:PQK917590 QAD917516:QAG917590 QJZ917516:QKC917590 QTV917516:QTY917590 RDR917516:RDU917590 RNN917516:RNQ917590 RXJ917516:RXM917590 SHF917516:SHI917590 SRB917516:SRE917590 TAX917516:TBA917590 TKT917516:TKW917590 TUP917516:TUS917590 UEL917516:UEO917590 UOH917516:UOK917590 UYD917516:UYG917590 VHZ917516:VIC917590 VRV917516:VRY917590 WBR917516:WBU917590 WLN917516:WLQ917590 WVJ917516:WVM917590 B983052:E983126 IX983052:JA983126 ST983052:SW983126 ACP983052:ACS983126 AML983052:AMO983126 AWH983052:AWK983126 BGD983052:BGG983126 BPZ983052:BQC983126 BZV983052:BZY983126 CJR983052:CJU983126 CTN983052:CTQ983126 DDJ983052:DDM983126 DNF983052:DNI983126 DXB983052:DXE983126 EGX983052:EHA983126 EQT983052:EQW983126 FAP983052:FAS983126 FKL983052:FKO983126 FUH983052:FUK983126 GED983052:GEG983126 GNZ983052:GOC983126 GXV983052:GXY983126 HHR983052:HHU983126 HRN983052:HRQ983126 IBJ983052:IBM983126 ILF983052:ILI983126 IVB983052:IVE983126 JEX983052:JFA983126 JOT983052:JOW983126 JYP983052:JYS983126 KIL983052:KIO983126 KSH983052:KSK983126 LCD983052:LCG983126 LLZ983052:LMC983126 LVV983052:LVY983126 MFR983052:MFU983126 MPN983052:MPQ983126 MZJ983052:MZM983126 NJF983052:NJI983126 NTB983052:NTE983126 OCX983052:ODA983126 OMT983052:OMW983126 OWP983052:OWS983126 PGL983052:PGO983126 PQH983052:PQK983126 QAD983052:QAG983126 QJZ983052:QKC983126 QTV983052:QTY983126 RDR983052:RDU983126 RNN983052:RNQ983126 RXJ983052:RXM983126 SHF983052:SHI983126 SRB983052:SRE983126 TAX983052:TBA983126 TKT983052:TKW983126 TUP983052:TUS983126 UEL983052:UEO983126 UOH983052:UOK983126 UYD983052:UYG983126 VHZ983052:VIC983126 VRV983052:VRY983126 WBR983052:WBU983126 WLN983052:WLQ983126 WVJ983052:WVM983126 H1:K88 JD1:JG88 SZ1:TC88 ACV1:ACY88 AMR1:AMU88 AWN1:AWQ88 BGJ1:BGM88 BQF1:BQI88 CAB1:CAE88 CJX1:CKA88 CTT1:CTW88 DDP1:DDS88 DNL1:DNO88 DXH1:DXK88 EHD1:EHG88 EQZ1:ERC88 FAV1:FAY88 FKR1:FKU88 FUN1:FUQ88 GEJ1:GEM88 GOF1:GOI88 GYB1:GYE88 HHX1:HIA88 HRT1:HRW88 IBP1:IBS88 ILL1:ILO88 IVH1:IVK88 JFD1:JFG88 JOZ1:JPC88 JYV1:JYY88 KIR1:KIU88 KSN1:KSQ88 LCJ1:LCM88 LMF1:LMI88 LWB1:LWE88 MFX1:MGA88 MPT1:MPW88 MZP1:MZS88 NJL1:NJO88 NTH1:NTK88 ODD1:ODG88 OMZ1:ONC88 OWV1:OWY88 PGR1:PGU88 PQN1:PQQ88 QAJ1:QAM88 QKF1:QKI88 QUB1:QUE88 RDX1:REA88 RNT1:RNW88 RXP1:RXS88 SHL1:SHO88 SRH1:SRK88 TBD1:TBG88 TKZ1:TLC88 TUV1:TUY88 UER1:UEU88 UON1:UOQ88 UYJ1:UYM88 VIF1:VII88 VSB1:VSE88 WBX1:WCA88 WLT1:WLW88 WVP1:WVS88 H65537:K65624 JD65537:JG65624 SZ65537:TC65624 ACV65537:ACY65624 AMR65537:AMU65624 AWN65537:AWQ65624 BGJ65537:BGM65624 BQF65537:BQI65624 CAB65537:CAE65624 CJX65537:CKA65624 CTT65537:CTW65624 DDP65537:DDS65624 DNL65537:DNO65624 DXH65537:DXK65624 EHD65537:EHG65624 EQZ65537:ERC65624 FAV65537:FAY65624 FKR65537:FKU65624 FUN65537:FUQ65624 GEJ65537:GEM65624 GOF65537:GOI65624 GYB65537:GYE65624 HHX65537:HIA65624 HRT65537:HRW65624 IBP65537:IBS65624 ILL65537:ILO65624 IVH65537:IVK65624 JFD65537:JFG65624 JOZ65537:JPC65624 JYV65537:JYY65624 KIR65537:KIU65624 KSN65537:KSQ65624 LCJ65537:LCM65624 LMF65537:LMI65624 LWB65537:LWE65624 MFX65537:MGA65624 MPT65537:MPW65624 MZP65537:MZS65624 NJL65537:NJO65624 NTH65537:NTK65624 ODD65537:ODG65624 OMZ65537:ONC65624 OWV65537:OWY65624 PGR65537:PGU65624 PQN65537:PQQ65624 QAJ65537:QAM65624 QKF65537:QKI65624 QUB65537:QUE65624 RDX65537:REA65624 RNT65537:RNW65624 RXP65537:RXS65624 SHL65537:SHO65624 SRH65537:SRK65624 TBD65537:TBG65624 TKZ65537:TLC65624 TUV65537:TUY65624 UER65537:UEU65624 UON65537:UOQ65624 UYJ65537:UYM65624 VIF65537:VII65624 VSB65537:VSE65624 WBX65537:WCA65624 WLT65537:WLW65624 WVP65537:WVS65624 H131073:K131160 JD131073:JG131160 SZ131073:TC131160 ACV131073:ACY131160 AMR131073:AMU131160 AWN131073:AWQ131160 BGJ131073:BGM131160 BQF131073:BQI131160 CAB131073:CAE131160 CJX131073:CKA131160 CTT131073:CTW131160 DDP131073:DDS131160 DNL131073:DNO131160 DXH131073:DXK131160 EHD131073:EHG131160 EQZ131073:ERC131160 FAV131073:FAY131160 FKR131073:FKU131160 FUN131073:FUQ131160 GEJ131073:GEM131160 GOF131073:GOI131160 GYB131073:GYE131160 HHX131073:HIA131160 HRT131073:HRW131160 IBP131073:IBS131160 ILL131073:ILO131160 IVH131073:IVK131160 JFD131073:JFG131160 JOZ131073:JPC131160 JYV131073:JYY131160 KIR131073:KIU131160 KSN131073:KSQ131160 LCJ131073:LCM131160 LMF131073:LMI131160 LWB131073:LWE131160 MFX131073:MGA131160 MPT131073:MPW131160 MZP131073:MZS131160 NJL131073:NJO131160 NTH131073:NTK131160 ODD131073:ODG131160 OMZ131073:ONC131160 OWV131073:OWY131160 PGR131073:PGU131160 PQN131073:PQQ131160 QAJ131073:QAM131160 QKF131073:QKI131160 QUB131073:QUE131160 RDX131073:REA131160 RNT131073:RNW131160 RXP131073:RXS131160 SHL131073:SHO131160 SRH131073:SRK131160 TBD131073:TBG131160 TKZ131073:TLC131160 TUV131073:TUY131160 UER131073:UEU131160 UON131073:UOQ131160 UYJ131073:UYM131160 VIF131073:VII131160 VSB131073:VSE131160 WBX131073:WCA131160 WLT131073:WLW131160 WVP131073:WVS131160 H196609:K196696 JD196609:JG196696 SZ196609:TC196696 ACV196609:ACY196696 AMR196609:AMU196696 AWN196609:AWQ196696 BGJ196609:BGM196696 BQF196609:BQI196696 CAB196609:CAE196696 CJX196609:CKA196696 CTT196609:CTW196696 DDP196609:DDS196696 DNL196609:DNO196696 DXH196609:DXK196696 EHD196609:EHG196696 EQZ196609:ERC196696 FAV196609:FAY196696 FKR196609:FKU196696 FUN196609:FUQ196696 GEJ196609:GEM196696 GOF196609:GOI196696 GYB196609:GYE196696 HHX196609:HIA196696 HRT196609:HRW196696 IBP196609:IBS196696 ILL196609:ILO196696 IVH196609:IVK196696 JFD196609:JFG196696 JOZ196609:JPC196696 JYV196609:JYY196696 KIR196609:KIU196696 KSN196609:KSQ196696 LCJ196609:LCM196696 LMF196609:LMI196696 LWB196609:LWE196696 MFX196609:MGA196696 MPT196609:MPW196696 MZP196609:MZS196696 NJL196609:NJO196696 NTH196609:NTK196696 ODD196609:ODG196696 OMZ196609:ONC196696 OWV196609:OWY196696 PGR196609:PGU196696 PQN196609:PQQ196696 QAJ196609:QAM196696 QKF196609:QKI196696 QUB196609:QUE196696 RDX196609:REA196696 RNT196609:RNW196696 RXP196609:RXS196696 SHL196609:SHO196696 SRH196609:SRK196696 TBD196609:TBG196696 TKZ196609:TLC196696 TUV196609:TUY196696 UER196609:UEU196696 UON196609:UOQ196696 UYJ196609:UYM196696 VIF196609:VII196696 VSB196609:VSE196696 WBX196609:WCA196696 WLT196609:WLW196696 WVP196609:WVS196696 H262145:K262232 JD262145:JG262232 SZ262145:TC262232 ACV262145:ACY262232 AMR262145:AMU262232 AWN262145:AWQ262232 BGJ262145:BGM262232 BQF262145:BQI262232 CAB262145:CAE262232 CJX262145:CKA262232 CTT262145:CTW262232 DDP262145:DDS262232 DNL262145:DNO262232 DXH262145:DXK262232 EHD262145:EHG262232 EQZ262145:ERC262232 FAV262145:FAY262232 FKR262145:FKU262232 FUN262145:FUQ262232 GEJ262145:GEM262232 GOF262145:GOI262232 GYB262145:GYE262232 HHX262145:HIA262232 HRT262145:HRW262232 IBP262145:IBS262232 ILL262145:ILO262232 IVH262145:IVK262232 JFD262145:JFG262232 JOZ262145:JPC262232 JYV262145:JYY262232 KIR262145:KIU262232 KSN262145:KSQ262232 LCJ262145:LCM262232 LMF262145:LMI262232 LWB262145:LWE262232 MFX262145:MGA262232 MPT262145:MPW262232 MZP262145:MZS262232 NJL262145:NJO262232 NTH262145:NTK262232 ODD262145:ODG262232 OMZ262145:ONC262232 OWV262145:OWY262232 PGR262145:PGU262232 PQN262145:PQQ262232 QAJ262145:QAM262232 QKF262145:QKI262232 QUB262145:QUE262232 RDX262145:REA262232 RNT262145:RNW262232 RXP262145:RXS262232 SHL262145:SHO262232 SRH262145:SRK262232 TBD262145:TBG262232 TKZ262145:TLC262232 TUV262145:TUY262232 UER262145:UEU262232 UON262145:UOQ262232 UYJ262145:UYM262232 VIF262145:VII262232 VSB262145:VSE262232 WBX262145:WCA262232 WLT262145:WLW262232 WVP262145:WVS262232 H327681:K327768 JD327681:JG327768 SZ327681:TC327768 ACV327681:ACY327768 AMR327681:AMU327768 AWN327681:AWQ327768 BGJ327681:BGM327768 BQF327681:BQI327768 CAB327681:CAE327768 CJX327681:CKA327768 CTT327681:CTW327768 DDP327681:DDS327768 DNL327681:DNO327768 DXH327681:DXK327768 EHD327681:EHG327768 EQZ327681:ERC327768 FAV327681:FAY327768 FKR327681:FKU327768 FUN327681:FUQ327768 GEJ327681:GEM327768 GOF327681:GOI327768 GYB327681:GYE327768 HHX327681:HIA327768 HRT327681:HRW327768 IBP327681:IBS327768 ILL327681:ILO327768 IVH327681:IVK327768 JFD327681:JFG327768 JOZ327681:JPC327768 JYV327681:JYY327768 KIR327681:KIU327768 KSN327681:KSQ327768 LCJ327681:LCM327768 LMF327681:LMI327768 LWB327681:LWE327768 MFX327681:MGA327768 MPT327681:MPW327768 MZP327681:MZS327768 NJL327681:NJO327768 NTH327681:NTK327768 ODD327681:ODG327768 OMZ327681:ONC327768 OWV327681:OWY327768 PGR327681:PGU327768 PQN327681:PQQ327768 QAJ327681:QAM327768 QKF327681:QKI327768 QUB327681:QUE327768 RDX327681:REA327768 RNT327681:RNW327768 RXP327681:RXS327768 SHL327681:SHO327768 SRH327681:SRK327768 TBD327681:TBG327768 TKZ327681:TLC327768 TUV327681:TUY327768 UER327681:UEU327768 UON327681:UOQ327768 UYJ327681:UYM327768 VIF327681:VII327768 VSB327681:VSE327768 WBX327681:WCA327768 WLT327681:WLW327768 WVP327681:WVS327768 H393217:K393304 JD393217:JG393304 SZ393217:TC393304 ACV393217:ACY393304 AMR393217:AMU393304 AWN393217:AWQ393304 BGJ393217:BGM393304 BQF393217:BQI393304 CAB393217:CAE393304 CJX393217:CKA393304 CTT393217:CTW393304 DDP393217:DDS393304 DNL393217:DNO393304 DXH393217:DXK393304 EHD393217:EHG393304 EQZ393217:ERC393304 FAV393217:FAY393304 FKR393217:FKU393304 FUN393217:FUQ393304 GEJ393217:GEM393304 GOF393217:GOI393304 GYB393217:GYE393304 HHX393217:HIA393304 HRT393217:HRW393304 IBP393217:IBS393304 ILL393217:ILO393304 IVH393217:IVK393304 JFD393217:JFG393304 JOZ393217:JPC393304 JYV393217:JYY393304 KIR393217:KIU393304 KSN393217:KSQ393304 LCJ393217:LCM393304 LMF393217:LMI393304 LWB393217:LWE393304 MFX393217:MGA393304 MPT393217:MPW393304 MZP393217:MZS393304 NJL393217:NJO393304 NTH393217:NTK393304 ODD393217:ODG393304 OMZ393217:ONC393304 OWV393217:OWY393304 PGR393217:PGU393304 PQN393217:PQQ393304 QAJ393217:QAM393304 QKF393217:QKI393304 QUB393217:QUE393304 RDX393217:REA393304 RNT393217:RNW393304 RXP393217:RXS393304 SHL393217:SHO393304 SRH393217:SRK393304 TBD393217:TBG393304 TKZ393217:TLC393304 TUV393217:TUY393304 UER393217:UEU393304 UON393217:UOQ393304 UYJ393217:UYM393304 VIF393217:VII393304 VSB393217:VSE393304 WBX393217:WCA393304 WLT393217:WLW393304 WVP393217:WVS393304 H458753:K458840 JD458753:JG458840 SZ458753:TC458840 ACV458753:ACY458840 AMR458753:AMU458840 AWN458753:AWQ458840 BGJ458753:BGM458840 BQF458753:BQI458840 CAB458753:CAE458840 CJX458753:CKA458840 CTT458753:CTW458840 DDP458753:DDS458840 DNL458753:DNO458840 DXH458753:DXK458840 EHD458753:EHG458840 EQZ458753:ERC458840 FAV458753:FAY458840 FKR458753:FKU458840 FUN458753:FUQ458840 GEJ458753:GEM458840 GOF458753:GOI458840 GYB458753:GYE458840 HHX458753:HIA458840 HRT458753:HRW458840 IBP458753:IBS458840 ILL458753:ILO458840 IVH458753:IVK458840 JFD458753:JFG458840 JOZ458753:JPC458840 JYV458753:JYY458840 KIR458753:KIU458840 KSN458753:KSQ458840 LCJ458753:LCM458840 LMF458753:LMI458840 LWB458753:LWE458840 MFX458753:MGA458840 MPT458753:MPW458840 MZP458753:MZS458840 NJL458753:NJO458840 NTH458753:NTK458840 ODD458753:ODG458840 OMZ458753:ONC458840 OWV458753:OWY458840 PGR458753:PGU458840 PQN458753:PQQ458840 QAJ458753:QAM458840 QKF458753:QKI458840 QUB458753:QUE458840 RDX458753:REA458840 RNT458753:RNW458840 RXP458753:RXS458840 SHL458753:SHO458840 SRH458753:SRK458840 TBD458753:TBG458840 TKZ458753:TLC458840 TUV458753:TUY458840 UER458753:UEU458840 UON458753:UOQ458840 UYJ458753:UYM458840 VIF458753:VII458840 VSB458753:VSE458840 WBX458753:WCA458840 WLT458753:WLW458840 WVP458753:WVS458840 H524289:K524376 JD524289:JG524376 SZ524289:TC524376 ACV524289:ACY524376 AMR524289:AMU524376 AWN524289:AWQ524376 BGJ524289:BGM524376 BQF524289:BQI524376 CAB524289:CAE524376 CJX524289:CKA524376 CTT524289:CTW524376 DDP524289:DDS524376 DNL524289:DNO524376 DXH524289:DXK524376 EHD524289:EHG524376 EQZ524289:ERC524376 FAV524289:FAY524376 FKR524289:FKU524376 FUN524289:FUQ524376 GEJ524289:GEM524376 GOF524289:GOI524376 GYB524289:GYE524376 HHX524289:HIA524376 HRT524289:HRW524376 IBP524289:IBS524376 ILL524289:ILO524376 IVH524289:IVK524376 JFD524289:JFG524376 JOZ524289:JPC524376 JYV524289:JYY524376 KIR524289:KIU524376 KSN524289:KSQ524376 LCJ524289:LCM524376 LMF524289:LMI524376 LWB524289:LWE524376 MFX524289:MGA524376 MPT524289:MPW524376 MZP524289:MZS524376 NJL524289:NJO524376 NTH524289:NTK524376 ODD524289:ODG524376 OMZ524289:ONC524376 OWV524289:OWY524376 PGR524289:PGU524376 PQN524289:PQQ524376 QAJ524289:QAM524376 QKF524289:QKI524376 QUB524289:QUE524376 RDX524289:REA524376 RNT524289:RNW524376 RXP524289:RXS524376 SHL524289:SHO524376 SRH524289:SRK524376 TBD524289:TBG524376 TKZ524289:TLC524376 TUV524289:TUY524376 UER524289:UEU524376 UON524289:UOQ524376 UYJ524289:UYM524376 VIF524289:VII524376 VSB524289:VSE524376 WBX524289:WCA524376 WLT524289:WLW524376 WVP524289:WVS524376 H589825:K589912 JD589825:JG589912 SZ589825:TC589912 ACV589825:ACY589912 AMR589825:AMU589912 AWN589825:AWQ589912 BGJ589825:BGM589912 BQF589825:BQI589912 CAB589825:CAE589912 CJX589825:CKA589912 CTT589825:CTW589912 DDP589825:DDS589912 DNL589825:DNO589912 DXH589825:DXK589912 EHD589825:EHG589912 EQZ589825:ERC589912 FAV589825:FAY589912 FKR589825:FKU589912 FUN589825:FUQ589912 GEJ589825:GEM589912 GOF589825:GOI589912 GYB589825:GYE589912 HHX589825:HIA589912 HRT589825:HRW589912 IBP589825:IBS589912 ILL589825:ILO589912 IVH589825:IVK589912 JFD589825:JFG589912 JOZ589825:JPC589912 JYV589825:JYY589912 KIR589825:KIU589912 KSN589825:KSQ589912 LCJ589825:LCM589912 LMF589825:LMI589912 LWB589825:LWE589912 MFX589825:MGA589912 MPT589825:MPW589912 MZP589825:MZS589912 NJL589825:NJO589912 NTH589825:NTK589912 ODD589825:ODG589912 OMZ589825:ONC589912 OWV589825:OWY589912 PGR589825:PGU589912 PQN589825:PQQ589912 QAJ589825:QAM589912 QKF589825:QKI589912 QUB589825:QUE589912 RDX589825:REA589912 RNT589825:RNW589912 RXP589825:RXS589912 SHL589825:SHO589912 SRH589825:SRK589912 TBD589825:TBG589912 TKZ589825:TLC589912 TUV589825:TUY589912 UER589825:UEU589912 UON589825:UOQ589912 UYJ589825:UYM589912 VIF589825:VII589912 VSB589825:VSE589912 WBX589825:WCA589912 WLT589825:WLW589912 WVP589825:WVS589912 H655361:K655448 JD655361:JG655448 SZ655361:TC655448 ACV655361:ACY655448 AMR655361:AMU655448 AWN655361:AWQ655448 BGJ655361:BGM655448 BQF655361:BQI655448 CAB655361:CAE655448 CJX655361:CKA655448 CTT655361:CTW655448 DDP655361:DDS655448 DNL655361:DNO655448 DXH655361:DXK655448 EHD655361:EHG655448 EQZ655361:ERC655448 FAV655361:FAY655448 FKR655361:FKU655448 FUN655361:FUQ655448 GEJ655361:GEM655448 GOF655361:GOI655448 GYB655361:GYE655448 HHX655361:HIA655448 HRT655361:HRW655448 IBP655361:IBS655448 ILL655361:ILO655448 IVH655361:IVK655448 JFD655361:JFG655448 JOZ655361:JPC655448 JYV655361:JYY655448 KIR655361:KIU655448 KSN655361:KSQ655448 LCJ655361:LCM655448 LMF655361:LMI655448 LWB655361:LWE655448 MFX655361:MGA655448 MPT655361:MPW655448 MZP655361:MZS655448 NJL655361:NJO655448 NTH655361:NTK655448 ODD655361:ODG655448 OMZ655361:ONC655448 OWV655361:OWY655448 PGR655361:PGU655448 PQN655361:PQQ655448 QAJ655361:QAM655448 QKF655361:QKI655448 QUB655361:QUE655448 RDX655361:REA655448 RNT655361:RNW655448 RXP655361:RXS655448 SHL655361:SHO655448 SRH655361:SRK655448 TBD655361:TBG655448 TKZ655361:TLC655448 TUV655361:TUY655448 UER655361:UEU655448 UON655361:UOQ655448 UYJ655361:UYM655448 VIF655361:VII655448 VSB655361:VSE655448 WBX655361:WCA655448 WLT655361:WLW655448 WVP655361:WVS655448 H720897:K720984 JD720897:JG720984 SZ720897:TC720984 ACV720897:ACY720984 AMR720897:AMU720984 AWN720897:AWQ720984 BGJ720897:BGM720984 BQF720897:BQI720984 CAB720897:CAE720984 CJX720897:CKA720984 CTT720897:CTW720984 DDP720897:DDS720984 DNL720897:DNO720984 DXH720897:DXK720984 EHD720897:EHG720984 EQZ720897:ERC720984 FAV720897:FAY720984 FKR720897:FKU720984 FUN720897:FUQ720984 GEJ720897:GEM720984 GOF720897:GOI720984 GYB720897:GYE720984 HHX720897:HIA720984 HRT720897:HRW720984 IBP720897:IBS720984 ILL720897:ILO720984 IVH720897:IVK720984 JFD720897:JFG720984 JOZ720897:JPC720984 JYV720897:JYY720984 KIR720897:KIU720984 KSN720897:KSQ720984 LCJ720897:LCM720984 LMF720897:LMI720984 LWB720897:LWE720984 MFX720897:MGA720984 MPT720897:MPW720984 MZP720897:MZS720984 NJL720897:NJO720984 NTH720897:NTK720984 ODD720897:ODG720984 OMZ720897:ONC720984 OWV720897:OWY720984 PGR720897:PGU720984 PQN720897:PQQ720984 QAJ720897:QAM720984 QKF720897:QKI720984 QUB720897:QUE720984 RDX720897:REA720984 RNT720897:RNW720984 RXP720897:RXS720984 SHL720897:SHO720984 SRH720897:SRK720984 TBD720897:TBG720984 TKZ720897:TLC720984 TUV720897:TUY720984 UER720897:UEU720984 UON720897:UOQ720984 UYJ720897:UYM720984 VIF720897:VII720984 VSB720897:VSE720984 WBX720897:WCA720984 WLT720897:WLW720984 WVP720897:WVS720984 H786433:K786520 JD786433:JG786520 SZ786433:TC786520 ACV786433:ACY786520 AMR786433:AMU786520 AWN786433:AWQ786520 BGJ786433:BGM786520 BQF786433:BQI786520 CAB786433:CAE786520 CJX786433:CKA786520 CTT786433:CTW786520 DDP786433:DDS786520 DNL786433:DNO786520 DXH786433:DXK786520 EHD786433:EHG786520 EQZ786433:ERC786520 FAV786433:FAY786520 FKR786433:FKU786520 FUN786433:FUQ786520 GEJ786433:GEM786520 GOF786433:GOI786520 GYB786433:GYE786520 HHX786433:HIA786520 HRT786433:HRW786520 IBP786433:IBS786520 ILL786433:ILO786520 IVH786433:IVK786520 JFD786433:JFG786520 JOZ786433:JPC786520 JYV786433:JYY786520 KIR786433:KIU786520 KSN786433:KSQ786520 LCJ786433:LCM786520 LMF786433:LMI786520 LWB786433:LWE786520 MFX786433:MGA786520 MPT786433:MPW786520 MZP786433:MZS786520 NJL786433:NJO786520 NTH786433:NTK786520 ODD786433:ODG786520 OMZ786433:ONC786520 OWV786433:OWY786520 PGR786433:PGU786520 PQN786433:PQQ786520 QAJ786433:QAM786520 QKF786433:QKI786520 QUB786433:QUE786520 RDX786433:REA786520 RNT786433:RNW786520 RXP786433:RXS786520 SHL786433:SHO786520 SRH786433:SRK786520 TBD786433:TBG786520 TKZ786433:TLC786520 TUV786433:TUY786520 UER786433:UEU786520 UON786433:UOQ786520 UYJ786433:UYM786520 VIF786433:VII786520 VSB786433:VSE786520 WBX786433:WCA786520 WLT786433:WLW786520 WVP786433:WVS786520 H851969:K852056 JD851969:JG852056 SZ851969:TC852056 ACV851969:ACY852056 AMR851969:AMU852056 AWN851969:AWQ852056 BGJ851969:BGM852056 BQF851969:BQI852056 CAB851969:CAE852056 CJX851969:CKA852056 CTT851969:CTW852056 DDP851969:DDS852056 DNL851969:DNO852056 DXH851969:DXK852056 EHD851969:EHG852056 EQZ851969:ERC852056 FAV851969:FAY852056 FKR851969:FKU852056 FUN851969:FUQ852056 GEJ851969:GEM852056 GOF851969:GOI852056 GYB851969:GYE852056 HHX851969:HIA852056 HRT851969:HRW852056 IBP851969:IBS852056 ILL851969:ILO852056 IVH851969:IVK852056 JFD851969:JFG852056 JOZ851969:JPC852056 JYV851969:JYY852056 KIR851969:KIU852056 KSN851969:KSQ852056 LCJ851969:LCM852056 LMF851969:LMI852056 LWB851969:LWE852056 MFX851969:MGA852056 MPT851969:MPW852056 MZP851969:MZS852056 NJL851969:NJO852056 NTH851969:NTK852056 ODD851969:ODG852056 OMZ851969:ONC852056 OWV851969:OWY852056 PGR851969:PGU852056 PQN851969:PQQ852056 QAJ851969:QAM852056 QKF851969:QKI852056 QUB851969:QUE852056 RDX851969:REA852056 RNT851969:RNW852056 RXP851969:RXS852056 SHL851969:SHO852056 SRH851969:SRK852056 TBD851969:TBG852056 TKZ851969:TLC852056 TUV851969:TUY852056 UER851969:UEU852056 UON851969:UOQ852056 UYJ851969:UYM852056 VIF851969:VII852056 VSB851969:VSE852056 WBX851969:WCA852056 WLT851969:WLW852056 WVP851969:WVS852056 H917505:K917592 JD917505:JG917592 SZ917505:TC917592 ACV917505:ACY917592 AMR917505:AMU917592 AWN917505:AWQ917592 BGJ917505:BGM917592 BQF917505:BQI917592 CAB917505:CAE917592 CJX917505:CKA917592 CTT917505:CTW917592 DDP917505:DDS917592 DNL917505:DNO917592 DXH917505:DXK917592 EHD917505:EHG917592 EQZ917505:ERC917592 FAV917505:FAY917592 FKR917505:FKU917592 FUN917505:FUQ917592 GEJ917505:GEM917592 GOF917505:GOI917592 GYB917505:GYE917592 HHX917505:HIA917592 HRT917505:HRW917592 IBP917505:IBS917592 ILL917505:ILO917592 IVH917505:IVK917592 JFD917505:JFG917592 JOZ917505:JPC917592 JYV917505:JYY917592 KIR917505:KIU917592 KSN917505:KSQ917592 LCJ917505:LCM917592 LMF917505:LMI917592 LWB917505:LWE917592 MFX917505:MGA917592 MPT917505:MPW917592 MZP917505:MZS917592 NJL917505:NJO917592 NTH917505:NTK917592 ODD917505:ODG917592 OMZ917505:ONC917592 OWV917505:OWY917592 PGR917505:PGU917592 PQN917505:PQQ917592 QAJ917505:QAM917592 QKF917505:QKI917592 QUB917505:QUE917592 RDX917505:REA917592 RNT917505:RNW917592 RXP917505:RXS917592 SHL917505:SHO917592 SRH917505:SRK917592 TBD917505:TBG917592 TKZ917505:TLC917592 TUV917505:TUY917592 UER917505:UEU917592 UON917505:UOQ917592 UYJ917505:UYM917592 VIF917505:VII917592 VSB917505:VSE917592 WBX917505:WCA917592 WLT917505:WLW917592 WVP917505:WVS917592 H983041:K983128 JD983041:JG983128 SZ983041:TC983128 ACV983041:ACY983128 AMR983041:AMU983128 AWN983041:AWQ983128 BGJ983041:BGM983128 BQF983041:BQI983128 CAB983041:CAE983128 CJX983041:CKA983128 CTT983041:CTW983128 DDP983041:DDS983128 DNL983041:DNO983128 DXH983041:DXK983128 EHD983041:EHG983128 EQZ983041:ERC983128 FAV983041:FAY983128 FKR983041:FKU983128 FUN983041:FUQ983128 GEJ983041:GEM983128 GOF983041:GOI983128 GYB983041:GYE983128 HHX983041:HIA983128 HRT983041:HRW983128 IBP983041:IBS983128 ILL983041:ILO983128 IVH983041:IVK983128 JFD983041:JFG983128 JOZ983041:JPC983128 JYV983041:JYY983128 KIR983041:KIU983128 KSN983041:KSQ983128 LCJ983041:LCM983128 LMF983041:LMI983128 LWB983041:LWE983128 MFX983041:MGA983128 MPT983041:MPW983128 MZP983041:MZS983128 NJL983041:NJO983128 NTH983041:NTK983128 ODD983041:ODG983128 OMZ983041:ONC983128 OWV983041:OWY983128 PGR983041:PGU983128 PQN983041:PQQ983128 QAJ983041:QAM983128 QKF983041:QKI983128 QUB983041:QUE983128 RDX983041:REA983128 RNT983041:RNW983128 RXP983041:RXS983128 SHL983041:SHO983128 SRH983041:SRK983128 TBD983041:TBG983128 TKZ983041:TLC983128 TUV983041:TUY983128 UER983041:UEU983128 UON983041:UOQ983128 UYJ983041:UYM983128 VIF983041:VII983128 VSB983041:VSE983128 WBX983041:WCA983128 WLT983041:WLW983128 WVP983041:WVS983128 B88:C88 IX88:IY88 ST88:SU88 ACP88:ACQ88 AML88:AMM88 AWH88:AWI88 BGD88:BGE88 BPZ88:BQA88 BZV88:BZW88 CJR88:CJS88 CTN88:CTO88 DDJ88:DDK88 DNF88:DNG88 DXB88:DXC88 EGX88:EGY88 EQT88:EQU88 FAP88:FAQ88 FKL88:FKM88 FUH88:FUI88 GED88:GEE88 GNZ88:GOA88 GXV88:GXW88 HHR88:HHS88 HRN88:HRO88 IBJ88:IBK88 ILF88:ILG88 IVB88:IVC88 JEX88:JEY88 JOT88:JOU88 JYP88:JYQ88 KIL88:KIM88 KSH88:KSI88 LCD88:LCE88 LLZ88:LMA88 LVV88:LVW88 MFR88:MFS88 MPN88:MPO88 MZJ88:MZK88 NJF88:NJG88 NTB88:NTC88 OCX88:OCY88 OMT88:OMU88 OWP88:OWQ88 PGL88:PGM88 PQH88:PQI88 QAD88:QAE88 QJZ88:QKA88 QTV88:QTW88 RDR88:RDS88 RNN88:RNO88 RXJ88:RXK88 SHF88:SHG88 SRB88:SRC88 TAX88:TAY88 TKT88:TKU88 TUP88:TUQ88 UEL88:UEM88 UOH88:UOI88 UYD88:UYE88 VHZ88:VIA88 VRV88:VRW88 WBR88:WBS88 WLN88:WLO88 WVJ88:WVK88 B65624:C65624 IX65624:IY65624 ST65624:SU65624 ACP65624:ACQ65624 AML65624:AMM65624 AWH65624:AWI65624 BGD65624:BGE65624 BPZ65624:BQA65624 BZV65624:BZW65624 CJR65624:CJS65624 CTN65624:CTO65624 DDJ65624:DDK65624 DNF65624:DNG65624 DXB65624:DXC65624 EGX65624:EGY65624 EQT65624:EQU65624 FAP65624:FAQ65624 FKL65624:FKM65624 FUH65624:FUI65624 GED65624:GEE65624 GNZ65624:GOA65624 GXV65624:GXW65624 HHR65624:HHS65624 HRN65624:HRO65624 IBJ65624:IBK65624 ILF65624:ILG65624 IVB65624:IVC65624 JEX65624:JEY65624 JOT65624:JOU65624 JYP65624:JYQ65624 KIL65624:KIM65624 KSH65624:KSI65624 LCD65624:LCE65624 LLZ65624:LMA65624 LVV65624:LVW65624 MFR65624:MFS65624 MPN65624:MPO65624 MZJ65624:MZK65624 NJF65624:NJG65624 NTB65624:NTC65624 OCX65624:OCY65624 OMT65624:OMU65624 OWP65624:OWQ65624 PGL65624:PGM65624 PQH65624:PQI65624 QAD65624:QAE65624 QJZ65624:QKA65624 QTV65624:QTW65624 RDR65624:RDS65624 RNN65624:RNO65624 RXJ65624:RXK65624 SHF65624:SHG65624 SRB65624:SRC65624 TAX65624:TAY65624 TKT65624:TKU65624 TUP65624:TUQ65624 UEL65624:UEM65624 UOH65624:UOI65624 UYD65624:UYE65624 VHZ65624:VIA65624 VRV65624:VRW65624 WBR65624:WBS65624 WLN65624:WLO65624 WVJ65624:WVK65624 B131160:C131160 IX131160:IY131160 ST131160:SU131160 ACP131160:ACQ131160 AML131160:AMM131160 AWH131160:AWI131160 BGD131160:BGE131160 BPZ131160:BQA131160 BZV131160:BZW131160 CJR131160:CJS131160 CTN131160:CTO131160 DDJ131160:DDK131160 DNF131160:DNG131160 DXB131160:DXC131160 EGX131160:EGY131160 EQT131160:EQU131160 FAP131160:FAQ131160 FKL131160:FKM131160 FUH131160:FUI131160 GED131160:GEE131160 GNZ131160:GOA131160 GXV131160:GXW131160 HHR131160:HHS131160 HRN131160:HRO131160 IBJ131160:IBK131160 ILF131160:ILG131160 IVB131160:IVC131160 JEX131160:JEY131160 JOT131160:JOU131160 JYP131160:JYQ131160 KIL131160:KIM131160 KSH131160:KSI131160 LCD131160:LCE131160 LLZ131160:LMA131160 LVV131160:LVW131160 MFR131160:MFS131160 MPN131160:MPO131160 MZJ131160:MZK131160 NJF131160:NJG131160 NTB131160:NTC131160 OCX131160:OCY131160 OMT131160:OMU131160 OWP131160:OWQ131160 PGL131160:PGM131160 PQH131160:PQI131160 QAD131160:QAE131160 QJZ131160:QKA131160 QTV131160:QTW131160 RDR131160:RDS131160 RNN131160:RNO131160 RXJ131160:RXK131160 SHF131160:SHG131160 SRB131160:SRC131160 TAX131160:TAY131160 TKT131160:TKU131160 TUP131160:TUQ131160 UEL131160:UEM131160 UOH131160:UOI131160 UYD131160:UYE131160 VHZ131160:VIA131160 VRV131160:VRW131160 WBR131160:WBS131160 WLN131160:WLO131160 WVJ131160:WVK131160 B196696:C196696 IX196696:IY196696 ST196696:SU196696 ACP196696:ACQ196696 AML196696:AMM196696 AWH196696:AWI196696 BGD196696:BGE196696 BPZ196696:BQA196696 BZV196696:BZW196696 CJR196696:CJS196696 CTN196696:CTO196696 DDJ196696:DDK196696 DNF196696:DNG196696 DXB196696:DXC196696 EGX196696:EGY196696 EQT196696:EQU196696 FAP196696:FAQ196696 FKL196696:FKM196696 FUH196696:FUI196696 GED196696:GEE196696 GNZ196696:GOA196696 GXV196696:GXW196696 HHR196696:HHS196696 HRN196696:HRO196696 IBJ196696:IBK196696 ILF196696:ILG196696 IVB196696:IVC196696 JEX196696:JEY196696 JOT196696:JOU196696 JYP196696:JYQ196696 KIL196696:KIM196696 KSH196696:KSI196696 LCD196696:LCE196696 LLZ196696:LMA196696 LVV196696:LVW196696 MFR196696:MFS196696 MPN196696:MPO196696 MZJ196696:MZK196696 NJF196696:NJG196696 NTB196696:NTC196696 OCX196696:OCY196696 OMT196696:OMU196696 OWP196696:OWQ196696 PGL196696:PGM196696 PQH196696:PQI196696 QAD196696:QAE196696 QJZ196696:QKA196696 QTV196696:QTW196696 RDR196696:RDS196696 RNN196696:RNO196696 RXJ196696:RXK196696 SHF196696:SHG196696 SRB196696:SRC196696 TAX196696:TAY196696 TKT196696:TKU196696 TUP196696:TUQ196696 UEL196696:UEM196696 UOH196696:UOI196696 UYD196696:UYE196696 VHZ196696:VIA196696 VRV196696:VRW196696 WBR196696:WBS196696 WLN196696:WLO196696 WVJ196696:WVK196696 B262232:C262232 IX262232:IY262232 ST262232:SU262232 ACP262232:ACQ262232 AML262232:AMM262232 AWH262232:AWI262232 BGD262232:BGE262232 BPZ262232:BQA262232 BZV262232:BZW262232 CJR262232:CJS262232 CTN262232:CTO262232 DDJ262232:DDK262232 DNF262232:DNG262232 DXB262232:DXC262232 EGX262232:EGY262232 EQT262232:EQU262232 FAP262232:FAQ262232 FKL262232:FKM262232 FUH262232:FUI262232 GED262232:GEE262232 GNZ262232:GOA262232 GXV262232:GXW262232 HHR262232:HHS262232 HRN262232:HRO262232 IBJ262232:IBK262232 ILF262232:ILG262232 IVB262232:IVC262232 JEX262232:JEY262232 JOT262232:JOU262232 JYP262232:JYQ262232 KIL262232:KIM262232 KSH262232:KSI262232 LCD262232:LCE262232 LLZ262232:LMA262232 LVV262232:LVW262232 MFR262232:MFS262232 MPN262232:MPO262232 MZJ262232:MZK262232 NJF262232:NJG262232 NTB262232:NTC262232 OCX262232:OCY262232 OMT262232:OMU262232 OWP262232:OWQ262232 PGL262232:PGM262232 PQH262232:PQI262232 QAD262232:QAE262232 QJZ262232:QKA262232 QTV262232:QTW262232 RDR262232:RDS262232 RNN262232:RNO262232 RXJ262232:RXK262232 SHF262232:SHG262232 SRB262232:SRC262232 TAX262232:TAY262232 TKT262232:TKU262232 TUP262232:TUQ262232 UEL262232:UEM262232 UOH262232:UOI262232 UYD262232:UYE262232 VHZ262232:VIA262232 VRV262232:VRW262232 WBR262232:WBS262232 WLN262232:WLO262232 WVJ262232:WVK262232 B327768:C327768 IX327768:IY327768 ST327768:SU327768 ACP327768:ACQ327768 AML327768:AMM327768 AWH327768:AWI327768 BGD327768:BGE327768 BPZ327768:BQA327768 BZV327768:BZW327768 CJR327768:CJS327768 CTN327768:CTO327768 DDJ327768:DDK327768 DNF327768:DNG327768 DXB327768:DXC327768 EGX327768:EGY327768 EQT327768:EQU327768 FAP327768:FAQ327768 FKL327768:FKM327768 FUH327768:FUI327768 GED327768:GEE327768 GNZ327768:GOA327768 GXV327768:GXW327768 HHR327768:HHS327768 HRN327768:HRO327768 IBJ327768:IBK327768 ILF327768:ILG327768 IVB327768:IVC327768 JEX327768:JEY327768 JOT327768:JOU327768 JYP327768:JYQ327768 KIL327768:KIM327768 KSH327768:KSI327768 LCD327768:LCE327768 LLZ327768:LMA327768 LVV327768:LVW327768 MFR327768:MFS327768 MPN327768:MPO327768 MZJ327768:MZK327768 NJF327768:NJG327768 NTB327768:NTC327768 OCX327768:OCY327768 OMT327768:OMU327768 OWP327768:OWQ327768 PGL327768:PGM327768 PQH327768:PQI327768 QAD327768:QAE327768 QJZ327768:QKA327768 QTV327768:QTW327768 RDR327768:RDS327768 RNN327768:RNO327768 RXJ327768:RXK327768 SHF327768:SHG327768 SRB327768:SRC327768 TAX327768:TAY327768 TKT327768:TKU327768 TUP327768:TUQ327768 UEL327768:UEM327768 UOH327768:UOI327768 UYD327768:UYE327768 VHZ327768:VIA327768 VRV327768:VRW327768 WBR327768:WBS327768 WLN327768:WLO327768 WVJ327768:WVK327768 B393304:C393304 IX393304:IY393304 ST393304:SU393304 ACP393304:ACQ393304 AML393304:AMM393304 AWH393304:AWI393304 BGD393304:BGE393304 BPZ393304:BQA393304 BZV393304:BZW393304 CJR393304:CJS393304 CTN393304:CTO393304 DDJ393304:DDK393304 DNF393304:DNG393304 DXB393304:DXC393304 EGX393304:EGY393304 EQT393304:EQU393304 FAP393304:FAQ393304 FKL393304:FKM393304 FUH393304:FUI393304 GED393304:GEE393304 GNZ393304:GOA393304 GXV393304:GXW393304 HHR393304:HHS393304 HRN393304:HRO393304 IBJ393304:IBK393304 ILF393304:ILG393304 IVB393304:IVC393304 JEX393304:JEY393304 JOT393304:JOU393304 JYP393304:JYQ393304 KIL393304:KIM393304 KSH393304:KSI393304 LCD393304:LCE393304 LLZ393304:LMA393304 LVV393304:LVW393304 MFR393304:MFS393304 MPN393304:MPO393304 MZJ393304:MZK393304 NJF393304:NJG393304 NTB393304:NTC393304 OCX393304:OCY393304 OMT393304:OMU393304 OWP393304:OWQ393304 PGL393304:PGM393304 PQH393304:PQI393304 QAD393304:QAE393304 QJZ393304:QKA393304 QTV393304:QTW393304 RDR393304:RDS393304 RNN393304:RNO393304 RXJ393304:RXK393304 SHF393304:SHG393304 SRB393304:SRC393304 TAX393304:TAY393304 TKT393304:TKU393304 TUP393304:TUQ393304 UEL393304:UEM393304 UOH393304:UOI393304 UYD393304:UYE393304 VHZ393304:VIA393304 VRV393304:VRW393304 WBR393304:WBS393304 WLN393304:WLO393304 WVJ393304:WVK393304 B458840:C458840 IX458840:IY458840 ST458840:SU458840 ACP458840:ACQ458840 AML458840:AMM458840 AWH458840:AWI458840 BGD458840:BGE458840 BPZ458840:BQA458840 BZV458840:BZW458840 CJR458840:CJS458840 CTN458840:CTO458840 DDJ458840:DDK458840 DNF458840:DNG458840 DXB458840:DXC458840 EGX458840:EGY458840 EQT458840:EQU458840 FAP458840:FAQ458840 FKL458840:FKM458840 FUH458840:FUI458840 GED458840:GEE458840 GNZ458840:GOA458840 GXV458840:GXW458840 HHR458840:HHS458840 HRN458840:HRO458840 IBJ458840:IBK458840 ILF458840:ILG458840 IVB458840:IVC458840 JEX458840:JEY458840 JOT458840:JOU458840 JYP458840:JYQ458840 KIL458840:KIM458840 KSH458840:KSI458840 LCD458840:LCE458840 LLZ458840:LMA458840 LVV458840:LVW458840 MFR458840:MFS458840 MPN458840:MPO458840 MZJ458840:MZK458840 NJF458840:NJG458840 NTB458840:NTC458840 OCX458840:OCY458840 OMT458840:OMU458840 OWP458840:OWQ458840 PGL458840:PGM458840 PQH458840:PQI458840 QAD458840:QAE458840 QJZ458840:QKA458840 QTV458840:QTW458840 RDR458840:RDS458840 RNN458840:RNO458840 RXJ458840:RXK458840 SHF458840:SHG458840 SRB458840:SRC458840 TAX458840:TAY458840 TKT458840:TKU458840 TUP458840:TUQ458840 UEL458840:UEM458840 UOH458840:UOI458840 UYD458840:UYE458840 VHZ458840:VIA458840 VRV458840:VRW458840 WBR458840:WBS458840 WLN458840:WLO458840 WVJ458840:WVK458840 B524376:C524376 IX524376:IY524376 ST524376:SU524376 ACP524376:ACQ524376 AML524376:AMM524376 AWH524376:AWI524376 BGD524376:BGE524376 BPZ524376:BQA524376 BZV524376:BZW524376 CJR524376:CJS524376 CTN524376:CTO524376 DDJ524376:DDK524376 DNF524376:DNG524376 DXB524376:DXC524376 EGX524376:EGY524376 EQT524376:EQU524376 FAP524376:FAQ524376 FKL524376:FKM524376 FUH524376:FUI524376 GED524376:GEE524376 GNZ524376:GOA524376 GXV524376:GXW524376 HHR524376:HHS524376 HRN524376:HRO524376 IBJ524376:IBK524376 ILF524376:ILG524376 IVB524376:IVC524376 JEX524376:JEY524376 JOT524376:JOU524376 JYP524376:JYQ524376 KIL524376:KIM524376 KSH524376:KSI524376 LCD524376:LCE524376 LLZ524376:LMA524376 LVV524376:LVW524376 MFR524376:MFS524376 MPN524376:MPO524376 MZJ524376:MZK524376 NJF524376:NJG524376 NTB524376:NTC524376 OCX524376:OCY524376 OMT524376:OMU524376 OWP524376:OWQ524376 PGL524376:PGM524376 PQH524376:PQI524376 QAD524376:QAE524376 QJZ524376:QKA524376 QTV524376:QTW524376 RDR524376:RDS524376 RNN524376:RNO524376 RXJ524376:RXK524376 SHF524376:SHG524376 SRB524376:SRC524376 TAX524376:TAY524376 TKT524376:TKU524376 TUP524376:TUQ524376 UEL524376:UEM524376 UOH524376:UOI524376 UYD524376:UYE524376 VHZ524376:VIA524376 VRV524376:VRW524376 WBR524376:WBS524376 WLN524376:WLO524376 WVJ524376:WVK524376 B589912:C589912 IX589912:IY589912 ST589912:SU589912 ACP589912:ACQ589912 AML589912:AMM589912 AWH589912:AWI589912 BGD589912:BGE589912 BPZ589912:BQA589912 BZV589912:BZW589912 CJR589912:CJS589912 CTN589912:CTO589912 DDJ589912:DDK589912 DNF589912:DNG589912 DXB589912:DXC589912 EGX589912:EGY589912 EQT589912:EQU589912 FAP589912:FAQ589912 FKL589912:FKM589912 FUH589912:FUI589912 GED589912:GEE589912 GNZ589912:GOA589912 GXV589912:GXW589912 HHR589912:HHS589912 HRN589912:HRO589912 IBJ589912:IBK589912 ILF589912:ILG589912 IVB589912:IVC589912 JEX589912:JEY589912 JOT589912:JOU589912 JYP589912:JYQ589912 KIL589912:KIM589912 KSH589912:KSI589912 LCD589912:LCE589912 LLZ589912:LMA589912 LVV589912:LVW589912 MFR589912:MFS589912 MPN589912:MPO589912 MZJ589912:MZK589912 NJF589912:NJG589912 NTB589912:NTC589912 OCX589912:OCY589912 OMT589912:OMU589912 OWP589912:OWQ589912 PGL589912:PGM589912 PQH589912:PQI589912 QAD589912:QAE589912 QJZ589912:QKA589912 QTV589912:QTW589912 RDR589912:RDS589912 RNN589912:RNO589912 RXJ589912:RXK589912 SHF589912:SHG589912 SRB589912:SRC589912 TAX589912:TAY589912 TKT589912:TKU589912 TUP589912:TUQ589912 UEL589912:UEM589912 UOH589912:UOI589912 UYD589912:UYE589912 VHZ589912:VIA589912 VRV589912:VRW589912 WBR589912:WBS589912 WLN589912:WLO589912 WVJ589912:WVK589912 B655448:C655448 IX655448:IY655448 ST655448:SU655448 ACP655448:ACQ655448 AML655448:AMM655448 AWH655448:AWI655448 BGD655448:BGE655448 BPZ655448:BQA655448 BZV655448:BZW655448 CJR655448:CJS655448 CTN655448:CTO655448 DDJ655448:DDK655448 DNF655448:DNG655448 DXB655448:DXC655448 EGX655448:EGY655448 EQT655448:EQU655448 FAP655448:FAQ655448 FKL655448:FKM655448 FUH655448:FUI655448 GED655448:GEE655448 GNZ655448:GOA655448 GXV655448:GXW655448 HHR655448:HHS655448 HRN655448:HRO655448 IBJ655448:IBK655448 ILF655448:ILG655448 IVB655448:IVC655448 JEX655448:JEY655448 JOT655448:JOU655448 JYP655448:JYQ655448 KIL655448:KIM655448 KSH655448:KSI655448 LCD655448:LCE655448 LLZ655448:LMA655448 LVV655448:LVW655448 MFR655448:MFS655448 MPN655448:MPO655448 MZJ655448:MZK655448 NJF655448:NJG655448 NTB655448:NTC655448 OCX655448:OCY655448 OMT655448:OMU655448 OWP655448:OWQ655448 PGL655448:PGM655448 PQH655448:PQI655448 QAD655448:QAE655448 QJZ655448:QKA655448 QTV655448:QTW655448 RDR655448:RDS655448 RNN655448:RNO655448 RXJ655448:RXK655448 SHF655448:SHG655448 SRB655448:SRC655448 TAX655448:TAY655448 TKT655448:TKU655448 TUP655448:TUQ655448 UEL655448:UEM655448 UOH655448:UOI655448 UYD655448:UYE655448 VHZ655448:VIA655448 VRV655448:VRW655448 WBR655448:WBS655448 WLN655448:WLO655448 WVJ655448:WVK655448 B720984:C720984 IX720984:IY720984 ST720984:SU720984 ACP720984:ACQ720984 AML720984:AMM720984 AWH720984:AWI720984 BGD720984:BGE720984 BPZ720984:BQA720984 BZV720984:BZW720984 CJR720984:CJS720984 CTN720984:CTO720984 DDJ720984:DDK720984 DNF720984:DNG720984 DXB720984:DXC720984 EGX720984:EGY720984 EQT720984:EQU720984 FAP720984:FAQ720984 FKL720984:FKM720984 FUH720984:FUI720984 GED720984:GEE720984 GNZ720984:GOA720984 GXV720984:GXW720984 HHR720984:HHS720984 HRN720984:HRO720984 IBJ720984:IBK720984 ILF720984:ILG720984 IVB720984:IVC720984 JEX720984:JEY720984 JOT720984:JOU720984 JYP720984:JYQ720984 KIL720984:KIM720984 KSH720984:KSI720984 LCD720984:LCE720984 LLZ720984:LMA720984 LVV720984:LVW720984 MFR720984:MFS720984 MPN720984:MPO720984 MZJ720984:MZK720984 NJF720984:NJG720984 NTB720984:NTC720984 OCX720984:OCY720984 OMT720984:OMU720984 OWP720984:OWQ720984 PGL720984:PGM720984 PQH720984:PQI720984 QAD720984:QAE720984 QJZ720984:QKA720984 QTV720984:QTW720984 RDR720984:RDS720984 RNN720984:RNO720984 RXJ720984:RXK720984 SHF720984:SHG720984 SRB720984:SRC720984 TAX720984:TAY720984 TKT720984:TKU720984 TUP720984:TUQ720984 UEL720984:UEM720984 UOH720984:UOI720984 UYD720984:UYE720984 VHZ720984:VIA720984 VRV720984:VRW720984 WBR720984:WBS720984 WLN720984:WLO720984 WVJ720984:WVK720984 B786520:C786520 IX786520:IY786520 ST786520:SU786520 ACP786520:ACQ786520 AML786520:AMM786520 AWH786520:AWI786520 BGD786520:BGE786520 BPZ786520:BQA786520 BZV786520:BZW786520 CJR786520:CJS786520 CTN786520:CTO786520 DDJ786520:DDK786520 DNF786520:DNG786520 DXB786520:DXC786520 EGX786520:EGY786520 EQT786520:EQU786520 FAP786520:FAQ786520 FKL786520:FKM786520 FUH786520:FUI786520 GED786520:GEE786520 GNZ786520:GOA786520 GXV786520:GXW786520 HHR786520:HHS786520 HRN786520:HRO786520 IBJ786520:IBK786520 ILF786520:ILG786520 IVB786520:IVC786520 JEX786520:JEY786520 JOT786520:JOU786520 JYP786520:JYQ786520 KIL786520:KIM786520 KSH786520:KSI786520 LCD786520:LCE786520 LLZ786520:LMA786520 LVV786520:LVW786520 MFR786520:MFS786520 MPN786520:MPO786520 MZJ786520:MZK786520 NJF786520:NJG786520 NTB786520:NTC786520 OCX786520:OCY786520 OMT786520:OMU786520 OWP786520:OWQ786520 PGL786520:PGM786520 PQH786520:PQI786520 QAD786520:QAE786520 QJZ786520:QKA786520 QTV786520:QTW786520 RDR786520:RDS786520 RNN786520:RNO786520 RXJ786520:RXK786520 SHF786520:SHG786520 SRB786520:SRC786520 TAX786520:TAY786520 TKT786520:TKU786520 TUP786520:TUQ786520 UEL786520:UEM786520 UOH786520:UOI786520 UYD786520:UYE786520 VHZ786520:VIA786520 VRV786520:VRW786520 WBR786520:WBS786520 WLN786520:WLO786520 WVJ786520:WVK786520 B852056:C852056 IX852056:IY852056 ST852056:SU852056 ACP852056:ACQ852056 AML852056:AMM852056 AWH852056:AWI852056 BGD852056:BGE852056 BPZ852056:BQA852056 BZV852056:BZW852056 CJR852056:CJS852056 CTN852056:CTO852056 DDJ852056:DDK852056 DNF852056:DNG852056 DXB852056:DXC852056 EGX852056:EGY852056 EQT852056:EQU852056 FAP852056:FAQ852056 FKL852056:FKM852056 FUH852056:FUI852056 GED852056:GEE852056 GNZ852056:GOA852056 GXV852056:GXW852056 HHR852056:HHS852056 HRN852056:HRO852056 IBJ852056:IBK852056 ILF852056:ILG852056 IVB852056:IVC852056 JEX852056:JEY852056 JOT852056:JOU852056 JYP852056:JYQ852056 KIL852056:KIM852056 KSH852056:KSI852056 LCD852056:LCE852056 LLZ852056:LMA852056 LVV852056:LVW852056 MFR852056:MFS852056 MPN852056:MPO852056 MZJ852056:MZK852056 NJF852056:NJG852056 NTB852056:NTC852056 OCX852056:OCY852056 OMT852056:OMU852056 OWP852056:OWQ852056 PGL852056:PGM852056 PQH852056:PQI852056 QAD852056:QAE852056 QJZ852056:QKA852056 QTV852056:QTW852056 RDR852056:RDS852056 RNN852056:RNO852056 RXJ852056:RXK852056 SHF852056:SHG852056 SRB852056:SRC852056 TAX852056:TAY852056 TKT852056:TKU852056 TUP852056:TUQ852056 UEL852056:UEM852056 UOH852056:UOI852056 UYD852056:UYE852056 VHZ852056:VIA852056 VRV852056:VRW852056 WBR852056:WBS852056 WLN852056:WLO852056 WVJ852056:WVK852056 B917592:C917592 IX917592:IY917592 ST917592:SU917592 ACP917592:ACQ917592 AML917592:AMM917592 AWH917592:AWI917592 BGD917592:BGE917592 BPZ917592:BQA917592 BZV917592:BZW917592 CJR917592:CJS917592 CTN917592:CTO917592 DDJ917592:DDK917592 DNF917592:DNG917592 DXB917592:DXC917592 EGX917592:EGY917592 EQT917592:EQU917592 FAP917592:FAQ917592 FKL917592:FKM917592 FUH917592:FUI917592 GED917592:GEE917592 GNZ917592:GOA917592 GXV917592:GXW917592 HHR917592:HHS917592 HRN917592:HRO917592 IBJ917592:IBK917592 ILF917592:ILG917592 IVB917592:IVC917592 JEX917592:JEY917592 JOT917592:JOU917592 JYP917592:JYQ917592 KIL917592:KIM917592 KSH917592:KSI917592 LCD917592:LCE917592 LLZ917592:LMA917592 LVV917592:LVW917592 MFR917592:MFS917592 MPN917592:MPO917592 MZJ917592:MZK917592 NJF917592:NJG917592 NTB917592:NTC917592 OCX917592:OCY917592 OMT917592:OMU917592 OWP917592:OWQ917592 PGL917592:PGM917592 PQH917592:PQI917592 QAD917592:QAE917592 QJZ917592:QKA917592 QTV917592:QTW917592 RDR917592:RDS917592 RNN917592:RNO917592 RXJ917592:RXK917592 SHF917592:SHG917592 SRB917592:SRC917592 TAX917592:TAY917592 TKT917592:TKU917592 TUP917592:TUQ917592 UEL917592:UEM917592 UOH917592:UOI917592 UYD917592:UYE917592 VHZ917592:VIA917592 VRV917592:VRW917592 WBR917592:WBS917592 WLN917592:WLO917592 WVJ917592:WVK917592 B983128:C983128 IX983128:IY983128 ST983128:SU983128 ACP983128:ACQ983128 AML983128:AMM983128 AWH983128:AWI983128 BGD983128:BGE983128 BPZ983128:BQA983128 BZV983128:BZW983128 CJR983128:CJS983128 CTN983128:CTO983128 DDJ983128:DDK983128 DNF983128:DNG983128 DXB983128:DXC983128 EGX983128:EGY983128 EQT983128:EQU983128 FAP983128:FAQ983128 FKL983128:FKM983128 FUH983128:FUI983128 GED983128:GEE983128 GNZ983128:GOA983128 GXV983128:GXW983128 HHR983128:HHS983128 HRN983128:HRO983128 IBJ983128:IBK983128 ILF983128:ILG983128 IVB983128:IVC983128 JEX983128:JEY983128 JOT983128:JOU983128 JYP983128:JYQ983128 KIL983128:KIM983128 KSH983128:KSI983128 LCD983128:LCE983128 LLZ983128:LMA983128 LVV983128:LVW983128 MFR983128:MFS983128 MPN983128:MPO983128 MZJ983128:MZK983128 NJF983128:NJG983128 NTB983128:NTC983128 OCX983128:OCY983128 OMT983128:OMU983128 OWP983128:OWQ983128 PGL983128:PGM983128 PQH983128:PQI983128 QAD983128:QAE983128 QJZ983128:QKA983128 QTV983128:QTW983128 RDR983128:RDS983128 RNN983128:RNO983128 RXJ983128:RXK983128 SHF983128:SHG983128 SRB983128:SRC983128 TAX983128:TAY983128 TKT983128:TKU983128 TUP983128:TUQ983128 UEL983128:UEM983128 UOH983128:UOI983128 UYD983128:UYE983128 VHZ983128:VIA983128 VRV983128:VRW983128 WBR983128:WBS983128 WLN983128:WLO983128 WVJ983128:WVK983128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workbookViewId="0">
      <selection activeCell="B5" sqref="B5"/>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1.425781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1.425781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1.425781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1.425781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1.425781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1.425781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1.425781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1.425781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1.425781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1.425781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1.425781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1.425781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1.425781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1.425781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1.425781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1.425781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1.425781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1.425781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1.425781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1.425781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1.425781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1.425781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1.425781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1.425781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1.425781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1.425781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1.425781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1.425781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1.425781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1.425781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1.425781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1.425781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1.425781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1.425781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1.425781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1.425781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1.425781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1.425781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1.425781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1.425781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1.425781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1.425781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1.425781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1.425781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1.425781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1.425781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1.425781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1.425781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1.425781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1.425781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1.425781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1.425781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1.425781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1.425781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1.425781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1.425781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1.425781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1.425781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1.425781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1.425781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1.425781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1.425781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1.425781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1.425781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",[2]NOMBRE!B2," - ","( ",[2]NOMBRE!C2,[2]NOMBRE!D2,[2]NOMBRE!E2,[2]NOMBRE!F2,[2]NOMBRE!G2," )")</f>
        <v>COMUNA: Linares - ( 07401 )</v>
      </c>
      <c r="B2" s="229"/>
      <c r="C2" s="526"/>
      <c r="D2" s="527"/>
      <c r="E2" s="528"/>
      <c r="F2" s="231"/>
      <c r="G2" s="232"/>
    </row>
    <row r="3" spans="1:7" ht="12.75" x14ac:dyDescent="0.2">
      <c r="A3" s="228" t="str">
        <f>CONCATENATE("ESTABLECIMIENTO/ESTRATEGIA: ",[2]NOMBRE!B3," - ","( ",[2]NOMBRE!C3,[2]NOMBRE!D3,[2]NOMBRE!E3,[2]NOMBRE!F3,[2]NOMBRE!G3,[2]NOMBRE!H3," )")</f>
        <v>ESTABLECIMIENTO/ESTRATEGIA: Hospital Presidente Carlos Ibáñez del Campo - ( 116108 )</v>
      </c>
      <c r="B3" s="229"/>
      <c r="C3" s="529" t="s">
        <v>2</v>
      </c>
      <c r="D3" s="530"/>
      <c r="E3" s="531"/>
      <c r="F3" s="231"/>
      <c r="G3" s="233"/>
    </row>
    <row r="4" spans="1:7" ht="12.75" x14ac:dyDescent="0.2">
      <c r="A4" s="228" t="str">
        <f>CONCATENATE("MES: ",[2]NOMBRE!B6," - ","( ",[2]NOMBRE!C6,[2]NOMBRE!D6," )")</f>
        <v>MES: FEBRERO - ( 02 )</v>
      </c>
      <c r="B4" s="229"/>
      <c r="C4" s="526" t="str">
        <f>CONCATENATE([2]NOMBRE!B6," ","( ",[2]NOMBRE!C6,[2]NOMBRE!D6," )")</f>
        <v>FEBRERO ( 02 )</v>
      </c>
      <c r="D4" s="527"/>
      <c r="E4" s="528"/>
      <c r="F4" s="231"/>
      <c r="G4" s="233"/>
    </row>
    <row r="5" spans="1:7" ht="12.75" x14ac:dyDescent="0.2">
      <c r="A5" s="228" t="str">
        <f>CONCATENATE("AÑO: ",[2]NOMBRE!B7)</f>
        <v>AÑO: 2016</v>
      </c>
      <c r="B5" s="229"/>
      <c r="C5" s="529" t="s">
        <v>3</v>
      </c>
      <c r="D5" s="530"/>
      <c r="E5" s="531"/>
      <c r="F5" s="231"/>
      <c r="G5" s="233"/>
    </row>
    <row r="6" spans="1:7" ht="12.75" x14ac:dyDescent="0.2">
      <c r="A6" s="234"/>
      <c r="B6" s="234"/>
      <c r="C6" s="526">
        <f>[2]NOMBRE!B7</f>
        <v>2016</v>
      </c>
      <c r="D6" s="527"/>
      <c r="E6" s="528"/>
      <c r="F6" s="231"/>
      <c r="G6" s="233"/>
    </row>
    <row r="7" spans="1:7" ht="15" x14ac:dyDescent="0.2">
      <c r="A7" s="521" t="s">
        <v>4</v>
      </c>
      <c r="B7" s="522"/>
      <c r="C7" s="523" t="s">
        <v>5</v>
      </c>
      <c r="D7" s="524"/>
      <c r="E7" s="525"/>
      <c r="F7" s="231"/>
      <c r="G7" s="233"/>
    </row>
    <row r="8" spans="1:7" ht="15" x14ac:dyDescent="0.2">
      <c r="A8" s="234"/>
      <c r="B8" s="412" t="s">
        <v>6</v>
      </c>
      <c r="C8" s="526" t="str">
        <f>CONCATENATE([2]NOMBRE!B3," ","( ",[2]NOMBRE!C3,[2]NOMBRE!D3,[2]NOMBRE!E3,[2]NOMBRE!F3,[2]NOMBRE!G3,"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11" t="s">
        <v>7</v>
      </c>
      <c r="B12" s="411" t="s">
        <v>8</v>
      </c>
      <c r="C12" s="406" t="s">
        <v>9</v>
      </c>
      <c r="D12" s="258" t="s">
        <v>10</v>
      </c>
      <c r="E12" s="408" t="s">
        <v>11</v>
      </c>
      <c r="F12" s="234"/>
    </row>
    <row r="13" spans="1:7" ht="12.75" customHeight="1" x14ac:dyDescent="0.2">
      <c r="A13" s="497" t="s">
        <v>12</v>
      </c>
      <c r="B13" s="498"/>
      <c r="C13" s="498"/>
      <c r="D13" s="498"/>
      <c r="E13" s="499"/>
      <c r="F13" s="234"/>
    </row>
    <row r="14" spans="1:7" ht="15" customHeight="1" x14ac:dyDescent="0.2">
      <c r="A14" s="335" t="s">
        <v>13</v>
      </c>
      <c r="B14" s="344" t="s">
        <v>14</v>
      </c>
      <c r="C14" s="291">
        <f>[2]BS17A!$D13</f>
        <v>0</v>
      </c>
      <c r="D14" s="12">
        <f>[2]BS17A!$R13</f>
        <v>4300</v>
      </c>
      <c r="E14" s="13">
        <f>[2]BS17A!$S13</f>
        <v>0</v>
      </c>
      <c r="F14" s="234"/>
    </row>
    <row r="15" spans="1:7" ht="15" customHeight="1" x14ac:dyDescent="0.2">
      <c r="A15" s="336" t="s">
        <v>15</v>
      </c>
      <c r="B15" s="333" t="s">
        <v>16</v>
      </c>
      <c r="C15" s="291">
        <f>[2]BS17A!$D14</f>
        <v>0</v>
      </c>
      <c r="D15" s="15">
        <f>[2]BS17A!$R14</f>
        <v>5400</v>
      </c>
      <c r="E15" s="16">
        <f>[2]BS17A!$S14</f>
        <v>0</v>
      </c>
      <c r="F15" s="234"/>
    </row>
    <row r="16" spans="1:7" ht="15" customHeight="1" x14ac:dyDescent="0.2">
      <c r="A16" s="336" t="s">
        <v>17</v>
      </c>
      <c r="B16" s="333" t="s">
        <v>18</v>
      </c>
      <c r="C16" s="291">
        <f>[2]BS17A!$D15</f>
        <v>5125</v>
      </c>
      <c r="D16" s="15">
        <f>[2]BS17A!$R15</f>
        <v>11590</v>
      </c>
      <c r="E16" s="16">
        <f>[2]BS17A!$S15</f>
        <v>59398750</v>
      </c>
      <c r="F16" s="234"/>
    </row>
    <row r="17" spans="1:6" ht="15" customHeight="1" x14ac:dyDescent="0.2">
      <c r="A17" s="336" t="s">
        <v>19</v>
      </c>
      <c r="B17" s="333" t="s">
        <v>20</v>
      </c>
      <c r="C17" s="291">
        <f>[2]BS17A!$D16</f>
        <v>0</v>
      </c>
      <c r="D17" s="15">
        <f>[2]BS17A!$R16</f>
        <v>6920</v>
      </c>
      <c r="E17" s="16">
        <f>[2]BS17A!$S16</f>
        <v>0</v>
      </c>
      <c r="F17" s="234"/>
    </row>
    <row r="18" spans="1:6" ht="15" customHeight="1" x14ac:dyDescent="0.2">
      <c r="A18" s="336" t="s">
        <v>21</v>
      </c>
      <c r="B18" s="333" t="s">
        <v>22</v>
      </c>
      <c r="C18" s="291">
        <f>[2]BS17A!$D17</f>
        <v>0</v>
      </c>
      <c r="D18" s="15">
        <f>[2]BS17A!$R17</f>
        <v>7590</v>
      </c>
      <c r="E18" s="16">
        <f>[2]BS17A!$S17</f>
        <v>0</v>
      </c>
      <c r="F18" s="234"/>
    </row>
    <row r="19" spans="1:6" ht="33" customHeight="1" x14ac:dyDescent="0.2">
      <c r="A19" s="336" t="s">
        <v>23</v>
      </c>
      <c r="B19" s="210" t="s">
        <v>24</v>
      </c>
      <c r="C19" s="291">
        <f>[2]BS17A!$D20</f>
        <v>0</v>
      </c>
      <c r="D19" s="15">
        <f>[2]BS17A!$R20</f>
        <v>5860</v>
      </c>
      <c r="E19" s="16">
        <f>[2]BS17A!$S20</f>
        <v>0</v>
      </c>
      <c r="F19" s="234"/>
    </row>
    <row r="20" spans="1:6" ht="42.75" customHeight="1" x14ac:dyDescent="0.2">
      <c r="A20" s="336" t="s">
        <v>25</v>
      </c>
      <c r="B20" s="210" t="s">
        <v>26</v>
      </c>
      <c r="C20" s="291">
        <f>[2]BS17A!$D21</f>
        <v>0</v>
      </c>
      <c r="D20" s="15">
        <f>[2]BS17A!$R21</f>
        <v>7020</v>
      </c>
      <c r="E20" s="16">
        <f>[2]BS17A!$S21</f>
        <v>0</v>
      </c>
      <c r="F20" s="234"/>
    </row>
    <row r="21" spans="1:6" ht="42.75" customHeight="1" x14ac:dyDescent="0.2">
      <c r="A21" s="336" t="s">
        <v>27</v>
      </c>
      <c r="B21" s="210" t="s">
        <v>28</v>
      </c>
      <c r="C21" s="291">
        <f>[2]BS17A!$D22</f>
        <v>0</v>
      </c>
      <c r="D21" s="15">
        <f>[2]BS17A!$R22</f>
        <v>8710</v>
      </c>
      <c r="E21" s="16">
        <f>[2]BS17A!$S22</f>
        <v>0</v>
      </c>
      <c r="F21" s="234"/>
    </row>
    <row r="22" spans="1:6" ht="32.25" customHeight="1" x14ac:dyDescent="0.2">
      <c r="A22" s="336" t="s">
        <v>29</v>
      </c>
      <c r="B22" s="210" t="s">
        <v>30</v>
      </c>
      <c r="C22" s="291">
        <f>[2]BS17A!$D23</f>
        <v>2082</v>
      </c>
      <c r="D22" s="15">
        <f>[2]BS17A!$R23</f>
        <v>5860</v>
      </c>
      <c r="E22" s="16">
        <f>[2]BS17A!$S23</f>
        <v>12200520</v>
      </c>
      <c r="F22" s="234"/>
    </row>
    <row r="23" spans="1:6" ht="40.5" customHeight="1" x14ac:dyDescent="0.2">
      <c r="A23" s="336" t="s">
        <v>31</v>
      </c>
      <c r="B23" s="210" t="s">
        <v>32</v>
      </c>
      <c r="C23" s="291">
        <f>[2]BS17A!$D24</f>
        <v>1150</v>
      </c>
      <c r="D23" s="15">
        <f>[2]BS17A!$R24</f>
        <v>7020</v>
      </c>
      <c r="E23" s="16">
        <f>[2]BS17A!$S24</f>
        <v>8073000</v>
      </c>
      <c r="F23" s="234"/>
    </row>
    <row r="24" spans="1:6" ht="27" customHeight="1" x14ac:dyDescent="0.2">
      <c r="A24" s="336" t="s">
        <v>33</v>
      </c>
      <c r="B24" s="210" t="s">
        <v>34</v>
      </c>
      <c r="C24" s="291">
        <f>[2]BS17A!$D25</f>
        <v>1853</v>
      </c>
      <c r="D24" s="15">
        <f>[2]BS17A!$R25</f>
        <v>8710</v>
      </c>
      <c r="E24" s="16">
        <f>[2]BS17A!$S25</f>
        <v>16139630</v>
      </c>
      <c r="F24" s="234"/>
    </row>
    <row r="25" spans="1:6" ht="15" customHeight="1" x14ac:dyDescent="0.2">
      <c r="A25" s="336" t="s">
        <v>35</v>
      </c>
      <c r="B25" s="332" t="s">
        <v>36</v>
      </c>
      <c r="C25" s="291">
        <f>+[2]BS17A!$D795</f>
        <v>227</v>
      </c>
      <c r="D25" s="15">
        <f>+[2]BS17A!$R795</f>
        <v>7110</v>
      </c>
      <c r="E25" s="16">
        <f>+[2]BS17A!$S795</f>
        <v>1613970</v>
      </c>
      <c r="F25" s="234"/>
    </row>
    <row r="26" spans="1:6" ht="15" customHeight="1" x14ac:dyDescent="0.2">
      <c r="A26" s="337" t="s">
        <v>37</v>
      </c>
      <c r="B26" s="351" t="s">
        <v>38</v>
      </c>
      <c r="C26" s="302">
        <f>+[2]BS17A!$D800</f>
        <v>0</v>
      </c>
      <c r="D26" s="17">
        <f>+[2]BS17A!$R800</f>
        <v>29440</v>
      </c>
      <c r="E26" s="18">
        <f>+[2]BS17A!$S800</f>
        <v>0</v>
      </c>
      <c r="F26" s="234"/>
    </row>
    <row r="27" spans="1:6" ht="18" customHeight="1" x14ac:dyDescent="0.2">
      <c r="A27" s="497" t="s">
        <v>39</v>
      </c>
      <c r="B27" s="498"/>
      <c r="C27" s="498"/>
      <c r="D27" s="498"/>
      <c r="E27" s="499"/>
      <c r="F27" s="234"/>
    </row>
    <row r="28" spans="1:6" ht="15" customHeight="1" x14ac:dyDescent="0.2">
      <c r="A28" s="335" t="s">
        <v>40</v>
      </c>
      <c r="B28" s="344" t="s">
        <v>41</v>
      </c>
      <c r="C28" s="294">
        <f>[2]BS17A!$D27</f>
        <v>1933</v>
      </c>
      <c r="D28" s="12">
        <f>[2]BS17A!$R27</f>
        <v>1140</v>
      </c>
      <c r="E28" s="13">
        <f>[2]BS17A!$S27</f>
        <v>2203620</v>
      </c>
      <c r="F28" s="234"/>
    </row>
    <row r="29" spans="1:6" ht="15" customHeight="1" x14ac:dyDescent="0.2">
      <c r="A29" s="336" t="s">
        <v>42</v>
      </c>
      <c r="B29" s="350" t="s">
        <v>43</v>
      </c>
      <c r="C29" s="291">
        <f>[2]BS17A!$D28</f>
        <v>0</v>
      </c>
      <c r="D29" s="15">
        <f>[2]BS17A!$R28</f>
        <v>1960</v>
      </c>
      <c r="E29" s="16">
        <f>[2]BS17A!$S28</f>
        <v>0</v>
      </c>
      <c r="F29" s="234"/>
    </row>
    <row r="30" spans="1:6" ht="15" customHeight="1" x14ac:dyDescent="0.2">
      <c r="A30" s="336" t="s">
        <v>44</v>
      </c>
      <c r="B30" s="333" t="s">
        <v>45</v>
      </c>
      <c r="C30" s="291">
        <f>[2]BS17A!$D29</f>
        <v>0</v>
      </c>
      <c r="D30" s="15">
        <f>[2]BS17A!$R29</f>
        <v>630</v>
      </c>
      <c r="E30" s="16">
        <f>[2]BS17A!$S29</f>
        <v>0</v>
      </c>
      <c r="F30" s="234"/>
    </row>
    <row r="31" spans="1:6" ht="15" customHeight="1" x14ac:dyDescent="0.2">
      <c r="A31" s="336" t="s">
        <v>46</v>
      </c>
      <c r="B31" s="333" t="s">
        <v>47</v>
      </c>
      <c r="C31" s="291">
        <f>[2]BS17A!$D30</f>
        <v>59</v>
      </c>
      <c r="D31" s="15">
        <f>[2]BS17A!$R30</f>
        <v>1550</v>
      </c>
      <c r="E31" s="16">
        <f>[2]BS17A!$S30</f>
        <v>91450</v>
      </c>
      <c r="F31" s="234"/>
    </row>
    <row r="32" spans="1:6" ht="15" customHeight="1" x14ac:dyDescent="0.2">
      <c r="A32" s="336" t="s">
        <v>48</v>
      </c>
      <c r="B32" s="333" t="s">
        <v>49</v>
      </c>
      <c r="C32" s="291">
        <f>[2]BS17A!$D31</f>
        <v>1422</v>
      </c>
      <c r="D32" s="15">
        <f>[2]BS17A!$R31</f>
        <v>1250</v>
      </c>
      <c r="E32" s="16">
        <f>[2]BS17A!$S31</f>
        <v>1777500</v>
      </c>
      <c r="F32" s="234"/>
    </row>
    <row r="33" spans="1:6" ht="15" customHeight="1" x14ac:dyDescent="0.2">
      <c r="A33" s="336" t="s">
        <v>50</v>
      </c>
      <c r="B33" s="350" t="s">
        <v>51</v>
      </c>
      <c r="C33" s="291">
        <f>[2]BS17A!$D32</f>
        <v>0</v>
      </c>
      <c r="D33" s="15">
        <f>[2]BS17A!$R32</f>
        <v>1140</v>
      </c>
      <c r="E33" s="16">
        <f>[2]BS17A!$S32</f>
        <v>0</v>
      </c>
      <c r="F33" s="234"/>
    </row>
    <row r="34" spans="1:6" ht="15" customHeight="1" x14ac:dyDescent="0.2">
      <c r="A34" s="336" t="s">
        <v>52</v>
      </c>
      <c r="B34" s="333" t="s">
        <v>53</v>
      </c>
      <c r="C34" s="291">
        <f>+[2]BS17A!$D796</f>
        <v>174</v>
      </c>
      <c r="D34" s="15">
        <f>+[2]BS17A!$R796</f>
        <v>2780</v>
      </c>
      <c r="E34" s="16">
        <f>+[2]BS17A!$S796</f>
        <v>483720</v>
      </c>
      <c r="F34" s="234"/>
    </row>
    <row r="35" spans="1:6" ht="15" customHeight="1" x14ac:dyDescent="0.2">
      <c r="A35" s="336" t="s">
        <v>54</v>
      </c>
      <c r="B35" s="350" t="s">
        <v>55</v>
      </c>
      <c r="C35" s="291">
        <f>+[2]BS17A!$D797</f>
        <v>667</v>
      </c>
      <c r="D35" s="15">
        <f>+[2]BS17A!$R797</f>
        <v>2780</v>
      </c>
      <c r="E35" s="16">
        <f>+[2]BS17A!$S797</f>
        <v>1854260</v>
      </c>
      <c r="F35" s="234"/>
    </row>
    <row r="36" spans="1:6" ht="15" customHeight="1" x14ac:dyDescent="0.2">
      <c r="A36" s="336" t="s">
        <v>56</v>
      </c>
      <c r="B36" s="350" t="s">
        <v>57</v>
      </c>
      <c r="C36" s="291">
        <f>+[2]BS17A!$D798</f>
        <v>3</v>
      </c>
      <c r="D36" s="15">
        <f>+[2]BS17A!$R798</f>
        <v>11080</v>
      </c>
      <c r="E36" s="16">
        <f>+[2]BS17A!$S798</f>
        <v>33240</v>
      </c>
      <c r="F36" s="234"/>
    </row>
    <row r="37" spans="1:6" ht="15" customHeight="1" x14ac:dyDescent="0.2">
      <c r="A37" s="337" t="s">
        <v>58</v>
      </c>
      <c r="B37" s="383" t="s">
        <v>59</v>
      </c>
      <c r="C37" s="302">
        <f>+[2]BS17A!$D799</f>
        <v>22</v>
      </c>
      <c r="D37" s="17">
        <f>+[2]BS17A!$R799</f>
        <v>12980</v>
      </c>
      <c r="E37" s="18">
        <f>+[2]BS17A!$S799</f>
        <v>285560</v>
      </c>
      <c r="F37" s="234"/>
    </row>
    <row r="38" spans="1:6" ht="18" customHeight="1" x14ac:dyDescent="0.2">
      <c r="A38" s="504" t="s">
        <v>60</v>
      </c>
      <c r="B38" s="507"/>
      <c r="C38" s="507"/>
      <c r="D38" s="507"/>
      <c r="E38" s="508"/>
      <c r="F38" s="234"/>
    </row>
    <row r="39" spans="1:6" ht="15" customHeight="1" x14ac:dyDescent="0.2">
      <c r="A39" s="335" t="s">
        <v>61</v>
      </c>
      <c r="B39" s="331" t="s">
        <v>62</v>
      </c>
      <c r="C39" s="294">
        <f>+[2]BS17A!$D801</f>
        <v>0</v>
      </c>
      <c r="D39" s="20">
        <f>+[2]BS17A!$R801</f>
        <v>3657</v>
      </c>
      <c r="E39" s="21">
        <f>+[2]BS17A!$S801</f>
        <v>0</v>
      </c>
      <c r="F39" s="234"/>
    </row>
    <row r="40" spans="1:6" ht="15" customHeight="1" x14ac:dyDescent="0.2">
      <c r="A40" s="337" t="s">
        <v>63</v>
      </c>
      <c r="B40" s="345" t="s">
        <v>64</v>
      </c>
      <c r="C40" s="302">
        <f>+[2]BS17A!$D802</f>
        <v>0</v>
      </c>
      <c r="D40" s="22">
        <f>+[2]BS17A!$R802</f>
        <v>9455</v>
      </c>
      <c r="E40" s="23">
        <f>+[2]BS17A!$S802</f>
        <v>0</v>
      </c>
      <c r="F40" s="234"/>
    </row>
    <row r="41" spans="1:6" ht="18" customHeight="1" x14ac:dyDescent="0.2">
      <c r="A41" s="504" t="s">
        <v>65</v>
      </c>
      <c r="B41" s="507"/>
      <c r="C41" s="507"/>
      <c r="D41" s="507"/>
      <c r="E41" s="508"/>
      <c r="F41" s="234"/>
    </row>
    <row r="42" spans="1:6" ht="15" customHeight="1" x14ac:dyDescent="0.2">
      <c r="A42" s="335" t="s">
        <v>66</v>
      </c>
      <c r="B42" s="352" t="s">
        <v>67</v>
      </c>
      <c r="C42" s="294">
        <f>+[2]BS17A!$D34</f>
        <v>46</v>
      </c>
      <c r="D42" s="20">
        <f>+[2]BS17A!$R34</f>
        <v>3750</v>
      </c>
      <c r="E42" s="21">
        <f>+[2]BS17A!$S34</f>
        <v>172500</v>
      </c>
      <c r="F42" s="234"/>
    </row>
    <row r="43" spans="1:6" ht="15" customHeight="1" x14ac:dyDescent="0.2">
      <c r="A43" s="336" t="s">
        <v>68</v>
      </c>
      <c r="B43" s="333" t="s">
        <v>69</v>
      </c>
      <c r="C43" s="291">
        <f>+[2]BS17A!$D35</f>
        <v>364</v>
      </c>
      <c r="D43" s="15">
        <f>+[2]BS17A!$R35</f>
        <v>2060</v>
      </c>
      <c r="E43" s="16">
        <f>+[2]BS17A!$S35</f>
        <v>749840</v>
      </c>
      <c r="F43" s="234"/>
    </row>
    <row r="44" spans="1:6" ht="15" customHeight="1" x14ac:dyDescent="0.2">
      <c r="A44" s="336" t="s">
        <v>70</v>
      </c>
      <c r="B44" s="333" t="s">
        <v>71</v>
      </c>
      <c r="C44" s="291">
        <f>+[2]BS17A!$D36</f>
        <v>55</v>
      </c>
      <c r="D44" s="15">
        <f>+[2]BS17A!$R36</f>
        <v>2060</v>
      </c>
      <c r="E44" s="16">
        <f>+[2]BS17A!$S36</f>
        <v>113300</v>
      </c>
      <c r="F44" s="234"/>
    </row>
    <row r="45" spans="1:6" ht="15" customHeight="1" x14ac:dyDescent="0.2">
      <c r="A45" s="337" t="s">
        <v>72</v>
      </c>
      <c r="B45" s="334" t="s">
        <v>73</v>
      </c>
      <c r="C45" s="302">
        <f>+[2]BS17A!$D37</f>
        <v>295</v>
      </c>
      <c r="D45" s="22">
        <f>+[2]BS17A!$R37</f>
        <v>630</v>
      </c>
      <c r="E45" s="23">
        <f>+[2]BS17A!$S37</f>
        <v>185850</v>
      </c>
      <c r="F45" s="234"/>
    </row>
    <row r="46" spans="1:6" ht="18" customHeight="1" x14ac:dyDescent="0.2">
      <c r="A46" s="504" t="s">
        <v>74</v>
      </c>
      <c r="B46" s="507"/>
      <c r="C46" s="507"/>
      <c r="D46" s="507"/>
      <c r="E46" s="508"/>
      <c r="F46" s="234"/>
    </row>
    <row r="47" spans="1:6" ht="15" customHeight="1" x14ac:dyDescent="0.2">
      <c r="A47" s="335" t="s">
        <v>75</v>
      </c>
      <c r="B47" s="352" t="s">
        <v>76</v>
      </c>
      <c r="C47" s="294">
        <f>+[2]BS17A!$D39</f>
        <v>221</v>
      </c>
      <c r="D47" s="20">
        <f>+[2]BS17A!$R39</f>
        <v>1780</v>
      </c>
      <c r="E47" s="21">
        <f>+[2]BS17A!$S39</f>
        <v>393380</v>
      </c>
      <c r="F47" s="234"/>
    </row>
    <row r="48" spans="1:6" ht="15" customHeight="1" x14ac:dyDescent="0.2">
      <c r="A48" s="336" t="s">
        <v>77</v>
      </c>
      <c r="B48" s="333" t="s">
        <v>78</v>
      </c>
      <c r="C48" s="291">
        <f>+[2]BS17A!$D40</f>
        <v>24</v>
      </c>
      <c r="D48" s="15">
        <f>+[2]BS17A!$R40</f>
        <v>1780</v>
      </c>
      <c r="E48" s="16">
        <f>+[2]BS17A!$S40</f>
        <v>42720</v>
      </c>
      <c r="F48" s="234"/>
    </row>
    <row r="49" spans="1:7" ht="15" customHeight="1" x14ac:dyDescent="0.2">
      <c r="A49" s="337" t="s">
        <v>79</v>
      </c>
      <c r="B49" s="334" t="s">
        <v>80</v>
      </c>
      <c r="C49" s="302">
        <f>+[2]BS17A!$D41</f>
        <v>304</v>
      </c>
      <c r="D49" s="22">
        <f>+[2]BS17A!$R41</f>
        <v>1030</v>
      </c>
      <c r="E49" s="23">
        <f>+[2]BS17A!$S41</f>
        <v>313120</v>
      </c>
      <c r="F49" s="234"/>
    </row>
    <row r="50" spans="1:7" ht="18" customHeight="1" x14ac:dyDescent="0.2">
      <c r="A50" s="238"/>
      <c r="B50" s="314" t="s">
        <v>81</v>
      </c>
      <c r="C50" s="238">
        <f>SUM(C14:C49)</f>
        <v>16026</v>
      </c>
      <c r="D50" s="239"/>
      <c r="E50" s="26">
        <f>SUM(E14:E49)</f>
        <v>106125930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11" t="s">
        <v>7</v>
      </c>
      <c r="B54" s="411" t="s">
        <v>83</v>
      </c>
      <c r="C54" s="406" t="s">
        <v>9</v>
      </c>
      <c r="D54" s="259"/>
      <c r="E54" s="408" t="s">
        <v>11</v>
      </c>
      <c r="F54" s="234"/>
    </row>
    <row r="55" spans="1:7" ht="18" customHeight="1" x14ac:dyDescent="0.2">
      <c r="A55" s="410" t="s">
        <v>84</v>
      </c>
      <c r="B55" s="373" t="s">
        <v>85</v>
      </c>
      <c r="C55" s="261">
        <f>+[2]BS17!$D12</f>
        <v>60825</v>
      </c>
      <c r="D55" s="245"/>
      <c r="E55" s="246">
        <f>+E56+E57+E58+E59+E60+E61+E65+E66+E67</f>
        <v>84262310</v>
      </c>
      <c r="F55" s="234"/>
    </row>
    <row r="56" spans="1:7" ht="15" customHeight="1" x14ac:dyDescent="0.2">
      <c r="A56" s="371" t="s">
        <v>86</v>
      </c>
      <c r="B56" s="344" t="s">
        <v>87</v>
      </c>
      <c r="C56" s="328">
        <f>+[2]BS17!$D13</f>
        <v>24145</v>
      </c>
      <c r="D56" s="247"/>
      <c r="E56" s="36">
        <f>+[2]BS17A!S83</f>
        <v>25654840</v>
      </c>
      <c r="F56" s="234"/>
    </row>
    <row r="57" spans="1:7" ht="15" customHeight="1" x14ac:dyDescent="0.2">
      <c r="A57" s="336" t="s">
        <v>88</v>
      </c>
      <c r="B57" s="332" t="s">
        <v>89</v>
      </c>
      <c r="C57" s="291">
        <f>+[2]BS17!$D14</f>
        <v>27090</v>
      </c>
      <c r="D57" s="249"/>
      <c r="E57" s="39">
        <f>+[2]BS17A!S174</f>
        <v>32844830</v>
      </c>
      <c r="F57" s="234"/>
    </row>
    <row r="58" spans="1:7" ht="15" customHeight="1" x14ac:dyDescent="0.2">
      <c r="A58" s="336" t="s">
        <v>90</v>
      </c>
      <c r="B58" s="332" t="s">
        <v>91</v>
      </c>
      <c r="C58" s="291">
        <f>+[2]BS17!$D15</f>
        <v>1210</v>
      </c>
      <c r="D58" s="249"/>
      <c r="E58" s="39">
        <f>+[2]BS17A!S243</f>
        <v>4303900</v>
      </c>
      <c r="F58" s="234"/>
    </row>
    <row r="59" spans="1:7" ht="15" customHeight="1" x14ac:dyDescent="0.2">
      <c r="A59" s="336" t="s">
        <v>92</v>
      </c>
      <c r="B59" s="332" t="s">
        <v>93</v>
      </c>
      <c r="C59" s="291">
        <f>+[2]BS17!$D16</f>
        <v>0</v>
      </c>
      <c r="D59" s="249"/>
      <c r="E59" s="39">
        <f>+[2]BS17A!S289</f>
        <v>0</v>
      </c>
      <c r="F59" s="234"/>
    </row>
    <row r="60" spans="1:7" ht="15" customHeight="1" x14ac:dyDescent="0.2">
      <c r="A60" s="366" t="s">
        <v>94</v>
      </c>
      <c r="B60" s="351" t="s">
        <v>95</v>
      </c>
      <c r="C60" s="313">
        <f>+[2]BS17!$D17</f>
        <v>1472</v>
      </c>
      <c r="D60" s="250"/>
      <c r="E60" s="41">
        <f>+[2]BS17A!S295</f>
        <v>7181300</v>
      </c>
      <c r="F60" s="234"/>
    </row>
    <row r="61" spans="1:7" ht="15" customHeight="1" x14ac:dyDescent="0.2">
      <c r="A61" s="335" t="s">
        <v>96</v>
      </c>
      <c r="B61" s="374" t="s">
        <v>97</v>
      </c>
      <c r="C61" s="315">
        <f>+[2]BS17!$D18</f>
        <v>4154</v>
      </c>
      <c r="D61" s="251"/>
      <c r="E61" s="43">
        <f>SUM(E62:E64)</f>
        <v>10690480</v>
      </c>
      <c r="F61" s="234"/>
    </row>
    <row r="62" spans="1:7" ht="15" customHeight="1" x14ac:dyDescent="0.2">
      <c r="A62" s="377"/>
      <c r="B62" s="352" t="s">
        <v>98</v>
      </c>
      <c r="C62" s="294">
        <f>+[2]BS17!$D19</f>
        <v>3615</v>
      </c>
      <c r="D62" s="252"/>
      <c r="E62" s="45">
        <f>+[2]BS17A!S362</f>
        <v>8443860</v>
      </c>
      <c r="F62" s="234"/>
    </row>
    <row r="63" spans="1:7" ht="15" customHeight="1" x14ac:dyDescent="0.2">
      <c r="A63" s="377"/>
      <c r="B63" s="332" t="s">
        <v>99</v>
      </c>
      <c r="C63" s="291">
        <f>+[2]BS17!$D20</f>
        <v>44</v>
      </c>
      <c r="D63" s="249"/>
      <c r="E63" s="39">
        <f>+[2]BS17A!S405</f>
        <v>125940</v>
      </c>
      <c r="F63" s="234"/>
    </row>
    <row r="64" spans="1:7" ht="15" customHeight="1" x14ac:dyDescent="0.2">
      <c r="A64" s="378"/>
      <c r="B64" s="334" t="s">
        <v>100</v>
      </c>
      <c r="C64" s="302">
        <f>+[2]BS17!$D21</f>
        <v>495</v>
      </c>
      <c r="D64" s="253"/>
      <c r="E64" s="47">
        <f>+[2]BS17A!S428</f>
        <v>2120680</v>
      </c>
      <c r="F64" s="234"/>
    </row>
    <row r="65" spans="1:7" ht="15" customHeight="1" x14ac:dyDescent="0.2">
      <c r="A65" s="371" t="s">
        <v>101</v>
      </c>
      <c r="B65" s="370" t="s">
        <v>102</v>
      </c>
      <c r="C65" s="328">
        <f>+[2]BS17!$D22</f>
        <v>0</v>
      </c>
      <c r="D65" s="247"/>
      <c r="E65" s="36">
        <f>+[2]BS17A!S446</f>
        <v>0</v>
      </c>
      <c r="F65" s="234"/>
    </row>
    <row r="66" spans="1:7" ht="15" customHeight="1" x14ac:dyDescent="0.2">
      <c r="A66" s="336" t="s">
        <v>103</v>
      </c>
      <c r="B66" s="332" t="s">
        <v>104</v>
      </c>
      <c r="C66" s="291">
        <f>+[2]BS17!$D23</f>
        <v>63</v>
      </c>
      <c r="D66" s="249"/>
      <c r="E66" s="39">
        <f>+[2]BS17A!S456</f>
        <v>108600</v>
      </c>
      <c r="F66" s="234"/>
    </row>
    <row r="67" spans="1:7" ht="15" customHeight="1" x14ac:dyDescent="0.2">
      <c r="A67" s="366" t="s">
        <v>105</v>
      </c>
      <c r="B67" s="351" t="s">
        <v>106</v>
      </c>
      <c r="C67" s="313">
        <f>+[2]BS17!$D24</f>
        <v>2691</v>
      </c>
      <c r="D67" s="250"/>
      <c r="E67" s="41">
        <f>+[2]BS17A!S500</f>
        <v>3478360</v>
      </c>
      <c r="F67" s="234"/>
    </row>
    <row r="68" spans="1:7" ht="15" customHeight="1" x14ac:dyDescent="0.2">
      <c r="A68" s="379" t="s">
        <v>107</v>
      </c>
      <c r="B68" s="369" t="s">
        <v>108</v>
      </c>
      <c r="C68" s="329">
        <f>+[2]BS17!$D25</f>
        <v>4314</v>
      </c>
      <c r="D68" s="254"/>
      <c r="E68" s="49">
        <f>SUM(E69:E74)</f>
        <v>83108330</v>
      </c>
      <c r="F68" s="234"/>
    </row>
    <row r="69" spans="1:7" ht="15" customHeight="1" x14ac:dyDescent="0.2">
      <c r="A69" s="336" t="s">
        <v>109</v>
      </c>
      <c r="B69" s="332" t="s">
        <v>110</v>
      </c>
      <c r="C69" s="291">
        <f>+[2]BS17!$D26</f>
        <v>2627</v>
      </c>
      <c r="D69" s="249"/>
      <c r="E69" s="39">
        <f>+[2]BS17A!S535</f>
        <v>20539580</v>
      </c>
      <c r="F69" s="234"/>
    </row>
    <row r="70" spans="1:7" ht="15" customHeight="1" x14ac:dyDescent="0.2">
      <c r="A70" s="336" t="s">
        <v>111</v>
      </c>
      <c r="B70" s="332" t="s">
        <v>112</v>
      </c>
      <c r="C70" s="291">
        <f>+[2]BS17!$D27</f>
        <v>0</v>
      </c>
      <c r="D70" s="249"/>
      <c r="E70" s="39">
        <f>+[2]BS17A!S590</f>
        <v>0</v>
      </c>
      <c r="F70" s="234"/>
    </row>
    <row r="71" spans="1:7" ht="15" customHeight="1" x14ac:dyDescent="0.2">
      <c r="A71" s="336" t="s">
        <v>113</v>
      </c>
      <c r="B71" s="332" t="s">
        <v>114</v>
      </c>
      <c r="C71" s="291">
        <f>+[2]BS17!$D28</f>
        <v>1028</v>
      </c>
      <c r="D71" s="249"/>
      <c r="E71" s="39">
        <f>+[2]BS17A!S615</f>
        <v>52602140</v>
      </c>
      <c r="F71" s="234"/>
    </row>
    <row r="72" spans="1:7" ht="15" customHeight="1" x14ac:dyDescent="0.2">
      <c r="A72" s="336" t="s">
        <v>115</v>
      </c>
      <c r="B72" s="332" t="s">
        <v>116</v>
      </c>
      <c r="C72" s="291">
        <f>+[2]BS17!$D30+[2]BS17!$D32</f>
        <v>510</v>
      </c>
      <c r="D72" s="249"/>
      <c r="E72" s="39">
        <f>+[2]BS17A!S633-[2]BS17A!S634</f>
        <v>9185850</v>
      </c>
      <c r="F72" s="234"/>
    </row>
    <row r="73" spans="1:7" ht="15" customHeight="1" x14ac:dyDescent="0.2">
      <c r="A73" s="380"/>
      <c r="B73" s="332" t="s">
        <v>117</v>
      </c>
      <c r="C73" s="291">
        <f>+[2]BS17!$D31</f>
        <v>149</v>
      </c>
      <c r="D73" s="249"/>
      <c r="E73" s="39">
        <f>+[2]BS17A!S634</f>
        <v>780760</v>
      </c>
      <c r="F73" s="234"/>
    </row>
    <row r="74" spans="1:7" ht="15" customHeight="1" x14ac:dyDescent="0.2">
      <c r="A74" s="381" t="s">
        <v>118</v>
      </c>
      <c r="B74" s="375" t="s">
        <v>119</v>
      </c>
      <c r="C74" s="319">
        <f>+[2]BS17!$D33</f>
        <v>0</v>
      </c>
      <c r="D74" s="299"/>
      <c r="E74" s="124">
        <f>+[2]BS17A!S654</f>
        <v>0</v>
      </c>
      <c r="F74" s="234"/>
    </row>
    <row r="75" spans="1:7" ht="15" customHeight="1" x14ac:dyDescent="0.2">
      <c r="A75" s="382" t="s">
        <v>120</v>
      </c>
      <c r="B75" s="376" t="s">
        <v>121</v>
      </c>
      <c r="C75" s="330">
        <f>+[2]BS17!$D34</f>
        <v>0</v>
      </c>
      <c r="D75" s="255"/>
      <c r="E75" s="51">
        <f>+[2]BS17A!S783</f>
        <v>0</v>
      </c>
      <c r="F75" s="234"/>
    </row>
    <row r="76" spans="1:7" ht="15" customHeight="1" x14ac:dyDescent="0.2">
      <c r="A76" s="338"/>
      <c r="B76" s="409" t="s">
        <v>122</v>
      </c>
      <c r="C76" s="261">
        <f>+C55+C68+C75</f>
        <v>65139</v>
      </c>
      <c r="D76" s="245"/>
      <c r="E76" s="53">
        <f>+E55+E68+E75</f>
        <v>167370640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11" t="s">
        <v>7</v>
      </c>
      <c r="B80" s="407" t="s">
        <v>8</v>
      </c>
      <c r="C80" s="257" t="s">
        <v>9</v>
      </c>
      <c r="D80" s="259"/>
      <c r="E80" s="260" t="s">
        <v>11</v>
      </c>
      <c r="F80" s="242"/>
      <c r="G80" s="243"/>
    </row>
    <row r="81" spans="1:7" ht="15" customHeight="1" x14ac:dyDescent="0.2">
      <c r="A81" s="372" t="s">
        <v>124</v>
      </c>
      <c r="B81" s="344" t="s">
        <v>125</v>
      </c>
      <c r="C81" s="294">
        <f>+[2]BS17!D49</f>
        <v>0</v>
      </c>
      <c r="D81" s="247"/>
      <c r="E81" s="58">
        <f>+SUM([2]BS17A!S673+[2]BS17A!S719)</f>
        <v>0</v>
      </c>
      <c r="F81" s="234"/>
    </row>
    <row r="82" spans="1:7" ht="15" customHeight="1" x14ac:dyDescent="0.2">
      <c r="A82" s="358">
        <v>2001</v>
      </c>
      <c r="B82" s="332" t="s">
        <v>126</v>
      </c>
      <c r="C82" s="291">
        <f>+[2]BS17!E130</f>
        <v>1421</v>
      </c>
      <c r="D82" s="249"/>
      <c r="E82" s="59">
        <f>+[2]BS17A!S1574</f>
        <v>15109770</v>
      </c>
      <c r="F82" s="234"/>
    </row>
    <row r="83" spans="1:7" ht="15" customHeight="1" x14ac:dyDescent="0.2">
      <c r="A83" s="366" t="s">
        <v>127</v>
      </c>
      <c r="B83" s="351" t="s">
        <v>128</v>
      </c>
      <c r="C83" s="313">
        <f>+[2]BS17A!D1849</f>
        <v>21</v>
      </c>
      <c r="D83" s="250"/>
      <c r="E83" s="60">
        <f>+[2]BS17A!S1849</f>
        <v>1405420</v>
      </c>
      <c r="F83" s="234"/>
    </row>
    <row r="84" spans="1:7" ht="17.25" customHeight="1" x14ac:dyDescent="0.2">
      <c r="A84" s="338"/>
      <c r="B84" s="409" t="s">
        <v>129</v>
      </c>
      <c r="C84" s="261">
        <f>+SUM(C81:C83)</f>
        <v>1442</v>
      </c>
      <c r="D84" s="245"/>
      <c r="E84" s="62">
        <f>SUM(E81:E83)</f>
        <v>16515190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12" t="s">
        <v>130</v>
      </c>
      <c r="B87" s="513"/>
      <c r="C87" s="513"/>
      <c r="D87" s="513"/>
      <c r="E87" s="513"/>
      <c r="F87" s="513"/>
      <c r="G87" s="513"/>
    </row>
    <row r="88" spans="1:7" ht="33.75" customHeight="1" x14ac:dyDescent="0.15">
      <c r="A88" s="514" t="s">
        <v>7</v>
      </c>
      <c r="B88" s="514" t="s">
        <v>8</v>
      </c>
      <c r="C88" s="520" t="s">
        <v>9</v>
      </c>
      <c r="D88" s="520"/>
      <c r="E88" s="520"/>
      <c r="F88" s="520"/>
      <c r="G88" s="520"/>
    </row>
    <row r="89" spans="1:7" ht="45" customHeight="1" x14ac:dyDescent="0.15">
      <c r="A89" s="515"/>
      <c r="B89" s="515"/>
      <c r="C89" s="224" t="s">
        <v>477</v>
      </c>
      <c r="D89" s="407" t="s">
        <v>131</v>
      </c>
      <c r="E89" s="301" t="s">
        <v>132</v>
      </c>
      <c r="F89" s="258" t="s">
        <v>133</v>
      </c>
      <c r="G89" s="408" t="s">
        <v>11</v>
      </c>
    </row>
    <row r="90" spans="1:7" ht="15" customHeight="1" x14ac:dyDescent="0.2">
      <c r="A90" s="335" t="s">
        <v>134</v>
      </c>
      <c r="B90" s="331" t="s">
        <v>135</v>
      </c>
      <c r="C90" s="225">
        <f t="shared" ref="C90:C108" si="0">+D90+F90+E90</f>
        <v>0</v>
      </c>
      <c r="D90" s="322">
        <f>+[2]BS17!E68</f>
        <v>0</v>
      </c>
      <c r="E90" s="262">
        <f>+[2]BS17!F68</f>
        <v>0</v>
      </c>
      <c r="F90" s="263">
        <f>+[2]BS17!G68</f>
        <v>0</v>
      </c>
      <c r="G90" s="64">
        <f>[2]BS17A!S811</f>
        <v>0</v>
      </c>
    </row>
    <row r="91" spans="1:7" ht="15" customHeight="1" x14ac:dyDescent="0.2">
      <c r="A91" s="336" t="s">
        <v>136</v>
      </c>
      <c r="B91" s="332" t="s">
        <v>137</v>
      </c>
      <c r="C91" s="226">
        <f t="shared" si="0"/>
        <v>114</v>
      </c>
      <c r="D91" s="323">
        <f>+[2]BS17!E69</f>
        <v>114</v>
      </c>
      <c r="E91" s="264">
        <f>+[2]BS17!F69</f>
        <v>0</v>
      </c>
      <c r="F91" s="265">
        <f>+[2]BS17!G69</f>
        <v>0</v>
      </c>
      <c r="G91" s="65">
        <f>[2]BS17A!S882</f>
        <v>22309570</v>
      </c>
    </row>
    <row r="92" spans="1:7" ht="15" customHeight="1" x14ac:dyDescent="0.2">
      <c r="A92" s="336" t="s">
        <v>138</v>
      </c>
      <c r="B92" s="332" t="s">
        <v>139</v>
      </c>
      <c r="C92" s="226">
        <f t="shared" si="0"/>
        <v>25</v>
      </c>
      <c r="D92" s="323">
        <f>+[2]BS17!E70</f>
        <v>23</v>
      </c>
      <c r="E92" s="264">
        <f>+[2]BS17!F70</f>
        <v>0</v>
      </c>
      <c r="F92" s="265">
        <f>+[2]BS17!G70</f>
        <v>2</v>
      </c>
      <c r="G92" s="65">
        <f>[2]BS17A!S961</f>
        <v>2195265</v>
      </c>
    </row>
    <row r="93" spans="1:7" ht="15" customHeight="1" x14ac:dyDescent="0.2">
      <c r="A93" s="336" t="s">
        <v>140</v>
      </c>
      <c r="B93" s="332" t="s">
        <v>141</v>
      </c>
      <c r="C93" s="226">
        <f t="shared" si="0"/>
        <v>6</v>
      </c>
      <c r="D93" s="323">
        <f>+[2]BS17!E71</f>
        <v>6</v>
      </c>
      <c r="E93" s="264">
        <f>+[2]BS17!F71</f>
        <v>0</v>
      </c>
      <c r="F93" s="265">
        <f>+[2]BS17!G71</f>
        <v>0</v>
      </c>
      <c r="G93" s="65">
        <f>[2]BS17A!S1037</f>
        <v>1197150</v>
      </c>
    </row>
    <row r="94" spans="1:7" ht="15" customHeight="1" x14ac:dyDescent="0.2">
      <c r="A94" s="336" t="s">
        <v>142</v>
      </c>
      <c r="B94" s="332" t="s">
        <v>143</v>
      </c>
      <c r="C94" s="226">
        <f t="shared" si="0"/>
        <v>57</v>
      </c>
      <c r="D94" s="323">
        <f>+[2]BS17!E72</f>
        <v>51</v>
      </c>
      <c r="E94" s="264">
        <f>+[2]BS17!F72</f>
        <v>5</v>
      </c>
      <c r="F94" s="265">
        <f>+[2]BS17!G72</f>
        <v>1</v>
      </c>
      <c r="G94" s="65">
        <f>[2]BS17A!S1098</f>
        <v>2922042.5</v>
      </c>
    </row>
    <row r="95" spans="1:7" ht="15" customHeight="1" x14ac:dyDescent="0.2">
      <c r="A95" s="336" t="s">
        <v>144</v>
      </c>
      <c r="B95" s="332" t="s">
        <v>145</v>
      </c>
      <c r="C95" s="226">
        <f t="shared" si="0"/>
        <v>127</v>
      </c>
      <c r="D95" s="323">
        <f>+[2]BS17!E73</f>
        <v>125</v>
      </c>
      <c r="E95" s="264">
        <f>+[2]BS17!F73</f>
        <v>0</v>
      </c>
      <c r="F95" s="265">
        <f>+[2]BS17!G73</f>
        <v>2</v>
      </c>
      <c r="G95" s="65">
        <f>[2]BS17A!S1166</f>
        <v>2501130</v>
      </c>
    </row>
    <row r="96" spans="1:7" ht="15" customHeight="1" x14ac:dyDescent="0.2">
      <c r="A96" s="336" t="s">
        <v>146</v>
      </c>
      <c r="B96" s="332" t="s">
        <v>147</v>
      </c>
      <c r="C96" s="226">
        <f t="shared" si="0"/>
        <v>0</v>
      </c>
      <c r="D96" s="323">
        <f>+[2]BS17!E74</f>
        <v>0</v>
      </c>
      <c r="E96" s="264">
        <f>+[2]BS17!F74</f>
        <v>0</v>
      </c>
      <c r="F96" s="265">
        <f>+[2]BS17!G74</f>
        <v>0</v>
      </c>
      <c r="G96" s="65">
        <f>[2]BS17A!S1221</f>
        <v>0</v>
      </c>
    </row>
    <row r="97" spans="1:7" ht="15" customHeight="1" x14ac:dyDescent="0.2">
      <c r="A97" s="336" t="s">
        <v>148</v>
      </c>
      <c r="B97" s="332" t="s">
        <v>149</v>
      </c>
      <c r="C97" s="226">
        <f t="shared" si="0"/>
        <v>3</v>
      </c>
      <c r="D97" s="323">
        <f>+[2]BS17!E75</f>
        <v>1</v>
      </c>
      <c r="E97" s="264">
        <f>+[2]BS17!F75</f>
        <v>0</v>
      </c>
      <c r="F97" s="265">
        <f>+[2]BS17!G75</f>
        <v>2</v>
      </c>
      <c r="G97" s="65">
        <f>[2]BS17A!S1287</f>
        <v>332762.5</v>
      </c>
    </row>
    <row r="98" spans="1:7" ht="15" customHeight="1" x14ac:dyDescent="0.2">
      <c r="A98" s="336" t="s">
        <v>150</v>
      </c>
      <c r="B98" s="332" t="s">
        <v>151</v>
      </c>
      <c r="C98" s="226">
        <f t="shared" si="0"/>
        <v>225</v>
      </c>
      <c r="D98" s="323">
        <f>+[2]BS17!E76</f>
        <v>199</v>
      </c>
      <c r="E98" s="264">
        <f>+[2]BS17!F76</f>
        <v>3</v>
      </c>
      <c r="F98" s="265">
        <f>+[2]BS17!G76</f>
        <v>23</v>
      </c>
      <c r="G98" s="65">
        <f>[2]BS17A!S1357</f>
        <v>50301670</v>
      </c>
    </row>
    <row r="99" spans="1:7" ht="15" customHeight="1" x14ac:dyDescent="0.2">
      <c r="A99" s="336" t="s">
        <v>152</v>
      </c>
      <c r="B99" s="332" t="s">
        <v>153</v>
      </c>
      <c r="C99" s="226">
        <f t="shared" si="0"/>
        <v>15</v>
      </c>
      <c r="D99" s="323">
        <f>+[2]BS17!E77</f>
        <v>14</v>
      </c>
      <c r="E99" s="264">
        <f>+[2]BS17!F77</f>
        <v>0</v>
      </c>
      <c r="F99" s="265">
        <f>+[2]BS17!G77</f>
        <v>1</v>
      </c>
      <c r="G99" s="65">
        <f>[2]BS17A!S1441</f>
        <v>1988772.5</v>
      </c>
    </row>
    <row r="100" spans="1:7" ht="15" customHeight="1" x14ac:dyDescent="0.2">
      <c r="A100" s="336" t="s">
        <v>154</v>
      </c>
      <c r="B100" s="332" t="s">
        <v>155</v>
      </c>
      <c r="C100" s="226">
        <f t="shared" si="0"/>
        <v>60</v>
      </c>
      <c r="D100" s="323">
        <f>+[2]BS17!E78</f>
        <v>57</v>
      </c>
      <c r="E100" s="264">
        <f>+[2]BS17!F78</f>
        <v>1</v>
      </c>
      <c r="F100" s="265">
        <f>+[2]BS17!G78</f>
        <v>2</v>
      </c>
      <c r="G100" s="65">
        <f>[2]BS17A!S1489</f>
        <v>11669350</v>
      </c>
    </row>
    <row r="101" spans="1:7" ht="15" customHeight="1" x14ac:dyDescent="0.2">
      <c r="A101" s="336" t="s">
        <v>156</v>
      </c>
      <c r="B101" s="332" t="s">
        <v>157</v>
      </c>
      <c r="C101" s="226">
        <f t="shared" si="0"/>
        <v>3</v>
      </c>
      <c r="D101" s="323">
        <f>+[2]BS17!E79</f>
        <v>3</v>
      </c>
      <c r="E101" s="264">
        <f>+[2]BS17!F79</f>
        <v>0</v>
      </c>
      <c r="F101" s="265">
        <f>+[2]BS17!G79</f>
        <v>0</v>
      </c>
      <c r="G101" s="65">
        <f>[2]BS17A!S1592</f>
        <v>492110</v>
      </c>
    </row>
    <row r="102" spans="1:7" ht="15" customHeight="1" x14ac:dyDescent="0.2">
      <c r="A102" s="366" t="s">
        <v>158</v>
      </c>
      <c r="B102" s="351" t="s">
        <v>159</v>
      </c>
      <c r="C102" s="227">
        <f t="shared" si="0"/>
        <v>42</v>
      </c>
      <c r="D102" s="324">
        <f>+[2]BS17!E80</f>
        <v>34</v>
      </c>
      <c r="E102" s="266">
        <f>+[2]BS17!F80</f>
        <v>0</v>
      </c>
      <c r="F102" s="267">
        <f>+[2]BS17!G80</f>
        <v>8</v>
      </c>
      <c r="G102" s="66">
        <f>[2]BS17A!S1597</f>
        <v>8027705</v>
      </c>
    </row>
    <row r="103" spans="1:7" ht="15" customHeight="1" x14ac:dyDescent="0.2">
      <c r="A103" s="335" t="s">
        <v>160</v>
      </c>
      <c r="B103" s="331" t="s">
        <v>161</v>
      </c>
      <c r="C103" s="225">
        <f t="shared" si="0"/>
        <v>104</v>
      </c>
      <c r="D103" s="322">
        <f>+[2]BS17!E81</f>
        <v>103</v>
      </c>
      <c r="E103" s="262">
        <f>+[2]BS17!F81</f>
        <v>0</v>
      </c>
      <c r="F103" s="263">
        <f>+[2]BS17!G81</f>
        <v>1</v>
      </c>
      <c r="G103" s="64">
        <f>+[2]BS17A!S1631</f>
        <v>13172225</v>
      </c>
    </row>
    <row r="104" spans="1:7" ht="15" customHeight="1" x14ac:dyDescent="0.2">
      <c r="A104" s="336"/>
      <c r="B104" s="332" t="s">
        <v>162</v>
      </c>
      <c r="C104" s="226">
        <f t="shared" si="0"/>
        <v>0</v>
      </c>
      <c r="D104" s="323">
        <f>+[2]BS17A!D1635</f>
        <v>0</v>
      </c>
      <c r="E104" s="264">
        <f>+[2]BS17A!F1635</f>
        <v>0</v>
      </c>
      <c r="F104" s="265">
        <f>+[2]BS17A!G1635</f>
        <v>0</v>
      </c>
      <c r="G104" s="65">
        <f>+[2]BS17A!S1635</f>
        <v>0</v>
      </c>
    </row>
    <row r="105" spans="1:7" ht="15" customHeight="1" x14ac:dyDescent="0.2">
      <c r="A105" s="336"/>
      <c r="B105" s="332" t="s">
        <v>163</v>
      </c>
      <c r="C105" s="226">
        <f t="shared" si="0"/>
        <v>85</v>
      </c>
      <c r="D105" s="323">
        <f>+[2]BS17A!D1634</f>
        <v>84</v>
      </c>
      <c r="E105" s="264">
        <f>+[2]BS17A!F1634</f>
        <v>0</v>
      </c>
      <c r="F105" s="265">
        <f>+[2]BS17A!G1634</f>
        <v>1</v>
      </c>
      <c r="G105" s="65">
        <f>+[2]BS17A!S1634</f>
        <v>11256495</v>
      </c>
    </row>
    <row r="106" spans="1:7" ht="15" customHeight="1" x14ac:dyDescent="0.2">
      <c r="A106" s="337"/>
      <c r="B106" s="345" t="s">
        <v>164</v>
      </c>
      <c r="C106" s="227">
        <f t="shared" si="0"/>
        <v>19</v>
      </c>
      <c r="D106" s="325">
        <f>+[2]BS17A!D1632+[2]BS17A!D1633</f>
        <v>19</v>
      </c>
      <c r="E106" s="269">
        <f>+[2]BS17A!F1632+[2]BS17A!F1633</f>
        <v>0</v>
      </c>
      <c r="F106" s="270">
        <f>+[2]BS17A!G1632+[2]BS17A!G1633</f>
        <v>0</v>
      </c>
      <c r="G106" s="68">
        <f>+[2]BS17A!S1632+[2]BS17A!S1633</f>
        <v>1915730</v>
      </c>
    </row>
    <row r="107" spans="1:7" ht="15" customHeight="1" x14ac:dyDescent="0.2">
      <c r="A107" s="371" t="s">
        <v>165</v>
      </c>
      <c r="B107" s="370" t="s">
        <v>166</v>
      </c>
      <c r="C107" s="225">
        <f t="shared" si="0"/>
        <v>88</v>
      </c>
      <c r="D107" s="326">
        <f>+[2]BS17!E82</f>
        <v>66</v>
      </c>
      <c r="E107" s="271">
        <f>+[2]BS17!F82</f>
        <v>10</v>
      </c>
      <c r="F107" s="272">
        <f>+[2]BS17!G82</f>
        <v>12</v>
      </c>
      <c r="G107" s="69">
        <f>+[2]BS17A!S1639</f>
        <v>13946240</v>
      </c>
    </row>
    <row r="108" spans="1:7" ht="15" customHeight="1" x14ac:dyDescent="0.2">
      <c r="A108" s="367">
        <v>2106</v>
      </c>
      <c r="B108" s="345" t="s">
        <v>167</v>
      </c>
      <c r="C108" s="226">
        <f t="shared" si="0"/>
        <v>10</v>
      </c>
      <c r="D108" s="325">
        <f>[2]BS17A!D1845</f>
        <v>10</v>
      </c>
      <c r="E108" s="269">
        <f>[2]BS17A!F1845</f>
        <v>0</v>
      </c>
      <c r="F108" s="270">
        <f>[2]BS17A!G1845</f>
        <v>0</v>
      </c>
      <c r="G108" s="68">
        <f>+[2]BS17A!S1845</f>
        <v>555500</v>
      </c>
    </row>
    <row r="109" spans="1:7" ht="15" customHeight="1" x14ac:dyDescent="0.2">
      <c r="A109" s="343"/>
      <c r="B109" s="342" t="s">
        <v>168</v>
      </c>
      <c r="C109" s="227">
        <f>SUM(C90:C108)</f>
        <v>983</v>
      </c>
      <c r="D109" s="327">
        <f>SUM(D90:D108)-D103</f>
        <v>806</v>
      </c>
      <c r="E109" s="274">
        <f>SUM(E90:E108)-E103</f>
        <v>19</v>
      </c>
      <c r="F109" s="275">
        <f>+SUM(F90:F103)+F107+F108</f>
        <v>54</v>
      </c>
      <c r="G109" s="73">
        <f>+SUM(G90:G103)+G107+G108</f>
        <v>131611492.5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11" t="s">
        <v>7</v>
      </c>
      <c r="B113" s="411" t="s">
        <v>8</v>
      </c>
      <c r="C113" s="406" t="s">
        <v>9</v>
      </c>
      <c r="D113" s="258" t="s">
        <v>10</v>
      </c>
      <c r="E113" s="408" t="s">
        <v>11</v>
      </c>
      <c r="F113" s="231"/>
    </row>
    <row r="114" spans="1:6" ht="15" customHeight="1" x14ac:dyDescent="0.2">
      <c r="A114" s="335" t="s">
        <v>170</v>
      </c>
      <c r="B114" s="331" t="s">
        <v>171</v>
      </c>
      <c r="C114" s="294">
        <f>+[2]BS17A!D1636</f>
        <v>98</v>
      </c>
      <c r="D114" s="74">
        <f>+[2]BS17A!R1636</f>
        <v>132810</v>
      </c>
      <c r="E114" s="75">
        <f>+[2]BS17A!S1636</f>
        <v>13015380</v>
      </c>
      <c r="F114" s="234"/>
    </row>
    <row r="115" spans="1:6" ht="15" customHeight="1" x14ac:dyDescent="0.2">
      <c r="A115" s="337" t="s">
        <v>172</v>
      </c>
      <c r="B115" s="364" t="s">
        <v>173</v>
      </c>
      <c r="C115" s="313">
        <f>+[2]BS17A!D1637</f>
        <v>3</v>
      </c>
      <c r="D115" s="76">
        <f>+[2]BS17A!R1637</f>
        <v>139740</v>
      </c>
      <c r="E115" s="60">
        <f>+[2]BS17A!S1637</f>
        <v>419220</v>
      </c>
      <c r="F115" s="234"/>
    </row>
    <row r="116" spans="1:6" ht="15" customHeight="1" x14ac:dyDescent="0.2">
      <c r="A116" s="261"/>
      <c r="B116" s="300" t="s">
        <v>174</v>
      </c>
      <c r="C116" s="261">
        <f>SUM(C114:C115)</f>
        <v>101</v>
      </c>
      <c r="D116" s="245"/>
      <c r="E116" s="62">
        <f>SUM(E114:E115)</f>
        <v>13434600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11" t="s">
        <v>7</v>
      </c>
      <c r="B120" s="411" t="s">
        <v>9</v>
      </c>
      <c r="C120" s="411" t="s">
        <v>11</v>
      </c>
      <c r="D120" s="234"/>
      <c r="E120" s="234"/>
      <c r="F120" s="234"/>
    </row>
    <row r="121" spans="1:6" ht="15" customHeight="1" x14ac:dyDescent="0.2">
      <c r="A121" s="276" t="s">
        <v>176</v>
      </c>
      <c r="B121" s="277" t="s">
        <v>177</v>
      </c>
      <c r="C121" s="79">
        <f>+[2]BS17A!S1871+[2]BS17A!S1889+[2]BS17A!S1914</f>
        <v>9606410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11" t="s">
        <v>7</v>
      </c>
      <c r="B125" s="411" t="s">
        <v>8</v>
      </c>
      <c r="C125" s="406" t="s">
        <v>9</v>
      </c>
      <c r="D125" s="258" t="s">
        <v>10</v>
      </c>
      <c r="E125" s="408" t="s">
        <v>11</v>
      </c>
      <c r="F125" s="231"/>
    </row>
    <row r="126" spans="1:6" ht="15" customHeight="1" x14ac:dyDescent="0.2">
      <c r="A126" s="335" t="s">
        <v>179</v>
      </c>
      <c r="B126" s="352" t="s">
        <v>180</v>
      </c>
      <c r="C126" s="294">
        <f>+[2]BS17A!$D59</f>
        <v>5615</v>
      </c>
      <c r="D126" s="20">
        <f>+[2]BS17A!$R59</f>
        <v>34010</v>
      </c>
      <c r="E126" s="80">
        <f>+[2]BS17A!$S59</f>
        <v>190966150</v>
      </c>
      <c r="F126" s="234"/>
    </row>
    <row r="127" spans="1:6" ht="15" customHeight="1" x14ac:dyDescent="0.2">
      <c r="A127" s="336" t="s">
        <v>181</v>
      </c>
      <c r="B127" s="333" t="s">
        <v>182</v>
      </c>
      <c r="C127" s="291">
        <f>+[2]BS17A!$D60</f>
        <v>0</v>
      </c>
      <c r="D127" s="15">
        <f>+[2]BS17A!$R60</f>
        <v>31310</v>
      </c>
      <c r="E127" s="81">
        <f>+[2]BS17A!$S60</f>
        <v>0</v>
      </c>
      <c r="F127" s="234"/>
    </row>
    <row r="128" spans="1:6" ht="15" customHeight="1" x14ac:dyDescent="0.2">
      <c r="A128" s="336" t="s">
        <v>183</v>
      </c>
      <c r="B128" s="333" t="s">
        <v>184</v>
      </c>
      <c r="C128" s="291">
        <f>+[2]BS17A!$D61</f>
        <v>0</v>
      </c>
      <c r="D128" s="15">
        <f>+[2]BS17A!$R61</f>
        <v>26100</v>
      </c>
      <c r="E128" s="81">
        <f>+[2]BS17A!$S61</f>
        <v>0</v>
      </c>
      <c r="F128" s="234"/>
    </row>
    <row r="129" spans="1:6" ht="15" customHeight="1" x14ac:dyDescent="0.2">
      <c r="A129" s="336" t="s">
        <v>185</v>
      </c>
      <c r="B129" s="333" t="s">
        <v>186</v>
      </c>
      <c r="C129" s="291">
        <f>SUM([2]BS17A!D62:D64)</f>
        <v>93</v>
      </c>
      <c r="D129" s="15">
        <f>+[2]BS17A!$R62</f>
        <v>141410</v>
      </c>
      <c r="E129" s="81">
        <f>SUM([2]BS17A!S62:S64)</f>
        <v>13151130</v>
      </c>
      <c r="F129" s="234"/>
    </row>
    <row r="130" spans="1:6" ht="15" customHeight="1" x14ac:dyDescent="0.2">
      <c r="A130" s="336" t="s">
        <v>187</v>
      </c>
      <c r="B130" s="333" t="s">
        <v>188</v>
      </c>
      <c r="C130" s="291">
        <f>SUM([2]BS17A!D65:D67)</f>
        <v>253</v>
      </c>
      <c r="D130" s="15">
        <f>+[2]BS17A!$R65</f>
        <v>68290</v>
      </c>
      <c r="E130" s="81">
        <f>SUM([2]BS17A!S65:S67)</f>
        <v>17277370</v>
      </c>
      <c r="F130" s="234"/>
    </row>
    <row r="131" spans="1:6" ht="15" customHeight="1" x14ac:dyDescent="0.2">
      <c r="A131" s="336" t="s">
        <v>189</v>
      </c>
      <c r="B131" s="333" t="s">
        <v>190</v>
      </c>
      <c r="C131" s="291">
        <f>+[2]BS17A!D68</f>
        <v>137</v>
      </c>
      <c r="D131" s="15">
        <f>+[2]BS17A!$R68</f>
        <v>61270</v>
      </c>
      <c r="E131" s="81">
        <f>+[2]BS17A!$S68</f>
        <v>8393990</v>
      </c>
      <c r="F131" s="234"/>
    </row>
    <row r="132" spans="1:6" ht="15" customHeight="1" x14ac:dyDescent="0.2">
      <c r="A132" s="336" t="s">
        <v>191</v>
      </c>
      <c r="B132" s="333" t="s">
        <v>192</v>
      </c>
      <c r="C132" s="291">
        <f>+[2]BS17A!$D69</f>
        <v>0</v>
      </c>
      <c r="D132" s="15">
        <f>+[2]BS17A!$R69</f>
        <v>17390</v>
      </c>
      <c r="E132" s="81">
        <f>+[2]BS17A!$S69</f>
        <v>0</v>
      </c>
      <c r="F132" s="234"/>
    </row>
    <row r="133" spans="1:6" ht="15" customHeight="1" x14ac:dyDescent="0.2">
      <c r="A133" s="336" t="s">
        <v>193</v>
      </c>
      <c r="B133" s="333" t="s">
        <v>194</v>
      </c>
      <c r="C133" s="291">
        <f>+[2]BS17A!$D70</f>
        <v>0</v>
      </c>
      <c r="D133" s="15">
        <f>+[2]BS17A!$R70</f>
        <v>27240</v>
      </c>
      <c r="E133" s="81">
        <f>+[2]BS17A!$S70</f>
        <v>0</v>
      </c>
      <c r="F133" s="234"/>
    </row>
    <row r="134" spans="1:6" ht="15" customHeight="1" x14ac:dyDescent="0.2">
      <c r="A134" s="336" t="s">
        <v>195</v>
      </c>
      <c r="B134" s="333" t="s">
        <v>196</v>
      </c>
      <c r="C134" s="291">
        <f>+[2]BS17A!$D73</f>
        <v>0</v>
      </c>
      <c r="D134" s="15">
        <f>+[2]BS17A!$R73</f>
        <v>27470</v>
      </c>
      <c r="E134" s="81">
        <f>+[2]BS17A!$S73</f>
        <v>0</v>
      </c>
      <c r="F134" s="234"/>
    </row>
    <row r="135" spans="1:6" ht="15" customHeight="1" x14ac:dyDescent="0.2">
      <c r="A135" s="336" t="s">
        <v>197</v>
      </c>
      <c r="B135" s="333" t="s">
        <v>198</v>
      </c>
      <c r="C135" s="291">
        <f>+[2]BS17A!$D71</f>
        <v>0</v>
      </c>
      <c r="D135" s="15">
        <f>+[2]BS17A!$R71</f>
        <v>28360</v>
      </c>
      <c r="E135" s="81">
        <f>+[2]BS17A!$S71</f>
        <v>0</v>
      </c>
      <c r="F135" s="234"/>
    </row>
    <row r="136" spans="1:6" ht="15" customHeight="1" x14ac:dyDescent="0.2">
      <c r="A136" s="336" t="s">
        <v>199</v>
      </c>
      <c r="B136" s="333" t="s">
        <v>200</v>
      </c>
      <c r="C136" s="291">
        <f>+[2]BS17A!$D76</f>
        <v>0</v>
      </c>
      <c r="D136" s="15">
        <f>+[2]BS17A!$R76</f>
        <v>34010</v>
      </c>
      <c r="E136" s="81">
        <f>+[2]BS17A!$S76</f>
        <v>0</v>
      </c>
      <c r="F136" s="234"/>
    </row>
    <row r="137" spans="1:6" ht="15" customHeight="1" x14ac:dyDescent="0.2">
      <c r="A137" s="336" t="s">
        <v>201</v>
      </c>
      <c r="B137" s="332" t="s">
        <v>202</v>
      </c>
      <c r="C137" s="291">
        <f>+[2]BS17A!$D79</f>
        <v>26</v>
      </c>
      <c r="D137" s="15">
        <f>+[2]BS17A!$R79</f>
        <v>6600</v>
      </c>
      <c r="E137" s="81">
        <f>+[2]BS17A!$S79</f>
        <v>171600</v>
      </c>
      <c r="F137" s="234"/>
    </row>
    <row r="138" spans="1:6" ht="15" customHeight="1" x14ac:dyDescent="0.2">
      <c r="A138" s="336" t="s">
        <v>203</v>
      </c>
      <c r="B138" s="332" t="s">
        <v>204</v>
      </c>
      <c r="C138" s="291">
        <f>+[2]BS17A!$D80</f>
        <v>0</v>
      </c>
      <c r="D138" s="15">
        <f>+[2]BS17A!$R80</f>
        <v>47670</v>
      </c>
      <c r="E138" s="81">
        <f>+[2]BS17A!$S80</f>
        <v>0</v>
      </c>
      <c r="F138" s="234"/>
    </row>
    <row r="139" spans="1:6" ht="15" customHeight="1" x14ac:dyDescent="0.2">
      <c r="A139" s="337"/>
      <c r="B139" s="368" t="s">
        <v>205</v>
      </c>
      <c r="C139" s="321">
        <f>SUM(C126:C138)</f>
        <v>6124</v>
      </c>
      <c r="D139" s="82"/>
      <c r="E139" s="83">
        <f>SUM(E126:E138)</f>
        <v>229960240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+[2]BS17A!$D72</f>
        <v>0</v>
      </c>
      <c r="D141" s="15">
        <f>+[2]BS17A!$R72</f>
        <v>11430</v>
      </c>
      <c r="E141" s="81">
        <f>+[2]BS17A!$S72</f>
        <v>0</v>
      </c>
      <c r="F141" s="234"/>
    </row>
    <row r="142" spans="1:6" ht="15" customHeight="1" x14ac:dyDescent="0.2">
      <c r="A142" s="336" t="s">
        <v>209</v>
      </c>
      <c r="B142" s="333" t="s">
        <v>210</v>
      </c>
      <c r="C142" s="291">
        <f>+[2]BS17A!$D74</f>
        <v>0</v>
      </c>
      <c r="D142" s="15">
        <f>+[2]BS17A!$R74</f>
        <v>11430</v>
      </c>
      <c r="E142" s="81">
        <f>+[2]BS17A!$S74</f>
        <v>0</v>
      </c>
      <c r="F142" s="234"/>
    </row>
    <row r="143" spans="1:6" ht="15" customHeight="1" x14ac:dyDescent="0.2">
      <c r="A143" s="336" t="s">
        <v>211</v>
      </c>
      <c r="B143" s="333" t="s">
        <v>212</v>
      </c>
      <c r="C143" s="291">
        <f>+[2]BS17A!$D75</f>
        <v>0</v>
      </c>
      <c r="D143" s="15">
        <f>+[2]BS17A!$R75</f>
        <v>5040</v>
      </c>
      <c r="E143" s="81">
        <f>+[2]BS17A!$S75</f>
        <v>0</v>
      </c>
      <c r="F143" s="234"/>
    </row>
    <row r="144" spans="1:6" ht="15" customHeight="1" x14ac:dyDescent="0.2">
      <c r="A144" s="336" t="s">
        <v>213</v>
      </c>
      <c r="B144" s="333" t="s">
        <v>214</v>
      </c>
      <c r="C144" s="291">
        <f>+[2]BS17A!$D77</f>
        <v>0</v>
      </c>
      <c r="D144" s="15">
        <f>+[2]BS17A!$R77</f>
        <v>91950</v>
      </c>
      <c r="E144" s="81">
        <f>+[2]BS17A!$S77</f>
        <v>0</v>
      </c>
      <c r="F144" s="234"/>
    </row>
    <row r="145" spans="1:6" ht="15" customHeight="1" x14ac:dyDescent="0.2">
      <c r="A145" s="336" t="s">
        <v>215</v>
      </c>
      <c r="B145" s="333" t="s">
        <v>216</v>
      </c>
      <c r="C145" s="291">
        <f>+[2]BS17A!$D78</f>
        <v>0</v>
      </c>
      <c r="D145" s="15">
        <f>+[2]BS17A!$R78</f>
        <v>10860</v>
      </c>
      <c r="E145" s="81">
        <f>+[2]BS17A!$S78</f>
        <v>0</v>
      </c>
      <c r="F145" s="234"/>
    </row>
    <row r="146" spans="1:6" ht="15" customHeight="1" x14ac:dyDescent="0.2">
      <c r="A146" s="336" t="s">
        <v>217</v>
      </c>
      <c r="B146" s="333" t="s">
        <v>218</v>
      </c>
      <c r="C146" s="291">
        <f>+[2]BS17A!$D81</f>
        <v>0</v>
      </c>
      <c r="D146" s="15">
        <f>+[2]BS17A!$R81</f>
        <v>8360</v>
      </c>
      <c r="E146" s="81">
        <f>+[2]BS17A!$S81</f>
        <v>0</v>
      </c>
      <c r="F146" s="234"/>
    </row>
    <row r="147" spans="1:6" ht="15" customHeight="1" x14ac:dyDescent="0.2">
      <c r="A147" s="337"/>
      <c r="B147" s="368" t="s">
        <v>219</v>
      </c>
      <c r="C147" s="321">
        <f>SUM(C141:C146)</f>
        <v>0</v>
      </c>
      <c r="D147" s="82"/>
      <c r="E147" s="83">
        <f>SUM(E141:E146)</f>
        <v>0</v>
      </c>
      <c r="F147" s="234"/>
    </row>
    <row r="148" spans="1:6" ht="15" customHeight="1" x14ac:dyDescent="0.2">
      <c r="A148" s="343"/>
      <c r="B148" s="342" t="s">
        <v>220</v>
      </c>
      <c r="C148" s="238">
        <f>+C139+C147</f>
        <v>6124</v>
      </c>
      <c r="D148" s="84"/>
      <c r="E148" s="85">
        <f>+E139+E147</f>
        <v>229960240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11" t="s">
        <v>7</v>
      </c>
      <c r="B152" s="411" t="s">
        <v>8</v>
      </c>
      <c r="C152" s="406" t="s">
        <v>9</v>
      </c>
      <c r="D152" s="258" t="s">
        <v>10</v>
      </c>
      <c r="E152" s="408" t="s">
        <v>11</v>
      </c>
      <c r="F152" s="234"/>
    </row>
    <row r="153" spans="1:6" ht="15" customHeight="1" x14ac:dyDescent="0.2">
      <c r="A153" s="335" t="s">
        <v>222</v>
      </c>
      <c r="B153" s="352" t="s">
        <v>223</v>
      </c>
      <c r="C153" s="294">
        <f>+[2]BS17A!D43</f>
        <v>229</v>
      </c>
      <c r="D153" s="20">
        <f>[2]BS17A!R43</f>
        <v>780</v>
      </c>
      <c r="E153" s="80">
        <f>+[2]BS17A!S43</f>
        <v>178620</v>
      </c>
      <c r="F153" s="234"/>
    </row>
    <row r="154" spans="1:6" ht="15" customHeight="1" x14ac:dyDescent="0.2">
      <c r="A154" s="337" t="s">
        <v>224</v>
      </c>
      <c r="B154" s="334" t="s">
        <v>225</v>
      </c>
      <c r="C154" s="302">
        <f>+[2]BS17A!D44+[2]BS17A!D45</f>
        <v>0</v>
      </c>
      <c r="D154" s="22">
        <f>[2]BS17A!R44</f>
        <v>100</v>
      </c>
      <c r="E154" s="86">
        <f>+[2]BS17A!S44+[2]BS17A!S45</f>
        <v>0</v>
      </c>
      <c r="F154" s="234"/>
    </row>
    <row r="155" spans="1:6" ht="15" customHeight="1" x14ac:dyDescent="0.2">
      <c r="A155" s="343"/>
      <c r="B155" s="342" t="s">
        <v>226</v>
      </c>
      <c r="C155" s="238">
        <f>SUM(C153:C154)</f>
        <v>229</v>
      </c>
      <c r="D155" s="84"/>
      <c r="E155" s="85">
        <f>SUM(E153:E154)</f>
        <v>178620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11" t="s">
        <v>7</v>
      </c>
      <c r="B159" s="411" t="s">
        <v>8</v>
      </c>
      <c r="C159" s="406" t="s">
        <v>9</v>
      </c>
      <c r="D159" s="258" t="s">
        <v>10</v>
      </c>
      <c r="E159" s="408" t="s">
        <v>11</v>
      </c>
      <c r="F159" s="234"/>
    </row>
    <row r="160" spans="1:6" ht="15" customHeight="1" x14ac:dyDescent="0.2">
      <c r="A160" s="335" t="s">
        <v>228</v>
      </c>
      <c r="B160" s="331" t="s">
        <v>229</v>
      </c>
      <c r="C160" s="317">
        <f>+[2]BS17A!$D1481</f>
        <v>0</v>
      </c>
      <c r="D160" s="20">
        <f>+[2]BS17A!$R1481</f>
        <v>42830</v>
      </c>
      <c r="E160" s="80">
        <f>+[2]BS17A!$S1481</f>
        <v>0</v>
      </c>
      <c r="F160" s="234"/>
    </row>
    <row r="161" spans="1:6" ht="15" customHeight="1" x14ac:dyDescent="0.2">
      <c r="A161" s="336" t="s">
        <v>230</v>
      </c>
      <c r="B161" s="333" t="s">
        <v>231</v>
      </c>
      <c r="C161" s="320">
        <f>+[2]BS17A!$D1482</f>
        <v>0</v>
      </c>
      <c r="D161" s="15">
        <f>+[2]BS17A!$R1482</f>
        <v>26930</v>
      </c>
      <c r="E161" s="81">
        <f>+[2]BS17A!$S1482</f>
        <v>0</v>
      </c>
      <c r="F161" s="234"/>
    </row>
    <row r="162" spans="1:6" ht="15" customHeight="1" x14ac:dyDescent="0.2">
      <c r="A162" s="336" t="s">
        <v>232</v>
      </c>
      <c r="B162" s="332" t="s">
        <v>233</v>
      </c>
      <c r="C162" s="320">
        <f>+[2]BS17A!$D1483</f>
        <v>0</v>
      </c>
      <c r="D162" s="15">
        <f>+[2]BS17A!$R1483</f>
        <v>27740</v>
      </c>
      <c r="E162" s="81">
        <f>+[2]BS17A!$S1483</f>
        <v>0</v>
      </c>
      <c r="F162" s="234"/>
    </row>
    <row r="163" spans="1:6" ht="15" customHeight="1" x14ac:dyDescent="0.2">
      <c r="A163" s="336" t="s">
        <v>234</v>
      </c>
      <c r="B163" s="333" t="s">
        <v>235</v>
      </c>
      <c r="C163" s="320">
        <f>+[2]BS17A!$D1484</f>
        <v>0</v>
      </c>
      <c r="D163" s="15">
        <f>+[2]BS17A!$R1484</f>
        <v>832280</v>
      </c>
      <c r="E163" s="81">
        <f>+[2]BS17A!$S1484</f>
        <v>0</v>
      </c>
      <c r="F163" s="234"/>
    </row>
    <row r="164" spans="1:6" ht="15" customHeight="1" x14ac:dyDescent="0.2">
      <c r="A164" s="336" t="s">
        <v>236</v>
      </c>
      <c r="B164" s="333" t="s">
        <v>237</v>
      </c>
      <c r="C164" s="320">
        <f>+[2]BS17A!$D1485</f>
        <v>0</v>
      </c>
      <c r="D164" s="15">
        <f>+[2]BS17A!$R1485</f>
        <v>378030</v>
      </c>
      <c r="E164" s="81">
        <f>+[2]BS17A!$S1485</f>
        <v>0</v>
      </c>
      <c r="F164" s="234"/>
    </row>
    <row r="165" spans="1:6" ht="15" customHeight="1" x14ac:dyDescent="0.2">
      <c r="A165" s="336" t="s">
        <v>238</v>
      </c>
      <c r="B165" s="333" t="s">
        <v>239</v>
      </c>
      <c r="C165" s="320">
        <f>+[2]BS17A!$D1486</f>
        <v>0</v>
      </c>
      <c r="D165" s="15">
        <f>+[2]BS17A!$R1486</f>
        <v>578050</v>
      </c>
      <c r="E165" s="81">
        <f>+[2]BS17A!$S1486</f>
        <v>0</v>
      </c>
      <c r="F165" s="234"/>
    </row>
    <row r="166" spans="1:6" ht="15" customHeight="1" x14ac:dyDescent="0.2">
      <c r="A166" s="366" t="s">
        <v>240</v>
      </c>
      <c r="B166" s="364" t="s">
        <v>241</v>
      </c>
      <c r="C166" s="320">
        <f>+[2]BS17A!$D1487</f>
        <v>0</v>
      </c>
      <c r="D166" s="15">
        <f>+[2]BS17A!$R1487</f>
        <v>52120</v>
      </c>
      <c r="E166" s="81">
        <f>+[2]BS17A!$S1487</f>
        <v>0</v>
      </c>
      <c r="F166" s="234"/>
    </row>
    <row r="167" spans="1:6" ht="15" customHeight="1" x14ac:dyDescent="0.2">
      <c r="A167" s="367">
        <v>1901029</v>
      </c>
      <c r="B167" s="365" t="s">
        <v>242</v>
      </c>
      <c r="C167" s="318">
        <f>+[2]BS17A!$D1488</f>
        <v>0</v>
      </c>
      <c r="D167" s="22">
        <f>+[2]BS17A!$R1488</f>
        <v>677560</v>
      </c>
      <c r="E167" s="86">
        <f>+[2]BS17A!$S1488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11" t="s">
        <v>7</v>
      </c>
      <c r="B172" s="411" t="s">
        <v>8</v>
      </c>
      <c r="C172" s="406" t="s">
        <v>9</v>
      </c>
      <c r="D172" s="258" t="s">
        <v>10</v>
      </c>
      <c r="E172" s="408" t="s">
        <v>11</v>
      </c>
      <c r="F172" s="234"/>
    </row>
    <row r="173" spans="1:6" ht="12.75" customHeight="1" x14ac:dyDescent="0.2">
      <c r="A173" s="363">
        <v>1101004</v>
      </c>
      <c r="B173" s="359" t="s">
        <v>245</v>
      </c>
      <c r="C173" s="294">
        <f>+[2]BS17A!$D805</f>
        <v>17</v>
      </c>
      <c r="D173" s="20">
        <f>+[2]BS17A!$R805</f>
        <v>14690</v>
      </c>
      <c r="E173" s="80">
        <f>+[2]BS17A!$S805</f>
        <v>249730</v>
      </c>
      <c r="F173" s="234"/>
    </row>
    <row r="174" spans="1:6" ht="12.75" customHeight="1" x14ac:dyDescent="0.2">
      <c r="A174" s="358">
        <v>1101006</v>
      </c>
      <c r="B174" s="360" t="s">
        <v>246</v>
      </c>
      <c r="C174" s="291">
        <f>+[2]BS17A!$D806</f>
        <v>0</v>
      </c>
      <c r="D174" s="15">
        <f>+[2]BS17A!$R806</f>
        <v>11740</v>
      </c>
      <c r="E174" s="81">
        <f>+[2]BS17A!$S806</f>
        <v>0</v>
      </c>
      <c r="F174" s="234"/>
    </row>
    <row r="175" spans="1:6" ht="24.75" customHeight="1" x14ac:dyDescent="0.2">
      <c r="A175" s="358" t="s">
        <v>247</v>
      </c>
      <c r="B175" s="361" t="s">
        <v>248</v>
      </c>
      <c r="C175" s="291">
        <f>+[2]BS17A!$D1197</f>
        <v>525</v>
      </c>
      <c r="D175" s="15">
        <f>+[2]BS17A!$R1197</f>
        <v>5030</v>
      </c>
      <c r="E175" s="81">
        <f>+[2]BS17A!$S1197</f>
        <v>2640750</v>
      </c>
      <c r="F175" s="234"/>
    </row>
    <row r="176" spans="1:6" ht="24.75" customHeight="1" x14ac:dyDescent="0.2">
      <c r="A176" s="358" t="s">
        <v>249</v>
      </c>
      <c r="B176" s="361" t="s">
        <v>250</v>
      </c>
      <c r="C176" s="291">
        <f>+[2]BS17A!$D1198</f>
        <v>6</v>
      </c>
      <c r="D176" s="15">
        <f>+[2]BS17A!$R1198</f>
        <v>14180</v>
      </c>
      <c r="E176" s="81">
        <f>+[2]BS17A!$S1198</f>
        <v>85080</v>
      </c>
      <c r="F176" s="234"/>
    </row>
    <row r="177" spans="1:6" ht="24.75" customHeight="1" x14ac:dyDescent="0.2">
      <c r="A177" s="358" t="s">
        <v>251</v>
      </c>
      <c r="B177" s="361" t="s">
        <v>252</v>
      </c>
      <c r="C177" s="291">
        <f>+[2]BS17A!$D1199</f>
        <v>29</v>
      </c>
      <c r="D177" s="15">
        <f>+[2]BS17A!$R1199</f>
        <v>24050</v>
      </c>
      <c r="E177" s="81">
        <f>+[2]BS17A!$S1199</f>
        <v>697450</v>
      </c>
      <c r="F177" s="234"/>
    </row>
    <row r="178" spans="1:6" ht="12.75" customHeight="1" x14ac:dyDescent="0.2">
      <c r="A178" s="358" t="s">
        <v>253</v>
      </c>
      <c r="B178" s="361" t="s">
        <v>254</v>
      </c>
      <c r="C178" s="291">
        <f>+[2]BS17A!$D1200</f>
        <v>0</v>
      </c>
      <c r="D178" s="15">
        <f>+[2]BS17A!$R1200</f>
        <v>45920</v>
      </c>
      <c r="E178" s="81">
        <f>+[2]BS17A!$S1200</f>
        <v>0</v>
      </c>
      <c r="F178" s="234"/>
    </row>
    <row r="179" spans="1:6" ht="12.75" customHeight="1" x14ac:dyDescent="0.2">
      <c r="A179" s="358" t="s">
        <v>255</v>
      </c>
      <c r="B179" s="361" t="s">
        <v>256</v>
      </c>
      <c r="C179" s="291">
        <f>+[2]BS17A!$D1201</f>
        <v>56</v>
      </c>
      <c r="D179" s="15">
        <f>+[2]BS17A!$R1201</f>
        <v>51180</v>
      </c>
      <c r="E179" s="81">
        <f>+[2]BS17A!$S1201</f>
        <v>2866080</v>
      </c>
      <c r="F179" s="234"/>
    </row>
    <row r="180" spans="1:6" ht="24.75" customHeight="1" x14ac:dyDescent="0.2">
      <c r="A180" s="358" t="s">
        <v>257</v>
      </c>
      <c r="B180" s="361" t="s">
        <v>258</v>
      </c>
      <c r="C180" s="291">
        <f>+[2]BS17A!$D1202</f>
        <v>0</v>
      </c>
      <c r="D180" s="15">
        <f>+[2]BS17A!$R1202</f>
        <v>28710</v>
      </c>
      <c r="E180" s="81">
        <f>+[2]BS17A!$S1202</f>
        <v>0</v>
      </c>
      <c r="F180" s="234"/>
    </row>
    <row r="181" spans="1:6" ht="12.75" customHeight="1" x14ac:dyDescent="0.2">
      <c r="A181" s="358" t="s">
        <v>259</v>
      </c>
      <c r="B181" s="362" t="s">
        <v>260</v>
      </c>
      <c r="C181" s="291">
        <f>+[2]BS17A!$D1203</f>
        <v>0</v>
      </c>
      <c r="D181" s="15">
        <f>+[2]BS17A!$R1203</f>
        <v>222100</v>
      </c>
      <c r="E181" s="81">
        <f>+[2]BS17A!$S1203</f>
        <v>0</v>
      </c>
      <c r="F181" s="234"/>
    </row>
    <row r="182" spans="1:6" ht="12.75" customHeight="1" x14ac:dyDescent="0.2">
      <c r="A182" s="358" t="s">
        <v>261</v>
      </c>
      <c r="B182" s="361" t="s">
        <v>262</v>
      </c>
      <c r="C182" s="291">
        <f>+[2]BS17A!$D1204</f>
        <v>0</v>
      </c>
      <c r="D182" s="15">
        <f>+[2]BS17A!$R1204</f>
        <v>252490</v>
      </c>
      <c r="E182" s="81">
        <f>+[2]BS17A!$S1204</f>
        <v>0</v>
      </c>
      <c r="F182" s="234"/>
    </row>
    <row r="183" spans="1:6" ht="12.75" customHeight="1" x14ac:dyDescent="0.2">
      <c r="A183" s="358" t="s">
        <v>263</v>
      </c>
      <c r="B183" s="361" t="s">
        <v>264</v>
      </c>
      <c r="C183" s="291">
        <f>+[2]BS17A!$D1205</f>
        <v>0</v>
      </c>
      <c r="D183" s="15">
        <f>+[2]BS17A!$R1205</f>
        <v>205900</v>
      </c>
      <c r="E183" s="81">
        <f>+[2]BS17A!$S1205</f>
        <v>0</v>
      </c>
      <c r="F183" s="234"/>
    </row>
    <row r="184" spans="1:6" ht="24.75" customHeight="1" x14ac:dyDescent="0.2">
      <c r="A184" s="358" t="s">
        <v>265</v>
      </c>
      <c r="B184" s="362" t="s">
        <v>266</v>
      </c>
      <c r="C184" s="291">
        <f>+[2]BS17A!$D1206</f>
        <v>0</v>
      </c>
      <c r="D184" s="15">
        <f>+[2]BS17A!$R1206</f>
        <v>264470</v>
      </c>
      <c r="E184" s="81">
        <f>+[2]BS17A!$S1206</f>
        <v>0</v>
      </c>
      <c r="F184" s="234"/>
    </row>
    <row r="185" spans="1:6" ht="24.75" customHeight="1" x14ac:dyDescent="0.2">
      <c r="A185" s="358" t="s">
        <v>267</v>
      </c>
      <c r="B185" s="362" t="s">
        <v>268</v>
      </c>
      <c r="C185" s="291">
        <f>+[2]BS17A!$D1207</f>
        <v>0</v>
      </c>
      <c r="D185" s="15">
        <f>+[2]BS17A!$R1207</f>
        <v>270610</v>
      </c>
      <c r="E185" s="81">
        <f>+[2]BS17A!$S1207</f>
        <v>0</v>
      </c>
      <c r="F185" s="234"/>
    </row>
    <row r="186" spans="1:6" ht="24.75" customHeight="1" x14ac:dyDescent="0.2">
      <c r="A186" s="358" t="s">
        <v>269</v>
      </c>
      <c r="B186" s="362" t="s">
        <v>270</v>
      </c>
      <c r="C186" s="291">
        <f>+[2]BS17A!$D1208</f>
        <v>0</v>
      </c>
      <c r="D186" s="15">
        <f>+[2]BS17A!$R1208</f>
        <v>228850</v>
      </c>
      <c r="E186" s="81">
        <f>+[2]BS17A!$S1208</f>
        <v>0</v>
      </c>
      <c r="F186" s="234"/>
    </row>
    <row r="187" spans="1:6" ht="12.75" customHeight="1" x14ac:dyDescent="0.2">
      <c r="A187" s="358" t="s">
        <v>271</v>
      </c>
      <c r="B187" s="362" t="s">
        <v>272</v>
      </c>
      <c r="C187" s="291">
        <f>+[2]BS17A!$D1209</f>
        <v>0</v>
      </c>
      <c r="D187" s="15">
        <f>+[2]BS17A!$R1209</f>
        <v>244270</v>
      </c>
      <c r="E187" s="81">
        <f>+[2]BS17A!$S1209</f>
        <v>0</v>
      </c>
      <c r="F187" s="234"/>
    </row>
    <row r="188" spans="1:6" ht="12.75" customHeight="1" x14ac:dyDescent="0.2">
      <c r="A188" s="358" t="s">
        <v>273</v>
      </c>
      <c r="B188" s="362" t="s">
        <v>274</v>
      </c>
      <c r="C188" s="291">
        <f>+[2]BS17A!$D1210</f>
        <v>0</v>
      </c>
      <c r="D188" s="15">
        <f>+[2]BS17A!$R1210</f>
        <v>292090</v>
      </c>
      <c r="E188" s="81">
        <f>+[2]BS17A!$S1210</f>
        <v>0</v>
      </c>
      <c r="F188" s="234"/>
    </row>
    <row r="189" spans="1:6" ht="24.75" customHeight="1" x14ac:dyDescent="0.2">
      <c r="A189" s="358" t="s">
        <v>275</v>
      </c>
      <c r="B189" s="361" t="s">
        <v>276</v>
      </c>
      <c r="C189" s="291">
        <f>+[2]BS17A!$D1211</f>
        <v>0</v>
      </c>
      <c r="D189" s="15">
        <f>+[2]BS17A!$R1211</f>
        <v>259010</v>
      </c>
      <c r="E189" s="81">
        <f>+[2]BS17A!$S1211</f>
        <v>0</v>
      </c>
      <c r="F189" s="234"/>
    </row>
    <row r="190" spans="1:6" ht="24.75" customHeight="1" x14ac:dyDescent="0.2">
      <c r="A190" s="358" t="s">
        <v>277</v>
      </c>
      <c r="B190" s="362" t="s">
        <v>278</v>
      </c>
      <c r="C190" s="291">
        <f>+[2]BS17A!$D1212</f>
        <v>0</v>
      </c>
      <c r="D190" s="15">
        <f>+[2]BS17A!$R1212</f>
        <v>1895520</v>
      </c>
      <c r="E190" s="81">
        <f>+[2]BS17A!$S1212</f>
        <v>0</v>
      </c>
      <c r="F190" s="234"/>
    </row>
    <row r="191" spans="1:6" ht="12.75" customHeight="1" x14ac:dyDescent="0.2">
      <c r="A191" s="358" t="s">
        <v>279</v>
      </c>
      <c r="B191" s="362" t="s">
        <v>280</v>
      </c>
      <c r="C191" s="291">
        <f>+[2]BS17A!$D1213</f>
        <v>0</v>
      </c>
      <c r="D191" s="15">
        <f>+[2]BS17A!$R1213</f>
        <v>1183940</v>
      </c>
      <c r="E191" s="81">
        <f>+[2]BS17A!$S1213</f>
        <v>0</v>
      </c>
      <c r="F191" s="234"/>
    </row>
    <row r="192" spans="1:6" ht="12.75" customHeight="1" x14ac:dyDescent="0.2">
      <c r="A192" s="336" t="s">
        <v>281</v>
      </c>
      <c r="B192" s="362" t="s">
        <v>282</v>
      </c>
      <c r="C192" s="291">
        <f>+[2]BS17A!$D1214</f>
        <v>0</v>
      </c>
      <c r="D192" s="15">
        <f>+[2]BS17A!$R1214</f>
        <v>1145920</v>
      </c>
      <c r="E192" s="81">
        <f>+[2]BS17A!$S1214</f>
        <v>0</v>
      </c>
      <c r="F192" s="234"/>
    </row>
    <row r="193" spans="1:6" ht="24.75" customHeight="1" x14ac:dyDescent="0.2">
      <c r="A193" s="358" t="s">
        <v>283</v>
      </c>
      <c r="B193" s="362" t="s">
        <v>284</v>
      </c>
      <c r="C193" s="291">
        <f>+[2]BS17A!$D1215</f>
        <v>0</v>
      </c>
      <c r="D193" s="15">
        <f>+[2]BS17A!$R1215</f>
        <v>1200500</v>
      </c>
      <c r="E193" s="81">
        <f>+[2]BS17A!$S1215</f>
        <v>0</v>
      </c>
      <c r="F193" s="234"/>
    </row>
    <row r="194" spans="1:6" ht="12.75" customHeight="1" x14ac:dyDescent="0.2">
      <c r="A194" s="336" t="s">
        <v>285</v>
      </c>
      <c r="B194" s="362" t="s">
        <v>286</v>
      </c>
      <c r="C194" s="291">
        <f>+[2]BS17A!$D1216</f>
        <v>0</v>
      </c>
      <c r="D194" s="15">
        <f>+[2]BS17A!$R1216</f>
        <v>169880</v>
      </c>
      <c r="E194" s="81">
        <f>+[2]BS17A!$S1216</f>
        <v>0</v>
      </c>
      <c r="F194" s="234"/>
    </row>
    <row r="195" spans="1:6" ht="12.75" customHeight="1" x14ac:dyDescent="0.2">
      <c r="A195" s="336" t="s">
        <v>287</v>
      </c>
      <c r="B195" s="362" t="s">
        <v>288</v>
      </c>
      <c r="C195" s="291">
        <f>+[2]BS17A!$D1217</f>
        <v>0</v>
      </c>
      <c r="D195" s="15">
        <f>+[2]BS17A!$R1217</f>
        <v>387660</v>
      </c>
      <c r="E195" s="81">
        <f>+[2]BS17A!$S1217</f>
        <v>0</v>
      </c>
      <c r="F195" s="234"/>
    </row>
    <row r="196" spans="1:6" ht="12.75" customHeight="1" x14ac:dyDescent="0.2">
      <c r="A196" s="358" t="s">
        <v>289</v>
      </c>
      <c r="B196" s="362" t="s">
        <v>290</v>
      </c>
      <c r="C196" s="291">
        <f>+[2]BS17A!$D1218</f>
        <v>0</v>
      </c>
      <c r="D196" s="15">
        <f>+[2]BS17A!$R1218</f>
        <v>143720</v>
      </c>
      <c r="E196" s="81">
        <f>+[2]BS17A!$S1218</f>
        <v>0</v>
      </c>
      <c r="F196" s="234"/>
    </row>
    <row r="197" spans="1:6" ht="12.75" customHeight="1" x14ac:dyDescent="0.2">
      <c r="A197" s="358" t="s">
        <v>291</v>
      </c>
      <c r="B197" s="362" t="s">
        <v>292</v>
      </c>
      <c r="C197" s="291">
        <f>+[2]BS17A!$D1219</f>
        <v>0</v>
      </c>
      <c r="D197" s="15">
        <f>+[2]BS17A!$R1219</f>
        <v>1164440</v>
      </c>
      <c r="E197" s="81">
        <f>+[2]BS17A!$S1219</f>
        <v>0</v>
      </c>
      <c r="F197" s="234"/>
    </row>
    <row r="198" spans="1:6" ht="12.75" customHeight="1" x14ac:dyDescent="0.2">
      <c r="A198" s="358" t="s">
        <v>293</v>
      </c>
      <c r="B198" s="362" t="s">
        <v>294</v>
      </c>
      <c r="C198" s="291">
        <f>+[2]BS17A!$D1220</f>
        <v>0</v>
      </c>
      <c r="D198" s="15">
        <f>+[2]BS17A!$R1220</f>
        <v>1164440</v>
      </c>
      <c r="E198" s="81">
        <f>+[2]BS17A!$S1220</f>
        <v>0</v>
      </c>
      <c r="F198" s="234"/>
    </row>
    <row r="199" spans="1:6" ht="12.75" customHeight="1" x14ac:dyDescent="0.2">
      <c r="A199" s="358">
        <v>1801001</v>
      </c>
      <c r="B199" s="360" t="s">
        <v>295</v>
      </c>
      <c r="C199" s="291">
        <f>+[2]BS17A!$D1354</f>
        <v>57</v>
      </c>
      <c r="D199" s="15">
        <f>+[2]BS17A!$R1354</f>
        <v>34730</v>
      </c>
      <c r="E199" s="81">
        <f>+[2]BS17A!$S1354</f>
        <v>1979610</v>
      </c>
      <c r="F199" s="234"/>
    </row>
    <row r="200" spans="1:6" ht="12.75" customHeight="1" x14ac:dyDescent="0.2">
      <c r="A200" s="358">
        <v>1801003</v>
      </c>
      <c r="B200" s="362" t="s">
        <v>296</v>
      </c>
      <c r="C200" s="291">
        <f>+[2]BS17A!$D1355</f>
        <v>0</v>
      </c>
      <c r="D200" s="15">
        <f>+[2]BS17A!$R1355</f>
        <v>41890</v>
      </c>
      <c r="E200" s="81">
        <f>+[2]BS17A!$S1355</f>
        <v>0</v>
      </c>
      <c r="F200" s="234"/>
    </row>
    <row r="201" spans="1:6" ht="12.75" customHeight="1" x14ac:dyDescent="0.2">
      <c r="A201" s="358">
        <v>1801006</v>
      </c>
      <c r="B201" s="360" t="s">
        <v>297</v>
      </c>
      <c r="C201" s="291">
        <f>+[2]BS17A!$D1356</f>
        <v>15</v>
      </c>
      <c r="D201" s="15">
        <f>+[2]BS17A!$R1356</f>
        <v>44620</v>
      </c>
      <c r="E201" s="81">
        <f>+[2]BS17A!$S1356</f>
        <v>669300</v>
      </c>
      <c r="F201" s="234"/>
    </row>
    <row r="202" spans="1:6" ht="24.75" customHeight="1" x14ac:dyDescent="0.2">
      <c r="A202" s="358" t="s">
        <v>298</v>
      </c>
      <c r="B202" s="360" t="s">
        <v>299</v>
      </c>
      <c r="C202" s="291">
        <f>[2]BS17A!D1036</f>
        <v>2</v>
      </c>
      <c r="D202" s="15">
        <f>[2]BS17A!R1036</f>
        <v>9390</v>
      </c>
      <c r="E202" s="81">
        <f>[2]BS17A!S1036</f>
        <v>18780</v>
      </c>
      <c r="F202" s="234"/>
    </row>
    <row r="203" spans="1:6" ht="24.75" customHeight="1" x14ac:dyDescent="0.2">
      <c r="A203" s="386" t="s">
        <v>300</v>
      </c>
      <c r="B203" s="388" t="s">
        <v>301</v>
      </c>
      <c r="C203" s="384">
        <f>[2]BS17A!D807</f>
        <v>0</v>
      </c>
      <c r="D203" s="15">
        <f>[2]BS17A!R807</f>
        <v>398560</v>
      </c>
      <c r="E203" s="81">
        <f>[2]BS17A!S807</f>
        <v>0</v>
      </c>
      <c r="F203" s="234"/>
    </row>
    <row r="204" spans="1:6" ht="24.75" customHeight="1" x14ac:dyDescent="0.2">
      <c r="A204" s="386" t="s">
        <v>302</v>
      </c>
      <c r="B204" s="388" t="s">
        <v>303</v>
      </c>
      <c r="C204" s="384">
        <f>[2]BS17A!D808</f>
        <v>0</v>
      </c>
      <c r="D204" s="15">
        <f>[2]BS17A!R808</f>
        <v>8946190</v>
      </c>
      <c r="E204" s="81">
        <f>[2]BS17A!S808</f>
        <v>0</v>
      </c>
      <c r="F204" s="234"/>
    </row>
    <row r="205" spans="1:6" ht="24.75" customHeight="1" x14ac:dyDescent="0.2">
      <c r="A205" s="386" t="s">
        <v>304</v>
      </c>
      <c r="B205" s="388" t="s">
        <v>305</v>
      </c>
      <c r="C205" s="384">
        <f>[2]BS17A!D809</f>
        <v>0</v>
      </c>
      <c r="D205" s="15">
        <f>[2]BS17A!R809</f>
        <v>229650</v>
      </c>
      <c r="E205" s="81">
        <f>[2]BS17A!S809</f>
        <v>0</v>
      </c>
      <c r="F205" s="234"/>
    </row>
    <row r="206" spans="1:6" ht="24.75" customHeight="1" x14ac:dyDescent="0.2">
      <c r="A206" s="387" t="s">
        <v>306</v>
      </c>
      <c r="B206" s="389" t="s">
        <v>307</v>
      </c>
      <c r="C206" s="385">
        <f>[2]BS17A!D810</f>
        <v>0</v>
      </c>
      <c r="D206" s="22">
        <f>[2]BS17A!R810</f>
        <v>1047210</v>
      </c>
      <c r="E206" s="86">
        <f>[2]BS17A!S810</f>
        <v>0</v>
      </c>
      <c r="F206" s="234"/>
    </row>
    <row r="207" spans="1:6" ht="17.25" customHeight="1" x14ac:dyDescent="0.2">
      <c r="A207" s="343"/>
      <c r="B207" s="342" t="s">
        <v>308</v>
      </c>
      <c r="C207" s="238">
        <f>SUM(C173:C206)</f>
        <v>707</v>
      </c>
      <c r="D207" s="84"/>
      <c r="E207" s="85">
        <f>SUM(E173:E206)</f>
        <v>9206780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11" t="s">
        <v>7</v>
      </c>
      <c r="B211" s="411" t="s">
        <v>8</v>
      </c>
      <c r="C211" s="406" t="s">
        <v>9</v>
      </c>
      <c r="D211" s="258" t="s">
        <v>10</v>
      </c>
      <c r="E211" s="408" t="s">
        <v>11</v>
      </c>
      <c r="F211" s="231"/>
    </row>
    <row r="212" spans="1:6" ht="12.75" customHeight="1" x14ac:dyDescent="0.2">
      <c r="A212" s="335" t="s">
        <v>310</v>
      </c>
      <c r="B212" s="352" t="s">
        <v>311</v>
      </c>
      <c r="C212" s="294">
        <f>+[2]BS17A!$D18</f>
        <v>0</v>
      </c>
      <c r="D212" s="20">
        <f>+[2]BS17A!$R18</f>
        <v>14530</v>
      </c>
      <c r="E212" s="80">
        <f>+[2]BS17A!$S18</f>
        <v>0</v>
      </c>
      <c r="F212" s="234"/>
    </row>
    <row r="213" spans="1:6" ht="12.75" customHeight="1" x14ac:dyDescent="0.2">
      <c r="A213" s="336" t="s">
        <v>312</v>
      </c>
      <c r="B213" s="333" t="s">
        <v>313</v>
      </c>
      <c r="C213" s="291">
        <f>+[2]BS17A!$D19</f>
        <v>42</v>
      </c>
      <c r="D213" s="15">
        <f>+[2]BS17A!$R19</f>
        <v>14530</v>
      </c>
      <c r="E213" s="81">
        <f>+[2]BS17A!$S19</f>
        <v>610260</v>
      </c>
      <c r="F213" s="234"/>
    </row>
    <row r="214" spans="1:6" ht="12.75" customHeight="1" x14ac:dyDescent="0.2">
      <c r="A214" s="336" t="s">
        <v>314</v>
      </c>
      <c r="B214" s="332" t="s">
        <v>315</v>
      </c>
      <c r="C214" s="291">
        <f>+[2]BS17A!$D47</f>
        <v>0</v>
      </c>
      <c r="D214" s="15">
        <f>+[2]BS17A!$R47</f>
        <v>1390</v>
      </c>
      <c r="E214" s="81">
        <f>+[2]BS17A!$S47</f>
        <v>0</v>
      </c>
      <c r="F214" s="234"/>
    </row>
    <row r="215" spans="1:6" ht="12.75" customHeight="1" x14ac:dyDescent="0.2">
      <c r="A215" s="336" t="s">
        <v>316</v>
      </c>
      <c r="B215" s="332" t="s">
        <v>317</v>
      </c>
      <c r="C215" s="291">
        <f>+[2]BS17A!$D48</f>
        <v>383</v>
      </c>
      <c r="D215" s="15">
        <f>+[2]BS17A!$R48</f>
        <v>680</v>
      </c>
      <c r="E215" s="81">
        <f>+[2]BS17A!$S48</f>
        <v>260440</v>
      </c>
      <c r="F215" s="234"/>
    </row>
    <row r="216" spans="1:6" ht="12.75" customHeight="1" x14ac:dyDescent="0.2">
      <c r="A216" s="336" t="s">
        <v>318</v>
      </c>
      <c r="B216" s="333" t="s">
        <v>319</v>
      </c>
      <c r="C216" s="291">
        <f>+[2]BS17A!$D49</f>
        <v>4607</v>
      </c>
      <c r="D216" s="15">
        <f>+[2]BS17A!$R49</f>
        <v>2060</v>
      </c>
      <c r="E216" s="81">
        <f>+[2]BS17A!$S49</f>
        <v>9490420</v>
      </c>
      <c r="F216" s="234"/>
    </row>
    <row r="217" spans="1:6" ht="12.75" customHeight="1" x14ac:dyDescent="0.2">
      <c r="A217" s="336" t="s">
        <v>320</v>
      </c>
      <c r="B217" s="333" t="s">
        <v>321</v>
      </c>
      <c r="C217" s="291">
        <f>+[2]BS17A!$D50</f>
        <v>76</v>
      </c>
      <c r="D217" s="15">
        <f>+[2]BS17A!$R50</f>
        <v>15480</v>
      </c>
      <c r="E217" s="81">
        <f>+[2]BS17A!$S50</f>
        <v>1176480</v>
      </c>
      <c r="F217" s="234"/>
    </row>
    <row r="218" spans="1:6" ht="12.75" customHeight="1" x14ac:dyDescent="0.2">
      <c r="A218" s="336" t="s">
        <v>322</v>
      </c>
      <c r="B218" s="332" t="s">
        <v>323</v>
      </c>
      <c r="C218" s="291">
        <f>+[2]BS17A!$D51</f>
        <v>131</v>
      </c>
      <c r="D218" s="15">
        <f>+[2]BS17A!$R51</f>
        <v>35550</v>
      </c>
      <c r="E218" s="81">
        <f>+[2]BS17A!$S51</f>
        <v>4657050</v>
      </c>
      <c r="F218" s="234"/>
    </row>
    <row r="219" spans="1:6" ht="12.75" customHeight="1" x14ac:dyDescent="0.2">
      <c r="A219" s="358" t="s">
        <v>324</v>
      </c>
      <c r="B219" s="332" t="s">
        <v>325</v>
      </c>
      <c r="C219" s="291">
        <f>+[2]BS17A!D52</f>
        <v>10</v>
      </c>
      <c r="D219" s="92"/>
      <c r="E219" s="81">
        <f>+[2]BS17A!S52</f>
        <v>88700</v>
      </c>
      <c r="F219" s="234"/>
    </row>
    <row r="220" spans="1:6" ht="12.75" customHeight="1" x14ac:dyDescent="0.2">
      <c r="A220" s="337" t="s">
        <v>326</v>
      </c>
      <c r="B220" s="334" t="s">
        <v>327</v>
      </c>
      <c r="C220" s="302">
        <f>+[2]BS17A!$D1861</f>
        <v>35</v>
      </c>
      <c r="D220" s="22">
        <f>+[2]BS17A!$R1861</f>
        <v>28810</v>
      </c>
      <c r="E220" s="86">
        <f>+[2]BS17A!$S1861</f>
        <v>1008350</v>
      </c>
      <c r="F220" s="234"/>
    </row>
    <row r="221" spans="1:6" ht="12.75" x14ac:dyDescent="0.2">
      <c r="A221" s="343"/>
      <c r="B221" s="342" t="s">
        <v>328</v>
      </c>
      <c r="C221" s="238">
        <f>SUM(C212:C220)</f>
        <v>5284</v>
      </c>
      <c r="D221" s="84"/>
      <c r="E221" s="91">
        <f>SUM(E212:E220)</f>
        <v>17291700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11" t="s">
        <v>7</v>
      </c>
      <c r="B225" s="411" t="s">
        <v>9</v>
      </c>
      <c r="C225" s="411"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11" t="s">
        <v>7</v>
      </c>
      <c r="B232" s="411" t="s">
        <v>8</v>
      </c>
      <c r="C232" s="406" t="s">
        <v>9</v>
      </c>
      <c r="D232" s="258" t="s">
        <v>10</v>
      </c>
      <c r="E232" s="408" t="s">
        <v>11</v>
      </c>
      <c r="F232" s="280"/>
      <c r="G232" s="281"/>
    </row>
    <row r="233" spans="1:7" ht="15" customHeight="1" x14ac:dyDescent="0.2">
      <c r="A233" s="335" t="s">
        <v>336</v>
      </c>
      <c r="B233" s="352" t="s">
        <v>337</v>
      </c>
      <c r="C233" s="317">
        <f>+[2]BS17A!$D1941</f>
        <v>173</v>
      </c>
      <c r="D233" s="20">
        <f>+[2]BS17A!$R1941</f>
        <v>19890</v>
      </c>
      <c r="E233" s="80">
        <f>+[2]BS17A!$S1941</f>
        <v>3440970</v>
      </c>
      <c r="F233" s="234"/>
    </row>
    <row r="234" spans="1:7" ht="15" customHeight="1" x14ac:dyDescent="0.2">
      <c r="A234" s="337" t="s">
        <v>338</v>
      </c>
      <c r="B234" s="334" t="s">
        <v>339</v>
      </c>
      <c r="C234" s="318">
        <f>+[2]BS17A!$D1942</f>
        <v>0</v>
      </c>
      <c r="D234" s="22">
        <f>+[2]BS17A!$R1942</f>
        <v>249320</v>
      </c>
      <c r="E234" s="86">
        <f>+[2]BS17A!$S1942</f>
        <v>0</v>
      </c>
      <c r="F234" s="234"/>
    </row>
    <row r="235" spans="1:7" ht="18" customHeight="1" x14ac:dyDescent="0.2">
      <c r="A235" s="343"/>
      <c r="B235" s="342" t="s">
        <v>340</v>
      </c>
      <c r="C235" s="238">
        <f>SUM(C233:C234)</f>
        <v>173</v>
      </c>
      <c r="D235" s="84"/>
      <c r="E235" s="85">
        <f>SUM(E233:E234)</f>
        <v>3440970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11" t="s">
        <v>7</v>
      </c>
      <c r="B239" s="411" t="s">
        <v>8</v>
      </c>
      <c r="C239" s="406" t="s">
        <v>9</v>
      </c>
      <c r="D239" s="258" t="s">
        <v>10</v>
      </c>
      <c r="E239" s="408" t="s">
        <v>11</v>
      </c>
      <c r="F239" s="234"/>
    </row>
    <row r="240" spans="1:7" ht="18" customHeight="1" x14ac:dyDescent="0.2">
      <c r="A240" s="276" t="s">
        <v>342</v>
      </c>
      <c r="B240" s="244" t="s">
        <v>343</v>
      </c>
      <c r="C240" s="285">
        <f>[2]BS17A!D768</f>
        <v>1167</v>
      </c>
      <c r="D240" s="101"/>
      <c r="E240" s="102">
        <f>[2]BS17A!S768</f>
        <v>8792200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11" t="s">
        <v>7</v>
      </c>
      <c r="B243" s="406" t="s">
        <v>345</v>
      </c>
      <c r="C243" s="257" t="s">
        <v>346</v>
      </c>
      <c r="D243" s="258" t="s">
        <v>10</v>
      </c>
      <c r="E243" s="408" t="s">
        <v>11</v>
      </c>
      <c r="F243" s="234"/>
    </row>
    <row r="244" spans="1:6" ht="15" customHeight="1" x14ac:dyDescent="0.2">
      <c r="A244" s="237" t="s">
        <v>347</v>
      </c>
      <c r="B244" s="304" t="s">
        <v>348</v>
      </c>
      <c r="C244" s="294">
        <f>+[2]BS17A!$D1944</f>
        <v>0</v>
      </c>
      <c r="D244" s="20">
        <f>+[2]BS17A!$R1944</f>
        <v>254650</v>
      </c>
      <c r="E244" s="80">
        <f>+[2]BS17A!$S1944</f>
        <v>0</v>
      </c>
      <c r="F244" s="234"/>
    </row>
    <row r="245" spans="1:6" ht="15" customHeight="1" x14ac:dyDescent="0.2">
      <c r="A245" s="236" t="s">
        <v>349</v>
      </c>
      <c r="B245" s="305" t="s">
        <v>350</v>
      </c>
      <c r="C245" s="291">
        <f>+[2]BS17A!$D1945</f>
        <v>0</v>
      </c>
      <c r="D245" s="15">
        <f>+[2]BS17A!$R1945</f>
        <v>36180</v>
      </c>
      <c r="E245" s="81">
        <f>+[2]BS17A!$S1945</f>
        <v>0</v>
      </c>
      <c r="F245" s="234"/>
    </row>
    <row r="246" spans="1:6" ht="15" customHeight="1" x14ac:dyDescent="0.2">
      <c r="A246" s="236" t="s">
        <v>351</v>
      </c>
      <c r="B246" s="305" t="s">
        <v>352</v>
      </c>
      <c r="C246" s="291">
        <f>+[2]BS17A!$D1946</f>
        <v>0</v>
      </c>
      <c r="D246" s="15">
        <f>+[2]BS17A!$R1946</f>
        <v>136500</v>
      </c>
      <c r="E246" s="81">
        <f>+[2]BS17A!$S1946</f>
        <v>0</v>
      </c>
      <c r="F246" s="234"/>
    </row>
    <row r="247" spans="1:6" ht="15" customHeight="1" x14ac:dyDescent="0.2">
      <c r="A247" s="236" t="s">
        <v>353</v>
      </c>
      <c r="B247" s="305" t="s">
        <v>354</v>
      </c>
      <c r="C247" s="291">
        <f>+[2]BS17A!$D1947</f>
        <v>0</v>
      </c>
      <c r="D247" s="15">
        <f>+[2]BS17A!$R1947</f>
        <v>136500</v>
      </c>
      <c r="E247" s="81">
        <f>+[2]BS17A!$S1947</f>
        <v>0</v>
      </c>
      <c r="F247" s="234"/>
    </row>
    <row r="248" spans="1:6" ht="15" customHeight="1" x14ac:dyDescent="0.2">
      <c r="A248" s="236" t="s">
        <v>355</v>
      </c>
      <c r="B248" s="305" t="s">
        <v>356</v>
      </c>
      <c r="C248" s="291">
        <f>+[2]BS17A!$D1948</f>
        <v>0</v>
      </c>
      <c r="D248" s="15">
        <f>+[2]BS17A!$R1948</f>
        <v>248500</v>
      </c>
      <c r="E248" s="81">
        <f>+[2]BS17A!$S1948</f>
        <v>0</v>
      </c>
      <c r="F248" s="234"/>
    </row>
    <row r="249" spans="1:6" ht="15" customHeight="1" x14ac:dyDescent="0.2">
      <c r="A249" s="236" t="s">
        <v>357</v>
      </c>
      <c r="B249" s="305" t="s">
        <v>358</v>
      </c>
      <c r="C249" s="291">
        <f>+[2]BS17A!$D1949</f>
        <v>0</v>
      </c>
      <c r="D249" s="15">
        <f>+[2]BS17A!$R1949</f>
        <v>381350</v>
      </c>
      <c r="E249" s="81">
        <f>+[2]BS17A!$S1949</f>
        <v>0</v>
      </c>
      <c r="F249" s="234"/>
    </row>
    <row r="250" spans="1:6" ht="15" customHeight="1" x14ac:dyDescent="0.2">
      <c r="A250" s="236" t="s">
        <v>359</v>
      </c>
      <c r="B250" s="305" t="s">
        <v>360</v>
      </c>
      <c r="C250" s="291">
        <f>+[2]BS17A!$D1950</f>
        <v>0</v>
      </c>
      <c r="D250" s="15">
        <f>+[2]BS17A!$R1950</f>
        <v>650560</v>
      </c>
      <c r="E250" s="81">
        <f>+[2]BS17A!$S1950</f>
        <v>0</v>
      </c>
      <c r="F250" s="234"/>
    </row>
    <row r="251" spans="1:6" ht="15" customHeight="1" x14ac:dyDescent="0.2">
      <c r="A251" s="248" t="s">
        <v>361</v>
      </c>
      <c r="B251" s="305" t="s">
        <v>362</v>
      </c>
      <c r="C251" s="291">
        <f>+[2]BS17A!$D1951</f>
        <v>0</v>
      </c>
      <c r="D251" s="15">
        <f>+[2]BS17A!$R1951</f>
        <v>135500</v>
      </c>
      <c r="E251" s="81">
        <f>+[2]BS17A!$S1951</f>
        <v>0</v>
      </c>
      <c r="F251" s="234"/>
    </row>
    <row r="252" spans="1:6" ht="15" customHeight="1" x14ac:dyDescent="0.2">
      <c r="A252" s="248" t="s">
        <v>363</v>
      </c>
      <c r="B252" s="305" t="s">
        <v>364</v>
      </c>
      <c r="C252" s="291">
        <f>+[2]BS17A!$D1952</f>
        <v>0</v>
      </c>
      <c r="D252" s="15">
        <f>+[2]BS17A!$R1952</f>
        <v>365200</v>
      </c>
      <c r="E252" s="81">
        <f>+[2]BS17A!$S1952</f>
        <v>0</v>
      </c>
      <c r="F252" s="234"/>
    </row>
    <row r="253" spans="1:6" ht="15" customHeight="1" x14ac:dyDescent="0.2">
      <c r="A253" s="248" t="s">
        <v>365</v>
      </c>
      <c r="B253" s="305" t="s">
        <v>366</v>
      </c>
      <c r="C253" s="313">
        <f>+[2]BS17A!$D1953</f>
        <v>0</v>
      </c>
      <c r="D253" s="17">
        <f>+[2]BS17A!$R1953</f>
        <v>153770</v>
      </c>
      <c r="E253" s="103">
        <f>+[2]BS17A!$S1953</f>
        <v>0</v>
      </c>
      <c r="F253" s="234"/>
    </row>
    <row r="254" spans="1:6" ht="15" customHeight="1" x14ac:dyDescent="0.2">
      <c r="A254" s="248" t="s">
        <v>367</v>
      </c>
      <c r="B254" s="305" t="s">
        <v>368</v>
      </c>
      <c r="C254" s="313">
        <f>+[2]BS17A!$D1954</f>
        <v>0</v>
      </c>
      <c r="D254" s="17">
        <f>+[2]BS17A!$R1954</f>
        <v>133620</v>
      </c>
      <c r="E254" s="103">
        <f>+[2]BS17A!$S1954</f>
        <v>0</v>
      </c>
      <c r="F254" s="234"/>
    </row>
    <row r="255" spans="1:6" ht="15" customHeight="1" x14ac:dyDescent="0.2">
      <c r="A255" s="248" t="s">
        <v>369</v>
      </c>
      <c r="B255" s="305" t="s">
        <v>370</v>
      </c>
      <c r="C255" s="313">
        <f>+[2]BS17A!$D1955</f>
        <v>0</v>
      </c>
      <c r="D255" s="17">
        <f>+[2]BS17A!$R1955</f>
        <v>203150</v>
      </c>
      <c r="E255" s="103">
        <f>+[2]BS17A!$S1955</f>
        <v>0</v>
      </c>
      <c r="F255" s="234"/>
    </row>
    <row r="256" spans="1:6" ht="15" customHeight="1" x14ac:dyDescent="0.2">
      <c r="A256" s="248" t="s">
        <v>371</v>
      </c>
      <c r="B256" s="305" t="s">
        <v>372</v>
      </c>
      <c r="C256" s="313">
        <f>+[2]BS17A!$D1956</f>
        <v>0</v>
      </c>
      <c r="D256" s="17">
        <f>+[2]BS17A!$R1956</f>
        <v>53460</v>
      </c>
      <c r="E256" s="103">
        <f>+[2]BS17A!$S1956</f>
        <v>0</v>
      </c>
      <c r="F256" s="234"/>
    </row>
    <row r="257" spans="1:6" ht="15" customHeight="1" x14ac:dyDescent="0.2">
      <c r="A257" s="268" t="s">
        <v>373</v>
      </c>
      <c r="B257" s="312" t="s">
        <v>374</v>
      </c>
      <c r="C257" s="302">
        <f>+[2]BS17A!$D1957</f>
        <v>0</v>
      </c>
      <c r="D257" s="22">
        <f>+[2]BS17A!$R1957</f>
        <v>39950</v>
      </c>
      <c r="E257" s="86">
        <f>+[2]BS17A!$S1957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+[2]BS17A!$D1958</f>
        <v>0</v>
      </c>
      <c r="D259" s="20">
        <f>+[2]BS17A!$R1958</f>
        <v>219080</v>
      </c>
      <c r="E259" s="80">
        <f>+[2]BS17A!$S1958</f>
        <v>0</v>
      </c>
      <c r="F259" s="234"/>
    </row>
    <row r="260" spans="1:6" ht="15" customHeight="1" x14ac:dyDescent="0.2">
      <c r="A260" s="336" t="s">
        <v>377</v>
      </c>
      <c r="B260" s="350" t="s">
        <v>378</v>
      </c>
      <c r="C260" s="291">
        <f>+[2]BS17A!$D1959</f>
        <v>0</v>
      </c>
      <c r="D260" s="15">
        <f>+[2]BS17A!$R1959</f>
        <v>1303250</v>
      </c>
      <c r="E260" s="81">
        <f>+[2]BS17A!$S1959</f>
        <v>0</v>
      </c>
      <c r="F260" s="234"/>
    </row>
    <row r="261" spans="1:6" ht="15" customHeight="1" x14ac:dyDescent="0.2">
      <c r="A261" s="336" t="s">
        <v>379</v>
      </c>
      <c r="B261" s="350" t="s">
        <v>380</v>
      </c>
      <c r="C261" s="291">
        <f>+[2]BS17A!$D1960</f>
        <v>0</v>
      </c>
      <c r="D261" s="15">
        <f>+[2]BS17A!$R1960</f>
        <v>196630</v>
      </c>
      <c r="E261" s="81">
        <f>+[2]BS17A!$S1960</f>
        <v>0</v>
      </c>
      <c r="F261" s="234"/>
    </row>
    <row r="262" spans="1:6" ht="15" customHeight="1" x14ac:dyDescent="0.2">
      <c r="A262" s="336" t="s">
        <v>381</v>
      </c>
      <c r="B262" s="350" t="s">
        <v>382</v>
      </c>
      <c r="C262" s="291">
        <f>+[2]BS17A!$D1961</f>
        <v>0</v>
      </c>
      <c r="D262" s="15">
        <f>+[2]BS17A!$R1961</f>
        <v>173880</v>
      </c>
      <c r="E262" s="81">
        <f>+[2]BS17A!$S1961</f>
        <v>0</v>
      </c>
      <c r="F262" s="234"/>
    </row>
    <row r="263" spans="1:6" ht="15" customHeight="1" x14ac:dyDescent="0.2">
      <c r="A263" s="336" t="s">
        <v>383</v>
      </c>
      <c r="B263" s="350" t="s">
        <v>384</v>
      </c>
      <c r="C263" s="291">
        <f>+[2]BS17A!$D1962</f>
        <v>0</v>
      </c>
      <c r="D263" s="15">
        <f>+[2]BS17A!$R1962</f>
        <v>352980</v>
      </c>
      <c r="E263" s="81">
        <f>+[2]BS17A!$S1962</f>
        <v>0</v>
      </c>
      <c r="F263" s="234"/>
    </row>
    <row r="264" spans="1:6" ht="15" customHeight="1" x14ac:dyDescent="0.2">
      <c r="A264" s="336" t="s">
        <v>385</v>
      </c>
      <c r="B264" s="350" t="s">
        <v>386</v>
      </c>
      <c r="C264" s="291">
        <f>+[2]BS17A!$D1963</f>
        <v>0</v>
      </c>
      <c r="D264" s="15">
        <f>+[2]BS17A!$R1963</f>
        <v>1173780</v>
      </c>
      <c r="E264" s="81">
        <f>+[2]BS17A!$S1963</f>
        <v>0</v>
      </c>
      <c r="F264" s="234"/>
    </row>
    <row r="265" spans="1:6" ht="15" customHeight="1" x14ac:dyDescent="0.2">
      <c r="A265" s="336" t="s">
        <v>387</v>
      </c>
      <c r="B265" s="350" t="s">
        <v>388</v>
      </c>
      <c r="C265" s="291">
        <f>+[2]BS17A!$D1964</f>
        <v>0</v>
      </c>
      <c r="D265" s="15">
        <f>+[2]BS17A!$R1964</f>
        <v>1206250</v>
      </c>
      <c r="E265" s="81">
        <f>+[2]BS17A!$S1964</f>
        <v>0</v>
      </c>
      <c r="F265" s="234"/>
    </row>
    <row r="266" spans="1:6" ht="15" customHeight="1" x14ac:dyDescent="0.2">
      <c r="A266" s="336" t="s">
        <v>389</v>
      </c>
      <c r="B266" s="350" t="s">
        <v>390</v>
      </c>
      <c r="C266" s="291">
        <f>+[2]BS17A!$D1965</f>
        <v>0</v>
      </c>
      <c r="D266" s="15">
        <f>+[2]BS17A!$R1965</f>
        <v>955090</v>
      </c>
      <c r="E266" s="81">
        <f>+[2]BS17A!$S1965</f>
        <v>0</v>
      </c>
      <c r="F266" s="234"/>
    </row>
    <row r="267" spans="1:6" ht="15" customHeight="1" x14ac:dyDescent="0.2">
      <c r="A267" s="336" t="s">
        <v>391</v>
      </c>
      <c r="B267" s="350" t="s">
        <v>392</v>
      </c>
      <c r="C267" s="291">
        <f>+[2]BS17A!$D1966</f>
        <v>0</v>
      </c>
      <c r="D267" s="15">
        <f>+[2]BS17A!$R1966</f>
        <v>1006570</v>
      </c>
      <c r="E267" s="81">
        <f>+[2]BS17A!$S1966</f>
        <v>0</v>
      </c>
      <c r="F267" s="234"/>
    </row>
    <row r="268" spans="1:6" ht="15" customHeight="1" x14ac:dyDescent="0.2">
      <c r="A268" s="336" t="s">
        <v>393</v>
      </c>
      <c r="B268" s="350" t="s">
        <v>394</v>
      </c>
      <c r="C268" s="291">
        <f>+[2]BS17A!$D1967</f>
        <v>0</v>
      </c>
      <c r="D268" s="15">
        <f>+[2]BS17A!$R1967</f>
        <v>397090</v>
      </c>
      <c r="E268" s="81">
        <f>+[2]BS17A!$S1967</f>
        <v>0</v>
      </c>
      <c r="F268" s="234"/>
    </row>
    <row r="269" spans="1:6" ht="15" customHeight="1" x14ac:dyDescent="0.2">
      <c r="A269" s="336" t="s">
        <v>395</v>
      </c>
      <c r="B269" s="350" t="s">
        <v>396</v>
      </c>
      <c r="C269" s="291">
        <f>+[2]BS17A!$D1968</f>
        <v>0</v>
      </c>
      <c r="D269" s="15">
        <f>+[2]BS17A!$R1968</f>
        <v>95100</v>
      </c>
      <c r="E269" s="81">
        <f>+[2]BS17A!$S1968</f>
        <v>0</v>
      </c>
      <c r="F269" s="234"/>
    </row>
    <row r="270" spans="1:6" ht="15" customHeight="1" x14ac:dyDescent="0.2">
      <c r="A270" s="336" t="s">
        <v>397</v>
      </c>
      <c r="B270" s="350" t="s">
        <v>398</v>
      </c>
      <c r="C270" s="291">
        <f>+[2]BS17A!$D1969</f>
        <v>0</v>
      </c>
      <c r="D270" s="15">
        <f>+[2]BS17A!$R1969</f>
        <v>283710</v>
      </c>
      <c r="E270" s="81">
        <f>+[2]BS17A!$S1969</f>
        <v>0</v>
      </c>
      <c r="F270" s="234"/>
    </row>
    <row r="271" spans="1:6" ht="15" customHeight="1" x14ac:dyDescent="0.2">
      <c r="A271" s="336" t="s">
        <v>399</v>
      </c>
      <c r="B271" s="333" t="s">
        <v>400</v>
      </c>
      <c r="C271" s="291">
        <f>+[2]BS17A!$D1970</f>
        <v>0</v>
      </c>
      <c r="D271" s="15">
        <f>+[2]BS17A!$R1970</f>
        <v>80220</v>
      </c>
      <c r="E271" s="81">
        <f>+[2]BS17A!$S1970</f>
        <v>0</v>
      </c>
      <c r="F271" s="234"/>
    </row>
    <row r="272" spans="1:6" ht="15" customHeight="1" x14ac:dyDescent="0.2">
      <c r="A272" s="336" t="s">
        <v>401</v>
      </c>
      <c r="B272" s="333" t="s">
        <v>402</v>
      </c>
      <c r="C272" s="291">
        <f>+[2]BS17A!$D1971</f>
        <v>0</v>
      </c>
      <c r="D272" s="15">
        <f>+[2]BS17A!$R1971</f>
        <v>1378400</v>
      </c>
      <c r="E272" s="81">
        <f>+[2]BS17A!$S1971</f>
        <v>0</v>
      </c>
      <c r="F272" s="234"/>
    </row>
    <row r="273" spans="1:10" ht="15" customHeight="1" x14ac:dyDescent="0.2">
      <c r="A273" s="336" t="s">
        <v>403</v>
      </c>
      <c r="B273" s="333" t="s">
        <v>404</v>
      </c>
      <c r="C273" s="291">
        <f>+[2]BS17A!$D1972</f>
        <v>0</v>
      </c>
      <c r="D273" s="15">
        <f>+[2]BS17A!$R1972</f>
        <v>322300</v>
      </c>
      <c r="E273" s="81">
        <f>+[2]BS17A!$S1972</f>
        <v>0</v>
      </c>
      <c r="F273" s="234"/>
    </row>
    <row r="274" spans="1:10" ht="15" customHeight="1" x14ac:dyDescent="0.2">
      <c r="A274" s="336" t="s">
        <v>405</v>
      </c>
      <c r="B274" s="333" t="s">
        <v>406</v>
      </c>
      <c r="C274" s="291">
        <f>+[2]BS17A!$D1973</f>
        <v>0</v>
      </c>
      <c r="D274" s="15">
        <f>+[2]BS17A!$R1973</f>
        <v>1079720</v>
      </c>
      <c r="E274" s="81">
        <f>+[2]BS17A!$S1973</f>
        <v>0</v>
      </c>
      <c r="F274" s="234"/>
    </row>
    <row r="275" spans="1:10" ht="15" customHeight="1" x14ac:dyDescent="0.2">
      <c r="A275" s="336" t="s">
        <v>407</v>
      </c>
      <c r="B275" s="351" t="s">
        <v>408</v>
      </c>
      <c r="C275" s="291">
        <f>+[2]BS17A!$D1974</f>
        <v>0</v>
      </c>
      <c r="D275" s="15">
        <f>+[2]BS17A!$R1974</f>
        <v>661000</v>
      </c>
      <c r="E275" s="81">
        <f>+[2]BS17A!$S1974</f>
        <v>0</v>
      </c>
      <c r="F275" s="234"/>
    </row>
    <row r="276" spans="1:10" ht="15" customHeight="1" x14ac:dyDescent="0.2">
      <c r="A276" s="337" t="s">
        <v>409</v>
      </c>
      <c r="B276" s="351" t="s">
        <v>410</v>
      </c>
      <c r="C276" s="302">
        <f>+[2]BS17A!$D1975</f>
        <v>0</v>
      </c>
      <c r="D276" s="17">
        <f>+[2]BS17A!$R1975</f>
        <v>539420</v>
      </c>
      <c r="E276" s="103">
        <f>+[2]BS17A!$S1975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+[2]BS17A!$D1976</f>
        <v>0</v>
      </c>
      <c r="D278" s="12">
        <f>[2]BS17A!R1976</f>
        <v>290780</v>
      </c>
      <c r="E278" s="104">
        <f>+[2]BS17A!$S1976</f>
        <v>0</v>
      </c>
      <c r="F278" s="234"/>
    </row>
    <row r="279" spans="1:10" ht="15" customHeight="1" x14ac:dyDescent="0.2">
      <c r="A279" s="336" t="s">
        <v>414</v>
      </c>
      <c r="B279" s="333" t="s">
        <v>415</v>
      </c>
      <c r="C279" s="291">
        <f>+[2]BS17A!$D1977</f>
        <v>0</v>
      </c>
      <c r="D279" s="15">
        <f>[2]BS17A!R1977</f>
        <v>169530</v>
      </c>
      <c r="E279" s="81">
        <f>+[2]BS17A!$S1977</f>
        <v>0</v>
      </c>
      <c r="F279" s="234"/>
    </row>
    <row r="280" spans="1:10" ht="15" customHeight="1" x14ac:dyDescent="0.2">
      <c r="A280" s="336" t="s">
        <v>416</v>
      </c>
      <c r="B280" s="333" t="s">
        <v>417</v>
      </c>
      <c r="C280" s="291">
        <f>+[2]BS17A!$D1978</f>
        <v>0</v>
      </c>
      <c r="D280" s="15">
        <f>[2]BS17A!R1978</f>
        <v>409630</v>
      </c>
      <c r="E280" s="81">
        <f>+[2]BS17A!$S1978</f>
        <v>0</v>
      </c>
      <c r="F280" s="234"/>
    </row>
    <row r="281" spans="1:10" ht="15" customHeight="1" x14ac:dyDescent="0.2">
      <c r="A281" s="336" t="s">
        <v>418</v>
      </c>
      <c r="B281" s="333" t="s">
        <v>419</v>
      </c>
      <c r="C281" s="291">
        <f>+[2]BS17A!$D1979</f>
        <v>0</v>
      </c>
      <c r="D281" s="15">
        <f>[2]BS17A!R1979</f>
        <v>424500</v>
      </c>
      <c r="E281" s="81">
        <f>+[2]BS17A!$S1979</f>
        <v>0</v>
      </c>
      <c r="F281" s="234"/>
    </row>
    <row r="282" spans="1:10" ht="15" customHeight="1" x14ac:dyDescent="0.2">
      <c r="A282" s="337" t="s">
        <v>420</v>
      </c>
      <c r="B282" s="345" t="s">
        <v>421</v>
      </c>
      <c r="C282" s="302">
        <f>+[2]BS17A!$D1980</f>
        <v>0</v>
      </c>
      <c r="D282" s="22">
        <f>[2]BS17A!R1980</f>
        <v>265260</v>
      </c>
      <c r="E282" s="86">
        <f>+[2]BS17A!$S1980</f>
        <v>0</v>
      </c>
      <c r="F282" s="105"/>
    </row>
    <row r="283" spans="1:10" ht="15" customHeight="1" x14ac:dyDescent="0.2">
      <c r="A283" s="348" t="s">
        <v>422</v>
      </c>
      <c r="B283" s="346" t="s">
        <v>423</v>
      </c>
      <c r="C283" s="316">
        <f>+[2]BS17A!$D1981</f>
        <v>79</v>
      </c>
      <c r="D283" s="106">
        <f>[2]BS17A!R1981</f>
        <v>36070</v>
      </c>
      <c r="E283" s="102">
        <f>+[2]BS17A!$S1981</f>
        <v>2849530</v>
      </c>
      <c r="F283" s="105"/>
    </row>
    <row r="284" spans="1:10" ht="15" customHeight="1" x14ac:dyDescent="0.2">
      <c r="A284" s="343"/>
      <c r="B284" s="347" t="s">
        <v>424</v>
      </c>
      <c r="C284" s="238">
        <f>SUM(C244:C283)</f>
        <v>79</v>
      </c>
      <c r="D284" s="84"/>
      <c r="E284" s="85">
        <f>SUM(E244:E283)</f>
        <v>2849530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11" t="s">
        <v>7</v>
      </c>
      <c r="B288" s="411" t="s">
        <v>425</v>
      </c>
      <c r="C288" s="406" t="s">
        <v>346</v>
      </c>
      <c r="D288" s="258" t="s">
        <v>10</v>
      </c>
      <c r="E288" s="408" t="s">
        <v>11</v>
      </c>
      <c r="F288" s="105"/>
    </row>
    <row r="289" spans="1:7" ht="15" customHeight="1" x14ac:dyDescent="0.2">
      <c r="A289" s="335" t="s">
        <v>426</v>
      </c>
      <c r="B289" s="339" t="s">
        <v>427</v>
      </c>
      <c r="C289" s="294">
        <f>+[2]BS17A!$D1983</f>
        <v>3</v>
      </c>
      <c r="D289" s="20">
        <f>+[2]BS17A!$R1983</f>
        <v>7100</v>
      </c>
      <c r="E289" s="80">
        <f>+[2]BS17A!$S1983</f>
        <v>21300</v>
      </c>
      <c r="F289" s="234"/>
    </row>
    <row r="290" spans="1:7" ht="15" customHeight="1" x14ac:dyDescent="0.2">
      <c r="A290" s="336" t="s">
        <v>428</v>
      </c>
      <c r="B290" s="340" t="s">
        <v>429</v>
      </c>
      <c r="C290" s="291">
        <f>+[2]BS17A!$D1984</f>
        <v>0</v>
      </c>
      <c r="D290" s="15">
        <f>+[2]BS17A!$R1984</f>
        <v>3780</v>
      </c>
      <c r="E290" s="81">
        <f>+[2]BS17A!$S1984</f>
        <v>0</v>
      </c>
      <c r="F290" s="234"/>
    </row>
    <row r="291" spans="1:7" ht="15" customHeight="1" x14ac:dyDescent="0.2">
      <c r="A291" s="336" t="s">
        <v>430</v>
      </c>
      <c r="B291" s="340" t="s">
        <v>431</v>
      </c>
      <c r="C291" s="291">
        <f>+[2]BS17A!$D1985</f>
        <v>0</v>
      </c>
      <c r="D291" s="15">
        <f>+[2]BS17A!$R1985</f>
        <v>14240</v>
      </c>
      <c r="E291" s="81">
        <f>+[2]BS17A!$S1985</f>
        <v>0</v>
      </c>
      <c r="F291" s="234"/>
    </row>
    <row r="292" spans="1:7" ht="15" customHeight="1" x14ac:dyDescent="0.2">
      <c r="A292" s="336" t="s">
        <v>432</v>
      </c>
      <c r="B292" s="340" t="s">
        <v>433</v>
      </c>
      <c r="C292" s="291">
        <f>+[2]BS17A!$D1986</f>
        <v>0</v>
      </c>
      <c r="D292" s="15">
        <f>+[2]BS17A!$R1986</f>
        <v>146040</v>
      </c>
      <c r="E292" s="81">
        <f>+[2]BS17A!$S1986</f>
        <v>0</v>
      </c>
      <c r="F292" s="234"/>
    </row>
    <row r="293" spans="1:7" ht="15" customHeight="1" x14ac:dyDescent="0.2">
      <c r="A293" s="337" t="s">
        <v>434</v>
      </c>
      <c r="B293" s="341" t="s">
        <v>435</v>
      </c>
      <c r="C293" s="302">
        <f>+[2]BS17A!$D1987</f>
        <v>0</v>
      </c>
      <c r="D293" s="22">
        <f>+[2]BS17A!$R1987</f>
        <v>802130</v>
      </c>
      <c r="E293" s="86">
        <f>+[2]BS17A!$S1987</f>
        <v>0</v>
      </c>
      <c r="F293" s="234"/>
    </row>
    <row r="294" spans="1:7" ht="15" customHeight="1" x14ac:dyDescent="0.2">
      <c r="A294" s="343"/>
      <c r="B294" s="342" t="s">
        <v>436</v>
      </c>
      <c r="C294" s="261">
        <f>SUM(C289:C293)</f>
        <v>3</v>
      </c>
      <c r="D294" s="245"/>
      <c r="E294" s="62">
        <f>SUM(E289:E293)</f>
        <v>21300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11" t="s">
        <v>7</v>
      </c>
      <c r="B298" s="310" t="s">
        <v>437</v>
      </c>
      <c r="C298" s="311" t="s">
        <v>438</v>
      </c>
      <c r="D298" s="258" t="s">
        <v>10</v>
      </c>
      <c r="E298" s="408" t="s">
        <v>11</v>
      </c>
      <c r="F298" s="289"/>
      <c r="G298" s="235"/>
    </row>
    <row r="299" spans="1:7" ht="15" customHeight="1" x14ac:dyDescent="0.2">
      <c r="A299" s="335" t="s">
        <v>439</v>
      </c>
      <c r="B299" s="331" t="s">
        <v>440</v>
      </c>
      <c r="C299" s="294">
        <f>+[2]BS17A!$D1863</f>
        <v>182</v>
      </c>
      <c r="D299" s="20">
        <f>+[2]BS17A!$R1863</f>
        <v>18980</v>
      </c>
      <c r="E299" s="80">
        <f>+[2]BS17A!$S1863</f>
        <v>3454360</v>
      </c>
      <c r="F299" s="234"/>
    </row>
    <row r="300" spans="1:7" ht="15" customHeight="1" x14ac:dyDescent="0.2">
      <c r="A300" s="336" t="s">
        <v>441</v>
      </c>
      <c r="B300" s="332" t="s">
        <v>442</v>
      </c>
      <c r="C300" s="291">
        <f>+[2]BS17A!$D1864</f>
        <v>169</v>
      </c>
      <c r="D300" s="15">
        <f>+[2]BS17A!$R1864</f>
        <v>59710</v>
      </c>
      <c r="E300" s="81">
        <f>+[2]BS17A!$S1864</f>
        <v>10090990</v>
      </c>
      <c r="F300" s="234"/>
    </row>
    <row r="301" spans="1:7" ht="15" customHeight="1" x14ac:dyDescent="0.2">
      <c r="A301" s="336" t="s">
        <v>443</v>
      </c>
      <c r="B301" s="332" t="s">
        <v>444</v>
      </c>
      <c r="C301" s="291">
        <f>+[2]BS17A!$D1865</f>
        <v>0</v>
      </c>
      <c r="D301" s="15">
        <f>+[2]BS17A!$R1865</f>
        <v>74020</v>
      </c>
      <c r="E301" s="81">
        <f>+[2]BS17A!$S1865</f>
        <v>0</v>
      </c>
      <c r="F301" s="234"/>
    </row>
    <row r="302" spans="1:7" ht="15" customHeight="1" x14ac:dyDescent="0.2">
      <c r="A302" s="336" t="s">
        <v>445</v>
      </c>
      <c r="B302" s="332" t="s">
        <v>446</v>
      </c>
      <c r="C302" s="291">
        <f>+[2]BS17A!$D1866</f>
        <v>154</v>
      </c>
      <c r="D302" s="15">
        <f>+[2]BS17A!$R1866</f>
        <v>2600</v>
      </c>
      <c r="E302" s="81">
        <f>+[2]BS17A!$S1866</f>
        <v>400400</v>
      </c>
      <c r="F302" s="234"/>
    </row>
    <row r="303" spans="1:7" ht="15" customHeight="1" x14ac:dyDescent="0.2">
      <c r="A303" s="336" t="s">
        <v>447</v>
      </c>
      <c r="B303" s="332" t="s">
        <v>448</v>
      </c>
      <c r="C303" s="291">
        <f>+[2]BS17A!$D1867</f>
        <v>0</v>
      </c>
      <c r="D303" s="15">
        <f>+[2]BS17A!$R1867</f>
        <v>70</v>
      </c>
      <c r="E303" s="81">
        <f>+[2]BS17A!$S1867</f>
        <v>0</v>
      </c>
      <c r="F303" s="234"/>
    </row>
    <row r="304" spans="1:7" ht="15" customHeight="1" x14ac:dyDescent="0.2">
      <c r="A304" s="336" t="s">
        <v>449</v>
      </c>
      <c r="B304" s="333" t="s">
        <v>450</v>
      </c>
      <c r="C304" s="291">
        <f>+[2]BS17A!$D1868</f>
        <v>0</v>
      </c>
      <c r="D304" s="15">
        <f>+[2]BS17A!$R1868</f>
        <v>157140</v>
      </c>
      <c r="E304" s="81">
        <f>+[2]BS17A!$S1868</f>
        <v>0</v>
      </c>
      <c r="F304" s="234"/>
    </row>
    <row r="305" spans="1:7" ht="15" customHeight="1" x14ac:dyDescent="0.2">
      <c r="A305" s="337" t="s">
        <v>451</v>
      </c>
      <c r="B305" s="334" t="s">
        <v>452</v>
      </c>
      <c r="C305" s="302">
        <f>+[2]BS17A!$D1869</f>
        <v>0</v>
      </c>
      <c r="D305" s="22">
        <f>+[2]BS17A!$R1869</f>
        <v>10680</v>
      </c>
      <c r="E305" s="86">
        <f>+[2]BS17A!$S1869</f>
        <v>0</v>
      </c>
      <c r="F305" s="234"/>
    </row>
    <row r="306" spans="1:7" ht="15" customHeight="1" x14ac:dyDescent="0.2">
      <c r="A306" s="338"/>
      <c r="B306" s="509" t="s">
        <v>453</v>
      </c>
      <c r="C306" s="510"/>
      <c r="D306" s="101"/>
      <c r="E306" s="112">
        <f>SUM(E299:E305)</f>
        <v>13945750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29049750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11" t="s">
        <v>11</v>
      </c>
      <c r="F314" s="280"/>
      <c r="G314" s="281"/>
    </row>
    <row r="315" spans="1:7" ht="15" customHeight="1" x14ac:dyDescent="0.2">
      <c r="A315" s="256"/>
      <c r="B315" s="501" t="s">
        <v>458</v>
      </c>
      <c r="C315" s="502"/>
      <c r="D315" s="503"/>
      <c r="E315" s="113">
        <f>+E50+E76+E84+G109+E116+C121+E148+E155+E168+E207+E221+C228+E310</f>
        <v>730351352.5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11"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13735833</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78302862</v>
      </c>
      <c r="D332" s="234"/>
      <c r="E332" s="234"/>
      <c r="F332" s="234"/>
    </row>
    <row r="333" spans="1:6" ht="15" customHeight="1" x14ac:dyDescent="0.2">
      <c r="A333" s="238"/>
      <c r="B333" s="303" t="s">
        <v>475</v>
      </c>
      <c r="C333" s="90">
        <f>SUM(C325:C332)</f>
        <v>92038695</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[2]NOMBRE!B12</f>
        <v>Sra. María Inés Núñez González</v>
      </c>
      <c r="F338" s="500"/>
    </row>
    <row r="339" spans="1:6" ht="12.75" x14ac:dyDescent="0.2">
      <c r="A339" s="282"/>
      <c r="B339" s="282"/>
      <c r="C339" s="282"/>
      <c r="D339" s="284"/>
      <c r="E339" s="493" t="str">
        <f>[2]NOMBRE!A12</f>
        <v>Jefe de Estadisticas</v>
      </c>
      <c r="F339" s="493"/>
    </row>
    <row r="340" spans="1:6" ht="12.75" x14ac:dyDescent="0.2">
      <c r="A340" s="282"/>
      <c r="B340" s="282"/>
      <c r="C340" s="282"/>
      <c r="D340" s="282"/>
      <c r="E340" s="405"/>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[2]NOMBRE!B11</f>
        <v>Sr. Nolasco Pérez Pérez</v>
      </c>
      <c r="F347" s="500"/>
    </row>
    <row r="348" spans="1:6" ht="22.5" customHeight="1" x14ac:dyDescent="0.2">
      <c r="A348" s="282"/>
      <c r="B348" s="282"/>
      <c r="C348" s="282"/>
      <c r="D348" s="288"/>
      <c r="E348" s="493" t="str">
        <f>CONCATENATE("Director ",[2]NOMBRE!B1)</f>
        <v xml:space="preserve">Director </v>
      </c>
      <c r="F348" s="493"/>
    </row>
    <row r="349" spans="1:6" ht="12.75" x14ac:dyDescent="0.2">
      <c r="A349" s="282"/>
      <c r="B349" s="282"/>
      <c r="C349" s="282"/>
      <c r="D349" s="298"/>
      <c r="E349" s="282"/>
      <c r="F349" s="288"/>
    </row>
  </sheetData>
  <mergeCells count="49">
    <mergeCell ref="E348:F348"/>
    <mergeCell ref="A318:C318"/>
    <mergeCell ref="A319:C319"/>
    <mergeCell ref="A320:B320"/>
    <mergeCell ref="E338:F338"/>
    <mergeCell ref="E339:F339"/>
    <mergeCell ref="E347:F347"/>
    <mergeCell ref="A79:E79"/>
    <mergeCell ref="A87:G87"/>
    <mergeCell ref="B315:D315"/>
    <mergeCell ref="A238:E238"/>
    <mergeCell ref="A242:E242"/>
    <mergeCell ref="A258:E258"/>
    <mergeCell ref="A277:E277"/>
    <mergeCell ref="A287:E287"/>
    <mergeCell ref="A297:E297"/>
    <mergeCell ref="B306:C306"/>
    <mergeCell ref="A309:E309"/>
    <mergeCell ref="B310:D310"/>
    <mergeCell ref="A313:E313"/>
    <mergeCell ref="A314:D314"/>
    <mergeCell ref="A231:E231"/>
    <mergeCell ref="A88:A89"/>
    <mergeCell ref="A158:E158"/>
    <mergeCell ref="A171:E171"/>
    <mergeCell ref="A210:E210"/>
    <mergeCell ref="A224:C224"/>
    <mergeCell ref="C88:G88"/>
    <mergeCell ref="B88:B89"/>
    <mergeCell ref="A112:E112"/>
    <mergeCell ref="A119:C119"/>
    <mergeCell ref="A124:E124"/>
    <mergeCell ref="A151:E151"/>
    <mergeCell ref="A41:E41"/>
    <mergeCell ref="A46:E46"/>
    <mergeCell ref="A53:E53"/>
    <mergeCell ref="C6:E6"/>
    <mergeCell ref="C1:E1"/>
    <mergeCell ref="C2:E2"/>
    <mergeCell ref="C3:E3"/>
    <mergeCell ref="C4:E4"/>
    <mergeCell ref="C5:E5"/>
    <mergeCell ref="A11:E11"/>
    <mergeCell ref="A13:E13"/>
    <mergeCell ref="A7:B7"/>
    <mergeCell ref="C7:E7"/>
    <mergeCell ref="C8:E8"/>
    <mergeCell ref="A27:E27"/>
    <mergeCell ref="A38:E38"/>
  </mergeCells>
  <dataValidations count="1">
    <dataValidation allowBlank="1" showInputMessage="1" showErrorMessage="1" errorTitle="Error" error="Por favor ingrese números enteros" sqref="A11:E11 IW11:JA11 SS11:SW11 ACO11:ACS11 AMK11:AMO11 AWG11:AWK11 BGC11:BGG11 BPY11:BQC11 BZU11:BZY11 CJQ11:CJU11 CTM11:CTQ11 DDI11:DDM11 DNE11:DNI11 DXA11:DXE11 EGW11:EHA11 EQS11:EQW11 FAO11:FAS11 FKK11:FKO11 FUG11:FUK11 GEC11:GEG11 GNY11:GOC11 GXU11:GXY11 HHQ11:HHU11 HRM11:HRQ11 IBI11:IBM11 ILE11:ILI11 IVA11:IVE11 JEW11:JFA11 JOS11:JOW11 JYO11:JYS11 KIK11:KIO11 KSG11:KSK11 LCC11:LCG11 LLY11:LMC11 LVU11:LVY11 MFQ11:MFU11 MPM11:MPQ11 MZI11:MZM11 NJE11:NJI11 NTA11:NTE11 OCW11:ODA11 OMS11:OMW11 OWO11:OWS11 PGK11:PGO11 PQG11:PQK11 QAC11:QAG11 QJY11:QKC11 QTU11:QTY11 RDQ11:RDU11 RNM11:RNQ11 RXI11:RXM11 SHE11:SHI11 SRA11:SRE11 TAW11:TBA11 TKS11:TKW11 TUO11:TUS11 UEK11:UEO11 UOG11:UOK11 UYC11:UYG11 VHY11:VIC11 VRU11:VRY11 WBQ11:WBU11 WLM11:WLQ11 WVI11:WVM11 A65547:E65547 IW65547:JA65547 SS65547:SW65547 ACO65547:ACS65547 AMK65547:AMO65547 AWG65547:AWK65547 BGC65547:BGG65547 BPY65547:BQC65547 BZU65547:BZY65547 CJQ65547:CJU65547 CTM65547:CTQ65547 DDI65547:DDM65547 DNE65547:DNI65547 DXA65547:DXE65547 EGW65547:EHA65547 EQS65547:EQW65547 FAO65547:FAS65547 FKK65547:FKO65547 FUG65547:FUK65547 GEC65547:GEG65547 GNY65547:GOC65547 GXU65547:GXY65547 HHQ65547:HHU65547 HRM65547:HRQ65547 IBI65547:IBM65547 ILE65547:ILI65547 IVA65547:IVE65547 JEW65547:JFA65547 JOS65547:JOW65547 JYO65547:JYS65547 KIK65547:KIO65547 KSG65547:KSK65547 LCC65547:LCG65547 LLY65547:LMC65547 LVU65547:LVY65547 MFQ65547:MFU65547 MPM65547:MPQ65547 MZI65547:MZM65547 NJE65547:NJI65547 NTA65547:NTE65547 OCW65547:ODA65547 OMS65547:OMW65547 OWO65547:OWS65547 PGK65547:PGO65547 PQG65547:PQK65547 QAC65547:QAG65547 QJY65547:QKC65547 QTU65547:QTY65547 RDQ65547:RDU65547 RNM65547:RNQ65547 RXI65547:RXM65547 SHE65547:SHI65547 SRA65547:SRE65547 TAW65547:TBA65547 TKS65547:TKW65547 TUO65547:TUS65547 UEK65547:UEO65547 UOG65547:UOK65547 UYC65547:UYG65547 VHY65547:VIC65547 VRU65547:VRY65547 WBQ65547:WBU65547 WLM65547:WLQ65547 WVI65547:WVM65547 A131083:E131083 IW131083:JA131083 SS131083:SW131083 ACO131083:ACS131083 AMK131083:AMO131083 AWG131083:AWK131083 BGC131083:BGG131083 BPY131083:BQC131083 BZU131083:BZY131083 CJQ131083:CJU131083 CTM131083:CTQ131083 DDI131083:DDM131083 DNE131083:DNI131083 DXA131083:DXE131083 EGW131083:EHA131083 EQS131083:EQW131083 FAO131083:FAS131083 FKK131083:FKO131083 FUG131083:FUK131083 GEC131083:GEG131083 GNY131083:GOC131083 GXU131083:GXY131083 HHQ131083:HHU131083 HRM131083:HRQ131083 IBI131083:IBM131083 ILE131083:ILI131083 IVA131083:IVE131083 JEW131083:JFA131083 JOS131083:JOW131083 JYO131083:JYS131083 KIK131083:KIO131083 KSG131083:KSK131083 LCC131083:LCG131083 LLY131083:LMC131083 LVU131083:LVY131083 MFQ131083:MFU131083 MPM131083:MPQ131083 MZI131083:MZM131083 NJE131083:NJI131083 NTA131083:NTE131083 OCW131083:ODA131083 OMS131083:OMW131083 OWO131083:OWS131083 PGK131083:PGO131083 PQG131083:PQK131083 QAC131083:QAG131083 QJY131083:QKC131083 QTU131083:QTY131083 RDQ131083:RDU131083 RNM131083:RNQ131083 RXI131083:RXM131083 SHE131083:SHI131083 SRA131083:SRE131083 TAW131083:TBA131083 TKS131083:TKW131083 TUO131083:TUS131083 UEK131083:UEO131083 UOG131083:UOK131083 UYC131083:UYG131083 VHY131083:VIC131083 VRU131083:VRY131083 WBQ131083:WBU131083 WLM131083:WLQ131083 WVI131083:WVM131083 A196619:E196619 IW196619:JA196619 SS196619:SW196619 ACO196619:ACS196619 AMK196619:AMO196619 AWG196619:AWK196619 BGC196619:BGG196619 BPY196619:BQC196619 BZU196619:BZY196619 CJQ196619:CJU196619 CTM196619:CTQ196619 DDI196619:DDM196619 DNE196619:DNI196619 DXA196619:DXE196619 EGW196619:EHA196619 EQS196619:EQW196619 FAO196619:FAS196619 FKK196619:FKO196619 FUG196619:FUK196619 GEC196619:GEG196619 GNY196619:GOC196619 GXU196619:GXY196619 HHQ196619:HHU196619 HRM196619:HRQ196619 IBI196619:IBM196619 ILE196619:ILI196619 IVA196619:IVE196619 JEW196619:JFA196619 JOS196619:JOW196619 JYO196619:JYS196619 KIK196619:KIO196619 KSG196619:KSK196619 LCC196619:LCG196619 LLY196619:LMC196619 LVU196619:LVY196619 MFQ196619:MFU196619 MPM196619:MPQ196619 MZI196619:MZM196619 NJE196619:NJI196619 NTA196619:NTE196619 OCW196619:ODA196619 OMS196619:OMW196619 OWO196619:OWS196619 PGK196619:PGO196619 PQG196619:PQK196619 QAC196619:QAG196619 QJY196619:QKC196619 QTU196619:QTY196619 RDQ196619:RDU196619 RNM196619:RNQ196619 RXI196619:RXM196619 SHE196619:SHI196619 SRA196619:SRE196619 TAW196619:TBA196619 TKS196619:TKW196619 TUO196619:TUS196619 UEK196619:UEO196619 UOG196619:UOK196619 UYC196619:UYG196619 VHY196619:VIC196619 VRU196619:VRY196619 WBQ196619:WBU196619 WLM196619:WLQ196619 WVI196619:WVM196619 A262155:E262155 IW262155:JA262155 SS262155:SW262155 ACO262155:ACS262155 AMK262155:AMO262155 AWG262155:AWK262155 BGC262155:BGG262155 BPY262155:BQC262155 BZU262155:BZY262155 CJQ262155:CJU262155 CTM262155:CTQ262155 DDI262155:DDM262155 DNE262155:DNI262155 DXA262155:DXE262155 EGW262155:EHA262155 EQS262155:EQW262155 FAO262155:FAS262155 FKK262155:FKO262155 FUG262155:FUK262155 GEC262155:GEG262155 GNY262155:GOC262155 GXU262155:GXY262155 HHQ262155:HHU262155 HRM262155:HRQ262155 IBI262155:IBM262155 ILE262155:ILI262155 IVA262155:IVE262155 JEW262155:JFA262155 JOS262155:JOW262155 JYO262155:JYS262155 KIK262155:KIO262155 KSG262155:KSK262155 LCC262155:LCG262155 LLY262155:LMC262155 LVU262155:LVY262155 MFQ262155:MFU262155 MPM262155:MPQ262155 MZI262155:MZM262155 NJE262155:NJI262155 NTA262155:NTE262155 OCW262155:ODA262155 OMS262155:OMW262155 OWO262155:OWS262155 PGK262155:PGO262155 PQG262155:PQK262155 QAC262155:QAG262155 QJY262155:QKC262155 QTU262155:QTY262155 RDQ262155:RDU262155 RNM262155:RNQ262155 RXI262155:RXM262155 SHE262155:SHI262155 SRA262155:SRE262155 TAW262155:TBA262155 TKS262155:TKW262155 TUO262155:TUS262155 UEK262155:UEO262155 UOG262155:UOK262155 UYC262155:UYG262155 VHY262155:VIC262155 VRU262155:VRY262155 WBQ262155:WBU262155 WLM262155:WLQ262155 WVI262155:WVM262155 A327691:E327691 IW327691:JA327691 SS327691:SW327691 ACO327691:ACS327691 AMK327691:AMO327691 AWG327691:AWK327691 BGC327691:BGG327691 BPY327691:BQC327691 BZU327691:BZY327691 CJQ327691:CJU327691 CTM327691:CTQ327691 DDI327691:DDM327691 DNE327691:DNI327691 DXA327691:DXE327691 EGW327691:EHA327691 EQS327691:EQW327691 FAO327691:FAS327691 FKK327691:FKO327691 FUG327691:FUK327691 GEC327691:GEG327691 GNY327691:GOC327691 GXU327691:GXY327691 HHQ327691:HHU327691 HRM327691:HRQ327691 IBI327691:IBM327691 ILE327691:ILI327691 IVA327691:IVE327691 JEW327691:JFA327691 JOS327691:JOW327691 JYO327691:JYS327691 KIK327691:KIO327691 KSG327691:KSK327691 LCC327691:LCG327691 LLY327691:LMC327691 LVU327691:LVY327691 MFQ327691:MFU327691 MPM327691:MPQ327691 MZI327691:MZM327691 NJE327691:NJI327691 NTA327691:NTE327691 OCW327691:ODA327691 OMS327691:OMW327691 OWO327691:OWS327691 PGK327691:PGO327691 PQG327691:PQK327691 QAC327691:QAG327691 QJY327691:QKC327691 QTU327691:QTY327691 RDQ327691:RDU327691 RNM327691:RNQ327691 RXI327691:RXM327691 SHE327691:SHI327691 SRA327691:SRE327691 TAW327691:TBA327691 TKS327691:TKW327691 TUO327691:TUS327691 UEK327691:UEO327691 UOG327691:UOK327691 UYC327691:UYG327691 VHY327691:VIC327691 VRU327691:VRY327691 WBQ327691:WBU327691 WLM327691:WLQ327691 WVI327691:WVM327691 A393227:E393227 IW393227:JA393227 SS393227:SW393227 ACO393227:ACS393227 AMK393227:AMO393227 AWG393227:AWK393227 BGC393227:BGG393227 BPY393227:BQC393227 BZU393227:BZY393227 CJQ393227:CJU393227 CTM393227:CTQ393227 DDI393227:DDM393227 DNE393227:DNI393227 DXA393227:DXE393227 EGW393227:EHA393227 EQS393227:EQW393227 FAO393227:FAS393227 FKK393227:FKO393227 FUG393227:FUK393227 GEC393227:GEG393227 GNY393227:GOC393227 GXU393227:GXY393227 HHQ393227:HHU393227 HRM393227:HRQ393227 IBI393227:IBM393227 ILE393227:ILI393227 IVA393227:IVE393227 JEW393227:JFA393227 JOS393227:JOW393227 JYO393227:JYS393227 KIK393227:KIO393227 KSG393227:KSK393227 LCC393227:LCG393227 LLY393227:LMC393227 LVU393227:LVY393227 MFQ393227:MFU393227 MPM393227:MPQ393227 MZI393227:MZM393227 NJE393227:NJI393227 NTA393227:NTE393227 OCW393227:ODA393227 OMS393227:OMW393227 OWO393227:OWS393227 PGK393227:PGO393227 PQG393227:PQK393227 QAC393227:QAG393227 QJY393227:QKC393227 QTU393227:QTY393227 RDQ393227:RDU393227 RNM393227:RNQ393227 RXI393227:RXM393227 SHE393227:SHI393227 SRA393227:SRE393227 TAW393227:TBA393227 TKS393227:TKW393227 TUO393227:TUS393227 UEK393227:UEO393227 UOG393227:UOK393227 UYC393227:UYG393227 VHY393227:VIC393227 VRU393227:VRY393227 WBQ393227:WBU393227 WLM393227:WLQ393227 WVI393227:WVM393227 A458763:E458763 IW458763:JA458763 SS458763:SW458763 ACO458763:ACS458763 AMK458763:AMO458763 AWG458763:AWK458763 BGC458763:BGG458763 BPY458763:BQC458763 BZU458763:BZY458763 CJQ458763:CJU458763 CTM458763:CTQ458763 DDI458763:DDM458763 DNE458763:DNI458763 DXA458763:DXE458763 EGW458763:EHA458763 EQS458763:EQW458763 FAO458763:FAS458763 FKK458763:FKO458763 FUG458763:FUK458763 GEC458763:GEG458763 GNY458763:GOC458763 GXU458763:GXY458763 HHQ458763:HHU458763 HRM458763:HRQ458763 IBI458763:IBM458763 ILE458763:ILI458763 IVA458763:IVE458763 JEW458763:JFA458763 JOS458763:JOW458763 JYO458763:JYS458763 KIK458763:KIO458763 KSG458763:KSK458763 LCC458763:LCG458763 LLY458763:LMC458763 LVU458763:LVY458763 MFQ458763:MFU458763 MPM458763:MPQ458763 MZI458763:MZM458763 NJE458763:NJI458763 NTA458763:NTE458763 OCW458763:ODA458763 OMS458763:OMW458763 OWO458763:OWS458763 PGK458763:PGO458763 PQG458763:PQK458763 QAC458763:QAG458763 QJY458763:QKC458763 QTU458763:QTY458763 RDQ458763:RDU458763 RNM458763:RNQ458763 RXI458763:RXM458763 SHE458763:SHI458763 SRA458763:SRE458763 TAW458763:TBA458763 TKS458763:TKW458763 TUO458763:TUS458763 UEK458763:UEO458763 UOG458763:UOK458763 UYC458763:UYG458763 VHY458763:VIC458763 VRU458763:VRY458763 WBQ458763:WBU458763 WLM458763:WLQ458763 WVI458763:WVM458763 A524299:E524299 IW524299:JA524299 SS524299:SW524299 ACO524299:ACS524299 AMK524299:AMO524299 AWG524299:AWK524299 BGC524299:BGG524299 BPY524299:BQC524299 BZU524299:BZY524299 CJQ524299:CJU524299 CTM524299:CTQ524299 DDI524299:DDM524299 DNE524299:DNI524299 DXA524299:DXE524299 EGW524299:EHA524299 EQS524299:EQW524299 FAO524299:FAS524299 FKK524299:FKO524299 FUG524299:FUK524299 GEC524299:GEG524299 GNY524299:GOC524299 GXU524299:GXY524299 HHQ524299:HHU524299 HRM524299:HRQ524299 IBI524299:IBM524299 ILE524299:ILI524299 IVA524299:IVE524299 JEW524299:JFA524299 JOS524299:JOW524299 JYO524299:JYS524299 KIK524299:KIO524299 KSG524299:KSK524299 LCC524299:LCG524299 LLY524299:LMC524299 LVU524299:LVY524299 MFQ524299:MFU524299 MPM524299:MPQ524299 MZI524299:MZM524299 NJE524299:NJI524299 NTA524299:NTE524299 OCW524299:ODA524299 OMS524299:OMW524299 OWO524299:OWS524299 PGK524299:PGO524299 PQG524299:PQK524299 QAC524299:QAG524299 QJY524299:QKC524299 QTU524299:QTY524299 RDQ524299:RDU524299 RNM524299:RNQ524299 RXI524299:RXM524299 SHE524299:SHI524299 SRA524299:SRE524299 TAW524299:TBA524299 TKS524299:TKW524299 TUO524299:TUS524299 UEK524299:UEO524299 UOG524299:UOK524299 UYC524299:UYG524299 VHY524299:VIC524299 VRU524299:VRY524299 WBQ524299:WBU524299 WLM524299:WLQ524299 WVI524299:WVM524299 A589835:E589835 IW589835:JA589835 SS589835:SW589835 ACO589835:ACS589835 AMK589835:AMO589835 AWG589835:AWK589835 BGC589835:BGG589835 BPY589835:BQC589835 BZU589835:BZY589835 CJQ589835:CJU589835 CTM589835:CTQ589835 DDI589835:DDM589835 DNE589835:DNI589835 DXA589835:DXE589835 EGW589835:EHA589835 EQS589835:EQW589835 FAO589835:FAS589835 FKK589835:FKO589835 FUG589835:FUK589835 GEC589835:GEG589835 GNY589835:GOC589835 GXU589835:GXY589835 HHQ589835:HHU589835 HRM589835:HRQ589835 IBI589835:IBM589835 ILE589835:ILI589835 IVA589835:IVE589835 JEW589835:JFA589835 JOS589835:JOW589835 JYO589835:JYS589835 KIK589835:KIO589835 KSG589835:KSK589835 LCC589835:LCG589835 LLY589835:LMC589835 LVU589835:LVY589835 MFQ589835:MFU589835 MPM589835:MPQ589835 MZI589835:MZM589835 NJE589835:NJI589835 NTA589835:NTE589835 OCW589835:ODA589835 OMS589835:OMW589835 OWO589835:OWS589835 PGK589835:PGO589835 PQG589835:PQK589835 QAC589835:QAG589835 QJY589835:QKC589835 QTU589835:QTY589835 RDQ589835:RDU589835 RNM589835:RNQ589835 RXI589835:RXM589835 SHE589835:SHI589835 SRA589835:SRE589835 TAW589835:TBA589835 TKS589835:TKW589835 TUO589835:TUS589835 UEK589835:UEO589835 UOG589835:UOK589835 UYC589835:UYG589835 VHY589835:VIC589835 VRU589835:VRY589835 WBQ589835:WBU589835 WLM589835:WLQ589835 WVI589835:WVM589835 A655371:E655371 IW655371:JA655371 SS655371:SW655371 ACO655371:ACS655371 AMK655371:AMO655371 AWG655371:AWK655371 BGC655371:BGG655371 BPY655371:BQC655371 BZU655371:BZY655371 CJQ655371:CJU655371 CTM655371:CTQ655371 DDI655371:DDM655371 DNE655371:DNI655371 DXA655371:DXE655371 EGW655371:EHA655371 EQS655371:EQW655371 FAO655371:FAS655371 FKK655371:FKO655371 FUG655371:FUK655371 GEC655371:GEG655371 GNY655371:GOC655371 GXU655371:GXY655371 HHQ655371:HHU655371 HRM655371:HRQ655371 IBI655371:IBM655371 ILE655371:ILI655371 IVA655371:IVE655371 JEW655371:JFA655371 JOS655371:JOW655371 JYO655371:JYS655371 KIK655371:KIO655371 KSG655371:KSK655371 LCC655371:LCG655371 LLY655371:LMC655371 LVU655371:LVY655371 MFQ655371:MFU655371 MPM655371:MPQ655371 MZI655371:MZM655371 NJE655371:NJI655371 NTA655371:NTE655371 OCW655371:ODA655371 OMS655371:OMW655371 OWO655371:OWS655371 PGK655371:PGO655371 PQG655371:PQK655371 QAC655371:QAG655371 QJY655371:QKC655371 QTU655371:QTY655371 RDQ655371:RDU655371 RNM655371:RNQ655371 RXI655371:RXM655371 SHE655371:SHI655371 SRA655371:SRE655371 TAW655371:TBA655371 TKS655371:TKW655371 TUO655371:TUS655371 UEK655371:UEO655371 UOG655371:UOK655371 UYC655371:UYG655371 VHY655371:VIC655371 VRU655371:VRY655371 WBQ655371:WBU655371 WLM655371:WLQ655371 WVI655371:WVM655371 A720907:E720907 IW720907:JA720907 SS720907:SW720907 ACO720907:ACS720907 AMK720907:AMO720907 AWG720907:AWK720907 BGC720907:BGG720907 BPY720907:BQC720907 BZU720907:BZY720907 CJQ720907:CJU720907 CTM720907:CTQ720907 DDI720907:DDM720907 DNE720907:DNI720907 DXA720907:DXE720907 EGW720907:EHA720907 EQS720907:EQW720907 FAO720907:FAS720907 FKK720907:FKO720907 FUG720907:FUK720907 GEC720907:GEG720907 GNY720907:GOC720907 GXU720907:GXY720907 HHQ720907:HHU720907 HRM720907:HRQ720907 IBI720907:IBM720907 ILE720907:ILI720907 IVA720907:IVE720907 JEW720907:JFA720907 JOS720907:JOW720907 JYO720907:JYS720907 KIK720907:KIO720907 KSG720907:KSK720907 LCC720907:LCG720907 LLY720907:LMC720907 LVU720907:LVY720907 MFQ720907:MFU720907 MPM720907:MPQ720907 MZI720907:MZM720907 NJE720907:NJI720907 NTA720907:NTE720907 OCW720907:ODA720907 OMS720907:OMW720907 OWO720907:OWS720907 PGK720907:PGO720907 PQG720907:PQK720907 QAC720907:QAG720907 QJY720907:QKC720907 QTU720907:QTY720907 RDQ720907:RDU720907 RNM720907:RNQ720907 RXI720907:RXM720907 SHE720907:SHI720907 SRA720907:SRE720907 TAW720907:TBA720907 TKS720907:TKW720907 TUO720907:TUS720907 UEK720907:UEO720907 UOG720907:UOK720907 UYC720907:UYG720907 VHY720907:VIC720907 VRU720907:VRY720907 WBQ720907:WBU720907 WLM720907:WLQ720907 WVI720907:WVM720907 A786443:E786443 IW786443:JA786443 SS786443:SW786443 ACO786443:ACS786443 AMK786443:AMO786443 AWG786443:AWK786443 BGC786443:BGG786443 BPY786443:BQC786443 BZU786443:BZY786443 CJQ786443:CJU786443 CTM786443:CTQ786443 DDI786443:DDM786443 DNE786443:DNI786443 DXA786443:DXE786443 EGW786443:EHA786443 EQS786443:EQW786443 FAO786443:FAS786443 FKK786443:FKO786443 FUG786443:FUK786443 GEC786443:GEG786443 GNY786443:GOC786443 GXU786443:GXY786443 HHQ786443:HHU786443 HRM786443:HRQ786443 IBI786443:IBM786443 ILE786443:ILI786443 IVA786443:IVE786443 JEW786443:JFA786443 JOS786443:JOW786443 JYO786443:JYS786443 KIK786443:KIO786443 KSG786443:KSK786443 LCC786443:LCG786443 LLY786443:LMC786443 LVU786443:LVY786443 MFQ786443:MFU786443 MPM786443:MPQ786443 MZI786443:MZM786443 NJE786443:NJI786443 NTA786443:NTE786443 OCW786443:ODA786443 OMS786443:OMW786443 OWO786443:OWS786443 PGK786443:PGO786443 PQG786443:PQK786443 QAC786443:QAG786443 QJY786443:QKC786443 QTU786443:QTY786443 RDQ786443:RDU786443 RNM786443:RNQ786443 RXI786443:RXM786443 SHE786443:SHI786443 SRA786443:SRE786443 TAW786443:TBA786443 TKS786443:TKW786443 TUO786443:TUS786443 UEK786443:UEO786443 UOG786443:UOK786443 UYC786443:UYG786443 VHY786443:VIC786443 VRU786443:VRY786443 WBQ786443:WBU786443 WLM786443:WLQ786443 WVI786443:WVM786443 A851979:E851979 IW851979:JA851979 SS851979:SW851979 ACO851979:ACS851979 AMK851979:AMO851979 AWG851979:AWK851979 BGC851979:BGG851979 BPY851979:BQC851979 BZU851979:BZY851979 CJQ851979:CJU851979 CTM851979:CTQ851979 DDI851979:DDM851979 DNE851979:DNI851979 DXA851979:DXE851979 EGW851979:EHA851979 EQS851979:EQW851979 FAO851979:FAS851979 FKK851979:FKO851979 FUG851979:FUK851979 GEC851979:GEG851979 GNY851979:GOC851979 GXU851979:GXY851979 HHQ851979:HHU851979 HRM851979:HRQ851979 IBI851979:IBM851979 ILE851979:ILI851979 IVA851979:IVE851979 JEW851979:JFA851979 JOS851979:JOW851979 JYO851979:JYS851979 KIK851979:KIO851979 KSG851979:KSK851979 LCC851979:LCG851979 LLY851979:LMC851979 LVU851979:LVY851979 MFQ851979:MFU851979 MPM851979:MPQ851979 MZI851979:MZM851979 NJE851979:NJI851979 NTA851979:NTE851979 OCW851979:ODA851979 OMS851979:OMW851979 OWO851979:OWS851979 PGK851979:PGO851979 PQG851979:PQK851979 QAC851979:QAG851979 QJY851979:QKC851979 QTU851979:QTY851979 RDQ851979:RDU851979 RNM851979:RNQ851979 RXI851979:RXM851979 SHE851979:SHI851979 SRA851979:SRE851979 TAW851979:TBA851979 TKS851979:TKW851979 TUO851979:TUS851979 UEK851979:UEO851979 UOG851979:UOK851979 UYC851979:UYG851979 VHY851979:VIC851979 VRU851979:VRY851979 WBQ851979:WBU851979 WLM851979:WLQ851979 WVI851979:WVM851979 A917515:E917515 IW917515:JA917515 SS917515:SW917515 ACO917515:ACS917515 AMK917515:AMO917515 AWG917515:AWK917515 BGC917515:BGG917515 BPY917515:BQC917515 BZU917515:BZY917515 CJQ917515:CJU917515 CTM917515:CTQ917515 DDI917515:DDM917515 DNE917515:DNI917515 DXA917515:DXE917515 EGW917515:EHA917515 EQS917515:EQW917515 FAO917515:FAS917515 FKK917515:FKO917515 FUG917515:FUK917515 GEC917515:GEG917515 GNY917515:GOC917515 GXU917515:GXY917515 HHQ917515:HHU917515 HRM917515:HRQ917515 IBI917515:IBM917515 ILE917515:ILI917515 IVA917515:IVE917515 JEW917515:JFA917515 JOS917515:JOW917515 JYO917515:JYS917515 KIK917515:KIO917515 KSG917515:KSK917515 LCC917515:LCG917515 LLY917515:LMC917515 LVU917515:LVY917515 MFQ917515:MFU917515 MPM917515:MPQ917515 MZI917515:MZM917515 NJE917515:NJI917515 NTA917515:NTE917515 OCW917515:ODA917515 OMS917515:OMW917515 OWO917515:OWS917515 PGK917515:PGO917515 PQG917515:PQK917515 QAC917515:QAG917515 QJY917515:QKC917515 QTU917515:QTY917515 RDQ917515:RDU917515 RNM917515:RNQ917515 RXI917515:RXM917515 SHE917515:SHI917515 SRA917515:SRE917515 TAW917515:TBA917515 TKS917515:TKW917515 TUO917515:TUS917515 UEK917515:UEO917515 UOG917515:UOK917515 UYC917515:UYG917515 VHY917515:VIC917515 VRU917515:VRY917515 WBQ917515:WBU917515 WLM917515:WLQ917515 WVI917515:WVM917515 A983051:E983051 IW983051:JA983051 SS983051:SW983051 ACO983051:ACS983051 AMK983051:AMO983051 AWG983051:AWK983051 BGC983051:BGG983051 BPY983051:BQC983051 BZU983051:BZY983051 CJQ983051:CJU983051 CTM983051:CTQ983051 DDI983051:DDM983051 DNE983051:DNI983051 DXA983051:DXE983051 EGW983051:EHA983051 EQS983051:EQW983051 FAO983051:FAS983051 FKK983051:FKO983051 FUG983051:FUK983051 GEC983051:GEG983051 GNY983051:GOC983051 GXU983051:GXY983051 HHQ983051:HHU983051 HRM983051:HRQ983051 IBI983051:IBM983051 ILE983051:ILI983051 IVA983051:IVE983051 JEW983051:JFA983051 JOS983051:JOW983051 JYO983051:JYS983051 KIK983051:KIO983051 KSG983051:KSK983051 LCC983051:LCG983051 LLY983051:LMC983051 LVU983051:LVY983051 MFQ983051:MFU983051 MPM983051:MPQ983051 MZI983051:MZM983051 NJE983051:NJI983051 NTA983051:NTE983051 OCW983051:ODA983051 OMS983051:OMW983051 OWO983051:OWS983051 PGK983051:PGO983051 PQG983051:PQK983051 QAC983051:QAG983051 QJY983051:QKC983051 QTU983051:QTY983051 RDQ983051:RDU983051 RNM983051:RNQ983051 RXI983051:RXM983051 SHE983051:SHI983051 SRA983051:SRE983051 TAW983051:TBA983051 TKS983051:TKW983051 TUO983051:TUS983051 UEK983051:UEO983051 UOG983051:UOK983051 UYC983051:UYG983051 VHY983051:VIC983051 VRU983051:VRY983051 WBQ983051:WBU983051 WLM983051:WLQ983051 WVI983051:WVM983051"/>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A1:E10 IW1:JA10 SS1:SW10 ACO1:ACS10 AMK1:AMO10 AWG1:AWK10 BGC1:BGG10 BPY1:BQC10 BZU1:BZY10 CJQ1:CJU10 CTM1:CTQ10 DDI1:DDM10 DNE1:DNI10 DXA1:DXE10 EGW1:EHA10 EQS1:EQW10 FAO1:FAS10 FKK1:FKO10 FUG1:FUK10 GEC1:GEG10 GNY1:GOC10 GXU1:GXY10 HHQ1:HHU10 HRM1:HRQ10 IBI1:IBM10 ILE1:ILI10 IVA1:IVE10 JEW1:JFA10 JOS1:JOW10 JYO1:JYS10 KIK1:KIO10 KSG1:KSK10 LCC1:LCG10 LLY1:LMC10 LVU1:LVY10 MFQ1:MFU10 MPM1:MPQ10 MZI1:MZM10 NJE1:NJI10 NTA1:NTE10 OCW1:ODA10 OMS1:OMW10 OWO1:OWS10 PGK1:PGO10 PQG1:PQK10 QAC1:QAG10 QJY1:QKC10 QTU1:QTY10 RDQ1:RDU10 RNM1:RNQ10 RXI1:RXM10 SHE1:SHI10 SRA1:SRE10 TAW1:TBA10 TKS1:TKW10 TUO1:TUS10 UEK1:UEO10 UOG1:UOK10 UYC1:UYG10 VHY1:VIC10 VRU1:VRY10 WBQ1:WBU10 WLM1:WLQ10 WVI1:WVM10 A65537:E65546 IW65537:JA65546 SS65537:SW65546 ACO65537:ACS65546 AMK65537:AMO65546 AWG65537:AWK65546 BGC65537:BGG65546 BPY65537:BQC65546 BZU65537:BZY65546 CJQ65537:CJU65546 CTM65537:CTQ65546 DDI65537:DDM65546 DNE65537:DNI65546 DXA65537:DXE65546 EGW65537:EHA65546 EQS65537:EQW65546 FAO65537:FAS65546 FKK65537:FKO65546 FUG65537:FUK65546 GEC65537:GEG65546 GNY65537:GOC65546 GXU65537:GXY65546 HHQ65537:HHU65546 HRM65537:HRQ65546 IBI65537:IBM65546 ILE65537:ILI65546 IVA65537:IVE65546 JEW65537:JFA65546 JOS65537:JOW65546 JYO65537:JYS65546 KIK65537:KIO65546 KSG65537:KSK65546 LCC65537:LCG65546 LLY65537:LMC65546 LVU65537:LVY65546 MFQ65537:MFU65546 MPM65537:MPQ65546 MZI65537:MZM65546 NJE65537:NJI65546 NTA65537:NTE65546 OCW65537:ODA65546 OMS65537:OMW65546 OWO65537:OWS65546 PGK65537:PGO65546 PQG65537:PQK65546 QAC65537:QAG65546 QJY65537:QKC65546 QTU65537:QTY65546 RDQ65537:RDU65546 RNM65537:RNQ65546 RXI65537:RXM65546 SHE65537:SHI65546 SRA65537:SRE65546 TAW65537:TBA65546 TKS65537:TKW65546 TUO65537:TUS65546 UEK65537:UEO65546 UOG65537:UOK65546 UYC65537:UYG65546 VHY65537:VIC65546 VRU65537:VRY65546 WBQ65537:WBU65546 WLM65537:WLQ65546 WVI65537:WVM65546 A131073:E131082 IW131073:JA131082 SS131073:SW131082 ACO131073:ACS131082 AMK131073:AMO131082 AWG131073:AWK131082 BGC131073:BGG131082 BPY131073:BQC131082 BZU131073:BZY131082 CJQ131073:CJU131082 CTM131073:CTQ131082 DDI131073:DDM131082 DNE131073:DNI131082 DXA131073:DXE131082 EGW131073:EHA131082 EQS131073:EQW131082 FAO131073:FAS131082 FKK131073:FKO131082 FUG131073:FUK131082 GEC131073:GEG131082 GNY131073:GOC131082 GXU131073:GXY131082 HHQ131073:HHU131082 HRM131073:HRQ131082 IBI131073:IBM131082 ILE131073:ILI131082 IVA131073:IVE131082 JEW131073:JFA131082 JOS131073:JOW131082 JYO131073:JYS131082 KIK131073:KIO131082 KSG131073:KSK131082 LCC131073:LCG131082 LLY131073:LMC131082 LVU131073:LVY131082 MFQ131073:MFU131082 MPM131073:MPQ131082 MZI131073:MZM131082 NJE131073:NJI131082 NTA131073:NTE131082 OCW131073:ODA131082 OMS131073:OMW131082 OWO131073:OWS131082 PGK131073:PGO131082 PQG131073:PQK131082 QAC131073:QAG131082 QJY131073:QKC131082 QTU131073:QTY131082 RDQ131073:RDU131082 RNM131073:RNQ131082 RXI131073:RXM131082 SHE131073:SHI131082 SRA131073:SRE131082 TAW131073:TBA131082 TKS131073:TKW131082 TUO131073:TUS131082 UEK131073:UEO131082 UOG131073:UOK131082 UYC131073:UYG131082 VHY131073:VIC131082 VRU131073:VRY131082 WBQ131073:WBU131082 WLM131073:WLQ131082 WVI131073:WVM131082 A196609:E196618 IW196609:JA196618 SS196609:SW196618 ACO196609:ACS196618 AMK196609:AMO196618 AWG196609:AWK196618 BGC196609:BGG196618 BPY196609:BQC196618 BZU196609:BZY196618 CJQ196609:CJU196618 CTM196609:CTQ196618 DDI196609:DDM196618 DNE196609:DNI196618 DXA196609:DXE196618 EGW196609:EHA196618 EQS196609:EQW196618 FAO196609:FAS196618 FKK196609:FKO196618 FUG196609:FUK196618 GEC196609:GEG196618 GNY196609:GOC196618 GXU196609:GXY196618 HHQ196609:HHU196618 HRM196609:HRQ196618 IBI196609:IBM196618 ILE196609:ILI196618 IVA196609:IVE196618 JEW196609:JFA196618 JOS196609:JOW196618 JYO196609:JYS196618 KIK196609:KIO196618 KSG196609:KSK196618 LCC196609:LCG196618 LLY196609:LMC196618 LVU196609:LVY196618 MFQ196609:MFU196618 MPM196609:MPQ196618 MZI196609:MZM196618 NJE196609:NJI196618 NTA196609:NTE196618 OCW196609:ODA196618 OMS196609:OMW196618 OWO196609:OWS196618 PGK196609:PGO196618 PQG196609:PQK196618 QAC196609:QAG196618 QJY196609:QKC196618 QTU196609:QTY196618 RDQ196609:RDU196618 RNM196609:RNQ196618 RXI196609:RXM196618 SHE196609:SHI196618 SRA196609:SRE196618 TAW196609:TBA196618 TKS196609:TKW196618 TUO196609:TUS196618 UEK196609:UEO196618 UOG196609:UOK196618 UYC196609:UYG196618 VHY196609:VIC196618 VRU196609:VRY196618 WBQ196609:WBU196618 WLM196609:WLQ196618 WVI196609:WVM196618 A262145:E262154 IW262145:JA262154 SS262145:SW262154 ACO262145:ACS262154 AMK262145:AMO262154 AWG262145:AWK262154 BGC262145:BGG262154 BPY262145:BQC262154 BZU262145:BZY262154 CJQ262145:CJU262154 CTM262145:CTQ262154 DDI262145:DDM262154 DNE262145:DNI262154 DXA262145:DXE262154 EGW262145:EHA262154 EQS262145:EQW262154 FAO262145:FAS262154 FKK262145:FKO262154 FUG262145:FUK262154 GEC262145:GEG262154 GNY262145:GOC262154 GXU262145:GXY262154 HHQ262145:HHU262154 HRM262145:HRQ262154 IBI262145:IBM262154 ILE262145:ILI262154 IVA262145:IVE262154 JEW262145:JFA262154 JOS262145:JOW262154 JYO262145:JYS262154 KIK262145:KIO262154 KSG262145:KSK262154 LCC262145:LCG262154 LLY262145:LMC262154 LVU262145:LVY262154 MFQ262145:MFU262154 MPM262145:MPQ262154 MZI262145:MZM262154 NJE262145:NJI262154 NTA262145:NTE262154 OCW262145:ODA262154 OMS262145:OMW262154 OWO262145:OWS262154 PGK262145:PGO262154 PQG262145:PQK262154 QAC262145:QAG262154 QJY262145:QKC262154 QTU262145:QTY262154 RDQ262145:RDU262154 RNM262145:RNQ262154 RXI262145:RXM262154 SHE262145:SHI262154 SRA262145:SRE262154 TAW262145:TBA262154 TKS262145:TKW262154 TUO262145:TUS262154 UEK262145:UEO262154 UOG262145:UOK262154 UYC262145:UYG262154 VHY262145:VIC262154 VRU262145:VRY262154 WBQ262145:WBU262154 WLM262145:WLQ262154 WVI262145:WVM262154 A327681:E327690 IW327681:JA327690 SS327681:SW327690 ACO327681:ACS327690 AMK327681:AMO327690 AWG327681:AWK327690 BGC327681:BGG327690 BPY327681:BQC327690 BZU327681:BZY327690 CJQ327681:CJU327690 CTM327681:CTQ327690 DDI327681:DDM327690 DNE327681:DNI327690 DXA327681:DXE327690 EGW327681:EHA327690 EQS327681:EQW327690 FAO327681:FAS327690 FKK327681:FKO327690 FUG327681:FUK327690 GEC327681:GEG327690 GNY327681:GOC327690 GXU327681:GXY327690 HHQ327681:HHU327690 HRM327681:HRQ327690 IBI327681:IBM327690 ILE327681:ILI327690 IVA327681:IVE327690 JEW327681:JFA327690 JOS327681:JOW327690 JYO327681:JYS327690 KIK327681:KIO327690 KSG327681:KSK327690 LCC327681:LCG327690 LLY327681:LMC327690 LVU327681:LVY327690 MFQ327681:MFU327690 MPM327681:MPQ327690 MZI327681:MZM327690 NJE327681:NJI327690 NTA327681:NTE327690 OCW327681:ODA327690 OMS327681:OMW327690 OWO327681:OWS327690 PGK327681:PGO327690 PQG327681:PQK327690 QAC327681:QAG327690 QJY327681:QKC327690 QTU327681:QTY327690 RDQ327681:RDU327690 RNM327681:RNQ327690 RXI327681:RXM327690 SHE327681:SHI327690 SRA327681:SRE327690 TAW327681:TBA327690 TKS327681:TKW327690 TUO327681:TUS327690 UEK327681:UEO327690 UOG327681:UOK327690 UYC327681:UYG327690 VHY327681:VIC327690 VRU327681:VRY327690 WBQ327681:WBU327690 WLM327681:WLQ327690 WVI327681:WVM327690 A393217:E393226 IW393217:JA393226 SS393217:SW393226 ACO393217:ACS393226 AMK393217:AMO393226 AWG393217:AWK393226 BGC393217:BGG393226 BPY393217:BQC393226 BZU393217:BZY393226 CJQ393217:CJU393226 CTM393217:CTQ393226 DDI393217:DDM393226 DNE393217:DNI393226 DXA393217:DXE393226 EGW393217:EHA393226 EQS393217:EQW393226 FAO393217:FAS393226 FKK393217:FKO393226 FUG393217:FUK393226 GEC393217:GEG393226 GNY393217:GOC393226 GXU393217:GXY393226 HHQ393217:HHU393226 HRM393217:HRQ393226 IBI393217:IBM393226 ILE393217:ILI393226 IVA393217:IVE393226 JEW393217:JFA393226 JOS393217:JOW393226 JYO393217:JYS393226 KIK393217:KIO393226 KSG393217:KSK393226 LCC393217:LCG393226 LLY393217:LMC393226 LVU393217:LVY393226 MFQ393217:MFU393226 MPM393217:MPQ393226 MZI393217:MZM393226 NJE393217:NJI393226 NTA393217:NTE393226 OCW393217:ODA393226 OMS393217:OMW393226 OWO393217:OWS393226 PGK393217:PGO393226 PQG393217:PQK393226 QAC393217:QAG393226 QJY393217:QKC393226 QTU393217:QTY393226 RDQ393217:RDU393226 RNM393217:RNQ393226 RXI393217:RXM393226 SHE393217:SHI393226 SRA393217:SRE393226 TAW393217:TBA393226 TKS393217:TKW393226 TUO393217:TUS393226 UEK393217:UEO393226 UOG393217:UOK393226 UYC393217:UYG393226 VHY393217:VIC393226 VRU393217:VRY393226 WBQ393217:WBU393226 WLM393217:WLQ393226 WVI393217:WVM393226 A458753:E458762 IW458753:JA458762 SS458753:SW458762 ACO458753:ACS458762 AMK458753:AMO458762 AWG458753:AWK458762 BGC458753:BGG458762 BPY458753:BQC458762 BZU458753:BZY458762 CJQ458753:CJU458762 CTM458753:CTQ458762 DDI458753:DDM458762 DNE458753:DNI458762 DXA458753:DXE458762 EGW458753:EHA458762 EQS458753:EQW458762 FAO458753:FAS458762 FKK458753:FKO458762 FUG458753:FUK458762 GEC458753:GEG458762 GNY458753:GOC458762 GXU458753:GXY458762 HHQ458753:HHU458762 HRM458753:HRQ458762 IBI458753:IBM458762 ILE458753:ILI458762 IVA458753:IVE458762 JEW458753:JFA458762 JOS458753:JOW458762 JYO458753:JYS458762 KIK458753:KIO458762 KSG458753:KSK458762 LCC458753:LCG458762 LLY458753:LMC458762 LVU458753:LVY458762 MFQ458753:MFU458762 MPM458753:MPQ458762 MZI458753:MZM458762 NJE458753:NJI458762 NTA458753:NTE458762 OCW458753:ODA458762 OMS458753:OMW458762 OWO458753:OWS458762 PGK458753:PGO458762 PQG458753:PQK458762 QAC458753:QAG458762 QJY458753:QKC458762 QTU458753:QTY458762 RDQ458753:RDU458762 RNM458753:RNQ458762 RXI458753:RXM458762 SHE458753:SHI458762 SRA458753:SRE458762 TAW458753:TBA458762 TKS458753:TKW458762 TUO458753:TUS458762 UEK458753:UEO458762 UOG458753:UOK458762 UYC458753:UYG458762 VHY458753:VIC458762 VRU458753:VRY458762 WBQ458753:WBU458762 WLM458753:WLQ458762 WVI458753:WVM458762 A524289:E524298 IW524289:JA524298 SS524289:SW524298 ACO524289:ACS524298 AMK524289:AMO524298 AWG524289:AWK524298 BGC524289:BGG524298 BPY524289:BQC524298 BZU524289:BZY524298 CJQ524289:CJU524298 CTM524289:CTQ524298 DDI524289:DDM524298 DNE524289:DNI524298 DXA524289:DXE524298 EGW524289:EHA524298 EQS524289:EQW524298 FAO524289:FAS524298 FKK524289:FKO524298 FUG524289:FUK524298 GEC524289:GEG524298 GNY524289:GOC524298 GXU524289:GXY524298 HHQ524289:HHU524298 HRM524289:HRQ524298 IBI524289:IBM524298 ILE524289:ILI524298 IVA524289:IVE524298 JEW524289:JFA524298 JOS524289:JOW524298 JYO524289:JYS524298 KIK524289:KIO524298 KSG524289:KSK524298 LCC524289:LCG524298 LLY524289:LMC524298 LVU524289:LVY524298 MFQ524289:MFU524298 MPM524289:MPQ524298 MZI524289:MZM524298 NJE524289:NJI524298 NTA524289:NTE524298 OCW524289:ODA524298 OMS524289:OMW524298 OWO524289:OWS524298 PGK524289:PGO524298 PQG524289:PQK524298 QAC524289:QAG524298 QJY524289:QKC524298 QTU524289:QTY524298 RDQ524289:RDU524298 RNM524289:RNQ524298 RXI524289:RXM524298 SHE524289:SHI524298 SRA524289:SRE524298 TAW524289:TBA524298 TKS524289:TKW524298 TUO524289:TUS524298 UEK524289:UEO524298 UOG524289:UOK524298 UYC524289:UYG524298 VHY524289:VIC524298 VRU524289:VRY524298 WBQ524289:WBU524298 WLM524289:WLQ524298 WVI524289:WVM524298 A589825:E589834 IW589825:JA589834 SS589825:SW589834 ACO589825:ACS589834 AMK589825:AMO589834 AWG589825:AWK589834 BGC589825:BGG589834 BPY589825:BQC589834 BZU589825:BZY589834 CJQ589825:CJU589834 CTM589825:CTQ589834 DDI589825:DDM589834 DNE589825:DNI589834 DXA589825:DXE589834 EGW589825:EHA589834 EQS589825:EQW589834 FAO589825:FAS589834 FKK589825:FKO589834 FUG589825:FUK589834 GEC589825:GEG589834 GNY589825:GOC589834 GXU589825:GXY589834 HHQ589825:HHU589834 HRM589825:HRQ589834 IBI589825:IBM589834 ILE589825:ILI589834 IVA589825:IVE589834 JEW589825:JFA589834 JOS589825:JOW589834 JYO589825:JYS589834 KIK589825:KIO589834 KSG589825:KSK589834 LCC589825:LCG589834 LLY589825:LMC589834 LVU589825:LVY589834 MFQ589825:MFU589834 MPM589825:MPQ589834 MZI589825:MZM589834 NJE589825:NJI589834 NTA589825:NTE589834 OCW589825:ODA589834 OMS589825:OMW589834 OWO589825:OWS589834 PGK589825:PGO589834 PQG589825:PQK589834 QAC589825:QAG589834 QJY589825:QKC589834 QTU589825:QTY589834 RDQ589825:RDU589834 RNM589825:RNQ589834 RXI589825:RXM589834 SHE589825:SHI589834 SRA589825:SRE589834 TAW589825:TBA589834 TKS589825:TKW589834 TUO589825:TUS589834 UEK589825:UEO589834 UOG589825:UOK589834 UYC589825:UYG589834 VHY589825:VIC589834 VRU589825:VRY589834 WBQ589825:WBU589834 WLM589825:WLQ589834 WVI589825:WVM589834 A655361:E655370 IW655361:JA655370 SS655361:SW655370 ACO655361:ACS655370 AMK655361:AMO655370 AWG655361:AWK655370 BGC655361:BGG655370 BPY655361:BQC655370 BZU655361:BZY655370 CJQ655361:CJU655370 CTM655361:CTQ655370 DDI655361:DDM655370 DNE655361:DNI655370 DXA655361:DXE655370 EGW655361:EHA655370 EQS655361:EQW655370 FAO655361:FAS655370 FKK655361:FKO655370 FUG655361:FUK655370 GEC655361:GEG655370 GNY655361:GOC655370 GXU655361:GXY655370 HHQ655361:HHU655370 HRM655361:HRQ655370 IBI655361:IBM655370 ILE655361:ILI655370 IVA655361:IVE655370 JEW655361:JFA655370 JOS655361:JOW655370 JYO655361:JYS655370 KIK655361:KIO655370 KSG655361:KSK655370 LCC655361:LCG655370 LLY655361:LMC655370 LVU655361:LVY655370 MFQ655361:MFU655370 MPM655361:MPQ655370 MZI655361:MZM655370 NJE655361:NJI655370 NTA655361:NTE655370 OCW655361:ODA655370 OMS655361:OMW655370 OWO655361:OWS655370 PGK655361:PGO655370 PQG655361:PQK655370 QAC655361:QAG655370 QJY655361:QKC655370 QTU655361:QTY655370 RDQ655361:RDU655370 RNM655361:RNQ655370 RXI655361:RXM655370 SHE655361:SHI655370 SRA655361:SRE655370 TAW655361:TBA655370 TKS655361:TKW655370 TUO655361:TUS655370 UEK655361:UEO655370 UOG655361:UOK655370 UYC655361:UYG655370 VHY655361:VIC655370 VRU655361:VRY655370 WBQ655361:WBU655370 WLM655361:WLQ655370 WVI655361:WVM655370 A720897:E720906 IW720897:JA720906 SS720897:SW720906 ACO720897:ACS720906 AMK720897:AMO720906 AWG720897:AWK720906 BGC720897:BGG720906 BPY720897:BQC720906 BZU720897:BZY720906 CJQ720897:CJU720906 CTM720897:CTQ720906 DDI720897:DDM720906 DNE720897:DNI720906 DXA720897:DXE720906 EGW720897:EHA720906 EQS720897:EQW720906 FAO720897:FAS720906 FKK720897:FKO720906 FUG720897:FUK720906 GEC720897:GEG720906 GNY720897:GOC720906 GXU720897:GXY720906 HHQ720897:HHU720906 HRM720897:HRQ720906 IBI720897:IBM720906 ILE720897:ILI720906 IVA720897:IVE720906 JEW720897:JFA720906 JOS720897:JOW720906 JYO720897:JYS720906 KIK720897:KIO720906 KSG720897:KSK720906 LCC720897:LCG720906 LLY720897:LMC720906 LVU720897:LVY720906 MFQ720897:MFU720906 MPM720897:MPQ720906 MZI720897:MZM720906 NJE720897:NJI720906 NTA720897:NTE720906 OCW720897:ODA720906 OMS720897:OMW720906 OWO720897:OWS720906 PGK720897:PGO720906 PQG720897:PQK720906 QAC720897:QAG720906 QJY720897:QKC720906 QTU720897:QTY720906 RDQ720897:RDU720906 RNM720897:RNQ720906 RXI720897:RXM720906 SHE720897:SHI720906 SRA720897:SRE720906 TAW720897:TBA720906 TKS720897:TKW720906 TUO720897:TUS720906 UEK720897:UEO720906 UOG720897:UOK720906 UYC720897:UYG720906 VHY720897:VIC720906 VRU720897:VRY720906 WBQ720897:WBU720906 WLM720897:WLQ720906 WVI720897:WVM720906 A786433:E786442 IW786433:JA786442 SS786433:SW786442 ACO786433:ACS786442 AMK786433:AMO786442 AWG786433:AWK786442 BGC786433:BGG786442 BPY786433:BQC786442 BZU786433:BZY786442 CJQ786433:CJU786442 CTM786433:CTQ786442 DDI786433:DDM786442 DNE786433:DNI786442 DXA786433:DXE786442 EGW786433:EHA786442 EQS786433:EQW786442 FAO786433:FAS786442 FKK786433:FKO786442 FUG786433:FUK786442 GEC786433:GEG786442 GNY786433:GOC786442 GXU786433:GXY786442 HHQ786433:HHU786442 HRM786433:HRQ786442 IBI786433:IBM786442 ILE786433:ILI786442 IVA786433:IVE786442 JEW786433:JFA786442 JOS786433:JOW786442 JYO786433:JYS786442 KIK786433:KIO786442 KSG786433:KSK786442 LCC786433:LCG786442 LLY786433:LMC786442 LVU786433:LVY786442 MFQ786433:MFU786442 MPM786433:MPQ786442 MZI786433:MZM786442 NJE786433:NJI786442 NTA786433:NTE786442 OCW786433:ODA786442 OMS786433:OMW786442 OWO786433:OWS786442 PGK786433:PGO786442 PQG786433:PQK786442 QAC786433:QAG786442 QJY786433:QKC786442 QTU786433:QTY786442 RDQ786433:RDU786442 RNM786433:RNQ786442 RXI786433:RXM786442 SHE786433:SHI786442 SRA786433:SRE786442 TAW786433:TBA786442 TKS786433:TKW786442 TUO786433:TUS786442 UEK786433:UEO786442 UOG786433:UOK786442 UYC786433:UYG786442 VHY786433:VIC786442 VRU786433:VRY786442 WBQ786433:WBU786442 WLM786433:WLQ786442 WVI786433:WVM786442 A851969:E851978 IW851969:JA851978 SS851969:SW851978 ACO851969:ACS851978 AMK851969:AMO851978 AWG851969:AWK851978 BGC851969:BGG851978 BPY851969:BQC851978 BZU851969:BZY851978 CJQ851969:CJU851978 CTM851969:CTQ851978 DDI851969:DDM851978 DNE851969:DNI851978 DXA851969:DXE851978 EGW851969:EHA851978 EQS851969:EQW851978 FAO851969:FAS851978 FKK851969:FKO851978 FUG851969:FUK851978 GEC851969:GEG851978 GNY851969:GOC851978 GXU851969:GXY851978 HHQ851969:HHU851978 HRM851969:HRQ851978 IBI851969:IBM851978 ILE851969:ILI851978 IVA851969:IVE851978 JEW851969:JFA851978 JOS851969:JOW851978 JYO851969:JYS851978 KIK851969:KIO851978 KSG851969:KSK851978 LCC851969:LCG851978 LLY851969:LMC851978 LVU851969:LVY851978 MFQ851969:MFU851978 MPM851969:MPQ851978 MZI851969:MZM851978 NJE851969:NJI851978 NTA851969:NTE851978 OCW851969:ODA851978 OMS851969:OMW851978 OWO851969:OWS851978 PGK851969:PGO851978 PQG851969:PQK851978 QAC851969:QAG851978 QJY851969:QKC851978 QTU851969:QTY851978 RDQ851969:RDU851978 RNM851969:RNQ851978 RXI851969:RXM851978 SHE851969:SHI851978 SRA851969:SRE851978 TAW851969:TBA851978 TKS851969:TKW851978 TUO851969:TUS851978 UEK851969:UEO851978 UOG851969:UOK851978 UYC851969:UYG851978 VHY851969:VIC851978 VRU851969:VRY851978 WBQ851969:WBU851978 WLM851969:WLQ851978 WVI851969:WVM851978 A917505:E917514 IW917505:JA917514 SS917505:SW917514 ACO917505:ACS917514 AMK917505:AMO917514 AWG917505:AWK917514 BGC917505:BGG917514 BPY917505:BQC917514 BZU917505:BZY917514 CJQ917505:CJU917514 CTM917505:CTQ917514 DDI917505:DDM917514 DNE917505:DNI917514 DXA917505:DXE917514 EGW917505:EHA917514 EQS917505:EQW917514 FAO917505:FAS917514 FKK917505:FKO917514 FUG917505:FUK917514 GEC917505:GEG917514 GNY917505:GOC917514 GXU917505:GXY917514 HHQ917505:HHU917514 HRM917505:HRQ917514 IBI917505:IBM917514 ILE917505:ILI917514 IVA917505:IVE917514 JEW917505:JFA917514 JOS917505:JOW917514 JYO917505:JYS917514 KIK917505:KIO917514 KSG917505:KSK917514 LCC917505:LCG917514 LLY917505:LMC917514 LVU917505:LVY917514 MFQ917505:MFU917514 MPM917505:MPQ917514 MZI917505:MZM917514 NJE917505:NJI917514 NTA917505:NTE917514 OCW917505:ODA917514 OMS917505:OMW917514 OWO917505:OWS917514 PGK917505:PGO917514 PQG917505:PQK917514 QAC917505:QAG917514 QJY917505:QKC917514 QTU917505:QTY917514 RDQ917505:RDU917514 RNM917505:RNQ917514 RXI917505:RXM917514 SHE917505:SHI917514 SRA917505:SRE917514 TAW917505:TBA917514 TKS917505:TKW917514 TUO917505:TUS917514 UEK917505:UEO917514 UOG917505:UOK917514 UYC917505:UYG917514 VHY917505:VIC917514 VRU917505:VRY917514 WBQ917505:WBU917514 WLM917505:WLQ917514 WVI917505:WVM917514 A983041:E983050 IW983041:JA983050 SS983041:SW983050 ACO983041:ACS983050 AMK983041:AMO983050 AWG983041:AWK983050 BGC983041:BGG983050 BPY983041:BQC983050 BZU983041:BZY983050 CJQ983041:CJU983050 CTM983041:CTQ983050 DDI983041:DDM983050 DNE983041:DNI983050 DXA983041:DXE983050 EGW983041:EHA983050 EQS983041:EQW983050 FAO983041:FAS983050 FKK983041:FKO983050 FUG983041:FUK983050 GEC983041:GEG983050 GNY983041:GOC983050 GXU983041:GXY983050 HHQ983041:HHU983050 HRM983041:HRQ983050 IBI983041:IBM983050 ILE983041:ILI983050 IVA983041:IVE983050 JEW983041:JFA983050 JOS983041:JOW983050 JYO983041:JYS983050 KIK983041:KIO983050 KSG983041:KSK983050 LCC983041:LCG983050 LLY983041:LMC983050 LVU983041:LVY983050 MFQ983041:MFU983050 MPM983041:MPQ983050 MZI983041:MZM983050 NJE983041:NJI983050 NTA983041:NTE983050 OCW983041:ODA983050 OMS983041:OMW983050 OWO983041:OWS983050 PGK983041:PGO983050 PQG983041:PQK983050 QAC983041:QAG983050 QJY983041:QKC983050 QTU983041:QTY983050 RDQ983041:RDU983050 RNM983041:RNQ983050 RXI983041:RXM983050 SHE983041:SHI983050 SRA983041:SRE983050 TAW983041:TBA983050 TKS983041:TKW983050 TUO983041:TUS983050 UEK983041:UEO983050 UOG983041:UOK983050 UYC983041:UYG983050 VHY983041:VIC983050 VRU983041:VRY983050 WBQ983041:WBU983050 WLM983041:WLQ983050 WVI983041:WVM983050 L1:IV1048576 JH1:SR1048576 TD1:ACN1048576 ACZ1:AMJ1048576 AMV1:AWF1048576 AWR1:BGB1048576 BGN1:BPX1048576 BQJ1:BZT1048576 CAF1:CJP1048576 CKB1:CTL1048576 CTX1:DDH1048576 DDT1:DND1048576 DNP1:DWZ1048576 DXL1:EGV1048576 EHH1:EQR1048576 ERD1:FAN1048576 FAZ1:FKJ1048576 FKV1:FUF1048576 FUR1:GEB1048576 GEN1:GNX1048576 GOJ1:GXT1048576 GYF1:HHP1048576 HIB1:HRL1048576 HRX1:IBH1048576 IBT1:ILD1048576 ILP1:IUZ1048576 IVL1:JEV1048576 JFH1:JOR1048576 JPD1:JYN1048576 JYZ1:KIJ1048576 KIV1:KSF1048576 KSR1:LCB1048576 LCN1:LLX1048576 LMJ1:LVT1048576 LWF1:MFP1048576 MGB1:MPL1048576 MPX1:MZH1048576 MZT1:NJD1048576 NJP1:NSZ1048576 NTL1:OCV1048576 ODH1:OMR1048576 OND1:OWN1048576 OWZ1:PGJ1048576 PGV1:PQF1048576 PQR1:QAB1048576 QAN1:QJX1048576 QKJ1:QTT1048576 QUF1:RDP1048576 REB1:RNL1048576 RNX1:RXH1048576 RXT1:SHD1048576 SHP1:SQZ1048576 SRL1:TAV1048576 TBH1:TKR1048576 TLD1:TUN1048576 TUZ1:UEJ1048576 UEV1:UOF1048576 UOR1:UYB1048576 UYN1:VHX1048576 VIJ1:VRT1048576 VSF1:WBP1048576 WCB1:WLL1048576 WLX1:WVH1048576 WVT1:XFD1048576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A89:B109 IW89:IX109 SS89:ST109 ACO89:ACP109 AMK89:AML109 AWG89:AWH109 BGC89:BGD109 BPY89:BPZ109 BZU89:BZV109 CJQ89:CJR109 CTM89:CTN109 DDI89:DDJ109 DNE89:DNF109 DXA89:DXB109 EGW89:EGX109 EQS89:EQT109 FAO89:FAP109 FKK89:FKL109 FUG89:FUH109 GEC89:GED109 GNY89:GNZ109 GXU89:GXV109 HHQ89:HHR109 HRM89:HRN109 IBI89:IBJ109 ILE89:ILF109 IVA89:IVB109 JEW89:JEX109 JOS89:JOT109 JYO89:JYP109 KIK89:KIL109 KSG89:KSH109 LCC89:LCD109 LLY89:LLZ109 LVU89:LVV109 MFQ89:MFR109 MPM89:MPN109 MZI89:MZJ109 NJE89:NJF109 NTA89:NTB109 OCW89:OCX109 OMS89:OMT109 OWO89:OWP109 PGK89:PGL109 PQG89:PQH109 QAC89:QAD109 QJY89:QJZ109 QTU89:QTV109 RDQ89:RDR109 RNM89:RNN109 RXI89:RXJ109 SHE89:SHF109 SRA89:SRB109 TAW89:TAX109 TKS89:TKT109 TUO89:TUP109 UEK89:UEL109 UOG89:UOH109 UYC89:UYD109 VHY89:VHZ109 VRU89:VRV109 WBQ89:WBR109 WLM89:WLN109 WVI89:WVJ109 A65625:B65645 IW65625:IX65645 SS65625:ST65645 ACO65625:ACP65645 AMK65625:AML65645 AWG65625:AWH65645 BGC65625:BGD65645 BPY65625:BPZ65645 BZU65625:BZV65645 CJQ65625:CJR65645 CTM65625:CTN65645 DDI65625:DDJ65645 DNE65625:DNF65645 DXA65625:DXB65645 EGW65625:EGX65645 EQS65625:EQT65645 FAO65625:FAP65645 FKK65625:FKL65645 FUG65625:FUH65645 GEC65625:GED65645 GNY65625:GNZ65645 GXU65625:GXV65645 HHQ65625:HHR65645 HRM65625:HRN65645 IBI65625:IBJ65645 ILE65625:ILF65645 IVA65625:IVB65645 JEW65625:JEX65645 JOS65625:JOT65645 JYO65625:JYP65645 KIK65625:KIL65645 KSG65625:KSH65645 LCC65625:LCD65645 LLY65625:LLZ65645 LVU65625:LVV65645 MFQ65625:MFR65645 MPM65625:MPN65645 MZI65625:MZJ65645 NJE65625:NJF65645 NTA65625:NTB65645 OCW65625:OCX65645 OMS65625:OMT65645 OWO65625:OWP65645 PGK65625:PGL65645 PQG65625:PQH65645 QAC65625:QAD65645 QJY65625:QJZ65645 QTU65625:QTV65645 RDQ65625:RDR65645 RNM65625:RNN65645 RXI65625:RXJ65645 SHE65625:SHF65645 SRA65625:SRB65645 TAW65625:TAX65645 TKS65625:TKT65645 TUO65625:TUP65645 UEK65625:UEL65645 UOG65625:UOH65645 UYC65625:UYD65645 VHY65625:VHZ65645 VRU65625:VRV65645 WBQ65625:WBR65645 WLM65625:WLN65645 WVI65625:WVJ65645 A131161:B131181 IW131161:IX131181 SS131161:ST131181 ACO131161:ACP131181 AMK131161:AML131181 AWG131161:AWH131181 BGC131161:BGD131181 BPY131161:BPZ131181 BZU131161:BZV131181 CJQ131161:CJR131181 CTM131161:CTN131181 DDI131161:DDJ131181 DNE131161:DNF131181 DXA131161:DXB131181 EGW131161:EGX131181 EQS131161:EQT131181 FAO131161:FAP131181 FKK131161:FKL131181 FUG131161:FUH131181 GEC131161:GED131181 GNY131161:GNZ131181 GXU131161:GXV131181 HHQ131161:HHR131181 HRM131161:HRN131181 IBI131161:IBJ131181 ILE131161:ILF131181 IVA131161:IVB131181 JEW131161:JEX131181 JOS131161:JOT131181 JYO131161:JYP131181 KIK131161:KIL131181 KSG131161:KSH131181 LCC131161:LCD131181 LLY131161:LLZ131181 LVU131161:LVV131181 MFQ131161:MFR131181 MPM131161:MPN131181 MZI131161:MZJ131181 NJE131161:NJF131181 NTA131161:NTB131181 OCW131161:OCX131181 OMS131161:OMT131181 OWO131161:OWP131181 PGK131161:PGL131181 PQG131161:PQH131181 QAC131161:QAD131181 QJY131161:QJZ131181 QTU131161:QTV131181 RDQ131161:RDR131181 RNM131161:RNN131181 RXI131161:RXJ131181 SHE131161:SHF131181 SRA131161:SRB131181 TAW131161:TAX131181 TKS131161:TKT131181 TUO131161:TUP131181 UEK131161:UEL131181 UOG131161:UOH131181 UYC131161:UYD131181 VHY131161:VHZ131181 VRU131161:VRV131181 WBQ131161:WBR131181 WLM131161:WLN131181 WVI131161:WVJ131181 A196697:B196717 IW196697:IX196717 SS196697:ST196717 ACO196697:ACP196717 AMK196697:AML196717 AWG196697:AWH196717 BGC196697:BGD196717 BPY196697:BPZ196717 BZU196697:BZV196717 CJQ196697:CJR196717 CTM196697:CTN196717 DDI196697:DDJ196717 DNE196697:DNF196717 DXA196697:DXB196717 EGW196697:EGX196717 EQS196697:EQT196717 FAO196697:FAP196717 FKK196697:FKL196717 FUG196697:FUH196717 GEC196697:GED196717 GNY196697:GNZ196717 GXU196697:GXV196717 HHQ196697:HHR196717 HRM196697:HRN196717 IBI196697:IBJ196717 ILE196697:ILF196717 IVA196697:IVB196717 JEW196697:JEX196717 JOS196697:JOT196717 JYO196697:JYP196717 KIK196697:KIL196717 KSG196697:KSH196717 LCC196697:LCD196717 LLY196697:LLZ196717 LVU196697:LVV196717 MFQ196697:MFR196717 MPM196697:MPN196717 MZI196697:MZJ196717 NJE196697:NJF196717 NTA196697:NTB196717 OCW196697:OCX196717 OMS196697:OMT196717 OWO196697:OWP196717 PGK196697:PGL196717 PQG196697:PQH196717 QAC196697:QAD196717 QJY196697:QJZ196717 QTU196697:QTV196717 RDQ196697:RDR196717 RNM196697:RNN196717 RXI196697:RXJ196717 SHE196697:SHF196717 SRA196697:SRB196717 TAW196697:TAX196717 TKS196697:TKT196717 TUO196697:TUP196717 UEK196697:UEL196717 UOG196697:UOH196717 UYC196697:UYD196717 VHY196697:VHZ196717 VRU196697:VRV196717 WBQ196697:WBR196717 WLM196697:WLN196717 WVI196697:WVJ196717 A262233:B262253 IW262233:IX262253 SS262233:ST262253 ACO262233:ACP262253 AMK262233:AML262253 AWG262233:AWH262253 BGC262233:BGD262253 BPY262233:BPZ262253 BZU262233:BZV262253 CJQ262233:CJR262253 CTM262233:CTN262253 DDI262233:DDJ262253 DNE262233:DNF262253 DXA262233:DXB262253 EGW262233:EGX262253 EQS262233:EQT262253 FAO262233:FAP262253 FKK262233:FKL262253 FUG262233:FUH262253 GEC262233:GED262253 GNY262233:GNZ262253 GXU262233:GXV262253 HHQ262233:HHR262253 HRM262233:HRN262253 IBI262233:IBJ262253 ILE262233:ILF262253 IVA262233:IVB262253 JEW262233:JEX262253 JOS262233:JOT262253 JYO262233:JYP262253 KIK262233:KIL262253 KSG262233:KSH262253 LCC262233:LCD262253 LLY262233:LLZ262253 LVU262233:LVV262253 MFQ262233:MFR262253 MPM262233:MPN262253 MZI262233:MZJ262253 NJE262233:NJF262253 NTA262233:NTB262253 OCW262233:OCX262253 OMS262233:OMT262253 OWO262233:OWP262253 PGK262233:PGL262253 PQG262233:PQH262253 QAC262233:QAD262253 QJY262233:QJZ262253 QTU262233:QTV262253 RDQ262233:RDR262253 RNM262233:RNN262253 RXI262233:RXJ262253 SHE262233:SHF262253 SRA262233:SRB262253 TAW262233:TAX262253 TKS262233:TKT262253 TUO262233:TUP262253 UEK262233:UEL262253 UOG262233:UOH262253 UYC262233:UYD262253 VHY262233:VHZ262253 VRU262233:VRV262253 WBQ262233:WBR262253 WLM262233:WLN262253 WVI262233:WVJ262253 A327769:B327789 IW327769:IX327789 SS327769:ST327789 ACO327769:ACP327789 AMK327769:AML327789 AWG327769:AWH327789 BGC327769:BGD327789 BPY327769:BPZ327789 BZU327769:BZV327789 CJQ327769:CJR327789 CTM327769:CTN327789 DDI327769:DDJ327789 DNE327769:DNF327789 DXA327769:DXB327789 EGW327769:EGX327789 EQS327769:EQT327789 FAO327769:FAP327789 FKK327769:FKL327789 FUG327769:FUH327789 GEC327769:GED327789 GNY327769:GNZ327789 GXU327769:GXV327789 HHQ327769:HHR327789 HRM327769:HRN327789 IBI327769:IBJ327789 ILE327769:ILF327789 IVA327769:IVB327789 JEW327769:JEX327789 JOS327769:JOT327789 JYO327769:JYP327789 KIK327769:KIL327789 KSG327769:KSH327789 LCC327769:LCD327789 LLY327769:LLZ327789 LVU327769:LVV327789 MFQ327769:MFR327789 MPM327769:MPN327789 MZI327769:MZJ327789 NJE327769:NJF327789 NTA327769:NTB327789 OCW327769:OCX327789 OMS327769:OMT327789 OWO327769:OWP327789 PGK327769:PGL327789 PQG327769:PQH327789 QAC327769:QAD327789 QJY327769:QJZ327789 QTU327769:QTV327789 RDQ327769:RDR327789 RNM327769:RNN327789 RXI327769:RXJ327789 SHE327769:SHF327789 SRA327769:SRB327789 TAW327769:TAX327789 TKS327769:TKT327789 TUO327769:TUP327789 UEK327769:UEL327789 UOG327769:UOH327789 UYC327769:UYD327789 VHY327769:VHZ327789 VRU327769:VRV327789 WBQ327769:WBR327789 WLM327769:WLN327789 WVI327769:WVJ327789 A393305:B393325 IW393305:IX393325 SS393305:ST393325 ACO393305:ACP393325 AMK393305:AML393325 AWG393305:AWH393325 BGC393305:BGD393325 BPY393305:BPZ393325 BZU393305:BZV393325 CJQ393305:CJR393325 CTM393305:CTN393325 DDI393305:DDJ393325 DNE393305:DNF393325 DXA393305:DXB393325 EGW393305:EGX393325 EQS393305:EQT393325 FAO393305:FAP393325 FKK393305:FKL393325 FUG393305:FUH393325 GEC393305:GED393325 GNY393305:GNZ393325 GXU393305:GXV393325 HHQ393305:HHR393325 HRM393305:HRN393325 IBI393305:IBJ393325 ILE393305:ILF393325 IVA393305:IVB393325 JEW393305:JEX393325 JOS393305:JOT393325 JYO393305:JYP393325 KIK393305:KIL393325 KSG393305:KSH393325 LCC393305:LCD393325 LLY393305:LLZ393325 LVU393305:LVV393325 MFQ393305:MFR393325 MPM393305:MPN393325 MZI393305:MZJ393325 NJE393305:NJF393325 NTA393305:NTB393325 OCW393305:OCX393325 OMS393305:OMT393325 OWO393305:OWP393325 PGK393305:PGL393325 PQG393305:PQH393325 QAC393305:QAD393325 QJY393305:QJZ393325 QTU393305:QTV393325 RDQ393305:RDR393325 RNM393305:RNN393325 RXI393305:RXJ393325 SHE393305:SHF393325 SRA393305:SRB393325 TAW393305:TAX393325 TKS393305:TKT393325 TUO393305:TUP393325 UEK393305:UEL393325 UOG393305:UOH393325 UYC393305:UYD393325 VHY393305:VHZ393325 VRU393305:VRV393325 WBQ393305:WBR393325 WLM393305:WLN393325 WVI393305:WVJ393325 A458841:B458861 IW458841:IX458861 SS458841:ST458861 ACO458841:ACP458861 AMK458841:AML458861 AWG458841:AWH458861 BGC458841:BGD458861 BPY458841:BPZ458861 BZU458841:BZV458861 CJQ458841:CJR458861 CTM458841:CTN458861 DDI458841:DDJ458861 DNE458841:DNF458861 DXA458841:DXB458861 EGW458841:EGX458861 EQS458841:EQT458861 FAO458841:FAP458861 FKK458841:FKL458861 FUG458841:FUH458861 GEC458841:GED458861 GNY458841:GNZ458861 GXU458841:GXV458861 HHQ458841:HHR458861 HRM458841:HRN458861 IBI458841:IBJ458861 ILE458841:ILF458861 IVA458841:IVB458861 JEW458841:JEX458861 JOS458841:JOT458861 JYO458841:JYP458861 KIK458841:KIL458861 KSG458841:KSH458861 LCC458841:LCD458861 LLY458841:LLZ458861 LVU458841:LVV458861 MFQ458841:MFR458861 MPM458841:MPN458861 MZI458841:MZJ458861 NJE458841:NJF458861 NTA458841:NTB458861 OCW458841:OCX458861 OMS458841:OMT458861 OWO458841:OWP458861 PGK458841:PGL458861 PQG458841:PQH458861 QAC458841:QAD458861 QJY458841:QJZ458861 QTU458841:QTV458861 RDQ458841:RDR458861 RNM458841:RNN458861 RXI458841:RXJ458861 SHE458841:SHF458861 SRA458841:SRB458861 TAW458841:TAX458861 TKS458841:TKT458861 TUO458841:TUP458861 UEK458841:UEL458861 UOG458841:UOH458861 UYC458841:UYD458861 VHY458841:VHZ458861 VRU458841:VRV458861 WBQ458841:WBR458861 WLM458841:WLN458861 WVI458841:WVJ458861 A524377:B524397 IW524377:IX524397 SS524377:ST524397 ACO524377:ACP524397 AMK524377:AML524397 AWG524377:AWH524397 BGC524377:BGD524397 BPY524377:BPZ524397 BZU524377:BZV524397 CJQ524377:CJR524397 CTM524377:CTN524397 DDI524377:DDJ524397 DNE524377:DNF524397 DXA524377:DXB524397 EGW524377:EGX524397 EQS524377:EQT524397 FAO524377:FAP524397 FKK524377:FKL524397 FUG524377:FUH524397 GEC524377:GED524397 GNY524377:GNZ524397 GXU524377:GXV524397 HHQ524377:HHR524397 HRM524377:HRN524397 IBI524377:IBJ524397 ILE524377:ILF524397 IVA524377:IVB524397 JEW524377:JEX524397 JOS524377:JOT524397 JYO524377:JYP524397 KIK524377:KIL524397 KSG524377:KSH524397 LCC524377:LCD524397 LLY524377:LLZ524397 LVU524377:LVV524397 MFQ524377:MFR524397 MPM524377:MPN524397 MZI524377:MZJ524397 NJE524377:NJF524397 NTA524377:NTB524397 OCW524377:OCX524397 OMS524377:OMT524397 OWO524377:OWP524397 PGK524377:PGL524397 PQG524377:PQH524397 QAC524377:QAD524397 QJY524377:QJZ524397 QTU524377:QTV524397 RDQ524377:RDR524397 RNM524377:RNN524397 RXI524377:RXJ524397 SHE524377:SHF524397 SRA524377:SRB524397 TAW524377:TAX524397 TKS524377:TKT524397 TUO524377:TUP524397 UEK524377:UEL524397 UOG524377:UOH524397 UYC524377:UYD524397 VHY524377:VHZ524397 VRU524377:VRV524397 WBQ524377:WBR524397 WLM524377:WLN524397 WVI524377:WVJ524397 A589913:B589933 IW589913:IX589933 SS589913:ST589933 ACO589913:ACP589933 AMK589913:AML589933 AWG589913:AWH589933 BGC589913:BGD589933 BPY589913:BPZ589933 BZU589913:BZV589933 CJQ589913:CJR589933 CTM589913:CTN589933 DDI589913:DDJ589933 DNE589913:DNF589933 DXA589913:DXB589933 EGW589913:EGX589933 EQS589913:EQT589933 FAO589913:FAP589933 FKK589913:FKL589933 FUG589913:FUH589933 GEC589913:GED589933 GNY589913:GNZ589933 GXU589913:GXV589933 HHQ589913:HHR589933 HRM589913:HRN589933 IBI589913:IBJ589933 ILE589913:ILF589933 IVA589913:IVB589933 JEW589913:JEX589933 JOS589913:JOT589933 JYO589913:JYP589933 KIK589913:KIL589933 KSG589913:KSH589933 LCC589913:LCD589933 LLY589913:LLZ589933 LVU589913:LVV589933 MFQ589913:MFR589933 MPM589913:MPN589933 MZI589913:MZJ589933 NJE589913:NJF589933 NTA589913:NTB589933 OCW589913:OCX589933 OMS589913:OMT589933 OWO589913:OWP589933 PGK589913:PGL589933 PQG589913:PQH589933 QAC589913:QAD589933 QJY589913:QJZ589933 QTU589913:QTV589933 RDQ589913:RDR589933 RNM589913:RNN589933 RXI589913:RXJ589933 SHE589913:SHF589933 SRA589913:SRB589933 TAW589913:TAX589933 TKS589913:TKT589933 TUO589913:TUP589933 UEK589913:UEL589933 UOG589913:UOH589933 UYC589913:UYD589933 VHY589913:VHZ589933 VRU589913:VRV589933 WBQ589913:WBR589933 WLM589913:WLN589933 WVI589913:WVJ589933 A655449:B655469 IW655449:IX655469 SS655449:ST655469 ACO655449:ACP655469 AMK655449:AML655469 AWG655449:AWH655469 BGC655449:BGD655469 BPY655449:BPZ655469 BZU655449:BZV655469 CJQ655449:CJR655469 CTM655449:CTN655469 DDI655449:DDJ655469 DNE655449:DNF655469 DXA655449:DXB655469 EGW655449:EGX655469 EQS655449:EQT655469 FAO655449:FAP655469 FKK655449:FKL655469 FUG655449:FUH655469 GEC655449:GED655469 GNY655449:GNZ655469 GXU655449:GXV655469 HHQ655449:HHR655469 HRM655449:HRN655469 IBI655449:IBJ655469 ILE655449:ILF655469 IVA655449:IVB655469 JEW655449:JEX655469 JOS655449:JOT655469 JYO655449:JYP655469 KIK655449:KIL655469 KSG655449:KSH655469 LCC655449:LCD655469 LLY655449:LLZ655469 LVU655449:LVV655469 MFQ655449:MFR655469 MPM655449:MPN655469 MZI655449:MZJ655469 NJE655449:NJF655469 NTA655449:NTB655469 OCW655449:OCX655469 OMS655449:OMT655469 OWO655449:OWP655469 PGK655449:PGL655469 PQG655449:PQH655469 QAC655449:QAD655469 QJY655449:QJZ655469 QTU655449:QTV655469 RDQ655449:RDR655469 RNM655449:RNN655469 RXI655449:RXJ655469 SHE655449:SHF655469 SRA655449:SRB655469 TAW655449:TAX655469 TKS655449:TKT655469 TUO655449:TUP655469 UEK655449:UEL655469 UOG655449:UOH655469 UYC655449:UYD655469 VHY655449:VHZ655469 VRU655449:VRV655469 WBQ655449:WBR655469 WLM655449:WLN655469 WVI655449:WVJ655469 A720985:B721005 IW720985:IX721005 SS720985:ST721005 ACO720985:ACP721005 AMK720985:AML721005 AWG720985:AWH721005 BGC720985:BGD721005 BPY720985:BPZ721005 BZU720985:BZV721005 CJQ720985:CJR721005 CTM720985:CTN721005 DDI720985:DDJ721005 DNE720985:DNF721005 DXA720985:DXB721005 EGW720985:EGX721005 EQS720985:EQT721005 FAO720985:FAP721005 FKK720985:FKL721005 FUG720985:FUH721005 GEC720985:GED721005 GNY720985:GNZ721005 GXU720985:GXV721005 HHQ720985:HHR721005 HRM720985:HRN721005 IBI720985:IBJ721005 ILE720985:ILF721005 IVA720985:IVB721005 JEW720985:JEX721005 JOS720985:JOT721005 JYO720985:JYP721005 KIK720985:KIL721005 KSG720985:KSH721005 LCC720985:LCD721005 LLY720985:LLZ721005 LVU720985:LVV721005 MFQ720985:MFR721005 MPM720985:MPN721005 MZI720985:MZJ721005 NJE720985:NJF721005 NTA720985:NTB721005 OCW720985:OCX721005 OMS720985:OMT721005 OWO720985:OWP721005 PGK720985:PGL721005 PQG720985:PQH721005 QAC720985:QAD721005 QJY720985:QJZ721005 QTU720985:QTV721005 RDQ720985:RDR721005 RNM720985:RNN721005 RXI720985:RXJ721005 SHE720985:SHF721005 SRA720985:SRB721005 TAW720985:TAX721005 TKS720985:TKT721005 TUO720985:TUP721005 UEK720985:UEL721005 UOG720985:UOH721005 UYC720985:UYD721005 VHY720985:VHZ721005 VRU720985:VRV721005 WBQ720985:WBR721005 WLM720985:WLN721005 WVI720985:WVJ721005 A786521:B786541 IW786521:IX786541 SS786521:ST786541 ACO786521:ACP786541 AMK786521:AML786541 AWG786521:AWH786541 BGC786521:BGD786541 BPY786521:BPZ786541 BZU786521:BZV786541 CJQ786521:CJR786541 CTM786521:CTN786541 DDI786521:DDJ786541 DNE786521:DNF786541 DXA786521:DXB786541 EGW786521:EGX786541 EQS786521:EQT786541 FAO786521:FAP786541 FKK786521:FKL786541 FUG786521:FUH786541 GEC786521:GED786541 GNY786521:GNZ786541 GXU786521:GXV786541 HHQ786521:HHR786541 HRM786521:HRN786541 IBI786521:IBJ786541 ILE786521:ILF786541 IVA786521:IVB786541 JEW786521:JEX786541 JOS786521:JOT786541 JYO786521:JYP786541 KIK786521:KIL786541 KSG786521:KSH786541 LCC786521:LCD786541 LLY786521:LLZ786541 LVU786521:LVV786541 MFQ786521:MFR786541 MPM786521:MPN786541 MZI786521:MZJ786541 NJE786521:NJF786541 NTA786521:NTB786541 OCW786521:OCX786541 OMS786521:OMT786541 OWO786521:OWP786541 PGK786521:PGL786541 PQG786521:PQH786541 QAC786521:QAD786541 QJY786521:QJZ786541 QTU786521:QTV786541 RDQ786521:RDR786541 RNM786521:RNN786541 RXI786521:RXJ786541 SHE786521:SHF786541 SRA786521:SRB786541 TAW786521:TAX786541 TKS786521:TKT786541 TUO786521:TUP786541 UEK786521:UEL786541 UOG786521:UOH786541 UYC786521:UYD786541 VHY786521:VHZ786541 VRU786521:VRV786541 WBQ786521:WBR786541 WLM786521:WLN786541 WVI786521:WVJ786541 A852057:B852077 IW852057:IX852077 SS852057:ST852077 ACO852057:ACP852077 AMK852057:AML852077 AWG852057:AWH852077 BGC852057:BGD852077 BPY852057:BPZ852077 BZU852057:BZV852077 CJQ852057:CJR852077 CTM852057:CTN852077 DDI852057:DDJ852077 DNE852057:DNF852077 DXA852057:DXB852077 EGW852057:EGX852077 EQS852057:EQT852077 FAO852057:FAP852077 FKK852057:FKL852077 FUG852057:FUH852077 GEC852057:GED852077 GNY852057:GNZ852077 GXU852057:GXV852077 HHQ852057:HHR852077 HRM852057:HRN852077 IBI852057:IBJ852077 ILE852057:ILF852077 IVA852057:IVB852077 JEW852057:JEX852077 JOS852057:JOT852077 JYO852057:JYP852077 KIK852057:KIL852077 KSG852057:KSH852077 LCC852057:LCD852077 LLY852057:LLZ852077 LVU852057:LVV852077 MFQ852057:MFR852077 MPM852057:MPN852077 MZI852057:MZJ852077 NJE852057:NJF852077 NTA852057:NTB852077 OCW852057:OCX852077 OMS852057:OMT852077 OWO852057:OWP852077 PGK852057:PGL852077 PQG852057:PQH852077 QAC852057:QAD852077 QJY852057:QJZ852077 QTU852057:QTV852077 RDQ852057:RDR852077 RNM852057:RNN852077 RXI852057:RXJ852077 SHE852057:SHF852077 SRA852057:SRB852077 TAW852057:TAX852077 TKS852057:TKT852077 TUO852057:TUP852077 UEK852057:UEL852077 UOG852057:UOH852077 UYC852057:UYD852077 VHY852057:VHZ852077 VRU852057:VRV852077 WBQ852057:WBR852077 WLM852057:WLN852077 WVI852057:WVJ852077 A917593:B917613 IW917593:IX917613 SS917593:ST917613 ACO917593:ACP917613 AMK917593:AML917613 AWG917593:AWH917613 BGC917593:BGD917613 BPY917593:BPZ917613 BZU917593:BZV917613 CJQ917593:CJR917613 CTM917593:CTN917613 DDI917593:DDJ917613 DNE917593:DNF917613 DXA917593:DXB917613 EGW917593:EGX917613 EQS917593:EQT917613 FAO917593:FAP917613 FKK917593:FKL917613 FUG917593:FUH917613 GEC917593:GED917613 GNY917593:GNZ917613 GXU917593:GXV917613 HHQ917593:HHR917613 HRM917593:HRN917613 IBI917593:IBJ917613 ILE917593:ILF917613 IVA917593:IVB917613 JEW917593:JEX917613 JOS917593:JOT917613 JYO917593:JYP917613 KIK917593:KIL917613 KSG917593:KSH917613 LCC917593:LCD917613 LLY917593:LLZ917613 LVU917593:LVV917613 MFQ917593:MFR917613 MPM917593:MPN917613 MZI917593:MZJ917613 NJE917593:NJF917613 NTA917593:NTB917613 OCW917593:OCX917613 OMS917593:OMT917613 OWO917593:OWP917613 PGK917593:PGL917613 PQG917593:PQH917613 QAC917593:QAD917613 QJY917593:QJZ917613 QTU917593:QTV917613 RDQ917593:RDR917613 RNM917593:RNN917613 RXI917593:RXJ917613 SHE917593:SHF917613 SRA917593:SRB917613 TAW917593:TAX917613 TKS917593:TKT917613 TUO917593:TUP917613 UEK917593:UEL917613 UOG917593:UOH917613 UYC917593:UYD917613 VHY917593:VHZ917613 VRU917593:VRV917613 WBQ917593:WBR917613 WLM917593:WLN917613 WVI917593:WVJ917613 A983129:B983149 IW983129:IX983149 SS983129:ST983149 ACO983129:ACP983149 AMK983129:AML983149 AWG983129:AWH983149 BGC983129:BGD983149 BPY983129:BPZ983149 BZU983129:BZV983149 CJQ983129:CJR983149 CTM983129:CTN983149 DDI983129:DDJ983149 DNE983129:DNF983149 DXA983129:DXB983149 EGW983129:EGX983149 EQS983129:EQT983149 FAO983129:FAP983149 FKK983129:FKL983149 FUG983129:FUH983149 GEC983129:GED983149 GNY983129:GNZ983149 GXU983129:GXV983149 HHQ983129:HHR983149 HRM983129:HRN983149 IBI983129:IBJ983149 ILE983129:ILF983149 IVA983129:IVB983149 JEW983129:JEX983149 JOS983129:JOT983149 JYO983129:JYP983149 KIK983129:KIL983149 KSG983129:KSH983149 LCC983129:LCD983149 LLY983129:LLZ983149 LVU983129:LVV983149 MFQ983129:MFR983149 MPM983129:MPN983149 MZI983129:MZJ983149 NJE983129:NJF983149 NTA983129:NTB983149 OCW983129:OCX983149 OMS983129:OMT983149 OWO983129:OWP983149 PGK983129:PGL983149 PQG983129:PQH983149 QAC983129:QAD983149 QJY983129:QJZ983149 QTU983129:QTV983149 RDQ983129:RDR983149 RNM983129:RNN983149 RXI983129:RXJ983149 SHE983129:SHF983149 SRA983129:SRB983149 TAW983129:TAX983149 TKS983129:TKT983149 TUO983129:TUP983149 UEK983129:UEL983149 UOG983129:UOH983149 UYC983129:UYD983149 VHY983129:VHZ983149 VRU983129:VRV983149 WBQ983129:WBR983149 WLM983129:WLN983149 WVI983129:WVJ983149 D89:G109 IZ89:JC109 SV89:SY109 ACR89:ACU109 AMN89:AMQ109 AWJ89:AWM109 BGF89:BGI109 BQB89:BQE109 BZX89:CAA109 CJT89:CJW109 CTP89:CTS109 DDL89:DDO109 DNH89:DNK109 DXD89:DXG109 EGZ89:EHC109 EQV89:EQY109 FAR89:FAU109 FKN89:FKQ109 FUJ89:FUM109 GEF89:GEI109 GOB89:GOE109 GXX89:GYA109 HHT89:HHW109 HRP89:HRS109 IBL89:IBO109 ILH89:ILK109 IVD89:IVG109 JEZ89:JFC109 JOV89:JOY109 JYR89:JYU109 KIN89:KIQ109 KSJ89:KSM109 LCF89:LCI109 LMB89:LME109 LVX89:LWA109 MFT89:MFW109 MPP89:MPS109 MZL89:MZO109 NJH89:NJK109 NTD89:NTG109 OCZ89:ODC109 OMV89:OMY109 OWR89:OWU109 PGN89:PGQ109 PQJ89:PQM109 QAF89:QAI109 QKB89:QKE109 QTX89:QUA109 RDT89:RDW109 RNP89:RNS109 RXL89:RXO109 SHH89:SHK109 SRD89:SRG109 TAZ89:TBC109 TKV89:TKY109 TUR89:TUU109 UEN89:UEQ109 UOJ89:UOM109 UYF89:UYI109 VIB89:VIE109 VRX89:VSA109 WBT89:WBW109 WLP89:WLS109 WVL89:WVO109 D65625:G65645 IZ65625:JC65645 SV65625:SY65645 ACR65625:ACU65645 AMN65625:AMQ65645 AWJ65625:AWM65645 BGF65625:BGI65645 BQB65625:BQE65645 BZX65625:CAA65645 CJT65625:CJW65645 CTP65625:CTS65645 DDL65625:DDO65645 DNH65625:DNK65645 DXD65625:DXG65645 EGZ65625:EHC65645 EQV65625:EQY65645 FAR65625:FAU65645 FKN65625:FKQ65645 FUJ65625:FUM65645 GEF65625:GEI65645 GOB65625:GOE65645 GXX65625:GYA65645 HHT65625:HHW65645 HRP65625:HRS65645 IBL65625:IBO65645 ILH65625:ILK65645 IVD65625:IVG65645 JEZ65625:JFC65645 JOV65625:JOY65645 JYR65625:JYU65645 KIN65625:KIQ65645 KSJ65625:KSM65645 LCF65625:LCI65645 LMB65625:LME65645 LVX65625:LWA65645 MFT65625:MFW65645 MPP65625:MPS65645 MZL65625:MZO65645 NJH65625:NJK65645 NTD65625:NTG65645 OCZ65625:ODC65645 OMV65625:OMY65645 OWR65625:OWU65645 PGN65625:PGQ65645 PQJ65625:PQM65645 QAF65625:QAI65645 QKB65625:QKE65645 QTX65625:QUA65645 RDT65625:RDW65645 RNP65625:RNS65645 RXL65625:RXO65645 SHH65625:SHK65645 SRD65625:SRG65645 TAZ65625:TBC65645 TKV65625:TKY65645 TUR65625:TUU65645 UEN65625:UEQ65645 UOJ65625:UOM65645 UYF65625:UYI65645 VIB65625:VIE65645 VRX65625:VSA65645 WBT65625:WBW65645 WLP65625:WLS65645 WVL65625:WVO65645 D131161:G131181 IZ131161:JC131181 SV131161:SY131181 ACR131161:ACU131181 AMN131161:AMQ131181 AWJ131161:AWM131181 BGF131161:BGI131181 BQB131161:BQE131181 BZX131161:CAA131181 CJT131161:CJW131181 CTP131161:CTS131181 DDL131161:DDO131181 DNH131161:DNK131181 DXD131161:DXG131181 EGZ131161:EHC131181 EQV131161:EQY131181 FAR131161:FAU131181 FKN131161:FKQ131181 FUJ131161:FUM131181 GEF131161:GEI131181 GOB131161:GOE131181 GXX131161:GYA131181 HHT131161:HHW131181 HRP131161:HRS131181 IBL131161:IBO131181 ILH131161:ILK131181 IVD131161:IVG131181 JEZ131161:JFC131181 JOV131161:JOY131181 JYR131161:JYU131181 KIN131161:KIQ131181 KSJ131161:KSM131181 LCF131161:LCI131181 LMB131161:LME131181 LVX131161:LWA131181 MFT131161:MFW131181 MPP131161:MPS131181 MZL131161:MZO131181 NJH131161:NJK131181 NTD131161:NTG131181 OCZ131161:ODC131181 OMV131161:OMY131181 OWR131161:OWU131181 PGN131161:PGQ131181 PQJ131161:PQM131181 QAF131161:QAI131181 QKB131161:QKE131181 QTX131161:QUA131181 RDT131161:RDW131181 RNP131161:RNS131181 RXL131161:RXO131181 SHH131161:SHK131181 SRD131161:SRG131181 TAZ131161:TBC131181 TKV131161:TKY131181 TUR131161:TUU131181 UEN131161:UEQ131181 UOJ131161:UOM131181 UYF131161:UYI131181 VIB131161:VIE131181 VRX131161:VSA131181 WBT131161:WBW131181 WLP131161:WLS131181 WVL131161:WVO131181 D196697:G196717 IZ196697:JC196717 SV196697:SY196717 ACR196697:ACU196717 AMN196697:AMQ196717 AWJ196697:AWM196717 BGF196697:BGI196717 BQB196697:BQE196717 BZX196697:CAA196717 CJT196697:CJW196717 CTP196697:CTS196717 DDL196697:DDO196717 DNH196697:DNK196717 DXD196697:DXG196717 EGZ196697:EHC196717 EQV196697:EQY196717 FAR196697:FAU196717 FKN196697:FKQ196717 FUJ196697:FUM196717 GEF196697:GEI196717 GOB196697:GOE196717 GXX196697:GYA196717 HHT196697:HHW196717 HRP196697:HRS196717 IBL196697:IBO196717 ILH196697:ILK196717 IVD196697:IVG196717 JEZ196697:JFC196717 JOV196697:JOY196717 JYR196697:JYU196717 KIN196697:KIQ196717 KSJ196697:KSM196717 LCF196697:LCI196717 LMB196697:LME196717 LVX196697:LWA196717 MFT196697:MFW196717 MPP196697:MPS196717 MZL196697:MZO196717 NJH196697:NJK196717 NTD196697:NTG196717 OCZ196697:ODC196717 OMV196697:OMY196717 OWR196697:OWU196717 PGN196697:PGQ196717 PQJ196697:PQM196717 QAF196697:QAI196717 QKB196697:QKE196717 QTX196697:QUA196717 RDT196697:RDW196717 RNP196697:RNS196717 RXL196697:RXO196717 SHH196697:SHK196717 SRD196697:SRG196717 TAZ196697:TBC196717 TKV196697:TKY196717 TUR196697:TUU196717 UEN196697:UEQ196717 UOJ196697:UOM196717 UYF196697:UYI196717 VIB196697:VIE196717 VRX196697:VSA196717 WBT196697:WBW196717 WLP196697:WLS196717 WVL196697:WVO196717 D262233:G262253 IZ262233:JC262253 SV262233:SY262253 ACR262233:ACU262253 AMN262233:AMQ262253 AWJ262233:AWM262253 BGF262233:BGI262253 BQB262233:BQE262253 BZX262233:CAA262253 CJT262233:CJW262253 CTP262233:CTS262253 DDL262233:DDO262253 DNH262233:DNK262253 DXD262233:DXG262253 EGZ262233:EHC262253 EQV262233:EQY262253 FAR262233:FAU262253 FKN262233:FKQ262253 FUJ262233:FUM262253 GEF262233:GEI262253 GOB262233:GOE262253 GXX262233:GYA262253 HHT262233:HHW262253 HRP262233:HRS262253 IBL262233:IBO262253 ILH262233:ILK262253 IVD262233:IVG262253 JEZ262233:JFC262253 JOV262233:JOY262253 JYR262233:JYU262253 KIN262233:KIQ262253 KSJ262233:KSM262253 LCF262233:LCI262253 LMB262233:LME262253 LVX262233:LWA262253 MFT262233:MFW262253 MPP262233:MPS262253 MZL262233:MZO262253 NJH262233:NJK262253 NTD262233:NTG262253 OCZ262233:ODC262253 OMV262233:OMY262253 OWR262233:OWU262253 PGN262233:PGQ262253 PQJ262233:PQM262253 QAF262233:QAI262253 QKB262233:QKE262253 QTX262233:QUA262253 RDT262233:RDW262253 RNP262233:RNS262253 RXL262233:RXO262253 SHH262233:SHK262253 SRD262233:SRG262253 TAZ262233:TBC262253 TKV262233:TKY262253 TUR262233:TUU262253 UEN262233:UEQ262253 UOJ262233:UOM262253 UYF262233:UYI262253 VIB262233:VIE262253 VRX262233:VSA262253 WBT262233:WBW262253 WLP262233:WLS262253 WVL262233:WVO262253 D327769:G327789 IZ327769:JC327789 SV327769:SY327789 ACR327769:ACU327789 AMN327769:AMQ327789 AWJ327769:AWM327789 BGF327769:BGI327789 BQB327769:BQE327789 BZX327769:CAA327789 CJT327769:CJW327789 CTP327769:CTS327789 DDL327769:DDO327789 DNH327769:DNK327789 DXD327769:DXG327789 EGZ327769:EHC327789 EQV327769:EQY327789 FAR327769:FAU327789 FKN327769:FKQ327789 FUJ327769:FUM327789 GEF327769:GEI327789 GOB327769:GOE327789 GXX327769:GYA327789 HHT327769:HHW327789 HRP327769:HRS327789 IBL327769:IBO327789 ILH327769:ILK327789 IVD327769:IVG327789 JEZ327769:JFC327789 JOV327769:JOY327789 JYR327769:JYU327789 KIN327769:KIQ327789 KSJ327769:KSM327789 LCF327769:LCI327789 LMB327769:LME327789 LVX327769:LWA327789 MFT327769:MFW327789 MPP327769:MPS327789 MZL327769:MZO327789 NJH327769:NJK327789 NTD327769:NTG327789 OCZ327769:ODC327789 OMV327769:OMY327789 OWR327769:OWU327789 PGN327769:PGQ327789 PQJ327769:PQM327789 QAF327769:QAI327789 QKB327769:QKE327789 QTX327769:QUA327789 RDT327769:RDW327789 RNP327769:RNS327789 RXL327769:RXO327789 SHH327769:SHK327789 SRD327769:SRG327789 TAZ327769:TBC327789 TKV327769:TKY327789 TUR327769:TUU327789 UEN327769:UEQ327789 UOJ327769:UOM327789 UYF327769:UYI327789 VIB327769:VIE327789 VRX327769:VSA327789 WBT327769:WBW327789 WLP327769:WLS327789 WVL327769:WVO327789 D393305:G393325 IZ393305:JC393325 SV393305:SY393325 ACR393305:ACU393325 AMN393305:AMQ393325 AWJ393305:AWM393325 BGF393305:BGI393325 BQB393305:BQE393325 BZX393305:CAA393325 CJT393305:CJW393325 CTP393305:CTS393325 DDL393305:DDO393325 DNH393305:DNK393325 DXD393305:DXG393325 EGZ393305:EHC393325 EQV393305:EQY393325 FAR393305:FAU393325 FKN393305:FKQ393325 FUJ393305:FUM393325 GEF393305:GEI393325 GOB393305:GOE393325 GXX393305:GYA393325 HHT393305:HHW393325 HRP393305:HRS393325 IBL393305:IBO393325 ILH393305:ILK393325 IVD393305:IVG393325 JEZ393305:JFC393325 JOV393305:JOY393325 JYR393305:JYU393325 KIN393305:KIQ393325 KSJ393305:KSM393325 LCF393305:LCI393325 LMB393305:LME393325 LVX393305:LWA393325 MFT393305:MFW393325 MPP393305:MPS393325 MZL393305:MZO393325 NJH393305:NJK393325 NTD393305:NTG393325 OCZ393305:ODC393325 OMV393305:OMY393325 OWR393305:OWU393325 PGN393305:PGQ393325 PQJ393305:PQM393325 QAF393305:QAI393325 QKB393305:QKE393325 QTX393305:QUA393325 RDT393305:RDW393325 RNP393305:RNS393325 RXL393305:RXO393325 SHH393305:SHK393325 SRD393305:SRG393325 TAZ393305:TBC393325 TKV393305:TKY393325 TUR393305:TUU393325 UEN393305:UEQ393325 UOJ393305:UOM393325 UYF393305:UYI393325 VIB393305:VIE393325 VRX393305:VSA393325 WBT393305:WBW393325 WLP393305:WLS393325 WVL393305:WVO393325 D458841:G458861 IZ458841:JC458861 SV458841:SY458861 ACR458841:ACU458861 AMN458841:AMQ458861 AWJ458841:AWM458861 BGF458841:BGI458861 BQB458841:BQE458861 BZX458841:CAA458861 CJT458841:CJW458861 CTP458841:CTS458861 DDL458841:DDO458861 DNH458841:DNK458861 DXD458841:DXG458861 EGZ458841:EHC458861 EQV458841:EQY458861 FAR458841:FAU458861 FKN458841:FKQ458861 FUJ458841:FUM458861 GEF458841:GEI458861 GOB458841:GOE458861 GXX458841:GYA458861 HHT458841:HHW458861 HRP458841:HRS458861 IBL458841:IBO458861 ILH458841:ILK458861 IVD458841:IVG458861 JEZ458841:JFC458861 JOV458841:JOY458861 JYR458841:JYU458861 KIN458841:KIQ458861 KSJ458841:KSM458861 LCF458841:LCI458861 LMB458841:LME458861 LVX458841:LWA458861 MFT458841:MFW458861 MPP458841:MPS458861 MZL458841:MZO458861 NJH458841:NJK458861 NTD458841:NTG458861 OCZ458841:ODC458861 OMV458841:OMY458861 OWR458841:OWU458861 PGN458841:PGQ458861 PQJ458841:PQM458861 QAF458841:QAI458861 QKB458841:QKE458861 QTX458841:QUA458861 RDT458841:RDW458861 RNP458841:RNS458861 RXL458841:RXO458861 SHH458841:SHK458861 SRD458841:SRG458861 TAZ458841:TBC458861 TKV458841:TKY458861 TUR458841:TUU458861 UEN458841:UEQ458861 UOJ458841:UOM458861 UYF458841:UYI458861 VIB458841:VIE458861 VRX458841:VSA458861 WBT458841:WBW458861 WLP458841:WLS458861 WVL458841:WVO458861 D524377:G524397 IZ524377:JC524397 SV524377:SY524397 ACR524377:ACU524397 AMN524377:AMQ524397 AWJ524377:AWM524397 BGF524377:BGI524397 BQB524377:BQE524397 BZX524377:CAA524397 CJT524377:CJW524397 CTP524377:CTS524397 DDL524377:DDO524397 DNH524377:DNK524397 DXD524377:DXG524397 EGZ524377:EHC524397 EQV524377:EQY524397 FAR524377:FAU524397 FKN524377:FKQ524397 FUJ524377:FUM524397 GEF524377:GEI524397 GOB524377:GOE524397 GXX524377:GYA524397 HHT524377:HHW524397 HRP524377:HRS524397 IBL524377:IBO524397 ILH524377:ILK524397 IVD524377:IVG524397 JEZ524377:JFC524397 JOV524377:JOY524397 JYR524377:JYU524397 KIN524377:KIQ524397 KSJ524377:KSM524397 LCF524377:LCI524397 LMB524377:LME524397 LVX524377:LWA524397 MFT524377:MFW524397 MPP524377:MPS524397 MZL524377:MZO524397 NJH524377:NJK524397 NTD524377:NTG524397 OCZ524377:ODC524397 OMV524377:OMY524397 OWR524377:OWU524397 PGN524377:PGQ524397 PQJ524377:PQM524397 QAF524377:QAI524397 QKB524377:QKE524397 QTX524377:QUA524397 RDT524377:RDW524397 RNP524377:RNS524397 RXL524377:RXO524397 SHH524377:SHK524397 SRD524377:SRG524397 TAZ524377:TBC524397 TKV524377:TKY524397 TUR524377:TUU524397 UEN524377:UEQ524397 UOJ524377:UOM524397 UYF524377:UYI524397 VIB524377:VIE524397 VRX524377:VSA524397 WBT524377:WBW524397 WLP524377:WLS524397 WVL524377:WVO524397 D589913:G589933 IZ589913:JC589933 SV589913:SY589933 ACR589913:ACU589933 AMN589913:AMQ589933 AWJ589913:AWM589933 BGF589913:BGI589933 BQB589913:BQE589933 BZX589913:CAA589933 CJT589913:CJW589933 CTP589913:CTS589933 DDL589913:DDO589933 DNH589913:DNK589933 DXD589913:DXG589933 EGZ589913:EHC589933 EQV589913:EQY589933 FAR589913:FAU589933 FKN589913:FKQ589933 FUJ589913:FUM589933 GEF589913:GEI589933 GOB589913:GOE589933 GXX589913:GYA589933 HHT589913:HHW589933 HRP589913:HRS589933 IBL589913:IBO589933 ILH589913:ILK589933 IVD589913:IVG589933 JEZ589913:JFC589933 JOV589913:JOY589933 JYR589913:JYU589933 KIN589913:KIQ589933 KSJ589913:KSM589933 LCF589913:LCI589933 LMB589913:LME589933 LVX589913:LWA589933 MFT589913:MFW589933 MPP589913:MPS589933 MZL589913:MZO589933 NJH589913:NJK589933 NTD589913:NTG589933 OCZ589913:ODC589933 OMV589913:OMY589933 OWR589913:OWU589933 PGN589913:PGQ589933 PQJ589913:PQM589933 QAF589913:QAI589933 QKB589913:QKE589933 QTX589913:QUA589933 RDT589913:RDW589933 RNP589913:RNS589933 RXL589913:RXO589933 SHH589913:SHK589933 SRD589913:SRG589933 TAZ589913:TBC589933 TKV589913:TKY589933 TUR589913:TUU589933 UEN589913:UEQ589933 UOJ589913:UOM589933 UYF589913:UYI589933 VIB589913:VIE589933 VRX589913:VSA589933 WBT589913:WBW589933 WLP589913:WLS589933 WVL589913:WVO589933 D655449:G655469 IZ655449:JC655469 SV655449:SY655469 ACR655449:ACU655469 AMN655449:AMQ655469 AWJ655449:AWM655469 BGF655449:BGI655469 BQB655449:BQE655469 BZX655449:CAA655469 CJT655449:CJW655469 CTP655449:CTS655469 DDL655449:DDO655469 DNH655449:DNK655469 DXD655449:DXG655469 EGZ655449:EHC655469 EQV655449:EQY655469 FAR655449:FAU655469 FKN655449:FKQ655469 FUJ655449:FUM655469 GEF655449:GEI655469 GOB655449:GOE655469 GXX655449:GYA655469 HHT655449:HHW655469 HRP655449:HRS655469 IBL655449:IBO655469 ILH655449:ILK655469 IVD655449:IVG655469 JEZ655449:JFC655469 JOV655449:JOY655469 JYR655449:JYU655469 KIN655449:KIQ655469 KSJ655449:KSM655469 LCF655449:LCI655469 LMB655449:LME655469 LVX655449:LWA655469 MFT655449:MFW655469 MPP655449:MPS655469 MZL655449:MZO655469 NJH655449:NJK655469 NTD655449:NTG655469 OCZ655449:ODC655469 OMV655449:OMY655469 OWR655449:OWU655469 PGN655449:PGQ655469 PQJ655449:PQM655469 QAF655449:QAI655469 QKB655449:QKE655469 QTX655449:QUA655469 RDT655449:RDW655469 RNP655449:RNS655469 RXL655449:RXO655469 SHH655449:SHK655469 SRD655449:SRG655469 TAZ655449:TBC655469 TKV655449:TKY655469 TUR655449:TUU655469 UEN655449:UEQ655469 UOJ655449:UOM655469 UYF655449:UYI655469 VIB655449:VIE655469 VRX655449:VSA655469 WBT655449:WBW655469 WLP655449:WLS655469 WVL655449:WVO655469 D720985:G721005 IZ720985:JC721005 SV720985:SY721005 ACR720985:ACU721005 AMN720985:AMQ721005 AWJ720985:AWM721005 BGF720985:BGI721005 BQB720985:BQE721005 BZX720985:CAA721005 CJT720985:CJW721005 CTP720985:CTS721005 DDL720985:DDO721005 DNH720985:DNK721005 DXD720985:DXG721005 EGZ720985:EHC721005 EQV720985:EQY721005 FAR720985:FAU721005 FKN720985:FKQ721005 FUJ720985:FUM721005 GEF720985:GEI721005 GOB720985:GOE721005 GXX720985:GYA721005 HHT720985:HHW721005 HRP720985:HRS721005 IBL720985:IBO721005 ILH720985:ILK721005 IVD720985:IVG721005 JEZ720985:JFC721005 JOV720985:JOY721005 JYR720985:JYU721005 KIN720985:KIQ721005 KSJ720985:KSM721005 LCF720985:LCI721005 LMB720985:LME721005 LVX720985:LWA721005 MFT720985:MFW721005 MPP720985:MPS721005 MZL720985:MZO721005 NJH720985:NJK721005 NTD720985:NTG721005 OCZ720985:ODC721005 OMV720985:OMY721005 OWR720985:OWU721005 PGN720985:PGQ721005 PQJ720985:PQM721005 QAF720985:QAI721005 QKB720985:QKE721005 QTX720985:QUA721005 RDT720985:RDW721005 RNP720985:RNS721005 RXL720985:RXO721005 SHH720985:SHK721005 SRD720985:SRG721005 TAZ720985:TBC721005 TKV720985:TKY721005 TUR720985:TUU721005 UEN720985:UEQ721005 UOJ720985:UOM721005 UYF720985:UYI721005 VIB720985:VIE721005 VRX720985:VSA721005 WBT720985:WBW721005 WLP720985:WLS721005 WVL720985:WVO721005 D786521:G786541 IZ786521:JC786541 SV786521:SY786541 ACR786521:ACU786541 AMN786521:AMQ786541 AWJ786521:AWM786541 BGF786521:BGI786541 BQB786521:BQE786541 BZX786521:CAA786541 CJT786521:CJW786541 CTP786521:CTS786541 DDL786521:DDO786541 DNH786521:DNK786541 DXD786521:DXG786541 EGZ786521:EHC786541 EQV786521:EQY786541 FAR786521:FAU786541 FKN786521:FKQ786541 FUJ786521:FUM786541 GEF786521:GEI786541 GOB786521:GOE786541 GXX786521:GYA786541 HHT786521:HHW786541 HRP786521:HRS786541 IBL786521:IBO786541 ILH786521:ILK786541 IVD786521:IVG786541 JEZ786521:JFC786541 JOV786521:JOY786541 JYR786521:JYU786541 KIN786521:KIQ786541 KSJ786521:KSM786541 LCF786521:LCI786541 LMB786521:LME786541 LVX786521:LWA786541 MFT786521:MFW786541 MPP786521:MPS786541 MZL786521:MZO786541 NJH786521:NJK786541 NTD786521:NTG786541 OCZ786521:ODC786541 OMV786521:OMY786541 OWR786521:OWU786541 PGN786521:PGQ786541 PQJ786521:PQM786541 QAF786521:QAI786541 QKB786521:QKE786541 QTX786521:QUA786541 RDT786521:RDW786541 RNP786521:RNS786541 RXL786521:RXO786541 SHH786521:SHK786541 SRD786521:SRG786541 TAZ786521:TBC786541 TKV786521:TKY786541 TUR786521:TUU786541 UEN786521:UEQ786541 UOJ786521:UOM786541 UYF786521:UYI786541 VIB786521:VIE786541 VRX786521:VSA786541 WBT786521:WBW786541 WLP786521:WLS786541 WVL786521:WVO786541 D852057:G852077 IZ852057:JC852077 SV852057:SY852077 ACR852057:ACU852077 AMN852057:AMQ852077 AWJ852057:AWM852077 BGF852057:BGI852077 BQB852057:BQE852077 BZX852057:CAA852077 CJT852057:CJW852077 CTP852057:CTS852077 DDL852057:DDO852077 DNH852057:DNK852077 DXD852057:DXG852077 EGZ852057:EHC852077 EQV852057:EQY852077 FAR852057:FAU852077 FKN852057:FKQ852077 FUJ852057:FUM852077 GEF852057:GEI852077 GOB852057:GOE852077 GXX852057:GYA852077 HHT852057:HHW852077 HRP852057:HRS852077 IBL852057:IBO852077 ILH852057:ILK852077 IVD852057:IVG852077 JEZ852057:JFC852077 JOV852057:JOY852077 JYR852057:JYU852077 KIN852057:KIQ852077 KSJ852057:KSM852077 LCF852057:LCI852077 LMB852057:LME852077 LVX852057:LWA852077 MFT852057:MFW852077 MPP852057:MPS852077 MZL852057:MZO852077 NJH852057:NJK852077 NTD852057:NTG852077 OCZ852057:ODC852077 OMV852057:OMY852077 OWR852057:OWU852077 PGN852057:PGQ852077 PQJ852057:PQM852077 QAF852057:QAI852077 QKB852057:QKE852077 QTX852057:QUA852077 RDT852057:RDW852077 RNP852057:RNS852077 RXL852057:RXO852077 SHH852057:SHK852077 SRD852057:SRG852077 TAZ852057:TBC852077 TKV852057:TKY852077 TUR852057:TUU852077 UEN852057:UEQ852077 UOJ852057:UOM852077 UYF852057:UYI852077 VIB852057:VIE852077 VRX852057:VSA852077 WBT852057:WBW852077 WLP852057:WLS852077 WVL852057:WVO852077 D917593:G917613 IZ917593:JC917613 SV917593:SY917613 ACR917593:ACU917613 AMN917593:AMQ917613 AWJ917593:AWM917613 BGF917593:BGI917613 BQB917593:BQE917613 BZX917593:CAA917613 CJT917593:CJW917613 CTP917593:CTS917613 DDL917593:DDO917613 DNH917593:DNK917613 DXD917593:DXG917613 EGZ917593:EHC917613 EQV917593:EQY917613 FAR917593:FAU917613 FKN917593:FKQ917613 FUJ917593:FUM917613 GEF917593:GEI917613 GOB917593:GOE917613 GXX917593:GYA917613 HHT917593:HHW917613 HRP917593:HRS917613 IBL917593:IBO917613 ILH917593:ILK917613 IVD917593:IVG917613 JEZ917593:JFC917613 JOV917593:JOY917613 JYR917593:JYU917613 KIN917593:KIQ917613 KSJ917593:KSM917613 LCF917593:LCI917613 LMB917593:LME917613 LVX917593:LWA917613 MFT917593:MFW917613 MPP917593:MPS917613 MZL917593:MZO917613 NJH917593:NJK917613 NTD917593:NTG917613 OCZ917593:ODC917613 OMV917593:OMY917613 OWR917593:OWU917613 PGN917593:PGQ917613 PQJ917593:PQM917613 QAF917593:QAI917613 QKB917593:QKE917613 QTX917593:QUA917613 RDT917593:RDW917613 RNP917593:RNS917613 RXL917593:RXO917613 SHH917593:SHK917613 SRD917593:SRG917613 TAZ917593:TBC917613 TKV917593:TKY917613 TUR917593:TUU917613 UEN917593:UEQ917613 UOJ917593:UOM917613 UYF917593:UYI917613 VIB917593:VIE917613 VRX917593:VSA917613 WBT917593:WBW917613 WLP917593:WLS917613 WVL917593:WVO917613 D983129:G983149 IZ983129:JC983149 SV983129:SY983149 ACR983129:ACU983149 AMN983129:AMQ983149 AWJ983129:AWM983149 BGF983129:BGI983149 BQB983129:BQE983149 BZX983129:CAA983149 CJT983129:CJW983149 CTP983129:CTS983149 DDL983129:DDO983149 DNH983129:DNK983149 DXD983129:DXG983149 EGZ983129:EHC983149 EQV983129:EQY983149 FAR983129:FAU983149 FKN983129:FKQ983149 FUJ983129:FUM983149 GEF983129:GEI983149 GOB983129:GOE983149 GXX983129:GYA983149 HHT983129:HHW983149 HRP983129:HRS983149 IBL983129:IBO983149 ILH983129:ILK983149 IVD983129:IVG983149 JEZ983129:JFC983149 JOV983129:JOY983149 JYR983129:JYU983149 KIN983129:KIQ983149 KSJ983129:KSM983149 LCF983129:LCI983149 LMB983129:LME983149 LVX983129:LWA983149 MFT983129:MFW983149 MPP983129:MPS983149 MZL983129:MZO983149 NJH983129:NJK983149 NTD983129:NTG983149 OCZ983129:ODC983149 OMV983129:OMY983149 OWR983129:OWU983149 PGN983129:PGQ983149 PQJ983129:PQM983149 QAF983129:QAI983149 QKB983129:QKE983149 QTX983129:QUA983149 RDT983129:RDW983149 RNP983129:RNS983149 RXL983129:RXO983149 SHH983129:SHK983149 SRD983129:SRG983149 TAZ983129:TBC983149 TKV983129:TKY983149 TUR983129:TUU983149 UEN983129:UEQ983149 UOJ983129:UOM983149 UYF983129:UYI983149 VIB983129:VIE983149 VRX983129:VSA983149 WBT983129:WBW983149 WLP983129:WLS983149 WVL983129:WVO983149 A110:K65536 IW110:JG65536 SS110:TC65536 ACO110:ACY65536 AMK110:AMU65536 AWG110:AWQ65536 BGC110:BGM65536 BPY110:BQI65536 BZU110:CAE65536 CJQ110:CKA65536 CTM110:CTW65536 DDI110:DDS65536 DNE110:DNO65536 DXA110:DXK65536 EGW110:EHG65536 EQS110:ERC65536 FAO110:FAY65536 FKK110:FKU65536 FUG110:FUQ65536 GEC110:GEM65536 GNY110:GOI65536 GXU110:GYE65536 HHQ110:HIA65536 HRM110:HRW65536 IBI110:IBS65536 ILE110:ILO65536 IVA110:IVK65536 JEW110:JFG65536 JOS110:JPC65536 JYO110:JYY65536 KIK110:KIU65536 KSG110:KSQ65536 LCC110:LCM65536 LLY110:LMI65536 LVU110:LWE65536 MFQ110:MGA65536 MPM110:MPW65536 MZI110:MZS65536 NJE110:NJO65536 NTA110:NTK65536 OCW110:ODG65536 OMS110:ONC65536 OWO110:OWY65536 PGK110:PGU65536 PQG110:PQQ65536 QAC110:QAM65536 QJY110:QKI65536 QTU110:QUE65536 RDQ110:REA65536 RNM110:RNW65536 RXI110:RXS65536 SHE110:SHO65536 SRA110:SRK65536 TAW110:TBG65536 TKS110:TLC65536 TUO110:TUY65536 UEK110:UEU65536 UOG110:UOQ65536 UYC110:UYM65536 VHY110:VII65536 VRU110:VSE65536 WBQ110:WCA65536 WLM110:WLW65536 WVI110:WVS65536 A65646:K131072 IW65646:JG131072 SS65646:TC131072 ACO65646:ACY131072 AMK65646:AMU131072 AWG65646:AWQ131072 BGC65646:BGM131072 BPY65646:BQI131072 BZU65646:CAE131072 CJQ65646:CKA131072 CTM65646:CTW131072 DDI65646:DDS131072 DNE65646:DNO131072 DXA65646:DXK131072 EGW65646:EHG131072 EQS65646:ERC131072 FAO65646:FAY131072 FKK65646:FKU131072 FUG65646:FUQ131072 GEC65646:GEM131072 GNY65646:GOI131072 GXU65646:GYE131072 HHQ65646:HIA131072 HRM65646:HRW131072 IBI65646:IBS131072 ILE65646:ILO131072 IVA65646:IVK131072 JEW65646:JFG131072 JOS65646:JPC131072 JYO65646:JYY131072 KIK65646:KIU131072 KSG65646:KSQ131072 LCC65646:LCM131072 LLY65646:LMI131072 LVU65646:LWE131072 MFQ65646:MGA131072 MPM65646:MPW131072 MZI65646:MZS131072 NJE65646:NJO131072 NTA65646:NTK131072 OCW65646:ODG131072 OMS65646:ONC131072 OWO65646:OWY131072 PGK65646:PGU131072 PQG65646:PQQ131072 QAC65646:QAM131072 QJY65646:QKI131072 QTU65646:QUE131072 RDQ65646:REA131072 RNM65646:RNW131072 RXI65646:RXS131072 SHE65646:SHO131072 SRA65646:SRK131072 TAW65646:TBG131072 TKS65646:TLC131072 TUO65646:TUY131072 UEK65646:UEU131072 UOG65646:UOQ131072 UYC65646:UYM131072 VHY65646:VII131072 VRU65646:VSE131072 WBQ65646:WCA131072 WLM65646:WLW131072 WVI65646:WVS131072 A131182:K196608 IW131182:JG196608 SS131182:TC196608 ACO131182:ACY196608 AMK131182:AMU196608 AWG131182:AWQ196608 BGC131182:BGM196608 BPY131182:BQI196608 BZU131182:CAE196608 CJQ131182:CKA196608 CTM131182:CTW196608 DDI131182:DDS196608 DNE131182:DNO196608 DXA131182:DXK196608 EGW131182:EHG196608 EQS131182:ERC196608 FAO131182:FAY196608 FKK131182:FKU196608 FUG131182:FUQ196608 GEC131182:GEM196608 GNY131182:GOI196608 GXU131182:GYE196608 HHQ131182:HIA196608 HRM131182:HRW196608 IBI131182:IBS196608 ILE131182:ILO196608 IVA131182:IVK196608 JEW131182:JFG196608 JOS131182:JPC196608 JYO131182:JYY196608 KIK131182:KIU196608 KSG131182:KSQ196608 LCC131182:LCM196608 LLY131182:LMI196608 LVU131182:LWE196608 MFQ131182:MGA196608 MPM131182:MPW196608 MZI131182:MZS196608 NJE131182:NJO196608 NTA131182:NTK196608 OCW131182:ODG196608 OMS131182:ONC196608 OWO131182:OWY196608 PGK131182:PGU196608 PQG131182:PQQ196608 QAC131182:QAM196608 QJY131182:QKI196608 QTU131182:QUE196608 RDQ131182:REA196608 RNM131182:RNW196608 RXI131182:RXS196608 SHE131182:SHO196608 SRA131182:SRK196608 TAW131182:TBG196608 TKS131182:TLC196608 TUO131182:TUY196608 UEK131182:UEU196608 UOG131182:UOQ196608 UYC131182:UYM196608 VHY131182:VII196608 VRU131182:VSE196608 WBQ131182:WCA196608 WLM131182:WLW196608 WVI131182:WVS196608 A196718:K262144 IW196718:JG262144 SS196718:TC262144 ACO196718:ACY262144 AMK196718:AMU262144 AWG196718:AWQ262144 BGC196718:BGM262144 BPY196718:BQI262144 BZU196718:CAE262144 CJQ196718:CKA262144 CTM196718:CTW262144 DDI196718:DDS262144 DNE196718:DNO262144 DXA196718:DXK262144 EGW196718:EHG262144 EQS196718:ERC262144 FAO196718:FAY262144 FKK196718:FKU262144 FUG196718:FUQ262144 GEC196718:GEM262144 GNY196718:GOI262144 GXU196718:GYE262144 HHQ196718:HIA262144 HRM196718:HRW262144 IBI196718:IBS262144 ILE196718:ILO262144 IVA196718:IVK262144 JEW196718:JFG262144 JOS196718:JPC262144 JYO196718:JYY262144 KIK196718:KIU262144 KSG196718:KSQ262144 LCC196718:LCM262144 LLY196718:LMI262144 LVU196718:LWE262144 MFQ196718:MGA262144 MPM196718:MPW262144 MZI196718:MZS262144 NJE196718:NJO262144 NTA196718:NTK262144 OCW196718:ODG262144 OMS196718:ONC262144 OWO196718:OWY262144 PGK196718:PGU262144 PQG196718:PQQ262144 QAC196718:QAM262144 QJY196718:QKI262144 QTU196718:QUE262144 RDQ196718:REA262144 RNM196718:RNW262144 RXI196718:RXS262144 SHE196718:SHO262144 SRA196718:SRK262144 TAW196718:TBG262144 TKS196718:TLC262144 TUO196718:TUY262144 UEK196718:UEU262144 UOG196718:UOQ262144 UYC196718:UYM262144 VHY196718:VII262144 VRU196718:VSE262144 WBQ196718:WCA262144 WLM196718:WLW262144 WVI196718:WVS262144 A262254:K327680 IW262254:JG327680 SS262254:TC327680 ACO262254:ACY327680 AMK262254:AMU327680 AWG262254:AWQ327680 BGC262254:BGM327680 BPY262254:BQI327680 BZU262254:CAE327680 CJQ262254:CKA327680 CTM262254:CTW327680 DDI262254:DDS327680 DNE262254:DNO327680 DXA262254:DXK327680 EGW262254:EHG327680 EQS262254:ERC327680 FAO262254:FAY327680 FKK262254:FKU327680 FUG262254:FUQ327680 GEC262254:GEM327680 GNY262254:GOI327680 GXU262254:GYE327680 HHQ262254:HIA327680 HRM262254:HRW327680 IBI262254:IBS327680 ILE262254:ILO327680 IVA262254:IVK327680 JEW262254:JFG327680 JOS262254:JPC327680 JYO262254:JYY327680 KIK262254:KIU327680 KSG262254:KSQ327680 LCC262254:LCM327680 LLY262254:LMI327680 LVU262254:LWE327680 MFQ262254:MGA327680 MPM262254:MPW327680 MZI262254:MZS327680 NJE262254:NJO327680 NTA262254:NTK327680 OCW262254:ODG327680 OMS262254:ONC327680 OWO262254:OWY327680 PGK262254:PGU327680 PQG262254:PQQ327680 QAC262254:QAM327680 QJY262254:QKI327680 QTU262254:QUE327680 RDQ262254:REA327680 RNM262254:RNW327680 RXI262254:RXS327680 SHE262254:SHO327680 SRA262254:SRK327680 TAW262254:TBG327680 TKS262254:TLC327680 TUO262254:TUY327680 UEK262254:UEU327680 UOG262254:UOQ327680 UYC262254:UYM327680 VHY262254:VII327680 VRU262254:VSE327680 WBQ262254:WCA327680 WLM262254:WLW327680 WVI262254:WVS327680 A327790:K393216 IW327790:JG393216 SS327790:TC393216 ACO327790:ACY393216 AMK327790:AMU393216 AWG327790:AWQ393216 BGC327790:BGM393216 BPY327790:BQI393216 BZU327790:CAE393216 CJQ327790:CKA393216 CTM327790:CTW393216 DDI327790:DDS393216 DNE327790:DNO393216 DXA327790:DXK393216 EGW327790:EHG393216 EQS327790:ERC393216 FAO327790:FAY393216 FKK327790:FKU393216 FUG327790:FUQ393216 GEC327790:GEM393216 GNY327790:GOI393216 GXU327790:GYE393216 HHQ327790:HIA393216 HRM327790:HRW393216 IBI327790:IBS393216 ILE327790:ILO393216 IVA327790:IVK393216 JEW327790:JFG393216 JOS327790:JPC393216 JYO327790:JYY393216 KIK327790:KIU393216 KSG327790:KSQ393216 LCC327790:LCM393216 LLY327790:LMI393216 LVU327790:LWE393216 MFQ327790:MGA393216 MPM327790:MPW393216 MZI327790:MZS393216 NJE327790:NJO393216 NTA327790:NTK393216 OCW327790:ODG393216 OMS327790:ONC393216 OWO327790:OWY393216 PGK327790:PGU393216 PQG327790:PQQ393216 QAC327790:QAM393216 QJY327790:QKI393216 QTU327790:QUE393216 RDQ327790:REA393216 RNM327790:RNW393216 RXI327790:RXS393216 SHE327790:SHO393216 SRA327790:SRK393216 TAW327790:TBG393216 TKS327790:TLC393216 TUO327790:TUY393216 UEK327790:UEU393216 UOG327790:UOQ393216 UYC327790:UYM393216 VHY327790:VII393216 VRU327790:VSE393216 WBQ327790:WCA393216 WLM327790:WLW393216 WVI327790:WVS393216 A393326:K458752 IW393326:JG458752 SS393326:TC458752 ACO393326:ACY458752 AMK393326:AMU458752 AWG393326:AWQ458752 BGC393326:BGM458752 BPY393326:BQI458752 BZU393326:CAE458752 CJQ393326:CKA458752 CTM393326:CTW458752 DDI393326:DDS458752 DNE393326:DNO458752 DXA393326:DXK458752 EGW393326:EHG458752 EQS393326:ERC458752 FAO393326:FAY458752 FKK393326:FKU458752 FUG393326:FUQ458752 GEC393326:GEM458752 GNY393326:GOI458752 GXU393326:GYE458752 HHQ393326:HIA458752 HRM393326:HRW458752 IBI393326:IBS458752 ILE393326:ILO458752 IVA393326:IVK458752 JEW393326:JFG458752 JOS393326:JPC458752 JYO393326:JYY458752 KIK393326:KIU458752 KSG393326:KSQ458752 LCC393326:LCM458752 LLY393326:LMI458752 LVU393326:LWE458752 MFQ393326:MGA458752 MPM393326:MPW458752 MZI393326:MZS458752 NJE393326:NJO458752 NTA393326:NTK458752 OCW393326:ODG458752 OMS393326:ONC458752 OWO393326:OWY458752 PGK393326:PGU458752 PQG393326:PQQ458752 QAC393326:QAM458752 QJY393326:QKI458752 QTU393326:QUE458752 RDQ393326:REA458752 RNM393326:RNW458752 RXI393326:RXS458752 SHE393326:SHO458752 SRA393326:SRK458752 TAW393326:TBG458752 TKS393326:TLC458752 TUO393326:TUY458752 UEK393326:UEU458752 UOG393326:UOQ458752 UYC393326:UYM458752 VHY393326:VII458752 VRU393326:VSE458752 WBQ393326:WCA458752 WLM393326:WLW458752 WVI393326:WVS458752 A458862:K524288 IW458862:JG524288 SS458862:TC524288 ACO458862:ACY524288 AMK458862:AMU524288 AWG458862:AWQ524288 BGC458862:BGM524288 BPY458862:BQI524288 BZU458862:CAE524288 CJQ458862:CKA524288 CTM458862:CTW524288 DDI458862:DDS524288 DNE458862:DNO524288 DXA458862:DXK524288 EGW458862:EHG524288 EQS458862:ERC524288 FAO458862:FAY524288 FKK458862:FKU524288 FUG458862:FUQ524288 GEC458862:GEM524288 GNY458862:GOI524288 GXU458862:GYE524288 HHQ458862:HIA524288 HRM458862:HRW524288 IBI458862:IBS524288 ILE458862:ILO524288 IVA458862:IVK524288 JEW458862:JFG524288 JOS458862:JPC524288 JYO458862:JYY524288 KIK458862:KIU524288 KSG458862:KSQ524288 LCC458862:LCM524288 LLY458862:LMI524288 LVU458862:LWE524288 MFQ458862:MGA524288 MPM458862:MPW524288 MZI458862:MZS524288 NJE458862:NJO524288 NTA458862:NTK524288 OCW458862:ODG524288 OMS458862:ONC524288 OWO458862:OWY524288 PGK458862:PGU524288 PQG458862:PQQ524288 QAC458862:QAM524288 QJY458862:QKI524288 QTU458862:QUE524288 RDQ458862:REA524288 RNM458862:RNW524288 RXI458862:RXS524288 SHE458862:SHO524288 SRA458862:SRK524288 TAW458862:TBG524288 TKS458862:TLC524288 TUO458862:TUY524288 UEK458862:UEU524288 UOG458862:UOQ524288 UYC458862:UYM524288 VHY458862:VII524288 VRU458862:VSE524288 WBQ458862:WCA524288 WLM458862:WLW524288 WVI458862:WVS524288 A524398:K589824 IW524398:JG589824 SS524398:TC589824 ACO524398:ACY589824 AMK524398:AMU589824 AWG524398:AWQ589824 BGC524398:BGM589824 BPY524398:BQI589824 BZU524398:CAE589824 CJQ524398:CKA589824 CTM524398:CTW589824 DDI524398:DDS589824 DNE524398:DNO589824 DXA524398:DXK589824 EGW524398:EHG589824 EQS524398:ERC589824 FAO524398:FAY589824 FKK524398:FKU589824 FUG524398:FUQ589824 GEC524398:GEM589824 GNY524398:GOI589824 GXU524398:GYE589824 HHQ524398:HIA589824 HRM524398:HRW589824 IBI524398:IBS589824 ILE524398:ILO589824 IVA524398:IVK589824 JEW524398:JFG589824 JOS524398:JPC589824 JYO524398:JYY589824 KIK524398:KIU589824 KSG524398:KSQ589824 LCC524398:LCM589824 LLY524398:LMI589824 LVU524398:LWE589824 MFQ524398:MGA589824 MPM524398:MPW589824 MZI524398:MZS589824 NJE524398:NJO589824 NTA524398:NTK589824 OCW524398:ODG589824 OMS524398:ONC589824 OWO524398:OWY589824 PGK524398:PGU589824 PQG524398:PQQ589824 QAC524398:QAM589824 QJY524398:QKI589824 QTU524398:QUE589824 RDQ524398:REA589824 RNM524398:RNW589824 RXI524398:RXS589824 SHE524398:SHO589824 SRA524398:SRK589824 TAW524398:TBG589824 TKS524398:TLC589824 TUO524398:TUY589824 UEK524398:UEU589824 UOG524398:UOQ589824 UYC524398:UYM589824 VHY524398:VII589824 VRU524398:VSE589824 WBQ524398:WCA589824 WLM524398:WLW589824 WVI524398:WVS589824 A589934:K655360 IW589934:JG655360 SS589934:TC655360 ACO589934:ACY655360 AMK589934:AMU655360 AWG589934:AWQ655360 BGC589934:BGM655360 BPY589934:BQI655360 BZU589934:CAE655360 CJQ589934:CKA655360 CTM589934:CTW655360 DDI589934:DDS655360 DNE589934:DNO655360 DXA589934:DXK655360 EGW589934:EHG655360 EQS589934:ERC655360 FAO589934:FAY655360 FKK589934:FKU655360 FUG589934:FUQ655360 GEC589934:GEM655360 GNY589934:GOI655360 GXU589934:GYE655360 HHQ589934:HIA655360 HRM589934:HRW655360 IBI589934:IBS655360 ILE589934:ILO655360 IVA589934:IVK655360 JEW589934:JFG655360 JOS589934:JPC655360 JYO589934:JYY655360 KIK589934:KIU655360 KSG589934:KSQ655360 LCC589934:LCM655360 LLY589934:LMI655360 LVU589934:LWE655360 MFQ589934:MGA655360 MPM589934:MPW655360 MZI589934:MZS655360 NJE589934:NJO655360 NTA589934:NTK655360 OCW589934:ODG655360 OMS589934:ONC655360 OWO589934:OWY655360 PGK589934:PGU655360 PQG589934:PQQ655360 QAC589934:QAM655360 QJY589934:QKI655360 QTU589934:QUE655360 RDQ589934:REA655360 RNM589934:RNW655360 RXI589934:RXS655360 SHE589934:SHO655360 SRA589934:SRK655360 TAW589934:TBG655360 TKS589934:TLC655360 TUO589934:TUY655360 UEK589934:UEU655360 UOG589934:UOQ655360 UYC589934:UYM655360 VHY589934:VII655360 VRU589934:VSE655360 WBQ589934:WCA655360 WLM589934:WLW655360 WVI589934:WVS655360 A655470:K720896 IW655470:JG720896 SS655470:TC720896 ACO655470:ACY720896 AMK655470:AMU720896 AWG655470:AWQ720896 BGC655470:BGM720896 BPY655470:BQI720896 BZU655470:CAE720896 CJQ655470:CKA720896 CTM655470:CTW720896 DDI655470:DDS720896 DNE655470:DNO720896 DXA655470:DXK720896 EGW655470:EHG720896 EQS655470:ERC720896 FAO655470:FAY720896 FKK655470:FKU720896 FUG655470:FUQ720896 GEC655470:GEM720896 GNY655470:GOI720896 GXU655470:GYE720896 HHQ655470:HIA720896 HRM655470:HRW720896 IBI655470:IBS720896 ILE655470:ILO720896 IVA655470:IVK720896 JEW655470:JFG720896 JOS655470:JPC720896 JYO655470:JYY720896 KIK655470:KIU720896 KSG655470:KSQ720896 LCC655470:LCM720896 LLY655470:LMI720896 LVU655470:LWE720896 MFQ655470:MGA720896 MPM655470:MPW720896 MZI655470:MZS720896 NJE655470:NJO720896 NTA655470:NTK720896 OCW655470:ODG720896 OMS655470:ONC720896 OWO655470:OWY720896 PGK655470:PGU720896 PQG655470:PQQ720896 QAC655470:QAM720896 QJY655470:QKI720896 QTU655470:QUE720896 RDQ655470:REA720896 RNM655470:RNW720896 RXI655470:RXS720896 SHE655470:SHO720896 SRA655470:SRK720896 TAW655470:TBG720896 TKS655470:TLC720896 TUO655470:TUY720896 UEK655470:UEU720896 UOG655470:UOQ720896 UYC655470:UYM720896 VHY655470:VII720896 VRU655470:VSE720896 WBQ655470:WCA720896 WLM655470:WLW720896 WVI655470:WVS720896 A721006:K786432 IW721006:JG786432 SS721006:TC786432 ACO721006:ACY786432 AMK721006:AMU786432 AWG721006:AWQ786432 BGC721006:BGM786432 BPY721006:BQI786432 BZU721006:CAE786432 CJQ721006:CKA786432 CTM721006:CTW786432 DDI721006:DDS786432 DNE721006:DNO786432 DXA721006:DXK786432 EGW721006:EHG786432 EQS721006:ERC786432 FAO721006:FAY786432 FKK721006:FKU786432 FUG721006:FUQ786432 GEC721006:GEM786432 GNY721006:GOI786432 GXU721006:GYE786432 HHQ721006:HIA786432 HRM721006:HRW786432 IBI721006:IBS786432 ILE721006:ILO786432 IVA721006:IVK786432 JEW721006:JFG786432 JOS721006:JPC786432 JYO721006:JYY786432 KIK721006:KIU786432 KSG721006:KSQ786432 LCC721006:LCM786432 LLY721006:LMI786432 LVU721006:LWE786432 MFQ721006:MGA786432 MPM721006:MPW786432 MZI721006:MZS786432 NJE721006:NJO786432 NTA721006:NTK786432 OCW721006:ODG786432 OMS721006:ONC786432 OWO721006:OWY786432 PGK721006:PGU786432 PQG721006:PQQ786432 QAC721006:QAM786432 QJY721006:QKI786432 QTU721006:QUE786432 RDQ721006:REA786432 RNM721006:RNW786432 RXI721006:RXS786432 SHE721006:SHO786432 SRA721006:SRK786432 TAW721006:TBG786432 TKS721006:TLC786432 TUO721006:TUY786432 UEK721006:UEU786432 UOG721006:UOQ786432 UYC721006:UYM786432 VHY721006:VII786432 VRU721006:VSE786432 WBQ721006:WCA786432 WLM721006:WLW786432 WVI721006:WVS786432 A786542:K851968 IW786542:JG851968 SS786542:TC851968 ACO786542:ACY851968 AMK786542:AMU851968 AWG786542:AWQ851968 BGC786542:BGM851968 BPY786542:BQI851968 BZU786542:CAE851968 CJQ786542:CKA851968 CTM786542:CTW851968 DDI786542:DDS851968 DNE786542:DNO851968 DXA786542:DXK851968 EGW786542:EHG851968 EQS786542:ERC851968 FAO786542:FAY851968 FKK786542:FKU851968 FUG786542:FUQ851968 GEC786542:GEM851968 GNY786542:GOI851968 GXU786542:GYE851968 HHQ786542:HIA851968 HRM786542:HRW851968 IBI786542:IBS851968 ILE786542:ILO851968 IVA786542:IVK851968 JEW786542:JFG851968 JOS786542:JPC851968 JYO786542:JYY851968 KIK786542:KIU851968 KSG786542:KSQ851968 LCC786542:LCM851968 LLY786542:LMI851968 LVU786542:LWE851968 MFQ786542:MGA851968 MPM786542:MPW851968 MZI786542:MZS851968 NJE786542:NJO851968 NTA786542:NTK851968 OCW786542:ODG851968 OMS786542:ONC851968 OWO786542:OWY851968 PGK786542:PGU851968 PQG786542:PQQ851968 QAC786542:QAM851968 QJY786542:QKI851968 QTU786542:QUE851968 RDQ786542:REA851968 RNM786542:RNW851968 RXI786542:RXS851968 SHE786542:SHO851968 SRA786542:SRK851968 TAW786542:TBG851968 TKS786542:TLC851968 TUO786542:TUY851968 UEK786542:UEU851968 UOG786542:UOQ851968 UYC786542:UYM851968 VHY786542:VII851968 VRU786542:VSE851968 WBQ786542:WCA851968 WLM786542:WLW851968 WVI786542:WVS851968 A852078:K917504 IW852078:JG917504 SS852078:TC917504 ACO852078:ACY917504 AMK852078:AMU917504 AWG852078:AWQ917504 BGC852078:BGM917504 BPY852078:BQI917504 BZU852078:CAE917504 CJQ852078:CKA917504 CTM852078:CTW917504 DDI852078:DDS917504 DNE852078:DNO917504 DXA852078:DXK917504 EGW852078:EHG917504 EQS852078:ERC917504 FAO852078:FAY917504 FKK852078:FKU917504 FUG852078:FUQ917504 GEC852078:GEM917504 GNY852078:GOI917504 GXU852078:GYE917504 HHQ852078:HIA917504 HRM852078:HRW917504 IBI852078:IBS917504 ILE852078:ILO917504 IVA852078:IVK917504 JEW852078:JFG917504 JOS852078:JPC917504 JYO852078:JYY917504 KIK852078:KIU917504 KSG852078:KSQ917504 LCC852078:LCM917504 LLY852078:LMI917504 LVU852078:LWE917504 MFQ852078:MGA917504 MPM852078:MPW917504 MZI852078:MZS917504 NJE852078:NJO917504 NTA852078:NTK917504 OCW852078:ODG917504 OMS852078:ONC917504 OWO852078:OWY917504 PGK852078:PGU917504 PQG852078:PQQ917504 QAC852078:QAM917504 QJY852078:QKI917504 QTU852078:QUE917504 RDQ852078:REA917504 RNM852078:RNW917504 RXI852078:RXS917504 SHE852078:SHO917504 SRA852078:SRK917504 TAW852078:TBG917504 TKS852078:TLC917504 TUO852078:TUY917504 UEK852078:UEU917504 UOG852078:UOQ917504 UYC852078:UYM917504 VHY852078:VII917504 VRU852078:VSE917504 WBQ852078:WCA917504 WLM852078:WLW917504 WVI852078:WVS917504 A917614:K983040 IW917614:JG983040 SS917614:TC983040 ACO917614:ACY983040 AMK917614:AMU983040 AWG917614:AWQ983040 BGC917614:BGM983040 BPY917614:BQI983040 BZU917614:CAE983040 CJQ917614:CKA983040 CTM917614:CTW983040 DDI917614:DDS983040 DNE917614:DNO983040 DXA917614:DXK983040 EGW917614:EHG983040 EQS917614:ERC983040 FAO917614:FAY983040 FKK917614:FKU983040 FUG917614:FUQ983040 GEC917614:GEM983040 GNY917614:GOI983040 GXU917614:GYE983040 HHQ917614:HIA983040 HRM917614:HRW983040 IBI917614:IBS983040 ILE917614:ILO983040 IVA917614:IVK983040 JEW917614:JFG983040 JOS917614:JPC983040 JYO917614:JYY983040 KIK917614:KIU983040 KSG917614:KSQ983040 LCC917614:LCM983040 LLY917614:LMI983040 LVU917614:LWE983040 MFQ917614:MGA983040 MPM917614:MPW983040 MZI917614:MZS983040 NJE917614:NJO983040 NTA917614:NTK983040 OCW917614:ODG983040 OMS917614:ONC983040 OWO917614:OWY983040 PGK917614:PGU983040 PQG917614:PQQ983040 QAC917614:QAM983040 QJY917614:QKI983040 QTU917614:QUE983040 RDQ917614:REA983040 RNM917614:RNW983040 RXI917614:RXS983040 SHE917614:SHO983040 SRA917614:SRK983040 TAW917614:TBG983040 TKS917614:TLC983040 TUO917614:TUY983040 UEK917614:UEU983040 UOG917614:UOQ983040 UYC917614:UYM983040 VHY917614:VII983040 VRU917614:VSE983040 WBQ917614:WCA983040 WLM917614:WLW983040 WVI917614:WVS983040 A983150:K1048576 IW983150:JG1048576 SS983150:TC1048576 ACO983150:ACY1048576 AMK983150:AMU1048576 AWG983150:AWQ1048576 BGC983150:BGM1048576 BPY983150:BQI1048576 BZU983150:CAE1048576 CJQ983150:CKA1048576 CTM983150:CTW1048576 DDI983150:DDS1048576 DNE983150:DNO1048576 DXA983150:DXK1048576 EGW983150:EHG1048576 EQS983150:ERC1048576 FAO983150:FAY1048576 FKK983150:FKU1048576 FUG983150:FUQ1048576 GEC983150:GEM1048576 GNY983150:GOI1048576 GXU983150:GYE1048576 HHQ983150:HIA1048576 HRM983150:HRW1048576 IBI983150:IBS1048576 ILE983150:ILO1048576 IVA983150:IVK1048576 JEW983150:JFG1048576 JOS983150:JPC1048576 JYO983150:JYY1048576 KIK983150:KIU1048576 KSG983150:KSQ1048576 LCC983150:LCM1048576 LLY983150:LMI1048576 LVU983150:LWE1048576 MFQ983150:MGA1048576 MPM983150:MPW1048576 MZI983150:MZS1048576 NJE983150:NJO1048576 NTA983150:NTK1048576 OCW983150:ODG1048576 OMS983150:ONC1048576 OWO983150:OWY1048576 PGK983150:PGU1048576 PQG983150:PQQ1048576 QAC983150:QAM1048576 QJY983150:QKI1048576 QTU983150:QUE1048576 RDQ983150:REA1048576 RNM983150:RNW1048576 RXI983150:RXS1048576 SHE983150:SHO1048576 SRA983150:SRK1048576 TAW983150:TBG1048576 TKS983150:TLC1048576 TUO983150:TUY1048576 UEK983150:UEU1048576 UOG983150:UOQ1048576 UYC983150:UYM1048576 VHY983150:VII1048576 VRU983150:VSE1048576 WBQ983150:WCA1048576 WLM983150:WLW1048576 WVI983150:WVS1048576 A12:A88 IW12:IW88 SS12:SS88 ACO12:ACO88 AMK12:AMK88 AWG12:AWG88 BGC12:BGC88 BPY12:BPY88 BZU12:BZU88 CJQ12:CJQ88 CTM12:CTM88 DDI12:DDI88 DNE12:DNE88 DXA12:DXA88 EGW12:EGW88 EQS12:EQS88 FAO12:FAO88 FKK12:FKK88 FUG12:FUG88 GEC12:GEC88 GNY12:GNY88 GXU12:GXU88 HHQ12:HHQ88 HRM12:HRM88 IBI12:IBI88 ILE12:ILE88 IVA12:IVA88 JEW12:JEW88 JOS12:JOS88 JYO12:JYO88 KIK12:KIK88 KSG12:KSG88 LCC12:LCC88 LLY12:LLY88 LVU12:LVU88 MFQ12:MFQ88 MPM12:MPM88 MZI12:MZI88 NJE12:NJE88 NTA12:NTA88 OCW12:OCW88 OMS12:OMS88 OWO12:OWO88 PGK12:PGK88 PQG12:PQG88 QAC12:QAC88 QJY12:QJY88 QTU12:QTU88 RDQ12:RDQ88 RNM12:RNM88 RXI12:RXI88 SHE12:SHE88 SRA12:SRA88 TAW12:TAW88 TKS12:TKS88 TUO12:TUO88 UEK12:UEK88 UOG12:UOG88 UYC12:UYC88 VHY12:VHY88 VRU12:VRU88 WBQ12:WBQ88 WLM12:WLM88 WVI12:WVI88 A65548:A65624 IW65548:IW65624 SS65548:SS65624 ACO65548:ACO65624 AMK65548:AMK65624 AWG65548:AWG65624 BGC65548:BGC65624 BPY65548:BPY65624 BZU65548:BZU65624 CJQ65548:CJQ65624 CTM65548:CTM65624 DDI65548:DDI65624 DNE65548:DNE65624 DXA65548:DXA65624 EGW65548:EGW65624 EQS65548:EQS65624 FAO65548:FAO65624 FKK65548:FKK65624 FUG65548:FUG65624 GEC65548:GEC65624 GNY65548:GNY65624 GXU65548:GXU65624 HHQ65548:HHQ65624 HRM65548:HRM65624 IBI65548:IBI65624 ILE65548:ILE65624 IVA65548:IVA65624 JEW65548:JEW65624 JOS65548:JOS65624 JYO65548:JYO65624 KIK65548:KIK65624 KSG65548:KSG65624 LCC65548:LCC65624 LLY65548:LLY65624 LVU65548:LVU65624 MFQ65548:MFQ65624 MPM65548:MPM65624 MZI65548:MZI65624 NJE65548:NJE65624 NTA65548:NTA65624 OCW65548:OCW65624 OMS65548:OMS65624 OWO65548:OWO65624 PGK65548:PGK65624 PQG65548:PQG65624 QAC65548:QAC65624 QJY65548:QJY65624 QTU65548:QTU65624 RDQ65548:RDQ65624 RNM65548:RNM65624 RXI65548:RXI65624 SHE65548:SHE65624 SRA65548:SRA65624 TAW65548:TAW65624 TKS65548:TKS65624 TUO65548:TUO65624 UEK65548:UEK65624 UOG65548:UOG65624 UYC65548:UYC65624 VHY65548:VHY65624 VRU65548:VRU65624 WBQ65548:WBQ65624 WLM65548:WLM65624 WVI65548:WVI65624 A131084:A131160 IW131084:IW131160 SS131084:SS131160 ACO131084:ACO131160 AMK131084:AMK131160 AWG131084:AWG131160 BGC131084:BGC131160 BPY131084:BPY131160 BZU131084:BZU131160 CJQ131084:CJQ131160 CTM131084:CTM131160 DDI131084:DDI131160 DNE131084:DNE131160 DXA131084:DXA131160 EGW131084:EGW131160 EQS131084:EQS131160 FAO131084:FAO131160 FKK131084:FKK131160 FUG131084:FUG131160 GEC131084:GEC131160 GNY131084:GNY131160 GXU131084:GXU131160 HHQ131084:HHQ131160 HRM131084:HRM131160 IBI131084:IBI131160 ILE131084:ILE131160 IVA131084:IVA131160 JEW131084:JEW131160 JOS131084:JOS131160 JYO131084:JYO131160 KIK131084:KIK131160 KSG131084:KSG131160 LCC131084:LCC131160 LLY131084:LLY131160 LVU131084:LVU131160 MFQ131084:MFQ131160 MPM131084:MPM131160 MZI131084:MZI131160 NJE131084:NJE131160 NTA131084:NTA131160 OCW131084:OCW131160 OMS131084:OMS131160 OWO131084:OWO131160 PGK131084:PGK131160 PQG131084:PQG131160 QAC131084:QAC131160 QJY131084:QJY131160 QTU131084:QTU131160 RDQ131084:RDQ131160 RNM131084:RNM131160 RXI131084:RXI131160 SHE131084:SHE131160 SRA131084:SRA131160 TAW131084:TAW131160 TKS131084:TKS131160 TUO131084:TUO131160 UEK131084:UEK131160 UOG131084:UOG131160 UYC131084:UYC131160 VHY131084:VHY131160 VRU131084:VRU131160 WBQ131084:WBQ131160 WLM131084:WLM131160 WVI131084:WVI131160 A196620:A196696 IW196620:IW196696 SS196620:SS196696 ACO196620:ACO196696 AMK196620:AMK196696 AWG196620:AWG196696 BGC196620:BGC196696 BPY196620:BPY196696 BZU196620:BZU196696 CJQ196620:CJQ196696 CTM196620:CTM196696 DDI196620:DDI196696 DNE196620:DNE196696 DXA196620:DXA196696 EGW196620:EGW196696 EQS196620:EQS196696 FAO196620:FAO196696 FKK196620:FKK196696 FUG196620:FUG196696 GEC196620:GEC196696 GNY196620:GNY196696 GXU196620:GXU196696 HHQ196620:HHQ196696 HRM196620:HRM196696 IBI196620:IBI196696 ILE196620:ILE196696 IVA196620:IVA196696 JEW196620:JEW196696 JOS196620:JOS196696 JYO196620:JYO196696 KIK196620:KIK196696 KSG196620:KSG196696 LCC196620:LCC196696 LLY196620:LLY196696 LVU196620:LVU196696 MFQ196620:MFQ196696 MPM196620:MPM196696 MZI196620:MZI196696 NJE196620:NJE196696 NTA196620:NTA196696 OCW196620:OCW196696 OMS196620:OMS196696 OWO196620:OWO196696 PGK196620:PGK196696 PQG196620:PQG196696 QAC196620:QAC196696 QJY196620:QJY196696 QTU196620:QTU196696 RDQ196620:RDQ196696 RNM196620:RNM196696 RXI196620:RXI196696 SHE196620:SHE196696 SRA196620:SRA196696 TAW196620:TAW196696 TKS196620:TKS196696 TUO196620:TUO196696 UEK196620:UEK196696 UOG196620:UOG196696 UYC196620:UYC196696 VHY196620:VHY196696 VRU196620:VRU196696 WBQ196620:WBQ196696 WLM196620:WLM196696 WVI196620:WVI196696 A262156:A262232 IW262156:IW262232 SS262156:SS262232 ACO262156:ACO262232 AMK262156:AMK262232 AWG262156:AWG262232 BGC262156:BGC262232 BPY262156:BPY262232 BZU262156:BZU262232 CJQ262156:CJQ262232 CTM262156:CTM262232 DDI262156:DDI262232 DNE262156:DNE262232 DXA262156:DXA262232 EGW262156:EGW262232 EQS262156:EQS262232 FAO262156:FAO262232 FKK262156:FKK262232 FUG262156:FUG262232 GEC262156:GEC262232 GNY262156:GNY262232 GXU262156:GXU262232 HHQ262156:HHQ262232 HRM262156:HRM262232 IBI262156:IBI262232 ILE262156:ILE262232 IVA262156:IVA262232 JEW262156:JEW262232 JOS262156:JOS262232 JYO262156:JYO262232 KIK262156:KIK262232 KSG262156:KSG262232 LCC262156:LCC262232 LLY262156:LLY262232 LVU262156:LVU262232 MFQ262156:MFQ262232 MPM262156:MPM262232 MZI262156:MZI262232 NJE262156:NJE262232 NTA262156:NTA262232 OCW262156:OCW262232 OMS262156:OMS262232 OWO262156:OWO262232 PGK262156:PGK262232 PQG262156:PQG262232 QAC262156:QAC262232 QJY262156:QJY262232 QTU262156:QTU262232 RDQ262156:RDQ262232 RNM262156:RNM262232 RXI262156:RXI262232 SHE262156:SHE262232 SRA262156:SRA262232 TAW262156:TAW262232 TKS262156:TKS262232 TUO262156:TUO262232 UEK262156:UEK262232 UOG262156:UOG262232 UYC262156:UYC262232 VHY262156:VHY262232 VRU262156:VRU262232 WBQ262156:WBQ262232 WLM262156:WLM262232 WVI262156:WVI262232 A327692:A327768 IW327692:IW327768 SS327692:SS327768 ACO327692:ACO327768 AMK327692:AMK327768 AWG327692:AWG327768 BGC327692:BGC327768 BPY327692:BPY327768 BZU327692:BZU327768 CJQ327692:CJQ327768 CTM327692:CTM327768 DDI327692:DDI327768 DNE327692:DNE327768 DXA327692:DXA327768 EGW327692:EGW327768 EQS327692:EQS327768 FAO327692:FAO327768 FKK327692:FKK327768 FUG327692:FUG327768 GEC327692:GEC327768 GNY327692:GNY327768 GXU327692:GXU327768 HHQ327692:HHQ327768 HRM327692:HRM327768 IBI327692:IBI327768 ILE327692:ILE327768 IVA327692:IVA327768 JEW327692:JEW327768 JOS327692:JOS327768 JYO327692:JYO327768 KIK327692:KIK327768 KSG327692:KSG327768 LCC327692:LCC327768 LLY327692:LLY327768 LVU327692:LVU327768 MFQ327692:MFQ327768 MPM327692:MPM327768 MZI327692:MZI327768 NJE327692:NJE327768 NTA327692:NTA327768 OCW327692:OCW327768 OMS327692:OMS327768 OWO327692:OWO327768 PGK327692:PGK327768 PQG327692:PQG327768 QAC327692:QAC327768 QJY327692:QJY327768 QTU327692:QTU327768 RDQ327692:RDQ327768 RNM327692:RNM327768 RXI327692:RXI327768 SHE327692:SHE327768 SRA327692:SRA327768 TAW327692:TAW327768 TKS327692:TKS327768 TUO327692:TUO327768 UEK327692:UEK327768 UOG327692:UOG327768 UYC327692:UYC327768 VHY327692:VHY327768 VRU327692:VRU327768 WBQ327692:WBQ327768 WLM327692:WLM327768 WVI327692:WVI327768 A393228:A393304 IW393228:IW393304 SS393228:SS393304 ACO393228:ACO393304 AMK393228:AMK393304 AWG393228:AWG393304 BGC393228:BGC393304 BPY393228:BPY393304 BZU393228:BZU393304 CJQ393228:CJQ393304 CTM393228:CTM393304 DDI393228:DDI393304 DNE393228:DNE393304 DXA393228:DXA393304 EGW393228:EGW393304 EQS393228:EQS393304 FAO393228:FAO393304 FKK393228:FKK393304 FUG393228:FUG393304 GEC393228:GEC393304 GNY393228:GNY393304 GXU393228:GXU393304 HHQ393228:HHQ393304 HRM393228:HRM393304 IBI393228:IBI393304 ILE393228:ILE393304 IVA393228:IVA393304 JEW393228:JEW393304 JOS393228:JOS393304 JYO393228:JYO393304 KIK393228:KIK393304 KSG393228:KSG393304 LCC393228:LCC393304 LLY393228:LLY393304 LVU393228:LVU393304 MFQ393228:MFQ393304 MPM393228:MPM393304 MZI393228:MZI393304 NJE393228:NJE393304 NTA393228:NTA393304 OCW393228:OCW393304 OMS393228:OMS393304 OWO393228:OWO393304 PGK393228:PGK393304 PQG393228:PQG393304 QAC393228:QAC393304 QJY393228:QJY393304 QTU393228:QTU393304 RDQ393228:RDQ393304 RNM393228:RNM393304 RXI393228:RXI393304 SHE393228:SHE393304 SRA393228:SRA393304 TAW393228:TAW393304 TKS393228:TKS393304 TUO393228:TUO393304 UEK393228:UEK393304 UOG393228:UOG393304 UYC393228:UYC393304 VHY393228:VHY393304 VRU393228:VRU393304 WBQ393228:WBQ393304 WLM393228:WLM393304 WVI393228:WVI393304 A458764:A458840 IW458764:IW458840 SS458764:SS458840 ACO458764:ACO458840 AMK458764:AMK458840 AWG458764:AWG458840 BGC458764:BGC458840 BPY458764:BPY458840 BZU458764:BZU458840 CJQ458764:CJQ458840 CTM458764:CTM458840 DDI458764:DDI458840 DNE458764:DNE458840 DXA458764:DXA458840 EGW458764:EGW458840 EQS458764:EQS458840 FAO458764:FAO458840 FKK458764:FKK458840 FUG458764:FUG458840 GEC458764:GEC458840 GNY458764:GNY458840 GXU458764:GXU458840 HHQ458764:HHQ458840 HRM458764:HRM458840 IBI458764:IBI458840 ILE458764:ILE458840 IVA458764:IVA458840 JEW458764:JEW458840 JOS458764:JOS458840 JYO458764:JYO458840 KIK458764:KIK458840 KSG458764:KSG458840 LCC458764:LCC458840 LLY458764:LLY458840 LVU458764:LVU458840 MFQ458764:MFQ458840 MPM458764:MPM458840 MZI458764:MZI458840 NJE458764:NJE458840 NTA458764:NTA458840 OCW458764:OCW458840 OMS458764:OMS458840 OWO458764:OWO458840 PGK458764:PGK458840 PQG458764:PQG458840 QAC458764:QAC458840 QJY458764:QJY458840 QTU458764:QTU458840 RDQ458764:RDQ458840 RNM458764:RNM458840 RXI458764:RXI458840 SHE458764:SHE458840 SRA458764:SRA458840 TAW458764:TAW458840 TKS458764:TKS458840 TUO458764:TUO458840 UEK458764:UEK458840 UOG458764:UOG458840 UYC458764:UYC458840 VHY458764:VHY458840 VRU458764:VRU458840 WBQ458764:WBQ458840 WLM458764:WLM458840 WVI458764:WVI458840 A524300:A524376 IW524300:IW524376 SS524300:SS524376 ACO524300:ACO524376 AMK524300:AMK524376 AWG524300:AWG524376 BGC524300:BGC524376 BPY524300:BPY524376 BZU524300:BZU524376 CJQ524300:CJQ524376 CTM524300:CTM524376 DDI524300:DDI524376 DNE524300:DNE524376 DXA524300:DXA524376 EGW524300:EGW524376 EQS524300:EQS524376 FAO524300:FAO524376 FKK524300:FKK524376 FUG524300:FUG524376 GEC524300:GEC524376 GNY524300:GNY524376 GXU524300:GXU524376 HHQ524300:HHQ524376 HRM524300:HRM524376 IBI524300:IBI524376 ILE524300:ILE524376 IVA524300:IVA524376 JEW524300:JEW524376 JOS524300:JOS524376 JYO524300:JYO524376 KIK524300:KIK524376 KSG524300:KSG524376 LCC524300:LCC524376 LLY524300:LLY524376 LVU524300:LVU524376 MFQ524300:MFQ524376 MPM524300:MPM524376 MZI524300:MZI524376 NJE524300:NJE524376 NTA524300:NTA524376 OCW524300:OCW524376 OMS524300:OMS524376 OWO524300:OWO524376 PGK524300:PGK524376 PQG524300:PQG524376 QAC524300:QAC524376 QJY524300:QJY524376 QTU524300:QTU524376 RDQ524300:RDQ524376 RNM524300:RNM524376 RXI524300:RXI524376 SHE524300:SHE524376 SRA524300:SRA524376 TAW524300:TAW524376 TKS524300:TKS524376 TUO524300:TUO524376 UEK524300:UEK524376 UOG524300:UOG524376 UYC524300:UYC524376 VHY524300:VHY524376 VRU524300:VRU524376 WBQ524300:WBQ524376 WLM524300:WLM524376 WVI524300:WVI524376 A589836:A589912 IW589836:IW589912 SS589836:SS589912 ACO589836:ACO589912 AMK589836:AMK589912 AWG589836:AWG589912 BGC589836:BGC589912 BPY589836:BPY589912 BZU589836:BZU589912 CJQ589836:CJQ589912 CTM589836:CTM589912 DDI589836:DDI589912 DNE589836:DNE589912 DXA589836:DXA589912 EGW589836:EGW589912 EQS589836:EQS589912 FAO589836:FAO589912 FKK589836:FKK589912 FUG589836:FUG589912 GEC589836:GEC589912 GNY589836:GNY589912 GXU589836:GXU589912 HHQ589836:HHQ589912 HRM589836:HRM589912 IBI589836:IBI589912 ILE589836:ILE589912 IVA589836:IVA589912 JEW589836:JEW589912 JOS589836:JOS589912 JYO589836:JYO589912 KIK589836:KIK589912 KSG589836:KSG589912 LCC589836:LCC589912 LLY589836:LLY589912 LVU589836:LVU589912 MFQ589836:MFQ589912 MPM589836:MPM589912 MZI589836:MZI589912 NJE589836:NJE589912 NTA589836:NTA589912 OCW589836:OCW589912 OMS589836:OMS589912 OWO589836:OWO589912 PGK589836:PGK589912 PQG589836:PQG589912 QAC589836:QAC589912 QJY589836:QJY589912 QTU589836:QTU589912 RDQ589836:RDQ589912 RNM589836:RNM589912 RXI589836:RXI589912 SHE589836:SHE589912 SRA589836:SRA589912 TAW589836:TAW589912 TKS589836:TKS589912 TUO589836:TUO589912 UEK589836:UEK589912 UOG589836:UOG589912 UYC589836:UYC589912 VHY589836:VHY589912 VRU589836:VRU589912 WBQ589836:WBQ589912 WLM589836:WLM589912 WVI589836:WVI589912 A655372:A655448 IW655372:IW655448 SS655372:SS655448 ACO655372:ACO655448 AMK655372:AMK655448 AWG655372:AWG655448 BGC655372:BGC655448 BPY655372:BPY655448 BZU655372:BZU655448 CJQ655372:CJQ655448 CTM655372:CTM655448 DDI655372:DDI655448 DNE655372:DNE655448 DXA655372:DXA655448 EGW655372:EGW655448 EQS655372:EQS655448 FAO655372:FAO655448 FKK655372:FKK655448 FUG655372:FUG655448 GEC655372:GEC655448 GNY655372:GNY655448 GXU655372:GXU655448 HHQ655372:HHQ655448 HRM655372:HRM655448 IBI655372:IBI655448 ILE655372:ILE655448 IVA655372:IVA655448 JEW655372:JEW655448 JOS655372:JOS655448 JYO655372:JYO655448 KIK655372:KIK655448 KSG655372:KSG655448 LCC655372:LCC655448 LLY655372:LLY655448 LVU655372:LVU655448 MFQ655372:MFQ655448 MPM655372:MPM655448 MZI655372:MZI655448 NJE655372:NJE655448 NTA655372:NTA655448 OCW655372:OCW655448 OMS655372:OMS655448 OWO655372:OWO655448 PGK655372:PGK655448 PQG655372:PQG655448 QAC655372:QAC655448 QJY655372:QJY655448 QTU655372:QTU655448 RDQ655372:RDQ655448 RNM655372:RNM655448 RXI655372:RXI655448 SHE655372:SHE655448 SRA655372:SRA655448 TAW655372:TAW655448 TKS655372:TKS655448 TUO655372:TUO655448 UEK655372:UEK655448 UOG655372:UOG655448 UYC655372:UYC655448 VHY655372:VHY655448 VRU655372:VRU655448 WBQ655372:WBQ655448 WLM655372:WLM655448 WVI655372:WVI655448 A720908:A720984 IW720908:IW720984 SS720908:SS720984 ACO720908:ACO720984 AMK720908:AMK720984 AWG720908:AWG720984 BGC720908:BGC720984 BPY720908:BPY720984 BZU720908:BZU720984 CJQ720908:CJQ720984 CTM720908:CTM720984 DDI720908:DDI720984 DNE720908:DNE720984 DXA720908:DXA720984 EGW720908:EGW720984 EQS720908:EQS720984 FAO720908:FAO720984 FKK720908:FKK720984 FUG720908:FUG720984 GEC720908:GEC720984 GNY720908:GNY720984 GXU720908:GXU720984 HHQ720908:HHQ720984 HRM720908:HRM720984 IBI720908:IBI720984 ILE720908:ILE720984 IVA720908:IVA720984 JEW720908:JEW720984 JOS720908:JOS720984 JYO720908:JYO720984 KIK720908:KIK720984 KSG720908:KSG720984 LCC720908:LCC720984 LLY720908:LLY720984 LVU720908:LVU720984 MFQ720908:MFQ720984 MPM720908:MPM720984 MZI720908:MZI720984 NJE720908:NJE720984 NTA720908:NTA720984 OCW720908:OCW720984 OMS720908:OMS720984 OWO720908:OWO720984 PGK720908:PGK720984 PQG720908:PQG720984 QAC720908:QAC720984 QJY720908:QJY720984 QTU720908:QTU720984 RDQ720908:RDQ720984 RNM720908:RNM720984 RXI720908:RXI720984 SHE720908:SHE720984 SRA720908:SRA720984 TAW720908:TAW720984 TKS720908:TKS720984 TUO720908:TUO720984 UEK720908:UEK720984 UOG720908:UOG720984 UYC720908:UYC720984 VHY720908:VHY720984 VRU720908:VRU720984 WBQ720908:WBQ720984 WLM720908:WLM720984 WVI720908:WVI720984 A786444:A786520 IW786444:IW786520 SS786444:SS786520 ACO786444:ACO786520 AMK786444:AMK786520 AWG786444:AWG786520 BGC786444:BGC786520 BPY786444:BPY786520 BZU786444:BZU786520 CJQ786444:CJQ786520 CTM786444:CTM786520 DDI786444:DDI786520 DNE786444:DNE786520 DXA786444:DXA786520 EGW786444:EGW786520 EQS786444:EQS786520 FAO786444:FAO786520 FKK786444:FKK786520 FUG786444:FUG786520 GEC786444:GEC786520 GNY786444:GNY786520 GXU786444:GXU786520 HHQ786444:HHQ786520 HRM786444:HRM786520 IBI786444:IBI786520 ILE786444:ILE786520 IVA786444:IVA786520 JEW786444:JEW786520 JOS786444:JOS786520 JYO786444:JYO786520 KIK786444:KIK786520 KSG786444:KSG786520 LCC786444:LCC786520 LLY786444:LLY786520 LVU786444:LVU786520 MFQ786444:MFQ786520 MPM786444:MPM786520 MZI786444:MZI786520 NJE786444:NJE786520 NTA786444:NTA786520 OCW786444:OCW786520 OMS786444:OMS786520 OWO786444:OWO786520 PGK786444:PGK786520 PQG786444:PQG786520 QAC786444:QAC786520 QJY786444:QJY786520 QTU786444:QTU786520 RDQ786444:RDQ786520 RNM786444:RNM786520 RXI786444:RXI786520 SHE786444:SHE786520 SRA786444:SRA786520 TAW786444:TAW786520 TKS786444:TKS786520 TUO786444:TUO786520 UEK786444:UEK786520 UOG786444:UOG786520 UYC786444:UYC786520 VHY786444:VHY786520 VRU786444:VRU786520 WBQ786444:WBQ786520 WLM786444:WLM786520 WVI786444:WVI786520 A851980:A852056 IW851980:IW852056 SS851980:SS852056 ACO851980:ACO852056 AMK851980:AMK852056 AWG851980:AWG852056 BGC851980:BGC852056 BPY851980:BPY852056 BZU851980:BZU852056 CJQ851980:CJQ852056 CTM851980:CTM852056 DDI851980:DDI852056 DNE851980:DNE852056 DXA851980:DXA852056 EGW851980:EGW852056 EQS851980:EQS852056 FAO851980:FAO852056 FKK851980:FKK852056 FUG851980:FUG852056 GEC851980:GEC852056 GNY851980:GNY852056 GXU851980:GXU852056 HHQ851980:HHQ852056 HRM851980:HRM852056 IBI851980:IBI852056 ILE851980:ILE852056 IVA851980:IVA852056 JEW851980:JEW852056 JOS851980:JOS852056 JYO851980:JYO852056 KIK851980:KIK852056 KSG851980:KSG852056 LCC851980:LCC852056 LLY851980:LLY852056 LVU851980:LVU852056 MFQ851980:MFQ852056 MPM851980:MPM852056 MZI851980:MZI852056 NJE851980:NJE852056 NTA851980:NTA852056 OCW851980:OCW852056 OMS851980:OMS852056 OWO851980:OWO852056 PGK851980:PGK852056 PQG851980:PQG852056 QAC851980:QAC852056 QJY851980:QJY852056 QTU851980:QTU852056 RDQ851980:RDQ852056 RNM851980:RNM852056 RXI851980:RXI852056 SHE851980:SHE852056 SRA851980:SRA852056 TAW851980:TAW852056 TKS851980:TKS852056 TUO851980:TUO852056 UEK851980:UEK852056 UOG851980:UOG852056 UYC851980:UYC852056 VHY851980:VHY852056 VRU851980:VRU852056 WBQ851980:WBQ852056 WLM851980:WLM852056 WVI851980:WVI852056 A917516:A917592 IW917516:IW917592 SS917516:SS917592 ACO917516:ACO917592 AMK917516:AMK917592 AWG917516:AWG917592 BGC917516:BGC917592 BPY917516:BPY917592 BZU917516:BZU917592 CJQ917516:CJQ917592 CTM917516:CTM917592 DDI917516:DDI917592 DNE917516:DNE917592 DXA917516:DXA917592 EGW917516:EGW917592 EQS917516:EQS917592 FAO917516:FAO917592 FKK917516:FKK917592 FUG917516:FUG917592 GEC917516:GEC917592 GNY917516:GNY917592 GXU917516:GXU917592 HHQ917516:HHQ917592 HRM917516:HRM917592 IBI917516:IBI917592 ILE917516:ILE917592 IVA917516:IVA917592 JEW917516:JEW917592 JOS917516:JOS917592 JYO917516:JYO917592 KIK917516:KIK917592 KSG917516:KSG917592 LCC917516:LCC917592 LLY917516:LLY917592 LVU917516:LVU917592 MFQ917516:MFQ917592 MPM917516:MPM917592 MZI917516:MZI917592 NJE917516:NJE917592 NTA917516:NTA917592 OCW917516:OCW917592 OMS917516:OMS917592 OWO917516:OWO917592 PGK917516:PGK917592 PQG917516:PQG917592 QAC917516:QAC917592 QJY917516:QJY917592 QTU917516:QTU917592 RDQ917516:RDQ917592 RNM917516:RNM917592 RXI917516:RXI917592 SHE917516:SHE917592 SRA917516:SRA917592 TAW917516:TAW917592 TKS917516:TKS917592 TUO917516:TUO917592 UEK917516:UEK917592 UOG917516:UOG917592 UYC917516:UYC917592 VHY917516:VHY917592 VRU917516:VRU917592 WBQ917516:WBQ917592 WLM917516:WLM917592 WVI917516:WVI917592 A983052:A983128 IW983052:IW983128 SS983052:SS983128 ACO983052:ACO983128 AMK983052:AMK983128 AWG983052:AWG983128 BGC983052:BGC983128 BPY983052:BPY983128 BZU983052:BZU983128 CJQ983052:CJQ983128 CTM983052:CTM983128 DDI983052:DDI983128 DNE983052:DNE983128 DXA983052:DXA983128 EGW983052:EGW983128 EQS983052:EQS983128 FAO983052:FAO983128 FKK983052:FKK983128 FUG983052:FUG983128 GEC983052:GEC983128 GNY983052:GNY983128 GXU983052:GXU983128 HHQ983052:HHQ983128 HRM983052:HRM983128 IBI983052:IBI983128 ILE983052:ILE983128 IVA983052:IVA983128 JEW983052:JEW983128 JOS983052:JOS983128 JYO983052:JYO983128 KIK983052:KIK983128 KSG983052:KSG983128 LCC983052:LCC983128 LLY983052:LLY983128 LVU983052:LVU983128 MFQ983052:MFQ983128 MPM983052:MPM983128 MZI983052:MZI983128 NJE983052:NJE983128 NTA983052:NTA983128 OCW983052:OCW983128 OMS983052:OMS983128 OWO983052:OWO983128 PGK983052:PGK983128 PQG983052:PQG983128 QAC983052:QAC983128 QJY983052:QJY983128 QTU983052:QTU983128 RDQ983052:RDQ983128 RNM983052:RNM983128 RXI983052:RXI983128 SHE983052:SHE983128 SRA983052:SRA983128 TAW983052:TAW983128 TKS983052:TKS983128 TUO983052:TUO983128 UEK983052:UEK983128 UOG983052:UOG983128 UYC983052:UYC983128 VHY983052:VHY983128 VRU983052:VRU983128 WBQ983052:WBQ983128 WLM983052:WLM983128 WVI983052:WVI983128 B12:E86 IX12:JA86 ST12:SW86 ACP12:ACS86 AML12:AMO86 AWH12:AWK86 BGD12:BGG86 BPZ12:BQC86 BZV12:BZY86 CJR12:CJU86 CTN12:CTQ86 DDJ12:DDM86 DNF12:DNI86 DXB12:DXE86 EGX12:EHA86 EQT12:EQW86 FAP12:FAS86 FKL12:FKO86 FUH12:FUK86 GED12:GEG86 GNZ12:GOC86 GXV12:GXY86 HHR12:HHU86 HRN12:HRQ86 IBJ12:IBM86 ILF12:ILI86 IVB12:IVE86 JEX12:JFA86 JOT12:JOW86 JYP12:JYS86 KIL12:KIO86 KSH12:KSK86 LCD12:LCG86 LLZ12:LMC86 LVV12:LVY86 MFR12:MFU86 MPN12:MPQ86 MZJ12:MZM86 NJF12:NJI86 NTB12:NTE86 OCX12:ODA86 OMT12:OMW86 OWP12:OWS86 PGL12:PGO86 PQH12:PQK86 QAD12:QAG86 QJZ12:QKC86 QTV12:QTY86 RDR12:RDU86 RNN12:RNQ86 RXJ12:RXM86 SHF12:SHI86 SRB12:SRE86 TAX12:TBA86 TKT12:TKW86 TUP12:TUS86 UEL12:UEO86 UOH12:UOK86 UYD12:UYG86 VHZ12:VIC86 VRV12:VRY86 WBR12:WBU86 WLN12:WLQ86 WVJ12:WVM86 B65548:E65622 IX65548:JA65622 ST65548:SW65622 ACP65548:ACS65622 AML65548:AMO65622 AWH65548:AWK65622 BGD65548:BGG65622 BPZ65548:BQC65622 BZV65548:BZY65622 CJR65548:CJU65622 CTN65548:CTQ65622 DDJ65548:DDM65622 DNF65548:DNI65622 DXB65548:DXE65622 EGX65548:EHA65622 EQT65548:EQW65622 FAP65548:FAS65622 FKL65548:FKO65622 FUH65548:FUK65622 GED65548:GEG65622 GNZ65548:GOC65622 GXV65548:GXY65622 HHR65548:HHU65622 HRN65548:HRQ65622 IBJ65548:IBM65622 ILF65548:ILI65622 IVB65548:IVE65622 JEX65548:JFA65622 JOT65548:JOW65622 JYP65548:JYS65622 KIL65548:KIO65622 KSH65548:KSK65622 LCD65548:LCG65622 LLZ65548:LMC65622 LVV65548:LVY65622 MFR65548:MFU65622 MPN65548:MPQ65622 MZJ65548:MZM65622 NJF65548:NJI65622 NTB65548:NTE65622 OCX65548:ODA65622 OMT65548:OMW65622 OWP65548:OWS65622 PGL65548:PGO65622 PQH65548:PQK65622 QAD65548:QAG65622 QJZ65548:QKC65622 QTV65548:QTY65622 RDR65548:RDU65622 RNN65548:RNQ65622 RXJ65548:RXM65622 SHF65548:SHI65622 SRB65548:SRE65622 TAX65548:TBA65622 TKT65548:TKW65622 TUP65548:TUS65622 UEL65548:UEO65622 UOH65548:UOK65622 UYD65548:UYG65622 VHZ65548:VIC65622 VRV65548:VRY65622 WBR65548:WBU65622 WLN65548:WLQ65622 WVJ65548:WVM65622 B131084:E131158 IX131084:JA131158 ST131084:SW131158 ACP131084:ACS131158 AML131084:AMO131158 AWH131084:AWK131158 BGD131084:BGG131158 BPZ131084:BQC131158 BZV131084:BZY131158 CJR131084:CJU131158 CTN131084:CTQ131158 DDJ131084:DDM131158 DNF131084:DNI131158 DXB131084:DXE131158 EGX131084:EHA131158 EQT131084:EQW131158 FAP131084:FAS131158 FKL131084:FKO131158 FUH131084:FUK131158 GED131084:GEG131158 GNZ131084:GOC131158 GXV131084:GXY131158 HHR131084:HHU131158 HRN131084:HRQ131158 IBJ131084:IBM131158 ILF131084:ILI131158 IVB131084:IVE131158 JEX131084:JFA131158 JOT131084:JOW131158 JYP131084:JYS131158 KIL131084:KIO131158 KSH131084:KSK131158 LCD131084:LCG131158 LLZ131084:LMC131158 LVV131084:LVY131158 MFR131084:MFU131158 MPN131084:MPQ131158 MZJ131084:MZM131158 NJF131084:NJI131158 NTB131084:NTE131158 OCX131084:ODA131158 OMT131084:OMW131158 OWP131084:OWS131158 PGL131084:PGO131158 PQH131084:PQK131158 QAD131084:QAG131158 QJZ131084:QKC131158 QTV131084:QTY131158 RDR131084:RDU131158 RNN131084:RNQ131158 RXJ131084:RXM131158 SHF131084:SHI131158 SRB131084:SRE131158 TAX131084:TBA131158 TKT131084:TKW131158 TUP131084:TUS131158 UEL131084:UEO131158 UOH131084:UOK131158 UYD131084:UYG131158 VHZ131084:VIC131158 VRV131084:VRY131158 WBR131084:WBU131158 WLN131084:WLQ131158 WVJ131084:WVM131158 B196620:E196694 IX196620:JA196694 ST196620:SW196694 ACP196620:ACS196694 AML196620:AMO196694 AWH196620:AWK196694 BGD196620:BGG196694 BPZ196620:BQC196694 BZV196620:BZY196694 CJR196620:CJU196694 CTN196620:CTQ196694 DDJ196620:DDM196694 DNF196620:DNI196694 DXB196620:DXE196694 EGX196620:EHA196694 EQT196620:EQW196694 FAP196620:FAS196694 FKL196620:FKO196694 FUH196620:FUK196694 GED196620:GEG196694 GNZ196620:GOC196694 GXV196620:GXY196694 HHR196620:HHU196694 HRN196620:HRQ196694 IBJ196620:IBM196694 ILF196620:ILI196694 IVB196620:IVE196694 JEX196620:JFA196694 JOT196620:JOW196694 JYP196620:JYS196694 KIL196620:KIO196694 KSH196620:KSK196694 LCD196620:LCG196694 LLZ196620:LMC196694 LVV196620:LVY196694 MFR196620:MFU196694 MPN196620:MPQ196694 MZJ196620:MZM196694 NJF196620:NJI196694 NTB196620:NTE196694 OCX196620:ODA196694 OMT196620:OMW196694 OWP196620:OWS196694 PGL196620:PGO196694 PQH196620:PQK196694 QAD196620:QAG196694 QJZ196620:QKC196694 QTV196620:QTY196694 RDR196620:RDU196694 RNN196620:RNQ196694 RXJ196620:RXM196694 SHF196620:SHI196694 SRB196620:SRE196694 TAX196620:TBA196694 TKT196620:TKW196694 TUP196620:TUS196694 UEL196620:UEO196694 UOH196620:UOK196694 UYD196620:UYG196694 VHZ196620:VIC196694 VRV196620:VRY196694 WBR196620:WBU196694 WLN196620:WLQ196694 WVJ196620:WVM196694 B262156:E262230 IX262156:JA262230 ST262156:SW262230 ACP262156:ACS262230 AML262156:AMO262230 AWH262156:AWK262230 BGD262156:BGG262230 BPZ262156:BQC262230 BZV262156:BZY262230 CJR262156:CJU262230 CTN262156:CTQ262230 DDJ262156:DDM262230 DNF262156:DNI262230 DXB262156:DXE262230 EGX262156:EHA262230 EQT262156:EQW262230 FAP262156:FAS262230 FKL262156:FKO262230 FUH262156:FUK262230 GED262156:GEG262230 GNZ262156:GOC262230 GXV262156:GXY262230 HHR262156:HHU262230 HRN262156:HRQ262230 IBJ262156:IBM262230 ILF262156:ILI262230 IVB262156:IVE262230 JEX262156:JFA262230 JOT262156:JOW262230 JYP262156:JYS262230 KIL262156:KIO262230 KSH262156:KSK262230 LCD262156:LCG262230 LLZ262156:LMC262230 LVV262156:LVY262230 MFR262156:MFU262230 MPN262156:MPQ262230 MZJ262156:MZM262230 NJF262156:NJI262230 NTB262156:NTE262230 OCX262156:ODA262230 OMT262156:OMW262230 OWP262156:OWS262230 PGL262156:PGO262230 PQH262156:PQK262230 QAD262156:QAG262230 QJZ262156:QKC262230 QTV262156:QTY262230 RDR262156:RDU262230 RNN262156:RNQ262230 RXJ262156:RXM262230 SHF262156:SHI262230 SRB262156:SRE262230 TAX262156:TBA262230 TKT262156:TKW262230 TUP262156:TUS262230 UEL262156:UEO262230 UOH262156:UOK262230 UYD262156:UYG262230 VHZ262156:VIC262230 VRV262156:VRY262230 WBR262156:WBU262230 WLN262156:WLQ262230 WVJ262156:WVM262230 B327692:E327766 IX327692:JA327766 ST327692:SW327766 ACP327692:ACS327766 AML327692:AMO327766 AWH327692:AWK327766 BGD327692:BGG327766 BPZ327692:BQC327766 BZV327692:BZY327766 CJR327692:CJU327766 CTN327692:CTQ327766 DDJ327692:DDM327766 DNF327692:DNI327766 DXB327692:DXE327766 EGX327692:EHA327766 EQT327692:EQW327766 FAP327692:FAS327766 FKL327692:FKO327766 FUH327692:FUK327766 GED327692:GEG327766 GNZ327692:GOC327766 GXV327692:GXY327766 HHR327692:HHU327766 HRN327692:HRQ327766 IBJ327692:IBM327766 ILF327692:ILI327766 IVB327692:IVE327766 JEX327692:JFA327766 JOT327692:JOW327766 JYP327692:JYS327766 KIL327692:KIO327766 KSH327692:KSK327766 LCD327692:LCG327766 LLZ327692:LMC327766 LVV327692:LVY327766 MFR327692:MFU327766 MPN327692:MPQ327766 MZJ327692:MZM327766 NJF327692:NJI327766 NTB327692:NTE327766 OCX327692:ODA327766 OMT327692:OMW327766 OWP327692:OWS327766 PGL327692:PGO327766 PQH327692:PQK327766 QAD327692:QAG327766 QJZ327692:QKC327766 QTV327692:QTY327766 RDR327692:RDU327766 RNN327692:RNQ327766 RXJ327692:RXM327766 SHF327692:SHI327766 SRB327692:SRE327766 TAX327692:TBA327766 TKT327692:TKW327766 TUP327692:TUS327766 UEL327692:UEO327766 UOH327692:UOK327766 UYD327692:UYG327766 VHZ327692:VIC327766 VRV327692:VRY327766 WBR327692:WBU327766 WLN327692:WLQ327766 WVJ327692:WVM327766 B393228:E393302 IX393228:JA393302 ST393228:SW393302 ACP393228:ACS393302 AML393228:AMO393302 AWH393228:AWK393302 BGD393228:BGG393302 BPZ393228:BQC393302 BZV393228:BZY393302 CJR393228:CJU393302 CTN393228:CTQ393302 DDJ393228:DDM393302 DNF393228:DNI393302 DXB393228:DXE393302 EGX393228:EHA393302 EQT393228:EQW393302 FAP393228:FAS393302 FKL393228:FKO393302 FUH393228:FUK393302 GED393228:GEG393302 GNZ393228:GOC393302 GXV393228:GXY393302 HHR393228:HHU393302 HRN393228:HRQ393302 IBJ393228:IBM393302 ILF393228:ILI393302 IVB393228:IVE393302 JEX393228:JFA393302 JOT393228:JOW393302 JYP393228:JYS393302 KIL393228:KIO393302 KSH393228:KSK393302 LCD393228:LCG393302 LLZ393228:LMC393302 LVV393228:LVY393302 MFR393228:MFU393302 MPN393228:MPQ393302 MZJ393228:MZM393302 NJF393228:NJI393302 NTB393228:NTE393302 OCX393228:ODA393302 OMT393228:OMW393302 OWP393228:OWS393302 PGL393228:PGO393302 PQH393228:PQK393302 QAD393228:QAG393302 QJZ393228:QKC393302 QTV393228:QTY393302 RDR393228:RDU393302 RNN393228:RNQ393302 RXJ393228:RXM393302 SHF393228:SHI393302 SRB393228:SRE393302 TAX393228:TBA393302 TKT393228:TKW393302 TUP393228:TUS393302 UEL393228:UEO393302 UOH393228:UOK393302 UYD393228:UYG393302 VHZ393228:VIC393302 VRV393228:VRY393302 WBR393228:WBU393302 WLN393228:WLQ393302 WVJ393228:WVM393302 B458764:E458838 IX458764:JA458838 ST458764:SW458838 ACP458764:ACS458838 AML458764:AMO458838 AWH458764:AWK458838 BGD458764:BGG458838 BPZ458764:BQC458838 BZV458764:BZY458838 CJR458764:CJU458838 CTN458764:CTQ458838 DDJ458764:DDM458838 DNF458764:DNI458838 DXB458764:DXE458838 EGX458764:EHA458838 EQT458764:EQW458838 FAP458764:FAS458838 FKL458764:FKO458838 FUH458764:FUK458838 GED458764:GEG458838 GNZ458764:GOC458838 GXV458764:GXY458838 HHR458764:HHU458838 HRN458764:HRQ458838 IBJ458764:IBM458838 ILF458764:ILI458838 IVB458764:IVE458838 JEX458764:JFA458838 JOT458764:JOW458838 JYP458764:JYS458838 KIL458764:KIO458838 KSH458764:KSK458838 LCD458764:LCG458838 LLZ458764:LMC458838 LVV458764:LVY458838 MFR458764:MFU458838 MPN458764:MPQ458838 MZJ458764:MZM458838 NJF458764:NJI458838 NTB458764:NTE458838 OCX458764:ODA458838 OMT458764:OMW458838 OWP458764:OWS458838 PGL458764:PGO458838 PQH458764:PQK458838 QAD458764:QAG458838 QJZ458764:QKC458838 QTV458764:QTY458838 RDR458764:RDU458838 RNN458764:RNQ458838 RXJ458764:RXM458838 SHF458764:SHI458838 SRB458764:SRE458838 TAX458764:TBA458838 TKT458764:TKW458838 TUP458764:TUS458838 UEL458764:UEO458838 UOH458764:UOK458838 UYD458764:UYG458838 VHZ458764:VIC458838 VRV458764:VRY458838 WBR458764:WBU458838 WLN458764:WLQ458838 WVJ458764:WVM458838 B524300:E524374 IX524300:JA524374 ST524300:SW524374 ACP524300:ACS524374 AML524300:AMO524374 AWH524300:AWK524374 BGD524300:BGG524374 BPZ524300:BQC524374 BZV524300:BZY524374 CJR524300:CJU524374 CTN524300:CTQ524374 DDJ524300:DDM524374 DNF524300:DNI524374 DXB524300:DXE524374 EGX524300:EHA524374 EQT524300:EQW524374 FAP524300:FAS524374 FKL524300:FKO524374 FUH524300:FUK524374 GED524300:GEG524374 GNZ524300:GOC524374 GXV524300:GXY524374 HHR524300:HHU524374 HRN524300:HRQ524374 IBJ524300:IBM524374 ILF524300:ILI524374 IVB524300:IVE524374 JEX524300:JFA524374 JOT524300:JOW524374 JYP524300:JYS524374 KIL524300:KIO524374 KSH524300:KSK524374 LCD524300:LCG524374 LLZ524300:LMC524374 LVV524300:LVY524374 MFR524300:MFU524374 MPN524300:MPQ524374 MZJ524300:MZM524374 NJF524300:NJI524374 NTB524300:NTE524374 OCX524300:ODA524374 OMT524300:OMW524374 OWP524300:OWS524374 PGL524300:PGO524374 PQH524300:PQK524374 QAD524300:QAG524374 QJZ524300:QKC524374 QTV524300:QTY524374 RDR524300:RDU524374 RNN524300:RNQ524374 RXJ524300:RXM524374 SHF524300:SHI524374 SRB524300:SRE524374 TAX524300:TBA524374 TKT524300:TKW524374 TUP524300:TUS524374 UEL524300:UEO524374 UOH524300:UOK524374 UYD524300:UYG524374 VHZ524300:VIC524374 VRV524300:VRY524374 WBR524300:WBU524374 WLN524300:WLQ524374 WVJ524300:WVM524374 B589836:E589910 IX589836:JA589910 ST589836:SW589910 ACP589836:ACS589910 AML589836:AMO589910 AWH589836:AWK589910 BGD589836:BGG589910 BPZ589836:BQC589910 BZV589836:BZY589910 CJR589836:CJU589910 CTN589836:CTQ589910 DDJ589836:DDM589910 DNF589836:DNI589910 DXB589836:DXE589910 EGX589836:EHA589910 EQT589836:EQW589910 FAP589836:FAS589910 FKL589836:FKO589910 FUH589836:FUK589910 GED589836:GEG589910 GNZ589836:GOC589910 GXV589836:GXY589910 HHR589836:HHU589910 HRN589836:HRQ589910 IBJ589836:IBM589910 ILF589836:ILI589910 IVB589836:IVE589910 JEX589836:JFA589910 JOT589836:JOW589910 JYP589836:JYS589910 KIL589836:KIO589910 KSH589836:KSK589910 LCD589836:LCG589910 LLZ589836:LMC589910 LVV589836:LVY589910 MFR589836:MFU589910 MPN589836:MPQ589910 MZJ589836:MZM589910 NJF589836:NJI589910 NTB589836:NTE589910 OCX589836:ODA589910 OMT589836:OMW589910 OWP589836:OWS589910 PGL589836:PGO589910 PQH589836:PQK589910 QAD589836:QAG589910 QJZ589836:QKC589910 QTV589836:QTY589910 RDR589836:RDU589910 RNN589836:RNQ589910 RXJ589836:RXM589910 SHF589836:SHI589910 SRB589836:SRE589910 TAX589836:TBA589910 TKT589836:TKW589910 TUP589836:TUS589910 UEL589836:UEO589910 UOH589836:UOK589910 UYD589836:UYG589910 VHZ589836:VIC589910 VRV589836:VRY589910 WBR589836:WBU589910 WLN589836:WLQ589910 WVJ589836:WVM589910 B655372:E655446 IX655372:JA655446 ST655372:SW655446 ACP655372:ACS655446 AML655372:AMO655446 AWH655372:AWK655446 BGD655372:BGG655446 BPZ655372:BQC655446 BZV655372:BZY655446 CJR655372:CJU655446 CTN655372:CTQ655446 DDJ655372:DDM655446 DNF655372:DNI655446 DXB655372:DXE655446 EGX655372:EHA655446 EQT655372:EQW655446 FAP655372:FAS655446 FKL655372:FKO655446 FUH655372:FUK655446 GED655372:GEG655446 GNZ655372:GOC655446 GXV655372:GXY655446 HHR655372:HHU655446 HRN655372:HRQ655446 IBJ655372:IBM655446 ILF655372:ILI655446 IVB655372:IVE655446 JEX655372:JFA655446 JOT655372:JOW655446 JYP655372:JYS655446 KIL655372:KIO655446 KSH655372:KSK655446 LCD655372:LCG655446 LLZ655372:LMC655446 LVV655372:LVY655446 MFR655372:MFU655446 MPN655372:MPQ655446 MZJ655372:MZM655446 NJF655372:NJI655446 NTB655372:NTE655446 OCX655372:ODA655446 OMT655372:OMW655446 OWP655372:OWS655446 PGL655372:PGO655446 PQH655372:PQK655446 QAD655372:QAG655446 QJZ655372:QKC655446 QTV655372:QTY655446 RDR655372:RDU655446 RNN655372:RNQ655446 RXJ655372:RXM655446 SHF655372:SHI655446 SRB655372:SRE655446 TAX655372:TBA655446 TKT655372:TKW655446 TUP655372:TUS655446 UEL655372:UEO655446 UOH655372:UOK655446 UYD655372:UYG655446 VHZ655372:VIC655446 VRV655372:VRY655446 WBR655372:WBU655446 WLN655372:WLQ655446 WVJ655372:WVM655446 B720908:E720982 IX720908:JA720982 ST720908:SW720982 ACP720908:ACS720982 AML720908:AMO720982 AWH720908:AWK720982 BGD720908:BGG720982 BPZ720908:BQC720982 BZV720908:BZY720982 CJR720908:CJU720982 CTN720908:CTQ720982 DDJ720908:DDM720982 DNF720908:DNI720982 DXB720908:DXE720982 EGX720908:EHA720982 EQT720908:EQW720982 FAP720908:FAS720982 FKL720908:FKO720982 FUH720908:FUK720982 GED720908:GEG720982 GNZ720908:GOC720982 GXV720908:GXY720982 HHR720908:HHU720982 HRN720908:HRQ720982 IBJ720908:IBM720982 ILF720908:ILI720982 IVB720908:IVE720982 JEX720908:JFA720982 JOT720908:JOW720982 JYP720908:JYS720982 KIL720908:KIO720982 KSH720908:KSK720982 LCD720908:LCG720982 LLZ720908:LMC720982 LVV720908:LVY720982 MFR720908:MFU720982 MPN720908:MPQ720982 MZJ720908:MZM720982 NJF720908:NJI720982 NTB720908:NTE720982 OCX720908:ODA720982 OMT720908:OMW720982 OWP720908:OWS720982 PGL720908:PGO720982 PQH720908:PQK720982 QAD720908:QAG720982 QJZ720908:QKC720982 QTV720908:QTY720982 RDR720908:RDU720982 RNN720908:RNQ720982 RXJ720908:RXM720982 SHF720908:SHI720982 SRB720908:SRE720982 TAX720908:TBA720982 TKT720908:TKW720982 TUP720908:TUS720982 UEL720908:UEO720982 UOH720908:UOK720982 UYD720908:UYG720982 VHZ720908:VIC720982 VRV720908:VRY720982 WBR720908:WBU720982 WLN720908:WLQ720982 WVJ720908:WVM720982 B786444:E786518 IX786444:JA786518 ST786444:SW786518 ACP786444:ACS786518 AML786444:AMO786518 AWH786444:AWK786518 BGD786444:BGG786518 BPZ786444:BQC786518 BZV786444:BZY786518 CJR786444:CJU786518 CTN786444:CTQ786518 DDJ786444:DDM786518 DNF786444:DNI786518 DXB786444:DXE786518 EGX786444:EHA786518 EQT786444:EQW786518 FAP786444:FAS786518 FKL786444:FKO786518 FUH786444:FUK786518 GED786444:GEG786518 GNZ786444:GOC786518 GXV786444:GXY786518 HHR786444:HHU786518 HRN786444:HRQ786518 IBJ786444:IBM786518 ILF786444:ILI786518 IVB786444:IVE786518 JEX786444:JFA786518 JOT786444:JOW786518 JYP786444:JYS786518 KIL786444:KIO786518 KSH786444:KSK786518 LCD786444:LCG786518 LLZ786444:LMC786518 LVV786444:LVY786518 MFR786444:MFU786518 MPN786444:MPQ786518 MZJ786444:MZM786518 NJF786444:NJI786518 NTB786444:NTE786518 OCX786444:ODA786518 OMT786444:OMW786518 OWP786444:OWS786518 PGL786444:PGO786518 PQH786444:PQK786518 QAD786444:QAG786518 QJZ786444:QKC786518 QTV786444:QTY786518 RDR786444:RDU786518 RNN786444:RNQ786518 RXJ786444:RXM786518 SHF786444:SHI786518 SRB786444:SRE786518 TAX786444:TBA786518 TKT786444:TKW786518 TUP786444:TUS786518 UEL786444:UEO786518 UOH786444:UOK786518 UYD786444:UYG786518 VHZ786444:VIC786518 VRV786444:VRY786518 WBR786444:WBU786518 WLN786444:WLQ786518 WVJ786444:WVM786518 B851980:E852054 IX851980:JA852054 ST851980:SW852054 ACP851980:ACS852054 AML851980:AMO852054 AWH851980:AWK852054 BGD851980:BGG852054 BPZ851980:BQC852054 BZV851980:BZY852054 CJR851980:CJU852054 CTN851980:CTQ852054 DDJ851980:DDM852054 DNF851980:DNI852054 DXB851980:DXE852054 EGX851980:EHA852054 EQT851980:EQW852054 FAP851980:FAS852054 FKL851980:FKO852054 FUH851980:FUK852054 GED851980:GEG852054 GNZ851980:GOC852054 GXV851980:GXY852054 HHR851980:HHU852054 HRN851980:HRQ852054 IBJ851980:IBM852054 ILF851980:ILI852054 IVB851980:IVE852054 JEX851980:JFA852054 JOT851980:JOW852054 JYP851980:JYS852054 KIL851980:KIO852054 KSH851980:KSK852054 LCD851980:LCG852054 LLZ851980:LMC852054 LVV851980:LVY852054 MFR851980:MFU852054 MPN851980:MPQ852054 MZJ851980:MZM852054 NJF851980:NJI852054 NTB851980:NTE852054 OCX851980:ODA852054 OMT851980:OMW852054 OWP851980:OWS852054 PGL851980:PGO852054 PQH851980:PQK852054 QAD851980:QAG852054 QJZ851980:QKC852054 QTV851980:QTY852054 RDR851980:RDU852054 RNN851980:RNQ852054 RXJ851980:RXM852054 SHF851980:SHI852054 SRB851980:SRE852054 TAX851980:TBA852054 TKT851980:TKW852054 TUP851980:TUS852054 UEL851980:UEO852054 UOH851980:UOK852054 UYD851980:UYG852054 VHZ851980:VIC852054 VRV851980:VRY852054 WBR851980:WBU852054 WLN851980:WLQ852054 WVJ851980:WVM852054 B917516:E917590 IX917516:JA917590 ST917516:SW917590 ACP917516:ACS917590 AML917516:AMO917590 AWH917516:AWK917590 BGD917516:BGG917590 BPZ917516:BQC917590 BZV917516:BZY917590 CJR917516:CJU917590 CTN917516:CTQ917590 DDJ917516:DDM917590 DNF917516:DNI917590 DXB917516:DXE917590 EGX917516:EHA917590 EQT917516:EQW917590 FAP917516:FAS917590 FKL917516:FKO917590 FUH917516:FUK917590 GED917516:GEG917590 GNZ917516:GOC917590 GXV917516:GXY917590 HHR917516:HHU917590 HRN917516:HRQ917590 IBJ917516:IBM917590 ILF917516:ILI917590 IVB917516:IVE917590 JEX917516:JFA917590 JOT917516:JOW917590 JYP917516:JYS917590 KIL917516:KIO917590 KSH917516:KSK917590 LCD917516:LCG917590 LLZ917516:LMC917590 LVV917516:LVY917590 MFR917516:MFU917590 MPN917516:MPQ917590 MZJ917516:MZM917590 NJF917516:NJI917590 NTB917516:NTE917590 OCX917516:ODA917590 OMT917516:OMW917590 OWP917516:OWS917590 PGL917516:PGO917590 PQH917516:PQK917590 QAD917516:QAG917590 QJZ917516:QKC917590 QTV917516:QTY917590 RDR917516:RDU917590 RNN917516:RNQ917590 RXJ917516:RXM917590 SHF917516:SHI917590 SRB917516:SRE917590 TAX917516:TBA917590 TKT917516:TKW917590 TUP917516:TUS917590 UEL917516:UEO917590 UOH917516:UOK917590 UYD917516:UYG917590 VHZ917516:VIC917590 VRV917516:VRY917590 WBR917516:WBU917590 WLN917516:WLQ917590 WVJ917516:WVM917590 B983052:E983126 IX983052:JA983126 ST983052:SW983126 ACP983052:ACS983126 AML983052:AMO983126 AWH983052:AWK983126 BGD983052:BGG983126 BPZ983052:BQC983126 BZV983052:BZY983126 CJR983052:CJU983126 CTN983052:CTQ983126 DDJ983052:DDM983126 DNF983052:DNI983126 DXB983052:DXE983126 EGX983052:EHA983126 EQT983052:EQW983126 FAP983052:FAS983126 FKL983052:FKO983126 FUH983052:FUK983126 GED983052:GEG983126 GNZ983052:GOC983126 GXV983052:GXY983126 HHR983052:HHU983126 HRN983052:HRQ983126 IBJ983052:IBM983126 ILF983052:ILI983126 IVB983052:IVE983126 JEX983052:JFA983126 JOT983052:JOW983126 JYP983052:JYS983126 KIL983052:KIO983126 KSH983052:KSK983126 LCD983052:LCG983126 LLZ983052:LMC983126 LVV983052:LVY983126 MFR983052:MFU983126 MPN983052:MPQ983126 MZJ983052:MZM983126 NJF983052:NJI983126 NTB983052:NTE983126 OCX983052:ODA983126 OMT983052:OMW983126 OWP983052:OWS983126 PGL983052:PGO983126 PQH983052:PQK983126 QAD983052:QAG983126 QJZ983052:QKC983126 QTV983052:QTY983126 RDR983052:RDU983126 RNN983052:RNQ983126 RXJ983052:RXM983126 SHF983052:SHI983126 SRB983052:SRE983126 TAX983052:TBA983126 TKT983052:TKW983126 TUP983052:TUS983126 UEL983052:UEO983126 UOH983052:UOK983126 UYD983052:UYG983126 VHZ983052:VIC983126 VRV983052:VRY983126 WBR983052:WBU983126 WLN983052:WLQ983126 WVJ983052:WVM983126 H1:K88 JD1:JG88 SZ1:TC88 ACV1:ACY88 AMR1:AMU88 AWN1:AWQ88 BGJ1:BGM88 BQF1:BQI88 CAB1:CAE88 CJX1:CKA88 CTT1:CTW88 DDP1:DDS88 DNL1:DNO88 DXH1:DXK88 EHD1:EHG88 EQZ1:ERC88 FAV1:FAY88 FKR1:FKU88 FUN1:FUQ88 GEJ1:GEM88 GOF1:GOI88 GYB1:GYE88 HHX1:HIA88 HRT1:HRW88 IBP1:IBS88 ILL1:ILO88 IVH1:IVK88 JFD1:JFG88 JOZ1:JPC88 JYV1:JYY88 KIR1:KIU88 KSN1:KSQ88 LCJ1:LCM88 LMF1:LMI88 LWB1:LWE88 MFX1:MGA88 MPT1:MPW88 MZP1:MZS88 NJL1:NJO88 NTH1:NTK88 ODD1:ODG88 OMZ1:ONC88 OWV1:OWY88 PGR1:PGU88 PQN1:PQQ88 QAJ1:QAM88 QKF1:QKI88 QUB1:QUE88 RDX1:REA88 RNT1:RNW88 RXP1:RXS88 SHL1:SHO88 SRH1:SRK88 TBD1:TBG88 TKZ1:TLC88 TUV1:TUY88 UER1:UEU88 UON1:UOQ88 UYJ1:UYM88 VIF1:VII88 VSB1:VSE88 WBX1:WCA88 WLT1:WLW88 WVP1:WVS88 H65537:K65624 JD65537:JG65624 SZ65537:TC65624 ACV65537:ACY65624 AMR65537:AMU65624 AWN65537:AWQ65624 BGJ65537:BGM65624 BQF65537:BQI65624 CAB65537:CAE65624 CJX65537:CKA65624 CTT65537:CTW65624 DDP65537:DDS65624 DNL65537:DNO65624 DXH65537:DXK65624 EHD65537:EHG65624 EQZ65537:ERC65624 FAV65537:FAY65624 FKR65537:FKU65624 FUN65537:FUQ65624 GEJ65537:GEM65624 GOF65537:GOI65624 GYB65537:GYE65624 HHX65537:HIA65624 HRT65537:HRW65624 IBP65537:IBS65624 ILL65537:ILO65624 IVH65537:IVK65624 JFD65537:JFG65624 JOZ65537:JPC65624 JYV65537:JYY65624 KIR65537:KIU65624 KSN65537:KSQ65624 LCJ65537:LCM65624 LMF65537:LMI65624 LWB65537:LWE65624 MFX65537:MGA65624 MPT65537:MPW65624 MZP65537:MZS65624 NJL65537:NJO65624 NTH65537:NTK65624 ODD65537:ODG65624 OMZ65537:ONC65624 OWV65537:OWY65624 PGR65537:PGU65624 PQN65537:PQQ65624 QAJ65537:QAM65624 QKF65537:QKI65624 QUB65537:QUE65624 RDX65537:REA65624 RNT65537:RNW65624 RXP65537:RXS65624 SHL65537:SHO65624 SRH65537:SRK65624 TBD65537:TBG65624 TKZ65537:TLC65624 TUV65537:TUY65624 UER65537:UEU65624 UON65537:UOQ65624 UYJ65537:UYM65624 VIF65537:VII65624 VSB65537:VSE65624 WBX65537:WCA65624 WLT65537:WLW65624 WVP65537:WVS65624 H131073:K131160 JD131073:JG131160 SZ131073:TC131160 ACV131073:ACY131160 AMR131073:AMU131160 AWN131073:AWQ131160 BGJ131073:BGM131160 BQF131073:BQI131160 CAB131073:CAE131160 CJX131073:CKA131160 CTT131073:CTW131160 DDP131073:DDS131160 DNL131073:DNO131160 DXH131073:DXK131160 EHD131073:EHG131160 EQZ131073:ERC131160 FAV131073:FAY131160 FKR131073:FKU131160 FUN131073:FUQ131160 GEJ131073:GEM131160 GOF131073:GOI131160 GYB131073:GYE131160 HHX131073:HIA131160 HRT131073:HRW131160 IBP131073:IBS131160 ILL131073:ILO131160 IVH131073:IVK131160 JFD131073:JFG131160 JOZ131073:JPC131160 JYV131073:JYY131160 KIR131073:KIU131160 KSN131073:KSQ131160 LCJ131073:LCM131160 LMF131073:LMI131160 LWB131073:LWE131160 MFX131073:MGA131160 MPT131073:MPW131160 MZP131073:MZS131160 NJL131073:NJO131160 NTH131073:NTK131160 ODD131073:ODG131160 OMZ131073:ONC131160 OWV131073:OWY131160 PGR131073:PGU131160 PQN131073:PQQ131160 QAJ131073:QAM131160 QKF131073:QKI131160 QUB131073:QUE131160 RDX131073:REA131160 RNT131073:RNW131160 RXP131073:RXS131160 SHL131073:SHO131160 SRH131073:SRK131160 TBD131073:TBG131160 TKZ131073:TLC131160 TUV131073:TUY131160 UER131073:UEU131160 UON131073:UOQ131160 UYJ131073:UYM131160 VIF131073:VII131160 VSB131073:VSE131160 WBX131073:WCA131160 WLT131073:WLW131160 WVP131073:WVS131160 H196609:K196696 JD196609:JG196696 SZ196609:TC196696 ACV196609:ACY196696 AMR196609:AMU196696 AWN196609:AWQ196696 BGJ196609:BGM196696 BQF196609:BQI196696 CAB196609:CAE196696 CJX196609:CKA196696 CTT196609:CTW196696 DDP196609:DDS196696 DNL196609:DNO196696 DXH196609:DXK196696 EHD196609:EHG196696 EQZ196609:ERC196696 FAV196609:FAY196696 FKR196609:FKU196696 FUN196609:FUQ196696 GEJ196609:GEM196696 GOF196609:GOI196696 GYB196609:GYE196696 HHX196609:HIA196696 HRT196609:HRW196696 IBP196609:IBS196696 ILL196609:ILO196696 IVH196609:IVK196696 JFD196609:JFG196696 JOZ196609:JPC196696 JYV196609:JYY196696 KIR196609:KIU196696 KSN196609:KSQ196696 LCJ196609:LCM196696 LMF196609:LMI196696 LWB196609:LWE196696 MFX196609:MGA196696 MPT196609:MPW196696 MZP196609:MZS196696 NJL196609:NJO196696 NTH196609:NTK196696 ODD196609:ODG196696 OMZ196609:ONC196696 OWV196609:OWY196696 PGR196609:PGU196696 PQN196609:PQQ196696 QAJ196609:QAM196696 QKF196609:QKI196696 QUB196609:QUE196696 RDX196609:REA196696 RNT196609:RNW196696 RXP196609:RXS196696 SHL196609:SHO196696 SRH196609:SRK196696 TBD196609:TBG196696 TKZ196609:TLC196696 TUV196609:TUY196696 UER196609:UEU196696 UON196609:UOQ196696 UYJ196609:UYM196696 VIF196609:VII196696 VSB196609:VSE196696 WBX196609:WCA196696 WLT196609:WLW196696 WVP196609:WVS196696 H262145:K262232 JD262145:JG262232 SZ262145:TC262232 ACV262145:ACY262232 AMR262145:AMU262232 AWN262145:AWQ262232 BGJ262145:BGM262232 BQF262145:BQI262232 CAB262145:CAE262232 CJX262145:CKA262232 CTT262145:CTW262232 DDP262145:DDS262232 DNL262145:DNO262232 DXH262145:DXK262232 EHD262145:EHG262232 EQZ262145:ERC262232 FAV262145:FAY262232 FKR262145:FKU262232 FUN262145:FUQ262232 GEJ262145:GEM262232 GOF262145:GOI262232 GYB262145:GYE262232 HHX262145:HIA262232 HRT262145:HRW262232 IBP262145:IBS262232 ILL262145:ILO262232 IVH262145:IVK262232 JFD262145:JFG262232 JOZ262145:JPC262232 JYV262145:JYY262232 KIR262145:KIU262232 KSN262145:KSQ262232 LCJ262145:LCM262232 LMF262145:LMI262232 LWB262145:LWE262232 MFX262145:MGA262232 MPT262145:MPW262232 MZP262145:MZS262232 NJL262145:NJO262232 NTH262145:NTK262232 ODD262145:ODG262232 OMZ262145:ONC262232 OWV262145:OWY262232 PGR262145:PGU262232 PQN262145:PQQ262232 QAJ262145:QAM262232 QKF262145:QKI262232 QUB262145:QUE262232 RDX262145:REA262232 RNT262145:RNW262232 RXP262145:RXS262232 SHL262145:SHO262232 SRH262145:SRK262232 TBD262145:TBG262232 TKZ262145:TLC262232 TUV262145:TUY262232 UER262145:UEU262232 UON262145:UOQ262232 UYJ262145:UYM262232 VIF262145:VII262232 VSB262145:VSE262232 WBX262145:WCA262232 WLT262145:WLW262232 WVP262145:WVS262232 H327681:K327768 JD327681:JG327768 SZ327681:TC327768 ACV327681:ACY327768 AMR327681:AMU327768 AWN327681:AWQ327768 BGJ327681:BGM327768 BQF327681:BQI327768 CAB327681:CAE327768 CJX327681:CKA327768 CTT327681:CTW327768 DDP327681:DDS327768 DNL327681:DNO327768 DXH327681:DXK327768 EHD327681:EHG327768 EQZ327681:ERC327768 FAV327681:FAY327768 FKR327681:FKU327768 FUN327681:FUQ327768 GEJ327681:GEM327768 GOF327681:GOI327768 GYB327681:GYE327768 HHX327681:HIA327768 HRT327681:HRW327768 IBP327681:IBS327768 ILL327681:ILO327768 IVH327681:IVK327768 JFD327681:JFG327768 JOZ327681:JPC327768 JYV327681:JYY327768 KIR327681:KIU327768 KSN327681:KSQ327768 LCJ327681:LCM327768 LMF327681:LMI327768 LWB327681:LWE327768 MFX327681:MGA327768 MPT327681:MPW327768 MZP327681:MZS327768 NJL327681:NJO327768 NTH327681:NTK327768 ODD327681:ODG327768 OMZ327681:ONC327768 OWV327681:OWY327768 PGR327681:PGU327768 PQN327681:PQQ327768 QAJ327681:QAM327768 QKF327681:QKI327768 QUB327681:QUE327768 RDX327681:REA327768 RNT327681:RNW327768 RXP327681:RXS327768 SHL327681:SHO327768 SRH327681:SRK327768 TBD327681:TBG327768 TKZ327681:TLC327768 TUV327681:TUY327768 UER327681:UEU327768 UON327681:UOQ327768 UYJ327681:UYM327768 VIF327681:VII327768 VSB327681:VSE327768 WBX327681:WCA327768 WLT327681:WLW327768 WVP327681:WVS327768 H393217:K393304 JD393217:JG393304 SZ393217:TC393304 ACV393217:ACY393304 AMR393217:AMU393304 AWN393217:AWQ393304 BGJ393217:BGM393304 BQF393217:BQI393304 CAB393217:CAE393304 CJX393217:CKA393304 CTT393217:CTW393304 DDP393217:DDS393304 DNL393217:DNO393304 DXH393217:DXK393304 EHD393217:EHG393304 EQZ393217:ERC393304 FAV393217:FAY393304 FKR393217:FKU393304 FUN393217:FUQ393304 GEJ393217:GEM393304 GOF393217:GOI393304 GYB393217:GYE393304 HHX393217:HIA393304 HRT393217:HRW393304 IBP393217:IBS393304 ILL393217:ILO393304 IVH393217:IVK393304 JFD393217:JFG393304 JOZ393217:JPC393304 JYV393217:JYY393304 KIR393217:KIU393304 KSN393217:KSQ393304 LCJ393217:LCM393304 LMF393217:LMI393304 LWB393217:LWE393304 MFX393217:MGA393304 MPT393217:MPW393304 MZP393217:MZS393304 NJL393217:NJO393304 NTH393217:NTK393304 ODD393217:ODG393304 OMZ393217:ONC393304 OWV393217:OWY393304 PGR393217:PGU393304 PQN393217:PQQ393304 QAJ393217:QAM393304 QKF393217:QKI393304 QUB393217:QUE393304 RDX393217:REA393304 RNT393217:RNW393304 RXP393217:RXS393304 SHL393217:SHO393304 SRH393217:SRK393304 TBD393217:TBG393304 TKZ393217:TLC393304 TUV393217:TUY393304 UER393217:UEU393304 UON393217:UOQ393304 UYJ393217:UYM393304 VIF393217:VII393304 VSB393217:VSE393304 WBX393217:WCA393304 WLT393217:WLW393304 WVP393217:WVS393304 H458753:K458840 JD458753:JG458840 SZ458753:TC458840 ACV458753:ACY458840 AMR458753:AMU458840 AWN458753:AWQ458840 BGJ458753:BGM458840 BQF458753:BQI458840 CAB458753:CAE458840 CJX458753:CKA458840 CTT458753:CTW458840 DDP458753:DDS458840 DNL458753:DNO458840 DXH458753:DXK458840 EHD458753:EHG458840 EQZ458753:ERC458840 FAV458753:FAY458840 FKR458753:FKU458840 FUN458753:FUQ458840 GEJ458753:GEM458840 GOF458753:GOI458840 GYB458753:GYE458840 HHX458753:HIA458840 HRT458753:HRW458840 IBP458753:IBS458840 ILL458753:ILO458840 IVH458753:IVK458840 JFD458753:JFG458840 JOZ458753:JPC458840 JYV458753:JYY458840 KIR458753:KIU458840 KSN458753:KSQ458840 LCJ458753:LCM458840 LMF458753:LMI458840 LWB458753:LWE458840 MFX458753:MGA458840 MPT458753:MPW458840 MZP458753:MZS458840 NJL458753:NJO458840 NTH458753:NTK458840 ODD458753:ODG458840 OMZ458753:ONC458840 OWV458753:OWY458840 PGR458753:PGU458840 PQN458753:PQQ458840 QAJ458753:QAM458840 QKF458753:QKI458840 QUB458753:QUE458840 RDX458753:REA458840 RNT458753:RNW458840 RXP458753:RXS458840 SHL458753:SHO458840 SRH458753:SRK458840 TBD458753:TBG458840 TKZ458753:TLC458840 TUV458753:TUY458840 UER458753:UEU458840 UON458753:UOQ458840 UYJ458753:UYM458840 VIF458753:VII458840 VSB458753:VSE458840 WBX458753:WCA458840 WLT458753:WLW458840 WVP458753:WVS458840 H524289:K524376 JD524289:JG524376 SZ524289:TC524376 ACV524289:ACY524376 AMR524289:AMU524376 AWN524289:AWQ524376 BGJ524289:BGM524376 BQF524289:BQI524376 CAB524289:CAE524376 CJX524289:CKA524376 CTT524289:CTW524376 DDP524289:DDS524376 DNL524289:DNO524376 DXH524289:DXK524376 EHD524289:EHG524376 EQZ524289:ERC524376 FAV524289:FAY524376 FKR524289:FKU524376 FUN524289:FUQ524376 GEJ524289:GEM524376 GOF524289:GOI524376 GYB524289:GYE524376 HHX524289:HIA524376 HRT524289:HRW524376 IBP524289:IBS524376 ILL524289:ILO524376 IVH524289:IVK524376 JFD524289:JFG524376 JOZ524289:JPC524376 JYV524289:JYY524376 KIR524289:KIU524376 KSN524289:KSQ524376 LCJ524289:LCM524376 LMF524289:LMI524376 LWB524289:LWE524376 MFX524289:MGA524376 MPT524289:MPW524376 MZP524289:MZS524376 NJL524289:NJO524376 NTH524289:NTK524376 ODD524289:ODG524376 OMZ524289:ONC524376 OWV524289:OWY524376 PGR524289:PGU524376 PQN524289:PQQ524376 QAJ524289:QAM524376 QKF524289:QKI524376 QUB524289:QUE524376 RDX524289:REA524376 RNT524289:RNW524376 RXP524289:RXS524376 SHL524289:SHO524376 SRH524289:SRK524376 TBD524289:TBG524376 TKZ524289:TLC524376 TUV524289:TUY524376 UER524289:UEU524376 UON524289:UOQ524376 UYJ524289:UYM524376 VIF524289:VII524376 VSB524289:VSE524376 WBX524289:WCA524376 WLT524289:WLW524376 WVP524289:WVS524376 H589825:K589912 JD589825:JG589912 SZ589825:TC589912 ACV589825:ACY589912 AMR589825:AMU589912 AWN589825:AWQ589912 BGJ589825:BGM589912 BQF589825:BQI589912 CAB589825:CAE589912 CJX589825:CKA589912 CTT589825:CTW589912 DDP589825:DDS589912 DNL589825:DNO589912 DXH589825:DXK589912 EHD589825:EHG589912 EQZ589825:ERC589912 FAV589825:FAY589912 FKR589825:FKU589912 FUN589825:FUQ589912 GEJ589825:GEM589912 GOF589825:GOI589912 GYB589825:GYE589912 HHX589825:HIA589912 HRT589825:HRW589912 IBP589825:IBS589912 ILL589825:ILO589912 IVH589825:IVK589912 JFD589825:JFG589912 JOZ589825:JPC589912 JYV589825:JYY589912 KIR589825:KIU589912 KSN589825:KSQ589912 LCJ589825:LCM589912 LMF589825:LMI589912 LWB589825:LWE589912 MFX589825:MGA589912 MPT589825:MPW589912 MZP589825:MZS589912 NJL589825:NJO589912 NTH589825:NTK589912 ODD589825:ODG589912 OMZ589825:ONC589912 OWV589825:OWY589912 PGR589825:PGU589912 PQN589825:PQQ589912 QAJ589825:QAM589912 QKF589825:QKI589912 QUB589825:QUE589912 RDX589825:REA589912 RNT589825:RNW589912 RXP589825:RXS589912 SHL589825:SHO589912 SRH589825:SRK589912 TBD589825:TBG589912 TKZ589825:TLC589912 TUV589825:TUY589912 UER589825:UEU589912 UON589825:UOQ589912 UYJ589825:UYM589912 VIF589825:VII589912 VSB589825:VSE589912 WBX589825:WCA589912 WLT589825:WLW589912 WVP589825:WVS589912 H655361:K655448 JD655361:JG655448 SZ655361:TC655448 ACV655361:ACY655448 AMR655361:AMU655448 AWN655361:AWQ655448 BGJ655361:BGM655448 BQF655361:BQI655448 CAB655361:CAE655448 CJX655361:CKA655448 CTT655361:CTW655448 DDP655361:DDS655448 DNL655361:DNO655448 DXH655361:DXK655448 EHD655361:EHG655448 EQZ655361:ERC655448 FAV655361:FAY655448 FKR655361:FKU655448 FUN655361:FUQ655448 GEJ655361:GEM655448 GOF655361:GOI655448 GYB655361:GYE655448 HHX655361:HIA655448 HRT655361:HRW655448 IBP655361:IBS655448 ILL655361:ILO655448 IVH655361:IVK655448 JFD655361:JFG655448 JOZ655361:JPC655448 JYV655361:JYY655448 KIR655361:KIU655448 KSN655361:KSQ655448 LCJ655361:LCM655448 LMF655361:LMI655448 LWB655361:LWE655448 MFX655361:MGA655448 MPT655361:MPW655448 MZP655361:MZS655448 NJL655361:NJO655448 NTH655361:NTK655448 ODD655361:ODG655448 OMZ655361:ONC655448 OWV655361:OWY655448 PGR655361:PGU655448 PQN655361:PQQ655448 QAJ655361:QAM655448 QKF655361:QKI655448 QUB655361:QUE655448 RDX655361:REA655448 RNT655361:RNW655448 RXP655361:RXS655448 SHL655361:SHO655448 SRH655361:SRK655448 TBD655361:TBG655448 TKZ655361:TLC655448 TUV655361:TUY655448 UER655361:UEU655448 UON655361:UOQ655448 UYJ655361:UYM655448 VIF655361:VII655448 VSB655361:VSE655448 WBX655361:WCA655448 WLT655361:WLW655448 WVP655361:WVS655448 H720897:K720984 JD720897:JG720984 SZ720897:TC720984 ACV720897:ACY720984 AMR720897:AMU720984 AWN720897:AWQ720984 BGJ720897:BGM720984 BQF720897:BQI720984 CAB720897:CAE720984 CJX720897:CKA720984 CTT720897:CTW720984 DDP720897:DDS720984 DNL720897:DNO720984 DXH720897:DXK720984 EHD720897:EHG720984 EQZ720897:ERC720984 FAV720897:FAY720984 FKR720897:FKU720984 FUN720897:FUQ720984 GEJ720897:GEM720984 GOF720897:GOI720984 GYB720897:GYE720984 HHX720897:HIA720984 HRT720897:HRW720984 IBP720897:IBS720984 ILL720897:ILO720984 IVH720897:IVK720984 JFD720897:JFG720984 JOZ720897:JPC720984 JYV720897:JYY720984 KIR720897:KIU720984 KSN720897:KSQ720984 LCJ720897:LCM720984 LMF720897:LMI720984 LWB720897:LWE720984 MFX720897:MGA720984 MPT720897:MPW720984 MZP720897:MZS720984 NJL720897:NJO720984 NTH720897:NTK720984 ODD720897:ODG720984 OMZ720897:ONC720984 OWV720897:OWY720984 PGR720897:PGU720984 PQN720897:PQQ720984 QAJ720897:QAM720984 QKF720897:QKI720984 QUB720897:QUE720984 RDX720897:REA720984 RNT720897:RNW720984 RXP720897:RXS720984 SHL720897:SHO720984 SRH720897:SRK720984 TBD720897:TBG720984 TKZ720897:TLC720984 TUV720897:TUY720984 UER720897:UEU720984 UON720897:UOQ720984 UYJ720897:UYM720984 VIF720897:VII720984 VSB720897:VSE720984 WBX720897:WCA720984 WLT720897:WLW720984 WVP720897:WVS720984 H786433:K786520 JD786433:JG786520 SZ786433:TC786520 ACV786433:ACY786520 AMR786433:AMU786520 AWN786433:AWQ786520 BGJ786433:BGM786520 BQF786433:BQI786520 CAB786433:CAE786520 CJX786433:CKA786520 CTT786433:CTW786520 DDP786433:DDS786520 DNL786433:DNO786520 DXH786433:DXK786520 EHD786433:EHG786520 EQZ786433:ERC786520 FAV786433:FAY786520 FKR786433:FKU786520 FUN786433:FUQ786520 GEJ786433:GEM786520 GOF786433:GOI786520 GYB786433:GYE786520 HHX786433:HIA786520 HRT786433:HRW786520 IBP786433:IBS786520 ILL786433:ILO786520 IVH786433:IVK786520 JFD786433:JFG786520 JOZ786433:JPC786520 JYV786433:JYY786520 KIR786433:KIU786520 KSN786433:KSQ786520 LCJ786433:LCM786520 LMF786433:LMI786520 LWB786433:LWE786520 MFX786433:MGA786520 MPT786433:MPW786520 MZP786433:MZS786520 NJL786433:NJO786520 NTH786433:NTK786520 ODD786433:ODG786520 OMZ786433:ONC786520 OWV786433:OWY786520 PGR786433:PGU786520 PQN786433:PQQ786520 QAJ786433:QAM786520 QKF786433:QKI786520 QUB786433:QUE786520 RDX786433:REA786520 RNT786433:RNW786520 RXP786433:RXS786520 SHL786433:SHO786520 SRH786433:SRK786520 TBD786433:TBG786520 TKZ786433:TLC786520 TUV786433:TUY786520 UER786433:UEU786520 UON786433:UOQ786520 UYJ786433:UYM786520 VIF786433:VII786520 VSB786433:VSE786520 WBX786433:WCA786520 WLT786433:WLW786520 WVP786433:WVS786520 H851969:K852056 JD851969:JG852056 SZ851969:TC852056 ACV851969:ACY852056 AMR851969:AMU852056 AWN851969:AWQ852056 BGJ851969:BGM852056 BQF851969:BQI852056 CAB851969:CAE852056 CJX851969:CKA852056 CTT851969:CTW852056 DDP851969:DDS852056 DNL851969:DNO852056 DXH851969:DXK852056 EHD851969:EHG852056 EQZ851969:ERC852056 FAV851969:FAY852056 FKR851969:FKU852056 FUN851969:FUQ852056 GEJ851969:GEM852056 GOF851969:GOI852056 GYB851969:GYE852056 HHX851969:HIA852056 HRT851969:HRW852056 IBP851969:IBS852056 ILL851969:ILO852056 IVH851969:IVK852056 JFD851969:JFG852056 JOZ851969:JPC852056 JYV851969:JYY852056 KIR851969:KIU852056 KSN851969:KSQ852056 LCJ851969:LCM852056 LMF851969:LMI852056 LWB851969:LWE852056 MFX851969:MGA852056 MPT851969:MPW852056 MZP851969:MZS852056 NJL851969:NJO852056 NTH851969:NTK852056 ODD851969:ODG852056 OMZ851969:ONC852056 OWV851969:OWY852056 PGR851969:PGU852056 PQN851969:PQQ852056 QAJ851969:QAM852056 QKF851969:QKI852056 QUB851969:QUE852056 RDX851969:REA852056 RNT851969:RNW852056 RXP851969:RXS852056 SHL851969:SHO852056 SRH851969:SRK852056 TBD851969:TBG852056 TKZ851969:TLC852056 TUV851969:TUY852056 UER851969:UEU852056 UON851969:UOQ852056 UYJ851969:UYM852056 VIF851969:VII852056 VSB851969:VSE852056 WBX851969:WCA852056 WLT851969:WLW852056 WVP851969:WVS852056 H917505:K917592 JD917505:JG917592 SZ917505:TC917592 ACV917505:ACY917592 AMR917505:AMU917592 AWN917505:AWQ917592 BGJ917505:BGM917592 BQF917505:BQI917592 CAB917505:CAE917592 CJX917505:CKA917592 CTT917505:CTW917592 DDP917505:DDS917592 DNL917505:DNO917592 DXH917505:DXK917592 EHD917505:EHG917592 EQZ917505:ERC917592 FAV917505:FAY917592 FKR917505:FKU917592 FUN917505:FUQ917592 GEJ917505:GEM917592 GOF917505:GOI917592 GYB917505:GYE917592 HHX917505:HIA917592 HRT917505:HRW917592 IBP917505:IBS917592 ILL917505:ILO917592 IVH917505:IVK917592 JFD917505:JFG917592 JOZ917505:JPC917592 JYV917505:JYY917592 KIR917505:KIU917592 KSN917505:KSQ917592 LCJ917505:LCM917592 LMF917505:LMI917592 LWB917505:LWE917592 MFX917505:MGA917592 MPT917505:MPW917592 MZP917505:MZS917592 NJL917505:NJO917592 NTH917505:NTK917592 ODD917505:ODG917592 OMZ917505:ONC917592 OWV917505:OWY917592 PGR917505:PGU917592 PQN917505:PQQ917592 QAJ917505:QAM917592 QKF917505:QKI917592 QUB917505:QUE917592 RDX917505:REA917592 RNT917505:RNW917592 RXP917505:RXS917592 SHL917505:SHO917592 SRH917505:SRK917592 TBD917505:TBG917592 TKZ917505:TLC917592 TUV917505:TUY917592 UER917505:UEU917592 UON917505:UOQ917592 UYJ917505:UYM917592 VIF917505:VII917592 VSB917505:VSE917592 WBX917505:WCA917592 WLT917505:WLW917592 WVP917505:WVS917592 H983041:K983128 JD983041:JG983128 SZ983041:TC983128 ACV983041:ACY983128 AMR983041:AMU983128 AWN983041:AWQ983128 BGJ983041:BGM983128 BQF983041:BQI983128 CAB983041:CAE983128 CJX983041:CKA983128 CTT983041:CTW983128 DDP983041:DDS983128 DNL983041:DNO983128 DXH983041:DXK983128 EHD983041:EHG983128 EQZ983041:ERC983128 FAV983041:FAY983128 FKR983041:FKU983128 FUN983041:FUQ983128 GEJ983041:GEM983128 GOF983041:GOI983128 GYB983041:GYE983128 HHX983041:HIA983128 HRT983041:HRW983128 IBP983041:IBS983128 ILL983041:ILO983128 IVH983041:IVK983128 JFD983041:JFG983128 JOZ983041:JPC983128 JYV983041:JYY983128 KIR983041:KIU983128 KSN983041:KSQ983128 LCJ983041:LCM983128 LMF983041:LMI983128 LWB983041:LWE983128 MFX983041:MGA983128 MPT983041:MPW983128 MZP983041:MZS983128 NJL983041:NJO983128 NTH983041:NTK983128 ODD983041:ODG983128 OMZ983041:ONC983128 OWV983041:OWY983128 PGR983041:PGU983128 PQN983041:PQQ983128 QAJ983041:QAM983128 QKF983041:QKI983128 QUB983041:QUE983128 RDX983041:REA983128 RNT983041:RNW983128 RXP983041:RXS983128 SHL983041:SHO983128 SRH983041:SRK983128 TBD983041:TBG983128 TKZ983041:TLC983128 TUV983041:TUY983128 UER983041:UEU983128 UON983041:UOQ983128 UYJ983041:UYM983128 VIF983041:VII983128 VSB983041:VSE983128 WBX983041:WCA983128 WLT983041:WLW983128 WVP983041:WVS983128 B88:C88 IX88:IY88 ST88:SU88 ACP88:ACQ88 AML88:AMM88 AWH88:AWI88 BGD88:BGE88 BPZ88:BQA88 BZV88:BZW88 CJR88:CJS88 CTN88:CTO88 DDJ88:DDK88 DNF88:DNG88 DXB88:DXC88 EGX88:EGY88 EQT88:EQU88 FAP88:FAQ88 FKL88:FKM88 FUH88:FUI88 GED88:GEE88 GNZ88:GOA88 GXV88:GXW88 HHR88:HHS88 HRN88:HRO88 IBJ88:IBK88 ILF88:ILG88 IVB88:IVC88 JEX88:JEY88 JOT88:JOU88 JYP88:JYQ88 KIL88:KIM88 KSH88:KSI88 LCD88:LCE88 LLZ88:LMA88 LVV88:LVW88 MFR88:MFS88 MPN88:MPO88 MZJ88:MZK88 NJF88:NJG88 NTB88:NTC88 OCX88:OCY88 OMT88:OMU88 OWP88:OWQ88 PGL88:PGM88 PQH88:PQI88 QAD88:QAE88 QJZ88:QKA88 QTV88:QTW88 RDR88:RDS88 RNN88:RNO88 RXJ88:RXK88 SHF88:SHG88 SRB88:SRC88 TAX88:TAY88 TKT88:TKU88 TUP88:TUQ88 UEL88:UEM88 UOH88:UOI88 UYD88:UYE88 VHZ88:VIA88 VRV88:VRW88 WBR88:WBS88 WLN88:WLO88 WVJ88:WVK88 B65624:C65624 IX65624:IY65624 ST65624:SU65624 ACP65624:ACQ65624 AML65624:AMM65624 AWH65624:AWI65624 BGD65624:BGE65624 BPZ65624:BQA65624 BZV65624:BZW65624 CJR65624:CJS65624 CTN65624:CTO65624 DDJ65624:DDK65624 DNF65624:DNG65624 DXB65624:DXC65624 EGX65624:EGY65624 EQT65624:EQU65624 FAP65624:FAQ65624 FKL65624:FKM65624 FUH65624:FUI65624 GED65624:GEE65624 GNZ65624:GOA65624 GXV65624:GXW65624 HHR65624:HHS65624 HRN65624:HRO65624 IBJ65624:IBK65624 ILF65624:ILG65624 IVB65624:IVC65624 JEX65624:JEY65624 JOT65624:JOU65624 JYP65624:JYQ65624 KIL65624:KIM65624 KSH65624:KSI65624 LCD65624:LCE65624 LLZ65624:LMA65624 LVV65624:LVW65624 MFR65624:MFS65624 MPN65624:MPO65624 MZJ65624:MZK65624 NJF65624:NJG65624 NTB65624:NTC65624 OCX65624:OCY65624 OMT65624:OMU65624 OWP65624:OWQ65624 PGL65624:PGM65624 PQH65624:PQI65624 QAD65624:QAE65624 QJZ65624:QKA65624 QTV65624:QTW65624 RDR65624:RDS65624 RNN65624:RNO65624 RXJ65624:RXK65624 SHF65624:SHG65624 SRB65624:SRC65624 TAX65624:TAY65624 TKT65624:TKU65624 TUP65624:TUQ65624 UEL65624:UEM65624 UOH65624:UOI65624 UYD65624:UYE65624 VHZ65624:VIA65624 VRV65624:VRW65624 WBR65624:WBS65624 WLN65624:WLO65624 WVJ65624:WVK65624 B131160:C131160 IX131160:IY131160 ST131160:SU131160 ACP131160:ACQ131160 AML131160:AMM131160 AWH131160:AWI131160 BGD131160:BGE131160 BPZ131160:BQA131160 BZV131160:BZW131160 CJR131160:CJS131160 CTN131160:CTO131160 DDJ131160:DDK131160 DNF131160:DNG131160 DXB131160:DXC131160 EGX131160:EGY131160 EQT131160:EQU131160 FAP131160:FAQ131160 FKL131160:FKM131160 FUH131160:FUI131160 GED131160:GEE131160 GNZ131160:GOA131160 GXV131160:GXW131160 HHR131160:HHS131160 HRN131160:HRO131160 IBJ131160:IBK131160 ILF131160:ILG131160 IVB131160:IVC131160 JEX131160:JEY131160 JOT131160:JOU131160 JYP131160:JYQ131160 KIL131160:KIM131160 KSH131160:KSI131160 LCD131160:LCE131160 LLZ131160:LMA131160 LVV131160:LVW131160 MFR131160:MFS131160 MPN131160:MPO131160 MZJ131160:MZK131160 NJF131160:NJG131160 NTB131160:NTC131160 OCX131160:OCY131160 OMT131160:OMU131160 OWP131160:OWQ131160 PGL131160:PGM131160 PQH131160:PQI131160 QAD131160:QAE131160 QJZ131160:QKA131160 QTV131160:QTW131160 RDR131160:RDS131160 RNN131160:RNO131160 RXJ131160:RXK131160 SHF131160:SHG131160 SRB131160:SRC131160 TAX131160:TAY131160 TKT131160:TKU131160 TUP131160:TUQ131160 UEL131160:UEM131160 UOH131160:UOI131160 UYD131160:UYE131160 VHZ131160:VIA131160 VRV131160:VRW131160 WBR131160:WBS131160 WLN131160:WLO131160 WVJ131160:WVK131160 B196696:C196696 IX196696:IY196696 ST196696:SU196696 ACP196696:ACQ196696 AML196696:AMM196696 AWH196696:AWI196696 BGD196696:BGE196696 BPZ196696:BQA196696 BZV196696:BZW196696 CJR196696:CJS196696 CTN196696:CTO196696 DDJ196696:DDK196696 DNF196696:DNG196696 DXB196696:DXC196696 EGX196696:EGY196696 EQT196696:EQU196696 FAP196696:FAQ196696 FKL196696:FKM196696 FUH196696:FUI196696 GED196696:GEE196696 GNZ196696:GOA196696 GXV196696:GXW196696 HHR196696:HHS196696 HRN196696:HRO196696 IBJ196696:IBK196696 ILF196696:ILG196696 IVB196696:IVC196696 JEX196696:JEY196696 JOT196696:JOU196696 JYP196696:JYQ196696 KIL196696:KIM196696 KSH196696:KSI196696 LCD196696:LCE196696 LLZ196696:LMA196696 LVV196696:LVW196696 MFR196696:MFS196696 MPN196696:MPO196696 MZJ196696:MZK196696 NJF196696:NJG196696 NTB196696:NTC196696 OCX196696:OCY196696 OMT196696:OMU196696 OWP196696:OWQ196696 PGL196696:PGM196696 PQH196696:PQI196696 QAD196696:QAE196696 QJZ196696:QKA196696 QTV196696:QTW196696 RDR196696:RDS196696 RNN196696:RNO196696 RXJ196696:RXK196696 SHF196696:SHG196696 SRB196696:SRC196696 TAX196696:TAY196696 TKT196696:TKU196696 TUP196696:TUQ196696 UEL196696:UEM196696 UOH196696:UOI196696 UYD196696:UYE196696 VHZ196696:VIA196696 VRV196696:VRW196696 WBR196696:WBS196696 WLN196696:WLO196696 WVJ196696:WVK196696 B262232:C262232 IX262232:IY262232 ST262232:SU262232 ACP262232:ACQ262232 AML262232:AMM262232 AWH262232:AWI262232 BGD262232:BGE262232 BPZ262232:BQA262232 BZV262232:BZW262232 CJR262232:CJS262232 CTN262232:CTO262232 DDJ262232:DDK262232 DNF262232:DNG262232 DXB262232:DXC262232 EGX262232:EGY262232 EQT262232:EQU262232 FAP262232:FAQ262232 FKL262232:FKM262232 FUH262232:FUI262232 GED262232:GEE262232 GNZ262232:GOA262232 GXV262232:GXW262232 HHR262232:HHS262232 HRN262232:HRO262232 IBJ262232:IBK262232 ILF262232:ILG262232 IVB262232:IVC262232 JEX262232:JEY262232 JOT262232:JOU262232 JYP262232:JYQ262232 KIL262232:KIM262232 KSH262232:KSI262232 LCD262232:LCE262232 LLZ262232:LMA262232 LVV262232:LVW262232 MFR262232:MFS262232 MPN262232:MPO262232 MZJ262232:MZK262232 NJF262232:NJG262232 NTB262232:NTC262232 OCX262232:OCY262232 OMT262232:OMU262232 OWP262232:OWQ262232 PGL262232:PGM262232 PQH262232:PQI262232 QAD262232:QAE262232 QJZ262232:QKA262232 QTV262232:QTW262232 RDR262232:RDS262232 RNN262232:RNO262232 RXJ262232:RXK262232 SHF262232:SHG262232 SRB262232:SRC262232 TAX262232:TAY262232 TKT262232:TKU262232 TUP262232:TUQ262232 UEL262232:UEM262232 UOH262232:UOI262232 UYD262232:UYE262232 VHZ262232:VIA262232 VRV262232:VRW262232 WBR262232:WBS262232 WLN262232:WLO262232 WVJ262232:WVK262232 B327768:C327768 IX327768:IY327768 ST327768:SU327768 ACP327768:ACQ327768 AML327768:AMM327768 AWH327768:AWI327768 BGD327768:BGE327768 BPZ327768:BQA327768 BZV327768:BZW327768 CJR327768:CJS327768 CTN327768:CTO327768 DDJ327768:DDK327768 DNF327768:DNG327768 DXB327768:DXC327768 EGX327768:EGY327768 EQT327768:EQU327768 FAP327768:FAQ327768 FKL327768:FKM327768 FUH327768:FUI327768 GED327768:GEE327768 GNZ327768:GOA327768 GXV327768:GXW327768 HHR327768:HHS327768 HRN327768:HRO327768 IBJ327768:IBK327768 ILF327768:ILG327768 IVB327768:IVC327768 JEX327768:JEY327768 JOT327768:JOU327768 JYP327768:JYQ327768 KIL327768:KIM327768 KSH327768:KSI327768 LCD327768:LCE327768 LLZ327768:LMA327768 LVV327768:LVW327768 MFR327768:MFS327768 MPN327768:MPO327768 MZJ327768:MZK327768 NJF327768:NJG327768 NTB327768:NTC327768 OCX327768:OCY327768 OMT327768:OMU327768 OWP327768:OWQ327768 PGL327768:PGM327768 PQH327768:PQI327768 QAD327768:QAE327768 QJZ327768:QKA327768 QTV327768:QTW327768 RDR327768:RDS327768 RNN327768:RNO327768 RXJ327768:RXK327768 SHF327768:SHG327768 SRB327768:SRC327768 TAX327768:TAY327768 TKT327768:TKU327768 TUP327768:TUQ327768 UEL327768:UEM327768 UOH327768:UOI327768 UYD327768:UYE327768 VHZ327768:VIA327768 VRV327768:VRW327768 WBR327768:WBS327768 WLN327768:WLO327768 WVJ327768:WVK327768 B393304:C393304 IX393304:IY393304 ST393304:SU393304 ACP393304:ACQ393304 AML393304:AMM393304 AWH393304:AWI393304 BGD393304:BGE393304 BPZ393304:BQA393304 BZV393304:BZW393304 CJR393304:CJS393304 CTN393304:CTO393304 DDJ393304:DDK393304 DNF393304:DNG393304 DXB393304:DXC393304 EGX393304:EGY393304 EQT393304:EQU393304 FAP393304:FAQ393304 FKL393304:FKM393304 FUH393304:FUI393304 GED393304:GEE393304 GNZ393304:GOA393304 GXV393304:GXW393304 HHR393304:HHS393304 HRN393304:HRO393304 IBJ393304:IBK393304 ILF393304:ILG393304 IVB393304:IVC393304 JEX393304:JEY393304 JOT393304:JOU393304 JYP393304:JYQ393304 KIL393304:KIM393304 KSH393304:KSI393304 LCD393304:LCE393304 LLZ393304:LMA393304 LVV393304:LVW393304 MFR393304:MFS393304 MPN393304:MPO393304 MZJ393304:MZK393304 NJF393304:NJG393304 NTB393304:NTC393304 OCX393304:OCY393304 OMT393304:OMU393304 OWP393304:OWQ393304 PGL393304:PGM393304 PQH393304:PQI393304 QAD393304:QAE393304 QJZ393304:QKA393304 QTV393304:QTW393304 RDR393304:RDS393304 RNN393304:RNO393304 RXJ393304:RXK393304 SHF393304:SHG393304 SRB393304:SRC393304 TAX393304:TAY393304 TKT393304:TKU393304 TUP393304:TUQ393304 UEL393304:UEM393304 UOH393304:UOI393304 UYD393304:UYE393304 VHZ393304:VIA393304 VRV393304:VRW393304 WBR393304:WBS393304 WLN393304:WLO393304 WVJ393304:WVK393304 B458840:C458840 IX458840:IY458840 ST458840:SU458840 ACP458840:ACQ458840 AML458840:AMM458840 AWH458840:AWI458840 BGD458840:BGE458840 BPZ458840:BQA458840 BZV458840:BZW458840 CJR458840:CJS458840 CTN458840:CTO458840 DDJ458840:DDK458840 DNF458840:DNG458840 DXB458840:DXC458840 EGX458840:EGY458840 EQT458840:EQU458840 FAP458840:FAQ458840 FKL458840:FKM458840 FUH458840:FUI458840 GED458840:GEE458840 GNZ458840:GOA458840 GXV458840:GXW458840 HHR458840:HHS458840 HRN458840:HRO458840 IBJ458840:IBK458840 ILF458840:ILG458840 IVB458840:IVC458840 JEX458840:JEY458840 JOT458840:JOU458840 JYP458840:JYQ458840 KIL458840:KIM458840 KSH458840:KSI458840 LCD458840:LCE458840 LLZ458840:LMA458840 LVV458840:LVW458840 MFR458840:MFS458840 MPN458840:MPO458840 MZJ458840:MZK458840 NJF458840:NJG458840 NTB458840:NTC458840 OCX458840:OCY458840 OMT458840:OMU458840 OWP458840:OWQ458840 PGL458840:PGM458840 PQH458840:PQI458840 QAD458840:QAE458840 QJZ458840:QKA458840 QTV458840:QTW458840 RDR458840:RDS458840 RNN458840:RNO458840 RXJ458840:RXK458840 SHF458840:SHG458840 SRB458840:SRC458840 TAX458840:TAY458840 TKT458840:TKU458840 TUP458840:TUQ458840 UEL458840:UEM458840 UOH458840:UOI458840 UYD458840:UYE458840 VHZ458840:VIA458840 VRV458840:VRW458840 WBR458840:WBS458840 WLN458840:WLO458840 WVJ458840:WVK458840 B524376:C524376 IX524376:IY524376 ST524376:SU524376 ACP524376:ACQ524376 AML524376:AMM524376 AWH524376:AWI524376 BGD524376:BGE524376 BPZ524376:BQA524376 BZV524376:BZW524376 CJR524376:CJS524376 CTN524376:CTO524376 DDJ524376:DDK524376 DNF524376:DNG524376 DXB524376:DXC524376 EGX524376:EGY524376 EQT524376:EQU524376 FAP524376:FAQ524376 FKL524376:FKM524376 FUH524376:FUI524376 GED524376:GEE524376 GNZ524376:GOA524376 GXV524376:GXW524376 HHR524376:HHS524376 HRN524376:HRO524376 IBJ524376:IBK524376 ILF524376:ILG524376 IVB524376:IVC524376 JEX524376:JEY524376 JOT524376:JOU524376 JYP524376:JYQ524376 KIL524376:KIM524376 KSH524376:KSI524376 LCD524376:LCE524376 LLZ524376:LMA524376 LVV524376:LVW524376 MFR524376:MFS524376 MPN524376:MPO524376 MZJ524376:MZK524376 NJF524376:NJG524376 NTB524376:NTC524376 OCX524376:OCY524376 OMT524376:OMU524376 OWP524376:OWQ524376 PGL524376:PGM524376 PQH524376:PQI524376 QAD524376:QAE524376 QJZ524376:QKA524376 QTV524376:QTW524376 RDR524376:RDS524376 RNN524376:RNO524376 RXJ524376:RXK524376 SHF524376:SHG524376 SRB524376:SRC524376 TAX524376:TAY524376 TKT524376:TKU524376 TUP524376:TUQ524376 UEL524376:UEM524376 UOH524376:UOI524376 UYD524376:UYE524376 VHZ524376:VIA524376 VRV524376:VRW524376 WBR524376:WBS524376 WLN524376:WLO524376 WVJ524376:WVK524376 B589912:C589912 IX589912:IY589912 ST589912:SU589912 ACP589912:ACQ589912 AML589912:AMM589912 AWH589912:AWI589912 BGD589912:BGE589912 BPZ589912:BQA589912 BZV589912:BZW589912 CJR589912:CJS589912 CTN589912:CTO589912 DDJ589912:DDK589912 DNF589912:DNG589912 DXB589912:DXC589912 EGX589912:EGY589912 EQT589912:EQU589912 FAP589912:FAQ589912 FKL589912:FKM589912 FUH589912:FUI589912 GED589912:GEE589912 GNZ589912:GOA589912 GXV589912:GXW589912 HHR589912:HHS589912 HRN589912:HRO589912 IBJ589912:IBK589912 ILF589912:ILG589912 IVB589912:IVC589912 JEX589912:JEY589912 JOT589912:JOU589912 JYP589912:JYQ589912 KIL589912:KIM589912 KSH589912:KSI589912 LCD589912:LCE589912 LLZ589912:LMA589912 LVV589912:LVW589912 MFR589912:MFS589912 MPN589912:MPO589912 MZJ589912:MZK589912 NJF589912:NJG589912 NTB589912:NTC589912 OCX589912:OCY589912 OMT589912:OMU589912 OWP589912:OWQ589912 PGL589912:PGM589912 PQH589912:PQI589912 QAD589912:QAE589912 QJZ589912:QKA589912 QTV589912:QTW589912 RDR589912:RDS589912 RNN589912:RNO589912 RXJ589912:RXK589912 SHF589912:SHG589912 SRB589912:SRC589912 TAX589912:TAY589912 TKT589912:TKU589912 TUP589912:TUQ589912 UEL589912:UEM589912 UOH589912:UOI589912 UYD589912:UYE589912 VHZ589912:VIA589912 VRV589912:VRW589912 WBR589912:WBS589912 WLN589912:WLO589912 WVJ589912:WVK589912 B655448:C655448 IX655448:IY655448 ST655448:SU655448 ACP655448:ACQ655448 AML655448:AMM655448 AWH655448:AWI655448 BGD655448:BGE655448 BPZ655448:BQA655448 BZV655448:BZW655448 CJR655448:CJS655448 CTN655448:CTO655448 DDJ655448:DDK655448 DNF655448:DNG655448 DXB655448:DXC655448 EGX655448:EGY655448 EQT655448:EQU655448 FAP655448:FAQ655448 FKL655448:FKM655448 FUH655448:FUI655448 GED655448:GEE655448 GNZ655448:GOA655448 GXV655448:GXW655448 HHR655448:HHS655448 HRN655448:HRO655448 IBJ655448:IBK655448 ILF655448:ILG655448 IVB655448:IVC655448 JEX655448:JEY655448 JOT655448:JOU655448 JYP655448:JYQ655448 KIL655448:KIM655448 KSH655448:KSI655448 LCD655448:LCE655448 LLZ655448:LMA655448 LVV655448:LVW655448 MFR655448:MFS655448 MPN655448:MPO655448 MZJ655448:MZK655448 NJF655448:NJG655448 NTB655448:NTC655448 OCX655448:OCY655448 OMT655448:OMU655448 OWP655448:OWQ655448 PGL655448:PGM655448 PQH655448:PQI655448 QAD655448:QAE655448 QJZ655448:QKA655448 QTV655448:QTW655448 RDR655448:RDS655448 RNN655448:RNO655448 RXJ655448:RXK655448 SHF655448:SHG655448 SRB655448:SRC655448 TAX655448:TAY655448 TKT655448:TKU655448 TUP655448:TUQ655448 UEL655448:UEM655448 UOH655448:UOI655448 UYD655448:UYE655448 VHZ655448:VIA655448 VRV655448:VRW655448 WBR655448:WBS655448 WLN655448:WLO655448 WVJ655448:WVK655448 B720984:C720984 IX720984:IY720984 ST720984:SU720984 ACP720984:ACQ720984 AML720984:AMM720984 AWH720984:AWI720984 BGD720984:BGE720984 BPZ720984:BQA720984 BZV720984:BZW720984 CJR720984:CJS720984 CTN720984:CTO720984 DDJ720984:DDK720984 DNF720984:DNG720984 DXB720984:DXC720984 EGX720984:EGY720984 EQT720984:EQU720984 FAP720984:FAQ720984 FKL720984:FKM720984 FUH720984:FUI720984 GED720984:GEE720984 GNZ720984:GOA720984 GXV720984:GXW720984 HHR720984:HHS720984 HRN720984:HRO720984 IBJ720984:IBK720984 ILF720984:ILG720984 IVB720984:IVC720984 JEX720984:JEY720984 JOT720984:JOU720984 JYP720984:JYQ720984 KIL720984:KIM720984 KSH720984:KSI720984 LCD720984:LCE720984 LLZ720984:LMA720984 LVV720984:LVW720984 MFR720984:MFS720984 MPN720984:MPO720984 MZJ720984:MZK720984 NJF720984:NJG720984 NTB720984:NTC720984 OCX720984:OCY720984 OMT720984:OMU720984 OWP720984:OWQ720984 PGL720984:PGM720984 PQH720984:PQI720984 QAD720984:QAE720984 QJZ720984:QKA720984 QTV720984:QTW720984 RDR720984:RDS720984 RNN720984:RNO720984 RXJ720984:RXK720984 SHF720984:SHG720984 SRB720984:SRC720984 TAX720984:TAY720984 TKT720984:TKU720984 TUP720984:TUQ720984 UEL720984:UEM720984 UOH720984:UOI720984 UYD720984:UYE720984 VHZ720984:VIA720984 VRV720984:VRW720984 WBR720984:WBS720984 WLN720984:WLO720984 WVJ720984:WVK720984 B786520:C786520 IX786520:IY786520 ST786520:SU786520 ACP786520:ACQ786520 AML786520:AMM786520 AWH786520:AWI786520 BGD786520:BGE786520 BPZ786520:BQA786520 BZV786520:BZW786520 CJR786520:CJS786520 CTN786520:CTO786520 DDJ786520:DDK786520 DNF786520:DNG786520 DXB786520:DXC786520 EGX786520:EGY786520 EQT786520:EQU786520 FAP786520:FAQ786520 FKL786520:FKM786520 FUH786520:FUI786520 GED786520:GEE786520 GNZ786520:GOA786520 GXV786520:GXW786520 HHR786520:HHS786520 HRN786520:HRO786520 IBJ786520:IBK786520 ILF786520:ILG786520 IVB786520:IVC786520 JEX786520:JEY786520 JOT786520:JOU786520 JYP786520:JYQ786520 KIL786520:KIM786520 KSH786520:KSI786520 LCD786520:LCE786520 LLZ786520:LMA786520 LVV786520:LVW786520 MFR786520:MFS786520 MPN786520:MPO786520 MZJ786520:MZK786520 NJF786520:NJG786520 NTB786520:NTC786520 OCX786520:OCY786520 OMT786520:OMU786520 OWP786520:OWQ786520 PGL786520:PGM786520 PQH786520:PQI786520 QAD786520:QAE786520 QJZ786520:QKA786520 QTV786520:QTW786520 RDR786520:RDS786520 RNN786520:RNO786520 RXJ786520:RXK786520 SHF786520:SHG786520 SRB786520:SRC786520 TAX786520:TAY786520 TKT786520:TKU786520 TUP786520:TUQ786520 UEL786520:UEM786520 UOH786520:UOI786520 UYD786520:UYE786520 VHZ786520:VIA786520 VRV786520:VRW786520 WBR786520:WBS786520 WLN786520:WLO786520 WVJ786520:WVK786520 B852056:C852056 IX852056:IY852056 ST852056:SU852056 ACP852056:ACQ852056 AML852056:AMM852056 AWH852056:AWI852056 BGD852056:BGE852056 BPZ852056:BQA852056 BZV852056:BZW852056 CJR852056:CJS852056 CTN852056:CTO852056 DDJ852056:DDK852056 DNF852056:DNG852056 DXB852056:DXC852056 EGX852056:EGY852056 EQT852056:EQU852056 FAP852056:FAQ852056 FKL852056:FKM852056 FUH852056:FUI852056 GED852056:GEE852056 GNZ852056:GOA852056 GXV852056:GXW852056 HHR852056:HHS852056 HRN852056:HRO852056 IBJ852056:IBK852056 ILF852056:ILG852056 IVB852056:IVC852056 JEX852056:JEY852056 JOT852056:JOU852056 JYP852056:JYQ852056 KIL852056:KIM852056 KSH852056:KSI852056 LCD852056:LCE852056 LLZ852056:LMA852056 LVV852056:LVW852056 MFR852056:MFS852056 MPN852056:MPO852056 MZJ852056:MZK852056 NJF852056:NJG852056 NTB852056:NTC852056 OCX852056:OCY852056 OMT852056:OMU852056 OWP852056:OWQ852056 PGL852056:PGM852056 PQH852056:PQI852056 QAD852056:QAE852056 QJZ852056:QKA852056 QTV852056:QTW852056 RDR852056:RDS852056 RNN852056:RNO852056 RXJ852056:RXK852056 SHF852056:SHG852056 SRB852056:SRC852056 TAX852056:TAY852056 TKT852056:TKU852056 TUP852056:TUQ852056 UEL852056:UEM852056 UOH852056:UOI852056 UYD852056:UYE852056 VHZ852056:VIA852056 VRV852056:VRW852056 WBR852056:WBS852056 WLN852056:WLO852056 WVJ852056:WVK852056 B917592:C917592 IX917592:IY917592 ST917592:SU917592 ACP917592:ACQ917592 AML917592:AMM917592 AWH917592:AWI917592 BGD917592:BGE917592 BPZ917592:BQA917592 BZV917592:BZW917592 CJR917592:CJS917592 CTN917592:CTO917592 DDJ917592:DDK917592 DNF917592:DNG917592 DXB917592:DXC917592 EGX917592:EGY917592 EQT917592:EQU917592 FAP917592:FAQ917592 FKL917592:FKM917592 FUH917592:FUI917592 GED917592:GEE917592 GNZ917592:GOA917592 GXV917592:GXW917592 HHR917592:HHS917592 HRN917592:HRO917592 IBJ917592:IBK917592 ILF917592:ILG917592 IVB917592:IVC917592 JEX917592:JEY917592 JOT917592:JOU917592 JYP917592:JYQ917592 KIL917592:KIM917592 KSH917592:KSI917592 LCD917592:LCE917592 LLZ917592:LMA917592 LVV917592:LVW917592 MFR917592:MFS917592 MPN917592:MPO917592 MZJ917592:MZK917592 NJF917592:NJG917592 NTB917592:NTC917592 OCX917592:OCY917592 OMT917592:OMU917592 OWP917592:OWQ917592 PGL917592:PGM917592 PQH917592:PQI917592 QAD917592:QAE917592 QJZ917592:QKA917592 QTV917592:QTW917592 RDR917592:RDS917592 RNN917592:RNO917592 RXJ917592:RXK917592 SHF917592:SHG917592 SRB917592:SRC917592 TAX917592:TAY917592 TKT917592:TKU917592 TUP917592:TUQ917592 UEL917592:UEM917592 UOH917592:UOI917592 UYD917592:UYE917592 VHZ917592:VIA917592 VRV917592:VRW917592 WBR917592:WBS917592 WLN917592:WLO917592 WVJ917592:WVK917592 B983128:C983128 IX983128:IY983128 ST983128:SU983128 ACP983128:ACQ983128 AML983128:AMM983128 AWH983128:AWI983128 BGD983128:BGE983128 BPZ983128:BQA983128 BZV983128:BZW983128 CJR983128:CJS983128 CTN983128:CTO983128 DDJ983128:DDK983128 DNF983128:DNG983128 DXB983128:DXC983128 EGX983128:EGY983128 EQT983128:EQU983128 FAP983128:FAQ983128 FKL983128:FKM983128 FUH983128:FUI983128 GED983128:GEE983128 GNZ983128:GOA983128 GXV983128:GXW983128 HHR983128:HHS983128 HRN983128:HRO983128 IBJ983128:IBK983128 ILF983128:ILG983128 IVB983128:IVC983128 JEX983128:JEY983128 JOT983128:JOU983128 JYP983128:JYQ983128 KIL983128:KIM983128 KSH983128:KSI983128 LCD983128:LCE983128 LLZ983128:LMA983128 LVV983128:LVW983128 MFR983128:MFS983128 MPN983128:MPO983128 MZJ983128:MZK983128 NJF983128:NJG983128 NTB983128:NTC983128 OCX983128:OCY983128 OMT983128:OMU983128 OWP983128:OWQ983128 PGL983128:PGM983128 PQH983128:PQI983128 QAD983128:QAE983128 QJZ983128:QKA983128 QTV983128:QTW983128 RDR983128:RDS983128 RNN983128:RNO983128 RXJ983128:RXK983128 SHF983128:SHG983128 SRB983128:SRC983128 TAX983128:TAY983128 TKT983128:TKU983128 TUP983128:TUQ983128 UEL983128:UEM983128 UOH983128:UOI983128 UYD983128:UYE983128 VHZ983128:VIA983128 VRV983128:VRW983128 WBR983128:WBS983128 WLN983128:WLO983128 WVJ983128:WVK983128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workbookViewId="0">
      <selection activeCell="C6" sqref="C6:E6"/>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",[3]NOMBRE!B2," - ","( ",[3]NOMBRE!C2,[3]NOMBRE!D2,[3]NOMBRE!E2,[3]NOMBRE!F2,[3]NOMBRE!G2," )")</f>
        <v>COMUNA: Linares - ( 07401 )</v>
      </c>
      <c r="B2" s="229"/>
      <c r="C2" s="526"/>
      <c r="D2" s="527"/>
      <c r="E2" s="528"/>
      <c r="F2" s="231"/>
      <c r="G2" s="232"/>
    </row>
    <row r="3" spans="1:7" ht="12.75" x14ac:dyDescent="0.2">
      <c r="A3" s="228" t="str">
        <f>CONCATENATE("ESTABLECIMIENTO/ESTRATEGIA: ",[3]NOMBRE!B3," - ","( ",[3]NOMBRE!C3,[3]NOMBRE!D3,[3]NOMBRE!E3,[3]NOMBRE!F3,[3]NOMBRE!G3,[3]NOMBRE!H3," )")</f>
        <v>ESTABLECIMIENTO/ESTRATEGIA: Hospital Presidente Carlos Ibáñez del Campo - ( 116108 )</v>
      </c>
      <c r="B3" s="229"/>
      <c r="C3" s="529" t="s">
        <v>2</v>
      </c>
      <c r="D3" s="530"/>
      <c r="E3" s="531"/>
      <c r="F3" s="231"/>
      <c r="G3" s="233"/>
    </row>
    <row r="4" spans="1:7" ht="12.75" x14ac:dyDescent="0.2">
      <c r="A4" s="228" t="str">
        <f>CONCATENATE("MES: ",[3]NOMBRE!B6," - ","( ",[3]NOMBRE!C6,[3]NOMBRE!D6," )")</f>
        <v>MES: MARZO - ( 03 )</v>
      </c>
      <c r="B4" s="229"/>
      <c r="C4" s="526" t="str">
        <f>CONCATENATE([3]NOMBRE!B6," ","( ",[3]NOMBRE!C6,[3]NOMBRE!D6," )")</f>
        <v>MARZO ( 03 )</v>
      </c>
      <c r="D4" s="527"/>
      <c r="E4" s="528"/>
      <c r="F4" s="231"/>
      <c r="G4" s="233"/>
    </row>
    <row r="5" spans="1:7" ht="12.75" x14ac:dyDescent="0.2">
      <c r="A5" s="228" t="str">
        <f>CONCATENATE("AÑO: ",[3]NOMBRE!B7)</f>
        <v>AÑO: 2016</v>
      </c>
      <c r="B5" s="229"/>
      <c r="C5" s="529" t="s">
        <v>3</v>
      </c>
      <c r="D5" s="530"/>
      <c r="E5" s="531"/>
      <c r="F5" s="231"/>
      <c r="G5" s="233"/>
    </row>
    <row r="6" spans="1:7" ht="12.75" x14ac:dyDescent="0.2">
      <c r="A6" s="234"/>
      <c r="B6" s="234"/>
      <c r="C6" s="526">
        <f>[3]NOMBRE!B7</f>
        <v>2016</v>
      </c>
      <c r="D6" s="527"/>
      <c r="E6" s="528"/>
      <c r="F6" s="231"/>
      <c r="G6" s="233"/>
    </row>
    <row r="7" spans="1:7" ht="15" x14ac:dyDescent="0.2">
      <c r="A7" s="521" t="s">
        <v>4</v>
      </c>
      <c r="B7" s="522"/>
      <c r="C7" s="523" t="s">
        <v>5</v>
      </c>
      <c r="D7" s="524"/>
      <c r="E7" s="525"/>
      <c r="F7" s="231"/>
      <c r="G7" s="233"/>
    </row>
    <row r="8" spans="1:7" ht="15" x14ac:dyDescent="0.2">
      <c r="A8" s="234"/>
      <c r="B8" s="413" t="s">
        <v>6</v>
      </c>
      <c r="C8" s="526" t="str">
        <f>CONCATENATE([3]NOMBRE!B3," ","( ",[3]NOMBRE!C3,[3]NOMBRE!D3,[3]NOMBRE!E3,[3]NOMBRE!F3,[3]NOMBRE!G3,"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18" t="s">
        <v>7</v>
      </c>
      <c r="B12" s="418" t="s">
        <v>8</v>
      </c>
      <c r="C12" s="414" t="s">
        <v>9</v>
      </c>
      <c r="D12" s="258" t="s">
        <v>10</v>
      </c>
      <c r="E12" s="416" t="s">
        <v>11</v>
      </c>
      <c r="F12" s="234"/>
    </row>
    <row r="13" spans="1:7" ht="12.75" customHeight="1" x14ac:dyDescent="0.2">
      <c r="A13" s="497" t="s">
        <v>12</v>
      </c>
      <c r="B13" s="498"/>
      <c r="C13" s="498"/>
      <c r="D13" s="498"/>
      <c r="E13" s="499"/>
      <c r="F13" s="234"/>
    </row>
    <row r="14" spans="1:7" ht="15" customHeight="1" x14ac:dyDescent="0.2">
      <c r="A14" s="335" t="s">
        <v>13</v>
      </c>
      <c r="B14" s="396" t="s">
        <v>14</v>
      </c>
      <c r="C14" s="291">
        <f>[3]BS17A!$D13</f>
        <v>0</v>
      </c>
      <c r="D14" s="12">
        <f>[3]BS17A!$U13</f>
        <v>4460</v>
      </c>
      <c r="E14" s="13">
        <f>[3]BS17A!$V13</f>
        <v>0</v>
      </c>
      <c r="F14" s="234"/>
    </row>
    <row r="15" spans="1:7" ht="36" customHeight="1" x14ac:dyDescent="0.2">
      <c r="A15" s="336" t="s">
        <v>15</v>
      </c>
      <c r="B15" s="396" t="s">
        <v>478</v>
      </c>
      <c r="C15" s="291">
        <f>[3]BS17A!$D14</f>
        <v>0</v>
      </c>
      <c r="D15" s="15">
        <f>[3]BS17A!$U14</f>
        <v>5610</v>
      </c>
      <c r="E15" s="16">
        <f>[3]BS17A!$V14</f>
        <v>0</v>
      </c>
      <c r="F15" s="234"/>
    </row>
    <row r="16" spans="1:7" ht="15" customHeight="1" x14ac:dyDescent="0.2">
      <c r="A16" s="336" t="s">
        <v>17</v>
      </c>
      <c r="B16" s="396" t="s">
        <v>479</v>
      </c>
      <c r="C16" s="291">
        <f>[3]BS17A!$D15</f>
        <v>5687</v>
      </c>
      <c r="D16" s="15">
        <f>[3]BS17A!$U15</f>
        <v>12030</v>
      </c>
      <c r="E16" s="16">
        <f>[3]BS17A!$V15</f>
        <v>68414610</v>
      </c>
      <c r="F16" s="234"/>
    </row>
    <row r="17" spans="1:6" ht="15" customHeight="1" x14ac:dyDescent="0.2">
      <c r="A17" s="336" t="s">
        <v>19</v>
      </c>
      <c r="B17" s="396" t="s">
        <v>20</v>
      </c>
      <c r="C17" s="291">
        <f>[3]BS17A!$D16</f>
        <v>0</v>
      </c>
      <c r="D17" s="15">
        <f>[3]BS17A!$U16</f>
        <v>7180</v>
      </c>
      <c r="E17" s="16">
        <f>[3]BS17A!$V16</f>
        <v>0</v>
      </c>
      <c r="F17" s="234"/>
    </row>
    <row r="18" spans="1:6" ht="15" customHeight="1" x14ac:dyDescent="0.2">
      <c r="A18" s="336" t="s">
        <v>21</v>
      </c>
      <c r="B18" s="396" t="s">
        <v>480</v>
      </c>
      <c r="C18" s="291">
        <f>[3]BS17A!$D17</f>
        <v>0</v>
      </c>
      <c r="D18" s="15">
        <f>[3]BS17A!$U17</f>
        <v>7880</v>
      </c>
      <c r="E18" s="16">
        <f>[3]BS17A!$V17</f>
        <v>0</v>
      </c>
      <c r="F18" s="234"/>
    </row>
    <row r="19" spans="1:6" ht="33" customHeight="1" x14ac:dyDescent="0.2">
      <c r="A19" s="336" t="s">
        <v>23</v>
      </c>
      <c r="B19" s="396" t="s">
        <v>481</v>
      </c>
      <c r="C19" s="291">
        <f>[3]BS17A!$D20</f>
        <v>0</v>
      </c>
      <c r="D19" s="15">
        <f>[3]BS17A!$U20</f>
        <v>6080</v>
      </c>
      <c r="E19" s="16">
        <f>[3]BS17A!$V20</f>
        <v>0</v>
      </c>
      <c r="F19" s="234"/>
    </row>
    <row r="20" spans="1:6" ht="42.75" customHeight="1" x14ac:dyDescent="0.2">
      <c r="A20" s="336" t="s">
        <v>25</v>
      </c>
      <c r="B20" s="396" t="s">
        <v>482</v>
      </c>
      <c r="C20" s="291">
        <f>[3]BS17A!$D21</f>
        <v>0</v>
      </c>
      <c r="D20" s="15">
        <f>[3]BS17A!$U21</f>
        <v>7290</v>
      </c>
      <c r="E20" s="16">
        <f>[3]BS17A!$V21</f>
        <v>0</v>
      </c>
      <c r="F20" s="234"/>
    </row>
    <row r="21" spans="1:6" ht="42.75" customHeight="1" x14ac:dyDescent="0.2">
      <c r="A21" s="336" t="s">
        <v>27</v>
      </c>
      <c r="B21" s="396" t="s">
        <v>483</v>
      </c>
      <c r="C21" s="291">
        <f>[3]BS17A!$D22</f>
        <v>0</v>
      </c>
      <c r="D21" s="15">
        <f>[3]BS17A!$U22</f>
        <v>9040</v>
      </c>
      <c r="E21" s="16">
        <f>[3]BS17A!$V22</f>
        <v>0</v>
      </c>
      <c r="F21" s="234"/>
    </row>
    <row r="22" spans="1:6" ht="32.25" customHeight="1" x14ac:dyDescent="0.2">
      <c r="A22" s="336" t="s">
        <v>29</v>
      </c>
      <c r="B22" s="396" t="s">
        <v>484</v>
      </c>
      <c r="C22" s="291">
        <f>[3]BS17A!$D23</f>
        <v>2850</v>
      </c>
      <c r="D22" s="15">
        <f>[3]BS17A!$U23</f>
        <v>6080</v>
      </c>
      <c r="E22" s="16">
        <f>[3]BS17A!$V23</f>
        <v>17328000</v>
      </c>
      <c r="F22" s="234"/>
    </row>
    <row r="23" spans="1:6" ht="40.5" customHeight="1" x14ac:dyDescent="0.2">
      <c r="A23" s="336" t="s">
        <v>31</v>
      </c>
      <c r="B23" s="396" t="s">
        <v>485</v>
      </c>
      <c r="C23" s="291">
        <f>[3]BS17A!$D24</f>
        <v>1235</v>
      </c>
      <c r="D23" s="15">
        <f>[3]BS17A!$U24</f>
        <v>7290</v>
      </c>
      <c r="E23" s="16">
        <f>[3]BS17A!$V24</f>
        <v>9003150</v>
      </c>
      <c r="F23" s="234"/>
    </row>
    <row r="24" spans="1:6" ht="27" customHeight="1" x14ac:dyDescent="0.2">
      <c r="A24" s="336" t="s">
        <v>33</v>
      </c>
      <c r="B24" s="396" t="s">
        <v>486</v>
      </c>
      <c r="C24" s="291">
        <f>[3]BS17A!$D25</f>
        <v>2108</v>
      </c>
      <c r="D24" s="15">
        <f>[3]BS17A!$U25</f>
        <v>9040</v>
      </c>
      <c r="E24" s="16">
        <f>[3]BS17A!$V25</f>
        <v>19056320</v>
      </c>
      <c r="F24" s="234"/>
    </row>
    <row r="25" spans="1:6" ht="15" customHeight="1" x14ac:dyDescent="0.2">
      <c r="A25" s="336" t="s">
        <v>35</v>
      </c>
      <c r="B25" s="396" t="s">
        <v>36</v>
      </c>
      <c r="C25" s="291">
        <f>+[3]BS17A!$D795</f>
        <v>302</v>
      </c>
      <c r="D25" s="15">
        <f>+[3]BS17A!$U795</f>
        <v>7380</v>
      </c>
      <c r="E25" s="16">
        <f>+[3]BS17A!$V795</f>
        <v>2228760</v>
      </c>
      <c r="F25" s="234"/>
    </row>
    <row r="26" spans="1:6" ht="15" customHeight="1" x14ac:dyDescent="0.2">
      <c r="A26" s="337" t="s">
        <v>37</v>
      </c>
      <c r="B26" s="396" t="s">
        <v>38</v>
      </c>
      <c r="C26" s="302">
        <f>+[3]BS17A!$D800</f>
        <v>0</v>
      </c>
      <c r="D26" s="17">
        <f>+[3]BS17A!$U800</f>
        <v>30560</v>
      </c>
      <c r="E26" s="18">
        <f>+[3]BS17A!$V800</f>
        <v>0</v>
      </c>
      <c r="F26" s="234"/>
    </row>
    <row r="27" spans="1:6" ht="18" customHeight="1" x14ac:dyDescent="0.2">
      <c r="A27" s="497" t="s">
        <v>39</v>
      </c>
      <c r="B27" s="498"/>
      <c r="C27" s="498"/>
      <c r="D27" s="498"/>
      <c r="E27" s="499"/>
      <c r="F27" s="234"/>
    </row>
    <row r="28" spans="1:6" ht="15" customHeight="1" x14ac:dyDescent="0.2">
      <c r="A28" s="335" t="s">
        <v>40</v>
      </c>
      <c r="B28" s="344" t="s">
        <v>41</v>
      </c>
      <c r="C28" s="294">
        <f>[3]BS17A!$D27</f>
        <v>2501</v>
      </c>
      <c r="D28" s="12">
        <f>[3]BS17A!$U27</f>
        <v>1180</v>
      </c>
      <c r="E28" s="13">
        <f>[3]BS17A!$V27</f>
        <v>2951180</v>
      </c>
      <c r="F28" s="234"/>
    </row>
    <row r="29" spans="1:6" ht="15" customHeight="1" x14ac:dyDescent="0.2">
      <c r="A29" s="336" t="s">
        <v>42</v>
      </c>
      <c r="B29" s="350" t="s">
        <v>43</v>
      </c>
      <c r="C29" s="291">
        <f>[3]BS17A!$D28</f>
        <v>0</v>
      </c>
      <c r="D29" s="15">
        <f>[3]BS17A!$U28</f>
        <v>2030</v>
      </c>
      <c r="E29" s="16">
        <f>[3]BS17A!$V28</f>
        <v>0</v>
      </c>
      <c r="F29" s="234"/>
    </row>
    <row r="30" spans="1:6" ht="15" customHeight="1" x14ac:dyDescent="0.2">
      <c r="A30" s="336" t="s">
        <v>44</v>
      </c>
      <c r="B30" s="333" t="s">
        <v>45</v>
      </c>
      <c r="C30" s="291">
        <f>[3]BS17A!$D29</f>
        <v>0</v>
      </c>
      <c r="D30" s="15">
        <f>[3]BS17A!$U29</f>
        <v>650</v>
      </c>
      <c r="E30" s="16">
        <f>[3]BS17A!$V29</f>
        <v>0</v>
      </c>
      <c r="F30" s="234"/>
    </row>
    <row r="31" spans="1:6" ht="15" customHeight="1" x14ac:dyDescent="0.2">
      <c r="A31" s="336" t="s">
        <v>46</v>
      </c>
      <c r="B31" s="333" t="s">
        <v>47</v>
      </c>
      <c r="C31" s="291">
        <f>[3]BS17A!$D30</f>
        <v>146</v>
      </c>
      <c r="D31" s="15">
        <f>[3]BS17A!$U30</f>
        <v>1610</v>
      </c>
      <c r="E31" s="16">
        <f>[3]BS17A!$V30</f>
        <v>235060</v>
      </c>
      <c r="F31" s="234"/>
    </row>
    <row r="32" spans="1:6" ht="15" customHeight="1" x14ac:dyDescent="0.2">
      <c r="A32" s="336" t="s">
        <v>48</v>
      </c>
      <c r="B32" s="333" t="s">
        <v>49</v>
      </c>
      <c r="C32" s="291">
        <f>[3]BS17A!$D31</f>
        <v>1701</v>
      </c>
      <c r="D32" s="15">
        <f>[3]BS17A!$U31</f>
        <v>1300</v>
      </c>
      <c r="E32" s="16">
        <f>[3]BS17A!$V31</f>
        <v>2211300</v>
      </c>
      <c r="F32" s="234"/>
    </row>
    <row r="33" spans="1:6" ht="15" customHeight="1" x14ac:dyDescent="0.2">
      <c r="A33" s="336" t="s">
        <v>50</v>
      </c>
      <c r="B33" s="350" t="s">
        <v>51</v>
      </c>
      <c r="C33" s="291">
        <f>[3]BS17A!$D32</f>
        <v>0</v>
      </c>
      <c r="D33" s="15">
        <f>[3]BS17A!$U32</f>
        <v>1180</v>
      </c>
      <c r="E33" s="16">
        <f>[3]BS17A!$V32</f>
        <v>0</v>
      </c>
      <c r="F33" s="234"/>
    </row>
    <row r="34" spans="1:6" ht="15" customHeight="1" x14ac:dyDescent="0.2">
      <c r="A34" s="336" t="s">
        <v>52</v>
      </c>
      <c r="B34" s="333" t="s">
        <v>53</v>
      </c>
      <c r="C34" s="291">
        <f>+[3]BS17A!$D796</f>
        <v>278</v>
      </c>
      <c r="D34" s="15">
        <f>+[3]BS17A!$U796</f>
        <v>2890</v>
      </c>
      <c r="E34" s="16">
        <f>+[3]BS17A!$V796</f>
        <v>803420</v>
      </c>
      <c r="F34" s="234"/>
    </row>
    <row r="35" spans="1:6" ht="15" customHeight="1" x14ac:dyDescent="0.2">
      <c r="A35" s="336" t="s">
        <v>54</v>
      </c>
      <c r="B35" s="350" t="s">
        <v>55</v>
      </c>
      <c r="C35" s="291">
        <f>+[3]BS17A!$D797</f>
        <v>543</v>
      </c>
      <c r="D35" s="15">
        <f>+[3]BS17A!$U797</f>
        <v>2890</v>
      </c>
      <c r="E35" s="16">
        <f>+[3]BS17A!$V797</f>
        <v>1569270</v>
      </c>
      <c r="F35" s="234"/>
    </row>
    <row r="36" spans="1:6" ht="15" customHeight="1" x14ac:dyDescent="0.2">
      <c r="A36" s="336" t="s">
        <v>56</v>
      </c>
      <c r="B36" s="350" t="s">
        <v>57</v>
      </c>
      <c r="C36" s="291">
        <f>+[3]BS17A!$D798</f>
        <v>3</v>
      </c>
      <c r="D36" s="15">
        <f>+[3]BS17A!$U798</f>
        <v>11500</v>
      </c>
      <c r="E36" s="16">
        <f>+[3]BS17A!$V798</f>
        <v>34500</v>
      </c>
      <c r="F36" s="234"/>
    </row>
    <row r="37" spans="1:6" ht="15" customHeight="1" x14ac:dyDescent="0.2">
      <c r="A37" s="337" t="s">
        <v>58</v>
      </c>
      <c r="B37" s="383" t="s">
        <v>59</v>
      </c>
      <c r="C37" s="302">
        <f>+[3]BS17A!$D799</f>
        <v>74</v>
      </c>
      <c r="D37" s="17">
        <f>+[3]BS17A!$U799</f>
        <v>13470</v>
      </c>
      <c r="E37" s="18">
        <f>+[3]BS17A!$V799</f>
        <v>996780</v>
      </c>
      <c r="F37" s="234"/>
    </row>
    <row r="38" spans="1:6" ht="18" customHeight="1" x14ac:dyDescent="0.2">
      <c r="A38" s="504" t="s">
        <v>60</v>
      </c>
      <c r="B38" s="507"/>
      <c r="C38" s="507"/>
      <c r="D38" s="507"/>
      <c r="E38" s="508"/>
      <c r="F38" s="234"/>
    </row>
    <row r="39" spans="1:6" ht="15" customHeight="1" x14ac:dyDescent="0.2">
      <c r="A39" s="335" t="s">
        <v>61</v>
      </c>
      <c r="B39" s="331" t="s">
        <v>62</v>
      </c>
      <c r="C39" s="294">
        <f>+[3]BS17A!$D801</f>
        <v>0</v>
      </c>
      <c r="D39" s="20">
        <f>+[3]BS17A!$U801</f>
        <v>3796</v>
      </c>
      <c r="E39" s="21">
        <f>+[3]BS17A!$V801</f>
        <v>0</v>
      </c>
      <c r="F39" s="234"/>
    </row>
    <row r="40" spans="1:6" ht="15" customHeight="1" x14ac:dyDescent="0.2">
      <c r="A40" s="337" t="s">
        <v>63</v>
      </c>
      <c r="B40" s="345" t="s">
        <v>64</v>
      </c>
      <c r="C40" s="302">
        <f>+[3]BS17A!$D802</f>
        <v>0</v>
      </c>
      <c r="D40" s="22">
        <f>+[3]BS17A!$U802</f>
        <v>9814</v>
      </c>
      <c r="E40" s="23">
        <f>+[3]BS17A!$V802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+[3]BS17A!$D34</f>
        <v>72</v>
      </c>
      <c r="D42" s="20">
        <f>+[3]BS17A!$U34</f>
        <v>3890</v>
      </c>
      <c r="E42" s="21">
        <f>+[3]BS17A!$V34</f>
        <v>280080</v>
      </c>
      <c r="F42" s="234"/>
    </row>
    <row r="43" spans="1:6" ht="15" customHeight="1" x14ac:dyDescent="0.2">
      <c r="A43" s="336" t="s">
        <v>68</v>
      </c>
      <c r="B43" s="333" t="s">
        <v>69</v>
      </c>
      <c r="C43" s="291">
        <f>+[3]BS17A!$D35</f>
        <v>295</v>
      </c>
      <c r="D43" s="15">
        <f>+[3]BS17A!$U35</f>
        <v>2140</v>
      </c>
      <c r="E43" s="16">
        <f>+[3]BS17A!$V35</f>
        <v>631300</v>
      </c>
      <c r="F43" s="234"/>
    </row>
    <row r="44" spans="1:6" ht="15" customHeight="1" x14ac:dyDescent="0.2">
      <c r="A44" s="336" t="s">
        <v>70</v>
      </c>
      <c r="B44" s="333" t="s">
        <v>71</v>
      </c>
      <c r="C44" s="291">
        <f>+[3]BS17A!$D36</f>
        <v>47</v>
      </c>
      <c r="D44" s="15">
        <f>+[3]BS17A!$U36</f>
        <v>2140</v>
      </c>
      <c r="E44" s="16">
        <f>+[3]BS17A!$V36</f>
        <v>100580</v>
      </c>
      <c r="F44" s="234"/>
    </row>
    <row r="45" spans="1:6" ht="15" customHeight="1" x14ac:dyDescent="0.2">
      <c r="A45" s="337" t="s">
        <v>72</v>
      </c>
      <c r="B45" s="334" t="s">
        <v>73</v>
      </c>
      <c r="C45" s="302">
        <f>+[3]BS17A!$D37</f>
        <v>357</v>
      </c>
      <c r="D45" s="22">
        <f>+[3]BS17A!$U37</f>
        <v>650</v>
      </c>
      <c r="E45" s="23">
        <f>+[3]BS17A!$V37</f>
        <v>232050</v>
      </c>
      <c r="F45" s="234"/>
    </row>
    <row r="46" spans="1:6" ht="18" customHeight="1" x14ac:dyDescent="0.2">
      <c r="A46" s="504" t="s">
        <v>74</v>
      </c>
      <c r="B46" s="507"/>
      <c r="C46" s="507"/>
      <c r="D46" s="507"/>
      <c r="E46" s="508"/>
      <c r="F46" s="234"/>
    </row>
    <row r="47" spans="1:6" ht="15" customHeight="1" x14ac:dyDescent="0.2">
      <c r="A47" s="335" t="s">
        <v>75</v>
      </c>
      <c r="B47" s="352" t="s">
        <v>76</v>
      </c>
      <c r="C47" s="294">
        <f>+[3]BS17A!$D39</f>
        <v>248</v>
      </c>
      <c r="D47" s="20">
        <f>+[3]BS17A!$U39</f>
        <v>1850</v>
      </c>
      <c r="E47" s="21">
        <f>+[3]BS17A!$V39</f>
        <v>458800</v>
      </c>
      <c r="F47" s="234"/>
    </row>
    <row r="48" spans="1:6" ht="15" customHeight="1" x14ac:dyDescent="0.2">
      <c r="A48" s="336" t="s">
        <v>77</v>
      </c>
      <c r="B48" s="333" t="s">
        <v>78</v>
      </c>
      <c r="C48" s="291">
        <f>+[3]BS17A!$D40</f>
        <v>18</v>
      </c>
      <c r="D48" s="15">
        <f>+[3]BS17A!$U40</f>
        <v>1850</v>
      </c>
      <c r="E48" s="16">
        <f>+[3]BS17A!$V40</f>
        <v>33300</v>
      </c>
      <c r="F48" s="234"/>
    </row>
    <row r="49" spans="1:7" ht="15" customHeight="1" x14ac:dyDescent="0.2">
      <c r="A49" s="337" t="s">
        <v>79</v>
      </c>
      <c r="B49" s="334" t="s">
        <v>80</v>
      </c>
      <c r="C49" s="302">
        <f>+[3]BS17A!$D41</f>
        <v>360</v>
      </c>
      <c r="D49" s="22">
        <f>+[3]BS17A!$U41</f>
        <v>1070</v>
      </c>
      <c r="E49" s="23">
        <f>+[3]BS17A!$V41</f>
        <v>385200</v>
      </c>
      <c r="F49" s="234"/>
    </row>
    <row r="50" spans="1:7" ht="18" customHeight="1" x14ac:dyDescent="0.2">
      <c r="A50" s="238"/>
      <c r="B50" s="314" t="s">
        <v>81</v>
      </c>
      <c r="C50" s="238">
        <f>SUM(C14:C49)</f>
        <v>18825</v>
      </c>
      <c r="D50" s="239"/>
      <c r="E50" s="26">
        <f>SUM(E14:E49)</f>
        <v>126953660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18" t="s">
        <v>7</v>
      </c>
      <c r="B54" s="418" t="s">
        <v>83</v>
      </c>
      <c r="C54" s="414" t="s">
        <v>9</v>
      </c>
      <c r="D54" s="259"/>
      <c r="E54" s="416" t="s">
        <v>11</v>
      </c>
      <c r="F54" s="234"/>
    </row>
    <row r="55" spans="1:7" ht="18" customHeight="1" x14ac:dyDescent="0.2">
      <c r="A55" s="417" t="s">
        <v>84</v>
      </c>
      <c r="B55" s="373" t="s">
        <v>85</v>
      </c>
      <c r="C55" s="261">
        <f>+[3]BS17!$D12</f>
        <v>70966</v>
      </c>
      <c r="D55" s="245"/>
      <c r="E55" s="246">
        <f>+E56+E57+E58+E59+E60+E61+E65+E66+E67</f>
        <v>104026150</v>
      </c>
      <c r="F55" s="234"/>
    </row>
    <row r="56" spans="1:7" ht="15" customHeight="1" x14ac:dyDescent="0.2">
      <c r="A56" s="371" t="s">
        <v>86</v>
      </c>
      <c r="B56" s="344" t="s">
        <v>87</v>
      </c>
      <c r="C56" s="328">
        <f>+[3]BS17!$D13</f>
        <v>26948</v>
      </c>
      <c r="D56" s="247"/>
      <c r="E56" s="36">
        <f>+[3]BS17A!V83</f>
        <v>29919260</v>
      </c>
      <c r="F56" s="234"/>
    </row>
    <row r="57" spans="1:7" ht="15" customHeight="1" x14ac:dyDescent="0.2">
      <c r="A57" s="336" t="s">
        <v>88</v>
      </c>
      <c r="B57" s="332" t="s">
        <v>89</v>
      </c>
      <c r="C57" s="291">
        <f>+[3]BS17!$D14</f>
        <v>31553</v>
      </c>
      <c r="D57" s="249"/>
      <c r="E57" s="39">
        <f>+[3]BS17A!V174</f>
        <v>40160050</v>
      </c>
      <c r="F57" s="234"/>
    </row>
    <row r="58" spans="1:7" ht="15" customHeight="1" x14ac:dyDescent="0.2">
      <c r="A58" s="336" t="s">
        <v>90</v>
      </c>
      <c r="B58" s="332" t="s">
        <v>91</v>
      </c>
      <c r="C58" s="291">
        <f>+[3]BS17!$D15</f>
        <v>1419</v>
      </c>
      <c r="D58" s="249"/>
      <c r="E58" s="39">
        <f>+[3]BS17A!V243</f>
        <v>5268340</v>
      </c>
      <c r="F58" s="234"/>
    </row>
    <row r="59" spans="1:7" ht="15" customHeight="1" x14ac:dyDescent="0.2">
      <c r="A59" s="336" t="s">
        <v>92</v>
      </c>
      <c r="B59" s="332" t="s">
        <v>93</v>
      </c>
      <c r="C59" s="291">
        <f>+[3]BS17!$D16</f>
        <v>0</v>
      </c>
      <c r="D59" s="249"/>
      <c r="E59" s="39">
        <f>+[3]BS17A!V289</f>
        <v>0</v>
      </c>
      <c r="F59" s="234"/>
    </row>
    <row r="60" spans="1:7" ht="15" customHeight="1" x14ac:dyDescent="0.2">
      <c r="A60" s="366" t="s">
        <v>94</v>
      </c>
      <c r="B60" s="351" t="s">
        <v>95</v>
      </c>
      <c r="C60" s="313">
        <f>+[3]BS17!$D17</f>
        <v>1609</v>
      </c>
      <c r="D60" s="250"/>
      <c r="E60" s="41">
        <f>+[3]BS17A!V295</f>
        <v>8095050</v>
      </c>
      <c r="F60" s="234"/>
    </row>
    <row r="61" spans="1:7" ht="15" customHeight="1" x14ac:dyDescent="0.2">
      <c r="A61" s="335" t="s">
        <v>96</v>
      </c>
      <c r="B61" s="374" t="s">
        <v>97</v>
      </c>
      <c r="C61" s="315">
        <f>+[3]BS17!$D18</f>
        <v>5651</v>
      </c>
      <c r="D61" s="251"/>
      <c r="E61" s="43">
        <f>SUM(E62:E64)</f>
        <v>15187150</v>
      </c>
      <c r="F61" s="234"/>
    </row>
    <row r="62" spans="1:7" ht="15" customHeight="1" x14ac:dyDescent="0.2">
      <c r="A62" s="377"/>
      <c r="B62" s="352" t="s">
        <v>98</v>
      </c>
      <c r="C62" s="294">
        <f>+[3]BS17!$D19</f>
        <v>4819</v>
      </c>
      <c r="D62" s="252"/>
      <c r="E62" s="45">
        <f>+[3]BS17A!V362</f>
        <v>11627910</v>
      </c>
      <c r="F62" s="234"/>
    </row>
    <row r="63" spans="1:7" ht="15" customHeight="1" x14ac:dyDescent="0.2">
      <c r="A63" s="377"/>
      <c r="B63" s="332" t="s">
        <v>99</v>
      </c>
      <c r="C63" s="291">
        <f>+[3]BS17!$D20</f>
        <v>65</v>
      </c>
      <c r="D63" s="249"/>
      <c r="E63" s="39">
        <f>+[3]BS17A!V405</f>
        <v>196130</v>
      </c>
      <c r="F63" s="234"/>
    </row>
    <row r="64" spans="1:7" ht="15" customHeight="1" x14ac:dyDescent="0.2">
      <c r="A64" s="378"/>
      <c r="B64" s="334" t="s">
        <v>100</v>
      </c>
      <c r="C64" s="302">
        <f>+[3]BS17!$D21</f>
        <v>767</v>
      </c>
      <c r="D64" s="253"/>
      <c r="E64" s="47">
        <f>+[3]BS17A!V428</f>
        <v>3363110</v>
      </c>
      <c r="F64" s="234"/>
    </row>
    <row r="65" spans="1:7" ht="15" customHeight="1" x14ac:dyDescent="0.2">
      <c r="A65" s="371" t="s">
        <v>101</v>
      </c>
      <c r="B65" s="370" t="s">
        <v>102</v>
      </c>
      <c r="C65" s="328">
        <f>+[3]BS17!$D22</f>
        <v>0</v>
      </c>
      <c r="D65" s="247"/>
      <c r="E65" s="36">
        <f>+[3]BS17A!V446</f>
        <v>0</v>
      </c>
      <c r="F65" s="234"/>
    </row>
    <row r="66" spans="1:7" ht="15" customHeight="1" x14ac:dyDescent="0.2">
      <c r="A66" s="336" t="s">
        <v>103</v>
      </c>
      <c r="B66" s="332" t="s">
        <v>104</v>
      </c>
      <c r="C66" s="291">
        <f>+[3]BS17!$D23</f>
        <v>93</v>
      </c>
      <c r="D66" s="249"/>
      <c r="E66" s="39">
        <f>+[3]BS17A!V456</f>
        <v>141460</v>
      </c>
      <c r="F66" s="234"/>
    </row>
    <row r="67" spans="1:7" ht="15" customHeight="1" x14ac:dyDescent="0.2">
      <c r="A67" s="366" t="s">
        <v>105</v>
      </c>
      <c r="B67" s="351" t="s">
        <v>106</v>
      </c>
      <c r="C67" s="313">
        <f>+[3]BS17!$D24</f>
        <v>3693</v>
      </c>
      <c r="D67" s="250"/>
      <c r="E67" s="41">
        <f>+[3]BS17A!V500</f>
        <v>5254840</v>
      </c>
      <c r="F67" s="234"/>
    </row>
    <row r="68" spans="1:7" ht="15" customHeight="1" x14ac:dyDescent="0.2">
      <c r="A68" s="379" t="s">
        <v>107</v>
      </c>
      <c r="B68" s="369" t="s">
        <v>108</v>
      </c>
      <c r="C68" s="329">
        <f>+[3]BS17!$D25</f>
        <v>4924</v>
      </c>
      <c r="D68" s="254"/>
      <c r="E68" s="49">
        <f>SUM(E69:E74)</f>
        <v>94535800</v>
      </c>
      <c r="F68" s="234"/>
    </row>
    <row r="69" spans="1:7" ht="15" customHeight="1" x14ac:dyDescent="0.2">
      <c r="A69" s="336" t="s">
        <v>109</v>
      </c>
      <c r="B69" s="332" t="s">
        <v>110</v>
      </c>
      <c r="C69" s="291">
        <f>+[3]BS17!$D26</f>
        <v>3230</v>
      </c>
      <c r="D69" s="249"/>
      <c r="E69" s="39">
        <f>+[3]BS17A!V535</f>
        <v>27566260</v>
      </c>
      <c r="F69" s="234"/>
    </row>
    <row r="70" spans="1:7" ht="15" customHeight="1" x14ac:dyDescent="0.2">
      <c r="A70" s="336" t="s">
        <v>111</v>
      </c>
      <c r="B70" s="332" t="s">
        <v>112</v>
      </c>
      <c r="C70" s="291">
        <f>+[3]BS17!$D27</f>
        <v>4</v>
      </c>
      <c r="D70" s="249"/>
      <c r="E70" s="39">
        <f>+[3]BS17A!V590</f>
        <v>92040</v>
      </c>
      <c r="F70" s="234"/>
    </row>
    <row r="71" spans="1:7" ht="15" customHeight="1" x14ac:dyDescent="0.2">
      <c r="A71" s="336" t="s">
        <v>113</v>
      </c>
      <c r="B71" s="332" t="s">
        <v>114</v>
      </c>
      <c r="C71" s="291">
        <f>+[3]BS17!$D28</f>
        <v>1057</v>
      </c>
      <c r="D71" s="249"/>
      <c r="E71" s="39">
        <f>+[3]BS17A!V615</f>
        <v>56747480</v>
      </c>
      <c r="F71" s="234"/>
    </row>
    <row r="72" spans="1:7" ht="15" customHeight="1" x14ac:dyDescent="0.2">
      <c r="A72" s="336" t="s">
        <v>115</v>
      </c>
      <c r="B72" s="332" t="s">
        <v>116</v>
      </c>
      <c r="C72" s="291">
        <f>+[3]BS17!$D30+[3]BS17!$D32</f>
        <v>570</v>
      </c>
      <c r="D72" s="249"/>
      <c r="E72" s="39">
        <f>+[3]BS17A!V633-[3]BS17A!V634</f>
        <v>9787300</v>
      </c>
      <c r="F72" s="234"/>
    </row>
    <row r="73" spans="1:7" ht="15" customHeight="1" x14ac:dyDescent="0.2">
      <c r="A73" s="380"/>
      <c r="B73" s="332" t="s">
        <v>117</v>
      </c>
      <c r="C73" s="291">
        <f>+[3]BS17!$D31</f>
        <v>63</v>
      </c>
      <c r="D73" s="249"/>
      <c r="E73" s="39">
        <f>+[3]BS17A!V634</f>
        <v>342720</v>
      </c>
      <c r="F73" s="234"/>
    </row>
    <row r="74" spans="1:7" ht="15" customHeight="1" x14ac:dyDescent="0.2">
      <c r="A74" s="381" t="s">
        <v>118</v>
      </c>
      <c r="B74" s="375" t="s">
        <v>119</v>
      </c>
      <c r="C74" s="319">
        <f>+[3]BS17!$D33</f>
        <v>0</v>
      </c>
      <c r="D74" s="299"/>
      <c r="E74" s="124">
        <f>+[3]BS17A!V654</f>
        <v>0</v>
      </c>
      <c r="F74" s="234"/>
    </row>
    <row r="75" spans="1:7" ht="15" customHeight="1" x14ac:dyDescent="0.2">
      <c r="A75" s="382" t="s">
        <v>120</v>
      </c>
      <c r="B75" s="376" t="s">
        <v>121</v>
      </c>
      <c r="C75" s="330">
        <f>+[3]BS17!$D34</f>
        <v>0</v>
      </c>
      <c r="D75" s="255"/>
      <c r="E75" s="51">
        <f>+[3]BS17A!V783</f>
        <v>0</v>
      </c>
      <c r="F75" s="234"/>
    </row>
    <row r="76" spans="1:7" ht="15" customHeight="1" x14ac:dyDescent="0.2">
      <c r="A76" s="338"/>
      <c r="B76" s="419" t="s">
        <v>122</v>
      </c>
      <c r="C76" s="261">
        <f>+C55+C68+C75</f>
        <v>75890</v>
      </c>
      <c r="D76" s="245"/>
      <c r="E76" s="53">
        <f>+E55+E68+E75</f>
        <v>198561950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18" t="s">
        <v>7</v>
      </c>
      <c r="B80" s="415" t="s">
        <v>8</v>
      </c>
      <c r="C80" s="257" t="s">
        <v>9</v>
      </c>
      <c r="D80" s="259"/>
      <c r="E80" s="260" t="s">
        <v>11</v>
      </c>
      <c r="F80" s="242"/>
      <c r="G80" s="243"/>
    </row>
    <row r="81" spans="1:7" ht="15" customHeight="1" x14ac:dyDescent="0.2">
      <c r="A81" s="372" t="s">
        <v>124</v>
      </c>
      <c r="B81" s="344" t="s">
        <v>125</v>
      </c>
      <c r="C81" s="294">
        <f>+[3]BS17!D49</f>
        <v>0</v>
      </c>
      <c r="D81" s="247"/>
      <c r="E81" s="58">
        <f>+SUM([3]BS17A!V673+[3]BS17A!V719)</f>
        <v>0</v>
      </c>
      <c r="F81" s="234"/>
    </row>
    <row r="82" spans="1:7" ht="15" customHeight="1" x14ac:dyDescent="0.2">
      <c r="A82" s="358">
        <v>2001</v>
      </c>
      <c r="B82" s="332" t="s">
        <v>126</v>
      </c>
      <c r="C82" s="291">
        <f>+[3]BS17!E130</f>
        <v>1614</v>
      </c>
      <c r="D82" s="249"/>
      <c r="E82" s="59">
        <f>+[3]BS17A!V1574</f>
        <v>14494730</v>
      </c>
      <c r="F82" s="234"/>
    </row>
    <row r="83" spans="1:7" ht="15" customHeight="1" x14ac:dyDescent="0.2">
      <c r="A83" s="366" t="s">
        <v>127</v>
      </c>
      <c r="B83" s="351" t="s">
        <v>128</v>
      </c>
      <c r="C83" s="313">
        <f>+[3]BS17A!D1849</f>
        <v>20</v>
      </c>
      <c r="D83" s="250"/>
      <c r="E83" s="60">
        <f>+[3]BS17A!V1849</f>
        <v>1537810</v>
      </c>
      <c r="F83" s="234"/>
    </row>
    <row r="84" spans="1:7" ht="17.25" customHeight="1" x14ac:dyDescent="0.2">
      <c r="A84" s="338"/>
      <c r="B84" s="419" t="s">
        <v>129</v>
      </c>
      <c r="C84" s="261">
        <f>+SUM(C81:C83)</f>
        <v>1634</v>
      </c>
      <c r="D84" s="245"/>
      <c r="E84" s="62">
        <f>SUM(E81:E83)</f>
        <v>16032540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18" t="s">
        <v>477</v>
      </c>
      <c r="D89" s="415" t="s">
        <v>131</v>
      </c>
      <c r="E89" s="301" t="s">
        <v>132</v>
      </c>
      <c r="F89" s="258" t="s">
        <v>133</v>
      </c>
      <c r="G89" s="416" t="s">
        <v>11</v>
      </c>
    </row>
    <row r="90" spans="1:7" ht="15" customHeight="1" x14ac:dyDescent="0.2">
      <c r="A90" s="335" t="s">
        <v>134</v>
      </c>
      <c r="B90" s="331" t="s">
        <v>135</v>
      </c>
      <c r="C90" s="395">
        <f>SUM(D90:F90)</f>
        <v>0</v>
      </c>
      <c r="D90" s="322">
        <f>+[3]BS17!E68</f>
        <v>0</v>
      </c>
      <c r="E90" s="262">
        <f>+[3]BS17!F68</f>
        <v>0</v>
      </c>
      <c r="F90" s="263">
        <f>+[3]BS17!G68</f>
        <v>0</v>
      </c>
      <c r="G90" s="64">
        <f>[3]BS17A!V811</f>
        <v>0</v>
      </c>
    </row>
    <row r="91" spans="1:7" ht="15" customHeight="1" x14ac:dyDescent="0.2">
      <c r="A91" s="336" t="s">
        <v>136</v>
      </c>
      <c r="B91" s="332" t="s">
        <v>137</v>
      </c>
      <c r="C91" s="391">
        <f t="shared" ref="C91:C108" si="0">SUM(D91:F91)</f>
        <v>109</v>
      </c>
      <c r="D91" s="323">
        <f>+[3]BS17!E69</f>
        <v>109</v>
      </c>
      <c r="E91" s="264">
        <f>+[3]BS17!F69</f>
        <v>0</v>
      </c>
      <c r="F91" s="265">
        <f>+[3]BS17!G69</f>
        <v>0</v>
      </c>
      <c r="G91" s="65">
        <f>[3]BS17A!V882</f>
        <v>26678160</v>
      </c>
    </row>
    <row r="92" spans="1:7" ht="15" customHeight="1" x14ac:dyDescent="0.2">
      <c r="A92" s="336" t="s">
        <v>138</v>
      </c>
      <c r="B92" s="332" t="s">
        <v>139</v>
      </c>
      <c r="C92" s="391">
        <f t="shared" si="0"/>
        <v>33</v>
      </c>
      <c r="D92" s="323">
        <f>+[3]BS17!E70</f>
        <v>29</v>
      </c>
      <c r="E92" s="264">
        <f>+[3]BS17!F70</f>
        <v>0</v>
      </c>
      <c r="F92" s="265">
        <f>+[3]BS17!G70</f>
        <v>4</v>
      </c>
      <c r="G92" s="65">
        <f>[3]BS17A!V961</f>
        <v>2910670</v>
      </c>
    </row>
    <row r="93" spans="1:7" ht="15" customHeight="1" x14ac:dyDescent="0.2">
      <c r="A93" s="336" t="s">
        <v>140</v>
      </c>
      <c r="B93" s="332" t="s">
        <v>141</v>
      </c>
      <c r="C93" s="391">
        <f t="shared" si="0"/>
        <v>7</v>
      </c>
      <c r="D93" s="323">
        <f>+[3]BS17!E71</f>
        <v>7</v>
      </c>
      <c r="E93" s="264">
        <f>+[3]BS17!F71</f>
        <v>0</v>
      </c>
      <c r="F93" s="265">
        <f>+[3]BS17!G71</f>
        <v>0</v>
      </c>
      <c r="G93" s="65">
        <f>[3]BS17A!V1037</f>
        <v>957380</v>
      </c>
    </row>
    <row r="94" spans="1:7" ht="15" customHeight="1" x14ac:dyDescent="0.2">
      <c r="A94" s="336" t="s">
        <v>142</v>
      </c>
      <c r="B94" s="332" t="s">
        <v>143</v>
      </c>
      <c r="C94" s="391">
        <f t="shared" si="0"/>
        <v>35</v>
      </c>
      <c r="D94" s="323">
        <f>+[3]BS17!E72</f>
        <v>33</v>
      </c>
      <c r="E94" s="264">
        <f>+[3]BS17!F72</f>
        <v>1</v>
      </c>
      <c r="F94" s="265">
        <f>+[3]BS17!G72</f>
        <v>1</v>
      </c>
      <c r="G94" s="65">
        <f>[3]BS17A!V1098</f>
        <v>2063170</v>
      </c>
    </row>
    <row r="95" spans="1:7" ht="15" customHeight="1" x14ac:dyDescent="0.2">
      <c r="A95" s="336" t="s">
        <v>144</v>
      </c>
      <c r="B95" s="332" t="s">
        <v>145</v>
      </c>
      <c r="C95" s="391">
        <f t="shared" si="0"/>
        <v>97</v>
      </c>
      <c r="D95" s="323">
        <f>+[3]BS17!E73</f>
        <v>94</v>
      </c>
      <c r="E95" s="264">
        <f>+[3]BS17!F73</f>
        <v>0</v>
      </c>
      <c r="F95" s="265">
        <f>+[3]BS17!G73</f>
        <v>3</v>
      </c>
      <c r="G95" s="65">
        <f>[3]BS17A!V1166</f>
        <v>2121520</v>
      </c>
    </row>
    <row r="96" spans="1:7" ht="15" customHeight="1" x14ac:dyDescent="0.2">
      <c r="A96" s="336" t="s">
        <v>146</v>
      </c>
      <c r="B96" s="332" t="s">
        <v>147</v>
      </c>
      <c r="C96" s="391">
        <f t="shared" si="0"/>
        <v>2</v>
      </c>
      <c r="D96" s="323">
        <f>+[3]BS17!E74</f>
        <v>1</v>
      </c>
      <c r="E96" s="264">
        <f>+[3]BS17!F74</f>
        <v>0</v>
      </c>
      <c r="F96" s="265">
        <f>+[3]BS17!G74</f>
        <v>1</v>
      </c>
      <c r="G96" s="65">
        <f>[3]BS17A!V1221</f>
        <v>145757.5</v>
      </c>
    </row>
    <row r="97" spans="1:7" ht="15" customHeight="1" x14ac:dyDescent="0.2">
      <c r="A97" s="336" t="s">
        <v>148</v>
      </c>
      <c r="B97" s="332" t="s">
        <v>149</v>
      </c>
      <c r="C97" s="391">
        <f t="shared" si="0"/>
        <v>2</v>
      </c>
      <c r="D97" s="323">
        <f>+[3]BS17!E75</f>
        <v>2</v>
      </c>
      <c r="E97" s="264">
        <f>+[3]BS17!F75</f>
        <v>0</v>
      </c>
      <c r="F97" s="265">
        <f>+[3]BS17!G75</f>
        <v>0</v>
      </c>
      <c r="G97" s="65">
        <f>[3]BS17A!V1287</f>
        <v>112500</v>
      </c>
    </row>
    <row r="98" spans="1:7" ht="15" customHeight="1" x14ac:dyDescent="0.2">
      <c r="A98" s="336" t="s">
        <v>150</v>
      </c>
      <c r="B98" s="332" t="s">
        <v>151</v>
      </c>
      <c r="C98" s="391">
        <f t="shared" si="0"/>
        <v>207</v>
      </c>
      <c r="D98" s="323">
        <f>+[3]BS17!E76</f>
        <v>183</v>
      </c>
      <c r="E98" s="264">
        <f>+[3]BS17!F76</f>
        <v>4</v>
      </c>
      <c r="F98" s="265">
        <f>+[3]BS17!G76</f>
        <v>20</v>
      </c>
      <c r="G98" s="65">
        <f>[3]BS17A!V1357</f>
        <v>48658852.5</v>
      </c>
    </row>
    <row r="99" spans="1:7" ht="15" customHeight="1" x14ac:dyDescent="0.2">
      <c r="A99" s="336" t="s">
        <v>152</v>
      </c>
      <c r="B99" s="332" t="s">
        <v>153</v>
      </c>
      <c r="C99" s="391">
        <f t="shared" si="0"/>
        <v>11</v>
      </c>
      <c r="D99" s="323">
        <f>+[3]BS17!E77</f>
        <v>11</v>
      </c>
      <c r="E99" s="264">
        <f>+[3]BS17!F77</f>
        <v>0</v>
      </c>
      <c r="F99" s="265">
        <f>+[3]BS17!G77</f>
        <v>0</v>
      </c>
      <c r="G99" s="65">
        <f>[3]BS17A!V1441</f>
        <v>1393620</v>
      </c>
    </row>
    <row r="100" spans="1:7" ht="15" customHeight="1" x14ac:dyDescent="0.2">
      <c r="A100" s="336" t="s">
        <v>154</v>
      </c>
      <c r="B100" s="332" t="s">
        <v>155</v>
      </c>
      <c r="C100" s="391">
        <f t="shared" si="0"/>
        <v>70</v>
      </c>
      <c r="D100" s="323">
        <f>+[3]BS17!E78</f>
        <v>66</v>
      </c>
      <c r="E100" s="264">
        <f>+[3]BS17!F78</f>
        <v>1</v>
      </c>
      <c r="F100" s="265">
        <f>+[3]BS17!G78</f>
        <v>3</v>
      </c>
      <c r="G100" s="65">
        <f>[3]BS17A!V1489</f>
        <v>14036377.5</v>
      </c>
    </row>
    <row r="101" spans="1:7" ht="15" customHeight="1" x14ac:dyDescent="0.2">
      <c r="A101" s="336" t="s">
        <v>156</v>
      </c>
      <c r="B101" s="332" t="s">
        <v>157</v>
      </c>
      <c r="C101" s="391">
        <f t="shared" si="0"/>
        <v>12</v>
      </c>
      <c r="D101" s="323">
        <f>+[3]BS17!E79</f>
        <v>12</v>
      </c>
      <c r="E101" s="264">
        <f>+[3]BS17!F79</f>
        <v>0</v>
      </c>
      <c r="F101" s="265">
        <f>+[3]BS17!G79</f>
        <v>0</v>
      </c>
      <c r="G101" s="65">
        <f>[3]BS17A!V1592</f>
        <v>2432770</v>
      </c>
    </row>
    <row r="102" spans="1:7" ht="15" customHeight="1" x14ac:dyDescent="0.2">
      <c r="A102" s="366" t="s">
        <v>158</v>
      </c>
      <c r="B102" s="351" t="s">
        <v>159</v>
      </c>
      <c r="C102" s="392">
        <f t="shared" si="0"/>
        <v>60</v>
      </c>
      <c r="D102" s="324">
        <f>+[3]BS17!E80</f>
        <v>56</v>
      </c>
      <c r="E102" s="266">
        <f>+[3]BS17!F80</f>
        <v>0</v>
      </c>
      <c r="F102" s="267">
        <f>+[3]BS17!G80</f>
        <v>4</v>
      </c>
      <c r="G102" s="66">
        <f>[3]BS17A!V1597</f>
        <v>12539847.5</v>
      </c>
    </row>
    <row r="103" spans="1:7" ht="15" customHeight="1" x14ac:dyDescent="0.2">
      <c r="A103" s="335" t="s">
        <v>160</v>
      </c>
      <c r="B103" s="331" t="s">
        <v>161</v>
      </c>
      <c r="C103" s="390">
        <f t="shared" si="0"/>
        <v>161</v>
      </c>
      <c r="D103" s="322">
        <f>+[3]BS17!E81</f>
        <v>161</v>
      </c>
      <c r="E103" s="262">
        <f>+[3]BS17!F81</f>
        <v>0</v>
      </c>
      <c r="F103" s="263">
        <f>+[3]BS17!G81</f>
        <v>0</v>
      </c>
      <c r="G103" s="64">
        <f>+[3]BS17A!V1631</f>
        <v>21321650</v>
      </c>
    </row>
    <row r="104" spans="1:7" ht="15" customHeight="1" x14ac:dyDescent="0.2">
      <c r="A104" s="336"/>
      <c r="B104" s="332" t="s">
        <v>162</v>
      </c>
      <c r="C104" s="391">
        <f t="shared" si="0"/>
        <v>0</v>
      </c>
      <c r="D104" s="323">
        <f>+[3]BS17A!D1635</f>
        <v>0</v>
      </c>
      <c r="E104" s="264">
        <f>+[3]BS17A!F1635</f>
        <v>0</v>
      </c>
      <c r="F104" s="265">
        <f>+[3]BS17A!G1635</f>
        <v>0</v>
      </c>
      <c r="G104" s="65">
        <f>+[3]BS17A!V1635</f>
        <v>0</v>
      </c>
    </row>
    <row r="105" spans="1:7" ht="15" customHeight="1" x14ac:dyDescent="0.2">
      <c r="A105" s="336"/>
      <c r="B105" s="332" t="s">
        <v>163</v>
      </c>
      <c r="C105" s="391">
        <f t="shared" si="0"/>
        <v>135</v>
      </c>
      <c r="D105" s="323">
        <f>+[3]BS17A!D1634</f>
        <v>135</v>
      </c>
      <c r="E105" s="264">
        <f>+[3]BS17A!F1634</f>
        <v>0</v>
      </c>
      <c r="F105" s="265">
        <f>+[3]BS17A!G1634</f>
        <v>0</v>
      </c>
      <c r="G105" s="65">
        <f>+[3]BS17A!V1634</f>
        <v>18612450</v>
      </c>
    </row>
    <row r="106" spans="1:7" ht="15" customHeight="1" x14ac:dyDescent="0.2">
      <c r="A106" s="337"/>
      <c r="B106" s="345" t="s">
        <v>164</v>
      </c>
      <c r="C106" s="393">
        <f t="shared" si="0"/>
        <v>26</v>
      </c>
      <c r="D106" s="325">
        <f>+[3]BS17A!D1632+[3]BS17A!D1633</f>
        <v>26</v>
      </c>
      <c r="E106" s="269">
        <f>+[3]BS17A!F1632+[3]BS17A!F1633</f>
        <v>0</v>
      </c>
      <c r="F106" s="270">
        <f>+[3]BS17A!G1632+[3]BS17A!G1633</f>
        <v>0</v>
      </c>
      <c r="G106" s="68">
        <f>+[3]BS17A!V1632+[3]BS17A!V1633</f>
        <v>2709200</v>
      </c>
    </row>
    <row r="107" spans="1:7" ht="15" customHeight="1" x14ac:dyDescent="0.2">
      <c r="A107" s="371" t="s">
        <v>165</v>
      </c>
      <c r="B107" s="370" t="s">
        <v>166</v>
      </c>
      <c r="C107" s="394">
        <f t="shared" si="0"/>
        <v>80</v>
      </c>
      <c r="D107" s="326">
        <f>+[3]BS17!E82</f>
        <v>74</v>
      </c>
      <c r="E107" s="271">
        <f>+[3]BS17!F82</f>
        <v>1</v>
      </c>
      <c r="F107" s="272">
        <f>+[3]BS17!G82</f>
        <v>5</v>
      </c>
      <c r="G107" s="69">
        <f>+[3]BS17A!V1639</f>
        <v>14329000</v>
      </c>
    </row>
    <row r="108" spans="1:7" ht="15" customHeight="1" x14ac:dyDescent="0.2">
      <c r="A108" s="367">
        <v>2106</v>
      </c>
      <c r="B108" s="345" t="s">
        <v>167</v>
      </c>
      <c r="C108" s="393">
        <f t="shared" si="0"/>
        <v>8</v>
      </c>
      <c r="D108" s="325">
        <f>[3]BS17A!D1845</f>
        <v>8</v>
      </c>
      <c r="E108" s="269">
        <f>[3]BS17A!F1845</f>
        <v>0</v>
      </c>
      <c r="F108" s="270">
        <f>[3]BS17A!G1845</f>
        <v>0</v>
      </c>
      <c r="G108" s="68">
        <f>+[3]BS17A!V1845</f>
        <v>518740</v>
      </c>
    </row>
    <row r="109" spans="1:7" ht="15" customHeight="1" x14ac:dyDescent="0.2">
      <c r="A109" s="343"/>
      <c r="B109" s="342" t="s">
        <v>168</v>
      </c>
      <c r="C109" s="327">
        <f>+SUM(C90:C103)+C107+C108</f>
        <v>894</v>
      </c>
      <c r="D109" s="327">
        <f>+SUM(D90:D103)+D107+D108</f>
        <v>846</v>
      </c>
      <c r="E109" s="274">
        <f>+SUM(E90:E103)+E107+E108</f>
        <v>7</v>
      </c>
      <c r="F109" s="275">
        <f>+SUM(F90:F103)+F107+F108</f>
        <v>41</v>
      </c>
      <c r="G109" s="73">
        <f>+SUM(G90:G103)+G107+G108</f>
        <v>150220015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18" t="s">
        <v>7</v>
      </c>
      <c r="B113" s="418" t="s">
        <v>8</v>
      </c>
      <c r="C113" s="414" t="s">
        <v>9</v>
      </c>
      <c r="D113" s="258" t="s">
        <v>10</v>
      </c>
      <c r="E113" s="416" t="s">
        <v>11</v>
      </c>
      <c r="F113" s="231"/>
    </row>
    <row r="114" spans="1:6" ht="15" customHeight="1" x14ac:dyDescent="0.2">
      <c r="A114" s="335" t="s">
        <v>170</v>
      </c>
      <c r="B114" s="331" t="s">
        <v>171</v>
      </c>
      <c r="C114" s="294">
        <f>+[3]BS17A!D1636</f>
        <v>96</v>
      </c>
      <c r="D114" s="74">
        <f>+[3]BS17A!U1636</f>
        <v>137860</v>
      </c>
      <c r="E114" s="75">
        <f>+[3]BS17A!V1636</f>
        <v>13234560</v>
      </c>
      <c r="F114" s="234"/>
    </row>
    <row r="115" spans="1:6" ht="15" customHeight="1" x14ac:dyDescent="0.2">
      <c r="A115" s="337" t="s">
        <v>172</v>
      </c>
      <c r="B115" s="364" t="s">
        <v>173</v>
      </c>
      <c r="C115" s="313">
        <f>+[3]BS17A!D1637</f>
        <v>5</v>
      </c>
      <c r="D115" s="76">
        <f>+[3]BS17A!U1637</f>
        <v>145050</v>
      </c>
      <c r="E115" s="60">
        <f>+[3]BS17A!V1637</f>
        <v>725250</v>
      </c>
      <c r="F115" s="234"/>
    </row>
    <row r="116" spans="1:6" ht="15" customHeight="1" x14ac:dyDescent="0.2">
      <c r="A116" s="261"/>
      <c r="B116" s="300" t="s">
        <v>174</v>
      </c>
      <c r="C116" s="261">
        <f>SUM(C114:C115)</f>
        <v>101</v>
      </c>
      <c r="D116" s="245"/>
      <c r="E116" s="62">
        <f>SUM(E114:E115)</f>
        <v>13959810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18" t="s">
        <v>7</v>
      </c>
      <c r="B120" s="418" t="s">
        <v>9</v>
      </c>
      <c r="C120" s="418" t="s">
        <v>11</v>
      </c>
      <c r="D120" s="234"/>
      <c r="E120" s="234"/>
      <c r="F120" s="234"/>
    </row>
    <row r="121" spans="1:6" ht="15" customHeight="1" x14ac:dyDescent="0.2">
      <c r="A121" s="276" t="s">
        <v>176</v>
      </c>
      <c r="B121" s="277" t="s">
        <v>177</v>
      </c>
      <c r="C121" s="79">
        <f>+[3]BS17A!V1871+[3]BS17A!V1889+[3]BS17A!V1914</f>
        <v>13583510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18" t="s">
        <v>7</v>
      </c>
      <c r="B125" s="418" t="s">
        <v>8</v>
      </c>
      <c r="C125" s="414" t="s">
        <v>9</v>
      </c>
      <c r="D125" s="258" t="s">
        <v>10</v>
      </c>
      <c r="E125" s="416" t="s">
        <v>11</v>
      </c>
      <c r="F125" s="231"/>
    </row>
    <row r="126" spans="1:6" ht="15" customHeight="1" x14ac:dyDescent="0.2">
      <c r="A126" s="335" t="s">
        <v>179</v>
      </c>
      <c r="B126" s="352" t="s">
        <v>487</v>
      </c>
      <c r="C126" s="294">
        <f>+[3]BS17A!$D59</f>
        <v>5744</v>
      </c>
      <c r="D126" s="20">
        <f>+[3]BS17A!$U59</f>
        <v>35300</v>
      </c>
      <c r="E126" s="80">
        <f>+[3]BS17A!$V59</f>
        <v>202763200</v>
      </c>
      <c r="F126" s="234"/>
    </row>
    <row r="127" spans="1:6" ht="15" customHeight="1" x14ac:dyDescent="0.2">
      <c r="A127" s="336" t="s">
        <v>181</v>
      </c>
      <c r="B127" s="352" t="s">
        <v>488</v>
      </c>
      <c r="C127" s="291">
        <f>+[3]BS17A!$D60</f>
        <v>0</v>
      </c>
      <c r="D127" s="15">
        <f>+[3]BS17A!$U60</f>
        <v>32500</v>
      </c>
      <c r="E127" s="81">
        <f>+[3]BS17A!$V60</f>
        <v>0</v>
      </c>
      <c r="F127" s="234"/>
    </row>
    <row r="128" spans="1:6" ht="15" customHeight="1" x14ac:dyDescent="0.2">
      <c r="A128" s="336" t="s">
        <v>183</v>
      </c>
      <c r="B128" s="352" t="s">
        <v>489</v>
      </c>
      <c r="C128" s="291">
        <f>+[3]BS17A!$D61</f>
        <v>0</v>
      </c>
      <c r="D128" s="15">
        <f>+[3]BS17A!$U61</f>
        <v>27090</v>
      </c>
      <c r="E128" s="81">
        <f>+[3]BS17A!$V61</f>
        <v>0</v>
      </c>
      <c r="F128" s="234"/>
    </row>
    <row r="129" spans="1:6" ht="15" customHeight="1" x14ac:dyDescent="0.2">
      <c r="A129" s="336" t="s">
        <v>185</v>
      </c>
      <c r="B129" s="333" t="s">
        <v>186</v>
      </c>
      <c r="C129" s="291">
        <f>SUM([3]BS17A!D62:D64)</f>
        <v>176</v>
      </c>
      <c r="D129" s="15">
        <f>+[3]BS17A!$U62</f>
        <v>146780</v>
      </c>
      <c r="E129" s="81">
        <f>SUM([3]BS17A!V62:V64)</f>
        <v>25833280</v>
      </c>
      <c r="F129" s="234"/>
    </row>
    <row r="130" spans="1:6" ht="15" customHeight="1" x14ac:dyDescent="0.2">
      <c r="A130" s="336" t="s">
        <v>187</v>
      </c>
      <c r="B130" s="333" t="s">
        <v>188</v>
      </c>
      <c r="C130" s="291">
        <f>SUM([3]BS17A!D65:D67)</f>
        <v>261</v>
      </c>
      <c r="D130" s="15">
        <f>+[3]BS17A!$U65</f>
        <v>70890</v>
      </c>
      <c r="E130" s="81">
        <f>SUM([3]BS17A!V65:V67)</f>
        <v>18502290</v>
      </c>
      <c r="F130" s="234"/>
    </row>
    <row r="131" spans="1:6" ht="15" customHeight="1" x14ac:dyDescent="0.2">
      <c r="A131" s="336" t="s">
        <v>189</v>
      </c>
      <c r="B131" s="333" t="s">
        <v>190</v>
      </c>
      <c r="C131" s="291">
        <f>+[3]BS17A!D68</f>
        <v>148</v>
      </c>
      <c r="D131" s="15">
        <f>+[3]BS17A!$U68</f>
        <v>63600</v>
      </c>
      <c r="E131" s="81">
        <f>+[3]BS17A!$V68</f>
        <v>9412800</v>
      </c>
      <c r="F131" s="234"/>
    </row>
    <row r="132" spans="1:6" ht="15" customHeight="1" x14ac:dyDescent="0.2">
      <c r="A132" s="336" t="s">
        <v>191</v>
      </c>
      <c r="B132" s="333" t="s">
        <v>192</v>
      </c>
      <c r="C132" s="291">
        <f>+[3]BS17A!$D69</f>
        <v>0</v>
      </c>
      <c r="D132" s="15">
        <f>+[3]BS17A!$U69</f>
        <v>18050</v>
      </c>
      <c r="E132" s="81">
        <f>+[3]BS17A!$V69</f>
        <v>0</v>
      </c>
      <c r="F132" s="234"/>
    </row>
    <row r="133" spans="1:6" ht="15" customHeight="1" x14ac:dyDescent="0.2">
      <c r="A133" s="336" t="s">
        <v>193</v>
      </c>
      <c r="B133" s="333" t="s">
        <v>194</v>
      </c>
      <c r="C133" s="291">
        <f>+[3]BS17A!$D70</f>
        <v>0</v>
      </c>
      <c r="D133" s="15">
        <f>+[3]BS17A!$U70</f>
        <v>28280</v>
      </c>
      <c r="E133" s="81">
        <f>+[3]BS17A!$V70</f>
        <v>0</v>
      </c>
      <c r="F133" s="234"/>
    </row>
    <row r="134" spans="1:6" ht="15" customHeight="1" x14ac:dyDescent="0.2">
      <c r="A134" s="336" t="s">
        <v>195</v>
      </c>
      <c r="B134" s="333" t="s">
        <v>196</v>
      </c>
      <c r="C134" s="291">
        <f>+[3]BS17A!$D73</f>
        <v>0</v>
      </c>
      <c r="D134" s="15">
        <f>+[3]BS17A!$U73</f>
        <v>28510</v>
      </c>
      <c r="E134" s="81">
        <f>+[3]BS17A!$V73</f>
        <v>0</v>
      </c>
      <c r="F134" s="234"/>
    </row>
    <row r="135" spans="1:6" ht="15" customHeight="1" x14ac:dyDescent="0.2">
      <c r="A135" s="336" t="s">
        <v>197</v>
      </c>
      <c r="B135" s="333" t="s">
        <v>198</v>
      </c>
      <c r="C135" s="291">
        <f>+[3]BS17A!$D71</f>
        <v>0</v>
      </c>
      <c r="D135" s="15">
        <f>+[3]BS17A!$U71</f>
        <v>29440</v>
      </c>
      <c r="E135" s="81">
        <f>+[3]BS17A!$V71</f>
        <v>0</v>
      </c>
      <c r="F135" s="234"/>
    </row>
    <row r="136" spans="1:6" ht="15" customHeight="1" x14ac:dyDescent="0.2">
      <c r="A136" s="336" t="s">
        <v>199</v>
      </c>
      <c r="B136" s="333" t="s">
        <v>200</v>
      </c>
      <c r="C136" s="291">
        <f>+[3]BS17A!$D76</f>
        <v>0</v>
      </c>
      <c r="D136" s="15">
        <f>+[3]BS17A!$U76</f>
        <v>35300</v>
      </c>
      <c r="E136" s="81">
        <f>+[3]BS17A!$V76</f>
        <v>0</v>
      </c>
      <c r="F136" s="234"/>
    </row>
    <row r="137" spans="1:6" ht="15" customHeight="1" x14ac:dyDescent="0.2">
      <c r="A137" s="336" t="s">
        <v>201</v>
      </c>
      <c r="B137" s="332" t="s">
        <v>202</v>
      </c>
      <c r="C137" s="291">
        <f>+[3]BS17A!$D79</f>
        <v>47</v>
      </c>
      <c r="D137" s="15">
        <f>+[3]BS17A!$U79</f>
        <v>6850</v>
      </c>
      <c r="E137" s="81">
        <f>+[3]BS17A!$V79</f>
        <v>321950</v>
      </c>
      <c r="F137" s="234"/>
    </row>
    <row r="138" spans="1:6" ht="15" customHeight="1" x14ac:dyDescent="0.2">
      <c r="A138" s="336" t="s">
        <v>203</v>
      </c>
      <c r="B138" s="332" t="s">
        <v>204</v>
      </c>
      <c r="C138" s="291">
        <f>+[3]BS17A!$D80</f>
        <v>0</v>
      </c>
      <c r="D138" s="15">
        <f>+[3]BS17A!$U80</f>
        <v>49480</v>
      </c>
      <c r="E138" s="81">
        <f>+[3]BS17A!$V80</f>
        <v>0</v>
      </c>
      <c r="F138" s="234"/>
    </row>
    <row r="139" spans="1:6" ht="15" customHeight="1" x14ac:dyDescent="0.2">
      <c r="A139" s="337"/>
      <c r="B139" s="368" t="s">
        <v>205</v>
      </c>
      <c r="C139" s="321">
        <f>SUM(C126:C138)</f>
        <v>6376</v>
      </c>
      <c r="D139" s="82"/>
      <c r="E139" s="83">
        <f>SUM(E126:E138)</f>
        <v>256833520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+[3]BS17A!$D72</f>
        <v>0</v>
      </c>
      <c r="D141" s="15">
        <f>+[3]BS17A!$U72</f>
        <v>11860</v>
      </c>
      <c r="E141" s="81">
        <f>+[3]BS17A!$V72</f>
        <v>0</v>
      </c>
      <c r="F141" s="234"/>
    </row>
    <row r="142" spans="1:6" ht="15" customHeight="1" x14ac:dyDescent="0.2">
      <c r="A142" s="336" t="s">
        <v>209</v>
      </c>
      <c r="B142" s="333" t="s">
        <v>210</v>
      </c>
      <c r="C142" s="291">
        <f>+[3]BS17A!$D74</f>
        <v>0</v>
      </c>
      <c r="D142" s="15">
        <f>+[3]BS17A!$U74</f>
        <v>11860</v>
      </c>
      <c r="E142" s="81">
        <f>+[3]BS17A!$V74</f>
        <v>0</v>
      </c>
      <c r="F142" s="234"/>
    </row>
    <row r="143" spans="1:6" ht="15" customHeight="1" x14ac:dyDescent="0.2">
      <c r="A143" s="336" t="s">
        <v>211</v>
      </c>
      <c r="B143" s="333" t="s">
        <v>212</v>
      </c>
      <c r="C143" s="291">
        <f>+[3]BS17A!$D75</f>
        <v>0</v>
      </c>
      <c r="D143" s="15">
        <f>+[3]BS17A!$U75</f>
        <v>5230</v>
      </c>
      <c r="E143" s="81">
        <f>+[3]BS17A!$V75</f>
        <v>0</v>
      </c>
      <c r="F143" s="234"/>
    </row>
    <row r="144" spans="1:6" ht="15" customHeight="1" x14ac:dyDescent="0.2">
      <c r="A144" s="336" t="s">
        <v>213</v>
      </c>
      <c r="B144" s="333" t="s">
        <v>214</v>
      </c>
      <c r="C144" s="291">
        <f>+[3]BS17A!$D77</f>
        <v>0</v>
      </c>
      <c r="D144" s="15">
        <f>+[3]BS17A!$U77</f>
        <v>95440</v>
      </c>
      <c r="E144" s="81">
        <f>+[3]BS17A!$V77</f>
        <v>0</v>
      </c>
      <c r="F144" s="234"/>
    </row>
    <row r="145" spans="1:6" ht="15" customHeight="1" x14ac:dyDescent="0.2">
      <c r="A145" s="336" t="s">
        <v>215</v>
      </c>
      <c r="B145" s="333" t="s">
        <v>216</v>
      </c>
      <c r="C145" s="291">
        <f>+[3]BS17A!$D78</f>
        <v>0</v>
      </c>
      <c r="D145" s="15">
        <f>+[3]BS17A!$U78</f>
        <v>11270</v>
      </c>
      <c r="E145" s="81">
        <f>+[3]BS17A!$V78</f>
        <v>0</v>
      </c>
      <c r="F145" s="234"/>
    </row>
    <row r="146" spans="1:6" ht="15" customHeight="1" x14ac:dyDescent="0.2">
      <c r="A146" s="336" t="s">
        <v>217</v>
      </c>
      <c r="B146" s="333" t="s">
        <v>218</v>
      </c>
      <c r="C146" s="291">
        <f>+[3]BS17A!$D81</f>
        <v>0</v>
      </c>
      <c r="D146" s="15">
        <f>+[3]BS17A!$U81</f>
        <v>8680</v>
      </c>
      <c r="E146" s="81">
        <f>+[3]BS17A!$V81</f>
        <v>0</v>
      </c>
      <c r="F146" s="234"/>
    </row>
    <row r="147" spans="1:6" ht="15" customHeight="1" x14ac:dyDescent="0.2">
      <c r="A147" s="337"/>
      <c r="B147" s="368" t="s">
        <v>219</v>
      </c>
      <c r="C147" s="321">
        <f>SUM(C141:C146)</f>
        <v>0</v>
      </c>
      <c r="D147" s="82"/>
      <c r="E147" s="83">
        <f>SUM(E141:E146)</f>
        <v>0</v>
      </c>
      <c r="F147" s="234"/>
    </row>
    <row r="148" spans="1:6" ht="15" customHeight="1" x14ac:dyDescent="0.2">
      <c r="A148" s="343"/>
      <c r="B148" s="342" t="s">
        <v>220</v>
      </c>
      <c r="C148" s="238">
        <f>+C139+C147</f>
        <v>6376</v>
      </c>
      <c r="D148" s="84"/>
      <c r="E148" s="85">
        <f>+E139+E147</f>
        <v>256833520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18" t="s">
        <v>7</v>
      </c>
      <c r="B152" s="418" t="s">
        <v>8</v>
      </c>
      <c r="C152" s="414" t="s">
        <v>9</v>
      </c>
      <c r="D152" s="258" t="s">
        <v>10</v>
      </c>
      <c r="E152" s="416" t="s">
        <v>11</v>
      </c>
      <c r="F152" s="234"/>
    </row>
    <row r="153" spans="1:6" ht="15" customHeight="1" x14ac:dyDescent="0.2">
      <c r="A153" s="335" t="s">
        <v>222</v>
      </c>
      <c r="B153" s="352" t="s">
        <v>223</v>
      </c>
      <c r="C153" s="294">
        <f>+[3]BS17A!D43</f>
        <v>301</v>
      </c>
      <c r="D153" s="20">
        <f>[3]BS17A!U43</f>
        <v>810</v>
      </c>
      <c r="E153" s="80">
        <f>+[3]BS17A!V43</f>
        <v>243810</v>
      </c>
      <c r="F153" s="234"/>
    </row>
    <row r="154" spans="1:6" ht="15" customHeight="1" x14ac:dyDescent="0.2">
      <c r="A154" s="337" t="s">
        <v>224</v>
      </c>
      <c r="B154" s="334" t="s">
        <v>225</v>
      </c>
      <c r="C154" s="302">
        <f>+[3]BS17A!D44+[3]BS17A!D45</f>
        <v>0</v>
      </c>
      <c r="D154" s="22">
        <f>[3]BS17A!U44</f>
        <v>100</v>
      </c>
      <c r="E154" s="86">
        <f>+[3]BS17A!V44+[3]BS17A!V45</f>
        <v>0</v>
      </c>
      <c r="F154" s="234"/>
    </row>
    <row r="155" spans="1:6" ht="15" customHeight="1" x14ac:dyDescent="0.2">
      <c r="A155" s="343"/>
      <c r="B155" s="342" t="s">
        <v>226</v>
      </c>
      <c r="C155" s="238">
        <f>SUM(C153:C154)</f>
        <v>301</v>
      </c>
      <c r="D155" s="84"/>
      <c r="E155" s="85">
        <f>SUM(E153:E154)</f>
        <v>243810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18" t="s">
        <v>7</v>
      </c>
      <c r="B159" s="418" t="s">
        <v>8</v>
      </c>
      <c r="C159" s="414" t="s">
        <v>9</v>
      </c>
      <c r="D159" s="258" t="s">
        <v>10</v>
      </c>
      <c r="E159" s="416" t="s">
        <v>11</v>
      </c>
      <c r="F159" s="234"/>
    </row>
    <row r="160" spans="1:6" ht="15" customHeight="1" x14ac:dyDescent="0.2">
      <c r="A160" s="335" t="s">
        <v>228</v>
      </c>
      <c r="B160" s="331" t="s">
        <v>229</v>
      </c>
      <c r="C160" s="317">
        <f>+[3]BS17A!$D1481</f>
        <v>0</v>
      </c>
      <c r="D160" s="20">
        <f>+[3]BS17A!$U1481</f>
        <v>44460</v>
      </c>
      <c r="E160" s="80">
        <f>+[3]BS17A!$V1481</f>
        <v>0</v>
      </c>
      <c r="F160" s="234"/>
    </row>
    <row r="161" spans="1:6" ht="15" customHeight="1" x14ac:dyDescent="0.2">
      <c r="A161" s="336" t="s">
        <v>230</v>
      </c>
      <c r="B161" s="333" t="s">
        <v>231</v>
      </c>
      <c r="C161" s="320">
        <f>+[3]BS17A!$D1482</f>
        <v>0</v>
      </c>
      <c r="D161" s="15">
        <f>+[3]BS17A!$U1482</f>
        <v>27950</v>
      </c>
      <c r="E161" s="81">
        <f>+[3]BS17A!$V1482</f>
        <v>0</v>
      </c>
      <c r="F161" s="234"/>
    </row>
    <row r="162" spans="1:6" ht="15" customHeight="1" x14ac:dyDescent="0.2">
      <c r="A162" s="336" t="s">
        <v>232</v>
      </c>
      <c r="B162" s="332" t="s">
        <v>233</v>
      </c>
      <c r="C162" s="320">
        <f>+[3]BS17A!$D1483</f>
        <v>0</v>
      </c>
      <c r="D162" s="15">
        <f>+[3]BS17A!$U1483</f>
        <v>28790</v>
      </c>
      <c r="E162" s="81">
        <f>+[3]BS17A!$V1483</f>
        <v>0</v>
      </c>
      <c r="F162" s="234"/>
    </row>
    <row r="163" spans="1:6" ht="15" customHeight="1" x14ac:dyDescent="0.2">
      <c r="A163" s="336" t="s">
        <v>234</v>
      </c>
      <c r="B163" s="333" t="s">
        <v>235</v>
      </c>
      <c r="C163" s="320">
        <f>+[3]BS17A!$D1484</f>
        <v>0</v>
      </c>
      <c r="D163" s="15">
        <f>+[3]BS17A!$U1484</f>
        <v>863910</v>
      </c>
      <c r="E163" s="81">
        <f>+[3]BS17A!$V1484</f>
        <v>0</v>
      </c>
      <c r="F163" s="234"/>
    </row>
    <row r="164" spans="1:6" ht="15" customHeight="1" x14ac:dyDescent="0.2">
      <c r="A164" s="336" t="s">
        <v>236</v>
      </c>
      <c r="B164" s="333" t="s">
        <v>237</v>
      </c>
      <c r="C164" s="320">
        <f>+[3]BS17A!$D1485</f>
        <v>0</v>
      </c>
      <c r="D164" s="15">
        <f>+[3]BS17A!$U1485</f>
        <v>392400</v>
      </c>
      <c r="E164" s="81">
        <f>+[3]BS17A!$V1485</f>
        <v>0</v>
      </c>
      <c r="F164" s="234"/>
    </row>
    <row r="165" spans="1:6" ht="15" customHeight="1" x14ac:dyDescent="0.2">
      <c r="A165" s="336" t="s">
        <v>238</v>
      </c>
      <c r="B165" s="333" t="s">
        <v>239</v>
      </c>
      <c r="C165" s="320">
        <f>+[3]BS17A!$D1486</f>
        <v>0</v>
      </c>
      <c r="D165" s="15">
        <f>+[3]BS17A!$U1486</f>
        <v>600020</v>
      </c>
      <c r="E165" s="81">
        <f>+[3]BS17A!$V1486</f>
        <v>0</v>
      </c>
      <c r="F165" s="234"/>
    </row>
    <row r="166" spans="1:6" ht="15" customHeight="1" x14ac:dyDescent="0.2">
      <c r="A166" s="366" t="s">
        <v>240</v>
      </c>
      <c r="B166" s="364" t="s">
        <v>241</v>
      </c>
      <c r="C166" s="320">
        <f>+[3]BS17A!$D1487</f>
        <v>0</v>
      </c>
      <c r="D166" s="15">
        <f>+[3]BS17A!$U1487</f>
        <v>54100</v>
      </c>
      <c r="E166" s="81">
        <f>+[3]BS17A!$V1487</f>
        <v>0</v>
      </c>
      <c r="F166" s="234"/>
    </row>
    <row r="167" spans="1:6" ht="15" customHeight="1" x14ac:dyDescent="0.2">
      <c r="A167" s="367">
        <v>1901029</v>
      </c>
      <c r="B167" s="365" t="s">
        <v>242</v>
      </c>
      <c r="C167" s="318">
        <f>+[3]BS17A!$D1488</f>
        <v>0</v>
      </c>
      <c r="D167" s="22">
        <f>+[3]BS17A!$U1488</f>
        <v>703310</v>
      </c>
      <c r="E167" s="86">
        <f>+[3]BS17A!$V1488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18" t="s">
        <v>7</v>
      </c>
      <c r="B172" s="418" t="s">
        <v>8</v>
      </c>
      <c r="C172" s="414" t="s">
        <v>9</v>
      </c>
      <c r="D172" s="258" t="s">
        <v>10</v>
      </c>
      <c r="E172" s="416" t="s">
        <v>11</v>
      </c>
      <c r="F172" s="234"/>
    </row>
    <row r="173" spans="1:6" ht="12.75" customHeight="1" x14ac:dyDescent="0.2">
      <c r="A173" s="363">
        <v>1101004</v>
      </c>
      <c r="B173" s="359" t="s">
        <v>245</v>
      </c>
      <c r="C173" s="294">
        <f>+[3]BS17A!$D805</f>
        <v>21</v>
      </c>
      <c r="D173" s="20">
        <f>+[3]BS17A!$U805</f>
        <v>15250</v>
      </c>
      <c r="E173" s="80">
        <f>+[3]BS17A!$V805</f>
        <v>320250</v>
      </c>
      <c r="F173" s="234"/>
    </row>
    <row r="174" spans="1:6" ht="12.75" customHeight="1" x14ac:dyDescent="0.2">
      <c r="A174" s="358">
        <v>1101006</v>
      </c>
      <c r="B174" s="360" t="s">
        <v>246</v>
      </c>
      <c r="C174" s="291">
        <f>+[3]BS17A!$D806</f>
        <v>0</v>
      </c>
      <c r="D174" s="15">
        <f>+[3]BS17A!$U806</f>
        <v>12190</v>
      </c>
      <c r="E174" s="81">
        <f>+[3]BS17A!$V806</f>
        <v>0</v>
      </c>
      <c r="F174" s="234"/>
    </row>
    <row r="175" spans="1:6" ht="24.75" customHeight="1" x14ac:dyDescent="0.2">
      <c r="A175" s="358" t="s">
        <v>247</v>
      </c>
      <c r="B175" s="361" t="s">
        <v>248</v>
      </c>
      <c r="C175" s="291">
        <f>+[3]BS17A!$D1197</f>
        <v>631</v>
      </c>
      <c r="D175" s="15">
        <f>+[3]BS17A!$U1197</f>
        <v>5220</v>
      </c>
      <c r="E175" s="81">
        <f>+[3]BS17A!$V1197</f>
        <v>3293820</v>
      </c>
      <c r="F175" s="234"/>
    </row>
    <row r="176" spans="1:6" ht="24.75" customHeight="1" x14ac:dyDescent="0.2">
      <c r="A176" s="358" t="s">
        <v>249</v>
      </c>
      <c r="B176" s="361" t="s">
        <v>250</v>
      </c>
      <c r="C176" s="291">
        <f>+[3]BS17A!$D1198</f>
        <v>10</v>
      </c>
      <c r="D176" s="15">
        <f>+[3]BS17A!$U1198</f>
        <v>14720</v>
      </c>
      <c r="E176" s="81">
        <f>+[3]BS17A!$V1198</f>
        <v>147200</v>
      </c>
      <c r="F176" s="234"/>
    </row>
    <row r="177" spans="1:6" ht="24.75" customHeight="1" x14ac:dyDescent="0.2">
      <c r="A177" s="358" t="s">
        <v>251</v>
      </c>
      <c r="B177" s="361" t="s">
        <v>252</v>
      </c>
      <c r="C177" s="291">
        <f>+[3]BS17A!$D1199</f>
        <v>46</v>
      </c>
      <c r="D177" s="15">
        <f>+[3]BS17A!$U1199</f>
        <v>24960</v>
      </c>
      <c r="E177" s="81">
        <f>+[3]BS17A!$V1199</f>
        <v>1148160</v>
      </c>
      <c r="F177" s="234"/>
    </row>
    <row r="178" spans="1:6" ht="12.75" customHeight="1" x14ac:dyDescent="0.2">
      <c r="A178" s="358" t="s">
        <v>253</v>
      </c>
      <c r="B178" s="361" t="s">
        <v>254</v>
      </c>
      <c r="C178" s="291">
        <f>+[3]BS17A!$D1200</f>
        <v>0</v>
      </c>
      <c r="D178" s="15">
        <f>+[3]BS17A!$U1200</f>
        <v>47660</v>
      </c>
      <c r="E178" s="81">
        <f>+[3]BS17A!$V1200</f>
        <v>0</v>
      </c>
      <c r="F178" s="234"/>
    </row>
    <row r="179" spans="1:6" ht="12.75" customHeight="1" x14ac:dyDescent="0.2">
      <c r="A179" s="358" t="s">
        <v>255</v>
      </c>
      <c r="B179" s="361" t="s">
        <v>256</v>
      </c>
      <c r="C179" s="291">
        <f>+[3]BS17A!$D1201</f>
        <v>72</v>
      </c>
      <c r="D179" s="15">
        <f>+[3]BS17A!$U1201</f>
        <v>53120</v>
      </c>
      <c r="E179" s="81">
        <f>+[3]BS17A!$V1201</f>
        <v>3824640</v>
      </c>
      <c r="F179" s="234"/>
    </row>
    <row r="180" spans="1:6" ht="24.75" customHeight="1" x14ac:dyDescent="0.2">
      <c r="A180" s="358" t="s">
        <v>257</v>
      </c>
      <c r="B180" s="361" t="s">
        <v>258</v>
      </c>
      <c r="C180" s="291">
        <f>+[3]BS17A!$D1202</f>
        <v>0</v>
      </c>
      <c r="D180" s="15">
        <f>+[3]BS17A!$U1202</f>
        <v>29800</v>
      </c>
      <c r="E180" s="81">
        <f>+[3]BS17A!$V1202</f>
        <v>0</v>
      </c>
      <c r="F180" s="234"/>
    </row>
    <row r="181" spans="1:6" ht="12.75" customHeight="1" x14ac:dyDescent="0.2">
      <c r="A181" s="358" t="s">
        <v>259</v>
      </c>
      <c r="B181" s="362" t="s">
        <v>260</v>
      </c>
      <c r="C181" s="291">
        <f>+[3]BS17A!$D1203</f>
        <v>0</v>
      </c>
      <c r="D181" s="15">
        <f>+[3]BS17A!$U1203</f>
        <v>230540</v>
      </c>
      <c r="E181" s="81">
        <f>+[3]BS17A!$V1203</f>
        <v>0</v>
      </c>
      <c r="F181" s="234"/>
    </row>
    <row r="182" spans="1:6" ht="12.75" customHeight="1" x14ac:dyDescent="0.2">
      <c r="A182" s="358" t="s">
        <v>261</v>
      </c>
      <c r="B182" s="361" t="s">
        <v>262</v>
      </c>
      <c r="C182" s="291">
        <f>+[3]BS17A!$D1204</f>
        <v>0</v>
      </c>
      <c r="D182" s="15">
        <f>+[3]BS17A!$U1204</f>
        <v>262080</v>
      </c>
      <c r="E182" s="81">
        <f>+[3]BS17A!$V1204</f>
        <v>0</v>
      </c>
      <c r="F182" s="234"/>
    </row>
    <row r="183" spans="1:6" ht="12.75" customHeight="1" x14ac:dyDescent="0.2">
      <c r="A183" s="358" t="s">
        <v>263</v>
      </c>
      <c r="B183" s="361" t="s">
        <v>264</v>
      </c>
      <c r="C183" s="291">
        <f>+[3]BS17A!$D1205</f>
        <v>0</v>
      </c>
      <c r="D183" s="15">
        <f>+[3]BS17A!$U1205</f>
        <v>213720</v>
      </c>
      <c r="E183" s="81">
        <f>+[3]BS17A!$V1205</f>
        <v>0</v>
      </c>
      <c r="F183" s="234"/>
    </row>
    <row r="184" spans="1:6" ht="24.75" customHeight="1" x14ac:dyDescent="0.2">
      <c r="A184" s="358" t="s">
        <v>265</v>
      </c>
      <c r="B184" s="362" t="s">
        <v>266</v>
      </c>
      <c r="C184" s="291">
        <f>+[3]BS17A!$D1206</f>
        <v>0</v>
      </c>
      <c r="D184" s="15">
        <f>+[3]BS17A!$U1206</f>
        <v>274520</v>
      </c>
      <c r="E184" s="81">
        <f>+[3]BS17A!$V1206</f>
        <v>0</v>
      </c>
      <c r="F184" s="234"/>
    </row>
    <row r="185" spans="1:6" ht="24.75" customHeight="1" x14ac:dyDescent="0.2">
      <c r="A185" s="358" t="s">
        <v>267</v>
      </c>
      <c r="B185" s="362" t="s">
        <v>268</v>
      </c>
      <c r="C185" s="291">
        <f>+[3]BS17A!$D1207</f>
        <v>0</v>
      </c>
      <c r="D185" s="15">
        <f>+[3]BS17A!$U1207</f>
        <v>280890</v>
      </c>
      <c r="E185" s="81">
        <f>+[3]BS17A!$V1207</f>
        <v>0</v>
      </c>
      <c r="F185" s="234"/>
    </row>
    <row r="186" spans="1:6" ht="24.75" customHeight="1" x14ac:dyDescent="0.2">
      <c r="A186" s="358" t="s">
        <v>269</v>
      </c>
      <c r="B186" s="362" t="s">
        <v>270</v>
      </c>
      <c r="C186" s="291">
        <f>+[3]BS17A!$D1208</f>
        <v>0</v>
      </c>
      <c r="D186" s="15">
        <f>+[3]BS17A!$U1208</f>
        <v>237550</v>
      </c>
      <c r="E186" s="81">
        <f>+[3]BS17A!$V1208</f>
        <v>0</v>
      </c>
      <c r="F186" s="234"/>
    </row>
    <row r="187" spans="1:6" ht="12.75" customHeight="1" x14ac:dyDescent="0.2">
      <c r="A187" s="358" t="s">
        <v>271</v>
      </c>
      <c r="B187" s="362" t="s">
        <v>272</v>
      </c>
      <c r="C187" s="291">
        <f>+[3]BS17A!$D1209</f>
        <v>0</v>
      </c>
      <c r="D187" s="15">
        <f>+[3]BS17A!$U1209</f>
        <v>253550</v>
      </c>
      <c r="E187" s="81">
        <f>+[3]BS17A!$V1209</f>
        <v>0</v>
      </c>
      <c r="F187" s="234"/>
    </row>
    <row r="188" spans="1:6" ht="12.75" customHeight="1" x14ac:dyDescent="0.2">
      <c r="A188" s="358" t="s">
        <v>273</v>
      </c>
      <c r="B188" s="362" t="s">
        <v>274</v>
      </c>
      <c r="C188" s="291">
        <f>+[3]BS17A!$D1210</f>
        <v>0</v>
      </c>
      <c r="D188" s="15">
        <f>+[3]BS17A!$U1210</f>
        <v>303190</v>
      </c>
      <c r="E188" s="81">
        <f>+[3]BS17A!$V1210</f>
        <v>0</v>
      </c>
      <c r="F188" s="234"/>
    </row>
    <row r="189" spans="1:6" ht="24.75" customHeight="1" x14ac:dyDescent="0.2">
      <c r="A189" s="358" t="s">
        <v>275</v>
      </c>
      <c r="B189" s="361" t="s">
        <v>276</v>
      </c>
      <c r="C189" s="291">
        <f>+[3]BS17A!$D1211</f>
        <v>0</v>
      </c>
      <c r="D189" s="15">
        <f>+[3]BS17A!$U1211</f>
        <v>268850</v>
      </c>
      <c r="E189" s="81">
        <f>+[3]BS17A!$V1211</f>
        <v>0</v>
      </c>
      <c r="F189" s="234"/>
    </row>
    <row r="190" spans="1:6" ht="24.75" customHeight="1" x14ac:dyDescent="0.2">
      <c r="A190" s="358" t="s">
        <v>277</v>
      </c>
      <c r="B190" s="362" t="s">
        <v>278</v>
      </c>
      <c r="C190" s="291">
        <f>+[3]BS17A!$D1212</f>
        <v>0</v>
      </c>
      <c r="D190" s="15">
        <f>+[3]BS17A!$U1212</f>
        <v>1967550</v>
      </c>
      <c r="E190" s="81">
        <f>+[3]BS17A!$V1212</f>
        <v>0</v>
      </c>
      <c r="F190" s="234"/>
    </row>
    <row r="191" spans="1:6" ht="12.75" customHeight="1" x14ac:dyDescent="0.2">
      <c r="A191" s="358" t="s">
        <v>279</v>
      </c>
      <c r="B191" s="362" t="s">
        <v>280</v>
      </c>
      <c r="C191" s="291">
        <f>+[3]BS17A!$D1213</f>
        <v>0</v>
      </c>
      <c r="D191" s="15">
        <f>+[3]BS17A!$U1213</f>
        <v>1228930</v>
      </c>
      <c r="E191" s="81">
        <f>+[3]BS17A!$V1213</f>
        <v>0</v>
      </c>
      <c r="F191" s="234"/>
    </row>
    <row r="192" spans="1:6" ht="12.75" customHeight="1" x14ac:dyDescent="0.2">
      <c r="A192" s="336" t="s">
        <v>281</v>
      </c>
      <c r="B192" s="362" t="s">
        <v>282</v>
      </c>
      <c r="C192" s="291">
        <f>+[3]BS17A!$D1214</f>
        <v>0</v>
      </c>
      <c r="D192" s="15">
        <f>+[3]BS17A!$U1214</f>
        <v>1189460</v>
      </c>
      <c r="E192" s="81">
        <f>+[3]BS17A!$V1214</f>
        <v>0</v>
      </c>
      <c r="F192" s="234"/>
    </row>
    <row r="193" spans="1:6" ht="24.75" customHeight="1" x14ac:dyDescent="0.2">
      <c r="A193" s="358" t="s">
        <v>283</v>
      </c>
      <c r="B193" s="362" t="s">
        <v>284</v>
      </c>
      <c r="C193" s="291">
        <f>+[3]BS17A!$D1215</f>
        <v>0</v>
      </c>
      <c r="D193" s="15">
        <f>+[3]BS17A!$U1215</f>
        <v>1246120</v>
      </c>
      <c r="E193" s="81">
        <f>+[3]BS17A!$V1215</f>
        <v>0</v>
      </c>
      <c r="F193" s="234"/>
    </row>
    <row r="194" spans="1:6" ht="12.75" customHeight="1" x14ac:dyDescent="0.2">
      <c r="A194" s="336" t="s">
        <v>285</v>
      </c>
      <c r="B194" s="362" t="s">
        <v>286</v>
      </c>
      <c r="C194" s="291">
        <f>+[3]BS17A!$D1216</f>
        <v>0</v>
      </c>
      <c r="D194" s="15">
        <f>+[3]BS17A!$U1216</f>
        <v>176340</v>
      </c>
      <c r="E194" s="81">
        <f>+[3]BS17A!$V1216</f>
        <v>0</v>
      </c>
      <c r="F194" s="234"/>
    </row>
    <row r="195" spans="1:6" ht="12.75" customHeight="1" x14ac:dyDescent="0.2">
      <c r="A195" s="336" t="s">
        <v>287</v>
      </c>
      <c r="B195" s="362" t="s">
        <v>288</v>
      </c>
      <c r="C195" s="291">
        <f>+[3]BS17A!$D1217</f>
        <v>0</v>
      </c>
      <c r="D195" s="15">
        <f>+[3]BS17A!$U1217</f>
        <v>402390</v>
      </c>
      <c r="E195" s="81">
        <f>+[3]BS17A!$V1217</f>
        <v>0</v>
      </c>
      <c r="F195" s="234"/>
    </row>
    <row r="196" spans="1:6" ht="12.75" customHeight="1" x14ac:dyDescent="0.2">
      <c r="A196" s="358" t="s">
        <v>289</v>
      </c>
      <c r="B196" s="362" t="s">
        <v>290</v>
      </c>
      <c r="C196" s="291">
        <f>+[3]BS17A!$D1218</f>
        <v>0</v>
      </c>
      <c r="D196" s="15">
        <f>+[3]BS17A!$U1218</f>
        <v>149180</v>
      </c>
      <c r="E196" s="81">
        <f>+[3]BS17A!$V1218</f>
        <v>0</v>
      </c>
      <c r="F196" s="234"/>
    </row>
    <row r="197" spans="1:6" ht="12.75" customHeight="1" x14ac:dyDescent="0.2">
      <c r="A197" s="358" t="s">
        <v>291</v>
      </c>
      <c r="B197" s="362" t="s">
        <v>292</v>
      </c>
      <c r="C197" s="291">
        <f>+[3]BS17A!$D1219</f>
        <v>0</v>
      </c>
      <c r="D197" s="15">
        <f>+[3]BS17A!$U1219</f>
        <v>1208690</v>
      </c>
      <c r="E197" s="81">
        <f>+[3]BS17A!$V1219</f>
        <v>0</v>
      </c>
      <c r="F197" s="234"/>
    </row>
    <row r="198" spans="1:6" ht="12.75" customHeight="1" x14ac:dyDescent="0.2">
      <c r="A198" s="358" t="s">
        <v>293</v>
      </c>
      <c r="B198" s="362" t="s">
        <v>294</v>
      </c>
      <c r="C198" s="291">
        <f>+[3]BS17A!$D1220</f>
        <v>0</v>
      </c>
      <c r="D198" s="15">
        <f>+[3]BS17A!$U1220</f>
        <v>1208690</v>
      </c>
      <c r="E198" s="81">
        <f>+[3]BS17A!$V1220</f>
        <v>0</v>
      </c>
      <c r="F198" s="234"/>
    </row>
    <row r="199" spans="1:6" ht="12.75" customHeight="1" x14ac:dyDescent="0.2">
      <c r="A199" s="358">
        <v>1801001</v>
      </c>
      <c r="B199" s="360" t="s">
        <v>295</v>
      </c>
      <c r="C199" s="291">
        <f>+[3]BS17A!$D1354</f>
        <v>53</v>
      </c>
      <c r="D199" s="15">
        <f>+[3]BS17A!$U1354</f>
        <v>36050</v>
      </c>
      <c r="E199" s="81">
        <f>+[3]BS17A!$V1354</f>
        <v>1910650</v>
      </c>
      <c r="F199" s="234"/>
    </row>
    <row r="200" spans="1:6" ht="12.75" customHeight="1" x14ac:dyDescent="0.2">
      <c r="A200" s="358">
        <v>1801003</v>
      </c>
      <c r="B200" s="362" t="s">
        <v>296</v>
      </c>
      <c r="C200" s="291">
        <f>+[3]BS17A!$D1355</f>
        <v>0</v>
      </c>
      <c r="D200" s="15">
        <f>+[3]BS17A!$U1355</f>
        <v>43480</v>
      </c>
      <c r="E200" s="81">
        <f>+[3]BS17A!$V1355</f>
        <v>0</v>
      </c>
      <c r="F200" s="234"/>
    </row>
    <row r="201" spans="1:6" ht="12.75" customHeight="1" x14ac:dyDescent="0.2">
      <c r="A201" s="358">
        <v>1801006</v>
      </c>
      <c r="B201" s="360" t="s">
        <v>297</v>
      </c>
      <c r="C201" s="291">
        <f>+[3]BS17A!$D1356</f>
        <v>15</v>
      </c>
      <c r="D201" s="15">
        <f>+[3]BS17A!$U1356</f>
        <v>46320</v>
      </c>
      <c r="E201" s="81">
        <f>+[3]BS17A!$V1356</f>
        <v>694800</v>
      </c>
      <c r="F201" s="234"/>
    </row>
    <row r="202" spans="1:6" ht="24.75" customHeight="1" x14ac:dyDescent="0.2">
      <c r="A202" s="358" t="s">
        <v>298</v>
      </c>
      <c r="B202" s="360" t="s">
        <v>299</v>
      </c>
      <c r="C202" s="291">
        <f>[3]BS17A!D1036</f>
        <v>1</v>
      </c>
      <c r="D202" s="15">
        <f>[3]BS17A!U1036</f>
        <v>9750</v>
      </c>
      <c r="E202" s="81">
        <f>[3]BS17A!V1036</f>
        <v>9750</v>
      </c>
      <c r="F202" s="234"/>
    </row>
    <row r="203" spans="1:6" ht="24.75" customHeight="1" x14ac:dyDescent="0.2">
      <c r="A203" s="386" t="s">
        <v>300</v>
      </c>
      <c r="B203" s="388" t="s">
        <v>301</v>
      </c>
      <c r="C203" s="384">
        <f>[3]BS17A!D807</f>
        <v>0</v>
      </c>
      <c r="D203" s="15">
        <f>[3]BS17A!U807</f>
        <v>413710</v>
      </c>
      <c r="E203" s="81">
        <f>[3]BS17A!V807</f>
        <v>0</v>
      </c>
      <c r="F203" s="234"/>
    </row>
    <row r="204" spans="1:6" ht="24.75" customHeight="1" x14ac:dyDescent="0.2">
      <c r="A204" s="386" t="s">
        <v>302</v>
      </c>
      <c r="B204" s="388" t="s">
        <v>303</v>
      </c>
      <c r="C204" s="384">
        <f>[3]BS17A!D808</f>
        <v>0</v>
      </c>
      <c r="D204" s="15">
        <f>[3]BS17A!U808</f>
        <v>9286150</v>
      </c>
      <c r="E204" s="81">
        <f>[3]BS17A!V808</f>
        <v>0</v>
      </c>
      <c r="F204" s="234"/>
    </row>
    <row r="205" spans="1:6" ht="24.75" customHeight="1" x14ac:dyDescent="0.2">
      <c r="A205" s="386" t="s">
        <v>304</v>
      </c>
      <c r="B205" s="388" t="s">
        <v>305</v>
      </c>
      <c r="C205" s="384">
        <f>[3]BS17A!D809</f>
        <v>0</v>
      </c>
      <c r="D205" s="15">
        <f>[3]BS17A!U809</f>
        <v>238380</v>
      </c>
      <c r="E205" s="81">
        <f>[3]BS17A!V809</f>
        <v>0</v>
      </c>
      <c r="F205" s="234"/>
    </row>
    <row r="206" spans="1:6" ht="24.75" customHeight="1" x14ac:dyDescent="0.2">
      <c r="A206" s="387" t="s">
        <v>306</v>
      </c>
      <c r="B206" s="389" t="s">
        <v>307</v>
      </c>
      <c r="C206" s="385">
        <f>[3]BS17A!D810</f>
        <v>0</v>
      </c>
      <c r="D206" s="22">
        <f>[3]BS17A!U810</f>
        <v>1087000</v>
      </c>
      <c r="E206" s="86">
        <f>[3]BS17A!V810</f>
        <v>0</v>
      </c>
      <c r="F206" s="234"/>
    </row>
    <row r="207" spans="1:6" ht="17.25" customHeight="1" x14ac:dyDescent="0.2">
      <c r="A207" s="343"/>
      <c r="B207" s="342" t="s">
        <v>308</v>
      </c>
      <c r="C207" s="238">
        <f>SUM(C173:C206)</f>
        <v>849</v>
      </c>
      <c r="D207" s="84"/>
      <c r="E207" s="85">
        <f>SUM(E173:E206)</f>
        <v>11349270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18" t="s">
        <v>7</v>
      </c>
      <c r="B211" s="418" t="s">
        <v>8</v>
      </c>
      <c r="C211" s="414" t="s">
        <v>9</v>
      </c>
      <c r="D211" s="258" t="s">
        <v>10</v>
      </c>
      <c r="E211" s="416" t="s">
        <v>11</v>
      </c>
      <c r="F211" s="231"/>
    </row>
    <row r="212" spans="1:6" ht="12.75" customHeight="1" x14ac:dyDescent="0.2">
      <c r="A212" s="335" t="s">
        <v>310</v>
      </c>
      <c r="B212" s="352" t="s">
        <v>311</v>
      </c>
      <c r="C212" s="294">
        <f>+[3]BS17A!$D18</f>
        <v>0</v>
      </c>
      <c r="D212" s="20">
        <f>+[3]BS17A!$U18</f>
        <v>15080</v>
      </c>
      <c r="E212" s="80">
        <f>+[3]BS17A!$V18</f>
        <v>0</v>
      </c>
      <c r="F212" s="234"/>
    </row>
    <row r="213" spans="1:6" ht="12.75" customHeight="1" x14ac:dyDescent="0.2">
      <c r="A213" s="336" t="s">
        <v>312</v>
      </c>
      <c r="B213" s="333" t="s">
        <v>313</v>
      </c>
      <c r="C213" s="291">
        <f>+[3]BS17A!$D19</f>
        <v>125</v>
      </c>
      <c r="D213" s="15">
        <f>+[3]BS17A!$U19</f>
        <v>15080</v>
      </c>
      <c r="E213" s="81">
        <f>+[3]BS17A!$V19</f>
        <v>1885000</v>
      </c>
      <c r="F213" s="234"/>
    </row>
    <row r="214" spans="1:6" ht="12.75" customHeight="1" x14ac:dyDescent="0.2">
      <c r="A214" s="336" t="s">
        <v>314</v>
      </c>
      <c r="B214" s="332" t="s">
        <v>315</v>
      </c>
      <c r="C214" s="291">
        <f>+[3]BS17A!$D47</f>
        <v>0</v>
      </c>
      <c r="D214" s="15">
        <f>+[3]BS17A!$U47</f>
        <v>1440</v>
      </c>
      <c r="E214" s="81">
        <f>+[3]BS17A!$V47</f>
        <v>0</v>
      </c>
      <c r="F214" s="234"/>
    </row>
    <row r="215" spans="1:6" ht="12.75" customHeight="1" x14ac:dyDescent="0.2">
      <c r="A215" s="336" t="s">
        <v>316</v>
      </c>
      <c r="B215" s="332" t="s">
        <v>317</v>
      </c>
      <c r="C215" s="291">
        <f>+[3]BS17A!$D48</f>
        <v>397</v>
      </c>
      <c r="D215" s="15">
        <f>+[3]BS17A!$U48</f>
        <v>710</v>
      </c>
      <c r="E215" s="81">
        <f>+[3]BS17A!$V48</f>
        <v>281870</v>
      </c>
      <c r="F215" s="234"/>
    </row>
    <row r="216" spans="1:6" ht="12.75" customHeight="1" x14ac:dyDescent="0.2">
      <c r="A216" s="336" t="s">
        <v>318</v>
      </c>
      <c r="B216" s="333" t="s">
        <v>319</v>
      </c>
      <c r="C216" s="291">
        <f>+[3]BS17A!$D49</f>
        <v>4631</v>
      </c>
      <c r="D216" s="15">
        <f>+[3]BS17A!$U49</f>
        <v>2140</v>
      </c>
      <c r="E216" s="81">
        <f>+[3]BS17A!$V49</f>
        <v>9910340</v>
      </c>
      <c r="F216" s="234"/>
    </row>
    <row r="217" spans="1:6" ht="12.75" customHeight="1" x14ac:dyDescent="0.2">
      <c r="A217" s="336" t="s">
        <v>320</v>
      </c>
      <c r="B217" s="333" t="s">
        <v>321</v>
      </c>
      <c r="C217" s="291">
        <f>+[3]BS17A!$D50</f>
        <v>77</v>
      </c>
      <c r="D217" s="15">
        <f>+[3]BS17A!$U50</f>
        <v>16070</v>
      </c>
      <c r="E217" s="81">
        <f>+[3]BS17A!$V50</f>
        <v>1237390</v>
      </c>
      <c r="F217" s="234"/>
    </row>
    <row r="218" spans="1:6" ht="12.75" customHeight="1" x14ac:dyDescent="0.2">
      <c r="A218" s="336" t="s">
        <v>322</v>
      </c>
      <c r="B218" s="332" t="s">
        <v>323</v>
      </c>
      <c r="C218" s="291">
        <f>+[3]BS17A!$D51</f>
        <v>138</v>
      </c>
      <c r="D218" s="15">
        <f>+[3]BS17A!$U51</f>
        <v>36900</v>
      </c>
      <c r="E218" s="81">
        <f>+[3]BS17A!$V51</f>
        <v>5092200</v>
      </c>
      <c r="F218" s="234"/>
    </row>
    <row r="219" spans="1:6" ht="12.75" customHeight="1" x14ac:dyDescent="0.2">
      <c r="A219" s="358" t="s">
        <v>324</v>
      </c>
      <c r="B219" s="332" t="s">
        <v>325</v>
      </c>
      <c r="C219" s="291">
        <f>+[3]BS17A!D52</f>
        <v>0</v>
      </c>
      <c r="D219" s="92"/>
      <c r="E219" s="81">
        <f>+[3]BS17A!V52</f>
        <v>0</v>
      </c>
      <c r="F219" s="234"/>
    </row>
    <row r="220" spans="1:6" ht="12.75" customHeight="1" x14ac:dyDescent="0.2">
      <c r="A220" s="337" t="s">
        <v>326</v>
      </c>
      <c r="B220" s="334" t="s">
        <v>327</v>
      </c>
      <c r="C220" s="302">
        <f>+[3]BS17A!$D1861</f>
        <v>50</v>
      </c>
      <c r="D220" s="22">
        <f>+[3]BS17A!$U1861</f>
        <v>29900</v>
      </c>
      <c r="E220" s="86">
        <f>+[3]BS17A!$V1861</f>
        <v>1495000</v>
      </c>
      <c r="F220" s="234"/>
    </row>
    <row r="221" spans="1:6" ht="12.75" x14ac:dyDescent="0.2">
      <c r="A221" s="343"/>
      <c r="B221" s="342" t="s">
        <v>328</v>
      </c>
      <c r="C221" s="238">
        <f>SUM(C212:C220)</f>
        <v>5418</v>
      </c>
      <c r="D221" s="84"/>
      <c r="E221" s="91">
        <f>SUM(E212:E220)</f>
        <v>19901800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18" t="s">
        <v>7</v>
      </c>
      <c r="B225" s="418" t="s">
        <v>9</v>
      </c>
      <c r="C225" s="418"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18" t="s">
        <v>7</v>
      </c>
      <c r="B232" s="418" t="s">
        <v>8</v>
      </c>
      <c r="C232" s="414" t="s">
        <v>9</v>
      </c>
      <c r="D232" s="258" t="s">
        <v>10</v>
      </c>
      <c r="E232" s="416" t="s">
        <v>11</v>
      </c>
      <c r="F232" s="280"/>
      <c r="G232" s="281"/>
    </row>
    <row r="233" spans="1:7" ht="15" customHeight="1" x14ac:dyDescent="0.2">
      <c r="A233" s="335" t="s">
        <v>336</v>
      </c>
      <c r="B233" s="352" t="s">
        <v>337</v>
      </c>
      <c r="C233" s="317">
        <f>+[3]BS17A!$D1941</f>
        <v>235</v>
      </c>
      <c r="D233" s="20">
        <f>+[3]BS17A!$U1941</f>
        <v>20650</v>
      </c>
      <c r="E233" s="80">
        <f>+[3]BS17A!$V1941</f>
        <v>4852750</v>
      </c>
      <c r="F233" s="234"/>
    </row>
    <row r="234" spans="1:7" ht="15" customHeight="1" x14ac:dyDescent="0.2">
      <c r="A234" s="337" t="s">
        <v>338</v>
      </c>
      <c r="B234" s="334" t="s">
        <v>339</v>
      </c>
      <c r="C234" s="318">
        <f>+[3]BS17A!$D1942</f>
        <v>0</v>
      </c>
      <c r="D234" s="22">
        <f>+[3]BS17A!$U1942</f>
        <v>258790</v>
      </c>
      <c r="E234" s="86">
        <f>+[3]BS17A!$V1942</f>
        <v>0</v>
      </c>
      <c r="F234" s="234"/>
    </row>
    <row r="235" spans="1:7" ht="18" customHeight="1" x14ac:dyDescent="0.2">
      <c r="A235" s="343"/>
      <c r="B235" s="342" t="s">
        <v>340</v>
      </c>
      <c r="C235" s="238">
        <f>SUM(C233:C234)</f>
        <v>235</v>
      </c>
      <c r="D235" s="84"/>
      <c r="E235" s="85">
        <f>SUM(E233:E234)</f>
        <v>4852750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18" t="s">
        <v>7</v>
      </c>
      <c r="B239" s="418" t="s">
        <v>8</v>
      </c>
      <c r="C239" s="414" t="s">
        <v>9</v>
      </c>
      <c r="D239" s="258" t="s">
        <v>10</v>
      </c>
      <c r="E239" s="416" t="s">
        <v>11</v>
      </c>
      <c r="F239" s="234"/>
    </row>
    <row r="240" spans="1:7" ht="18" customHeight="1" x14ac:dyDescent="0.2">
      <c r="A240" s="276" t="s">
        <v>342</v>
      </c>
      <c r="B240" s="244" t="s">
        <v>343</v>
      </c>
      <c r="C240" s="285">
        <f>[3]BS17A!D768</f>
        <v>1019</v>
      </c>
      <c r="D240" s="101"/>
      <c r="E240" s="102">
        <f>[3]BS17A!V768</f>
        <v>7627090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18" t="s">
        <v>7</v>
      </c>
      <c r="B243" s="414" t="s">
        <v>345</v>
      </c>
      <c r="C243" s="257" t="s">
        <v>346</v>
      </c>
      <c r="D243" s="258" t="s">
        <v>10</v>
      </c>
      <c r="E243" s="416" t="s">
        <v>11</v>
      </c>
      <c r="F243" s="234"/>
    </row>
    <row r="244" spans="1:6" ht="15" customHeight="1" x14ac:dyDescent="0.2">
      <c r="A244" s="237" t="s">
        <v>347</v>
      </c>
      <c r="B244" s="304" t="s">
        <v>348</v>
      </c>
      <c r="C244" s="294">
        <f>+[3]BS17A!$D1944</f>
        <v>0</v>
      </c>
      <c r="D244" s="20">
        <f>+[3]BS17A!$U1944</f>
        <v>264330</v>
      </c>
      <c r="E244" s="80">
        <f>+[3]BS17A!$V1944</f>
        <v>0</v>
      </c>
      <c r="F244" s="234"/>
    </row>
    <row r="245" spans="1:6" ht="15" customHeight="1" x14ac:dyDescent="0.2">
      <c r="A245" s="236" t="s">
        <v>349</v>
      </c>
      <c r="B245" s="305" t="s">
        <v>350</v>
      </c>
      <c r="C245" s="291">
        <f>+[3]BS17A!$D1945</f>
        <v>0</v>
      </c>
      <c r="D245" s="15">
        <f>+[3]BS17A!$U1945</f>
        <v>37550</v>
      </c>
      <c r="E245" s="81">
        <f>+[3]BS17A!$V1945</f>
        <v>0</v>
      </c>
      <c r="F245" s="234"/>
    </row>
    <row r="246" spans="1:6" ht="15" customHeight="1" x14ac:dyDescent="0.2">
      <c r="A246" s="236" t="s">
        <v>351</v>
      </c>
      <c r="B246" s="305" t="s">
        <v>352</v>
      </c>
      <c r="C246" s="291">
        <f>+[3]BS17A!$D1946</f>
        <v>0</v>
      </c>
      <c r="D246" s="15">
        <f>+[3]BS17A!$U1946</f>
        <v>141690</v>
      </c>
      <c r="E246" s="81">
        <f>+[3]BS17A!$V1946</f>
        <v>0</v>
      </c>
      <c r="F246" s="234"/>
    </row>
    <row r="247" spans="1:6" ht="15" customHeight="1" x14ac:dyDescent="0.2">
      <c r="A247" s="236" t="s">
        <v>353</v>
      </c>
      <c r="B247" s="305" t="s">
        <v>354</v>
      </c>
      <c r="C247" s="291">
        <f>+[3]BS17A!$D1947</f>
        <v>0</v>
      </c>
      <c r="D247" s="15">
        <f>+[3]BS17A!$U1947</f>
        <v>141690</v>
      </c>
      <c r="E247" s="81">
        <f>+[3]BS17A!$V1947</f>
        <v>0</v>
      </c>
      <c r="F247" s="234"/>
    </row>
    <row r="248" spans="1:6" ht="15" customHeight="1" x14ac:dyDescent="0.2">
      <c r="A248" s="236" t="s">
        <v>355</v>
      </c>
      <c r="B248" s="305" t="s">
        <v>356</v>
      </c>
      <c r="C248" s="291">
        <f>+[3]BS17A!$D1948</f>
        <v>0</v>
      </c>
      <c r="D248" s="15">
        <f>+[3]BS17A!$U1948</f>
        <v>257940</v>
      </c>
      <c r="E248" s="81">
        <f>+[3]BS17A!$V1948</f>
        <v>0</v>
      </c>
      <c r="F248" s="234"/>
    </row>
    <row r="249" spans="1:6" ht="15" customHeight="1" x14ac:dyDescent="0.2">
      <c r="A249" s="236" t="s">
        <v>357</v>
      </c>
      <c r="B249" s="305" t="s">
        <v>358</v>
      </c>
      <c r="C249" s="291">
        <f>+[3]BS17A!$D1949</f>
        <v>0</v>
      </c>
      <c r="D249" s="15">
        <f>+[3]BS17A!$U1949</f>
        <v>395840</v>
      </c>
      <c r="E249" s="81">
        <f>+[3]BS17A!$V1949</f>
        <v>0</v>
      </c>
      <c r="F249" s="234"/>
    </row>
    <row r="250" spans="1:6" ht="15" customHeight="1" x14ac:dyDescent="0.2">
      <c r="A250" s="236" t="s">
        <v>359</v>
      </c>
      <c r="B250" s="305" t="s">
        <v>360</v>
      </c>
      <c r="C250" s="291">
        <f>+[3]BS17A!$D1950</f>
        <v>0</v>
      </c>
      <c r="D250" s="15">
        <f>+[3]BS17A!$U1950</f>
        <v>675280</v>
      </c>
      <c r="E250" s="81">
        <f>+[3]BS17A!$V1950</f>
        <v>0</v>
      </c>
      <c r="F250" s="234"/>
    </row>
    <row r="251" spans="1:6" ht="15" customHeight="1" x14ac:dyDescent="0.2">
      <c r="A251" s="248" t="s">
        <v>361</v>
      </c>
      <c r="B251" s="305" t="s">
        <v>362</v>
      </c>
      <c r="C251" s="291">
        <f>+[3]BS17A!$D1951</f>
        <v>0</v>
      </c>
      <c r="D251" s="15">
        <f>+[3]BS17A!$U1951</f>
        <v>140650</v>
      </c>
      <c r="E251" s="81">
        <f>+[3]BS17A!$V1951</f>
        <v>0</v>
      </c>
      <c r="F251" s="234"/>
    </row>
    <row r="252" spans="1:6" ht="15" customHeight="1" x14ac:dyDescent="0.2">
      <c r="A252" s="248" t="s">
        <v>363</v>
      </c>
      <c r="B252" s="305" t="s">
        <v>364</v>
      </c>
      <c r="C252" s="291">
        <f>+[3]BS17A!$D1952</f>
        <v>0</v>
      </c>
      <c r="D252" s="15">
        <f>+[3]BS17A!$U1952</f>
        <v>379080</v>
      </c>
      <c r="E252" s="81">
        <f>+[3]BS17A!$V1952</f>
        <v>0</v>
      </c>
      <c r="F252" s="234"/>
    </row>
    <row r="253" spans="1:6" ht="15" customHeight="1" x14ac:dyDescent="0.2">
      <c r="A253" s="248" t="s">
        <v>365</v>
      </c>
      <c r="B253" s="305" t="s">
        <v>366</v>
      </c>
      <c r="C253" s="313">
        <f>+[3]BS17A!$D1953</f>
        <v>0</v>
      </c>
      <c r="D253" s="17">
        <f>+[3]BS17A!$U1953</f>
        <v>159610</v>
      </c>
      <c r="E253" s="103">
        <f>+[3]BS17A!$V1953</f>
        <v>0</v>
      </c>
      <c r="F253" s="234"/>
    </row>
    <row r="254" spans="1:6" ht="15" customHeight="1" x14ac:dyDescent="0.2">
      <c r="A254" s="248" t="s">
        <v>367</v>
      </c>
      <c r="B254" s="305" t="s">
        <v>368</v>
      </c>
      <c r="C254" s="313">
        <f>+[3]BS17A!$D1954</f>
        <v>0</v>
      </c>
      <c r="D254" s="17">
        <f>+[3]BS17A!$U1954</f>
        <v>138700</v>
      </c>
      <c r="E254" s="103">
        <f>+[3]BS17A!$V1954</f>
        <v>0</v>
      </c>
      <c r="F254" s="234"/>
    </row>
    <row r="255" spans="1:6" ht="15" customHeight="1" x14ac:dyDescent="0.2">
      <c r="A255" s="248" t="s">
        <v>369</v>
      </c>
      <c r="B255" s="305" t="s">
        <v>370</v>
      </c>
      <c r="C255" s="313">
        <f>+[3]BS17A!$D1955</f>
        <v>0</v>
      </c>
      <c r="D255" s="17">
        <f>+[3]BS17A!$U1955</f>
        <v>210870</v>
      </c>
      <c r="E255" s="103">
        <f>+[3]BS17A!$V1955</f>
        <v>0</v>
      </c>
      <c r="F255" s="234"/>
    </row>
    <row r="256" spans="1:6" ht="15" customHeight="1" x14ac:dyDescent="0.2">
      <c r="A256" s="248" t="s">
        <v>371</v>
      </c>
      <c r="B256" s="305" t="s">
        <v>372</v>
      </c>
      <c r="C256" s="313">
        <f>+[3]BS17A!$D1956</f>
        <v>0</v>
      </c>
      <c r="D256" s="17">
        <f>+[3]BS17A!$U1956</f>
        <v>55490</v>
      </c>
      <c r="E256" s="103">
        <f>+[3]BS17A!$V1956</f>
        <v>0</v>
      </c>
      <c r="F256" s="234"/>
    </row>
    <row r="257" spans="1:6" ht="15" customHeight="1" x14ac:dyDescent="0.2">
      <c r="A257" s="268" t="s">
        <v>373</v>
      </c>
      <c r="B257" s="312" t="s">
        <v>374</v>
      </c>
      <c r="C257" s="302">
        <f>+[3]BS17A!$D1957</f>
        <v>0</v>
      </c>
      <c r="D257" s="22">
        <f>+[3]BS17A!$U1957</f>
        <v>41470</v>
      </c>
      <c r="E257" s="86">
        <f>+[3]BS17A!$V1957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+[3]BS17A!$D1958</f>
        <v>0</v>
      </c>
      <c r="D259" s="20">
        <f>+[3]BS17A!$U1958</f>
        <v>227410</v>
      </c>
      <c r="E259" s="80">
        <f>+[3]BS17A!$V1958</f>
        <v>0</v>
      </c>
      <c r="F259" s="234"/>
    </row>
    <row r="260" spans="1:6" ht="15" customHeight="1" x14ac:dyDescent="0.2">
      <c r="A260" s="336" t="s">
        <v>377</v>
      </c>
      <c r="B260" s="350" t="s">
        <v>378</v>
      </c>
      <c r="C260" s="291">
        <f>+[3]BS17A!$D1959</f>
        <v>0</v>
      </c>
      <c r="D260" s="15">
        <f>+[3]BS17A!$U1959</f>
        <v>1352770</v>
      </c>
      <c r="E260" s="81">
        <f>+[3]BS17A!$V1959</f>
        <v>0</v>
      </c>
      <c r="F260" s="234"/>
    </row>
    <row r="261" spans="1:6" ht="15" customHeight="1" x14ac:dyDescent="0.2">
      <c r="A261" s="336" t="s">
        <v>379</v>
      </c>
      <c r="B261" s="350" t="s">
        <v>380</v>
      </c>
      <c r="C261" s="291">
        <f>+[3]BS17A!$D1960</f>
        <v>0</v>
      </c>
      <c r="D261" s="15">
        <f>+[3]BS17A!$U1960</f>
        <v>204100</v>
      </c>
      <c r="E261" s="81">
        <f>+[3]BS17A!$V1960</f>
        <v>0</v>
      </c>
      <c r="F261" s="234"/>
    </row>
    <row r="262" spans="1:6" ht="15" customHeight="1" x14ac:dyDescent="0.2">
      <c r="A262" s="336" t="s">
        <v>381</v>
      </c>
      <c r="B262" s="350" t="s">
        <v>382</v>
      </c>
      <c r="C262" s="291">
        <f>+[3]BS17A!$D1961</f>
        <v>0</v>
      </c>
      <c r="D262" s="15">
        <f>+[3]BS17A!$U1961</f>
        <v>180490</v>
      </c>
      <c r="E262" s="81">
        <f>+[3]BS17A!$V1961</f>
        <v>0</v>
      </c>
      <c r="F262" s="234"/>
    </row>
    <row r="263" spans="1:6" ht="15" customHeight="1" x14ac:dyDescent="0.2">
      <c r="A263" s="336" t="s">
        <v>383</v>
      </c>
      <c r="B263" s="350" t="s">
        <v>384</v>
      </c>
      <c r="C263" s="291">
        <f>+[3]BS17A!$D1962</f>
        <v>0</v>
      </c>
      <c r="D263" s="15">
        <f>+[3]BS17A!$U1962</f>
        <v>366390</v>
      </c>
      <c r="E263" s="81">
        <f>+[3]BS17A!$V1962</f>
        <v>0</v>
      </c>
      <c r="F263" s="234"/>
    </row>
    <row r="264" spans="1:6" ht="15" customHeight="1" x14ac:dyDescent="0.2">
      <c r="A264" s="336" t="s">
        <v>385</v>
      </c>
      <c r="B264" s="350" t="s">
        <v>386</v>
      </c>
      <c r="C264" s="291">
        <f>+[3]BS17A!$D1963</f>
        <v>0</v>
      </c>
      <c r="D264" s="15">
        <f>+[3]BS17A!$U1963</f>
        <v>1218380</v>
      </c>
      <c r="E264" s="81">
        <f>+[3]BS17A!$V1963</f>
        <v>0</v>
      </c>
      <c r="F264" s="234"/>
    </row>
    <row r="265" spans="1:6" ht="15" customHeight="1" x14ac:dyDescent="0.2">
      <c r="A265" s="336" t="s">
        <v>387</v>
      </c>
      <c r="B265" s="350" t="s">
        <v>388</v>
      </c>
      <c r="C265" s="291">
        <f>+[3]BS17A!$D1964</f>
        <v>0</v>
      </c>
      <c r="D265" s="15">
        <f>+[3]BS17A!$U1964</f>
        <v>1252090</v>
      </c>
      <c r="E265" s="81">
        <f>+[3]BS17A!$V1964</f>
        <v>0</v>
      </c>
      <c r="F265" s="234"/>
    </row>
    <row r="266" spans="1:6" ht="15" customHeight="1" x14ac:dyDescent="0.2">
      <c r="A266" s="336" t="s">
        <v>389</v>
      </c>
      <c r="B266" s="350" t="s">
        <v>390</v>
      </c>
      <c r="C266" s="291">
        <f>+[3]BS17A!$D1965</f>
        <v>0</v>
      </c>
      <c r="D266" s="15">
        <f>+[3]BS17A!$U1965</f>
        <v>991380</v>
      </c>
      <c r="E266" s="81">
        <f>+[3]BS17A!$V1965</f>
        <v>0</v>
      </c>
      <c r="F266" s="234"/>
    </row>
    <row r="267" spans="1:6" ht="15" customHeight="1" x14ac:dyDescent="0.2">
      <c r="A267" s="336" t="s">
        <v>391</v>
      </c>
      <c r="B267" s="350" t="s">
        <v>392</v>
      </c>
      <c r="C267" s="291">
        <f>+[3]BS17A!$D1966</f>
        <v>0</v>
      </c>
      <c r="D267" s="15">
        <f>+[3]BS17A!$U1966</f>
        <v>1044820</v>
      </c>
      <c r="E267" s="81">
        <f>+[3]BS17A!$V1966</f>
        <v>0</v>
      </c>
      <c r="F267" s="234"/>
    </row>
    <row r="268" spans="1:6" ht="15" customHeight="1" x14ac:dyDescent="0.2">
      <c r="A268" s="336" t="s">
        <v>393</v>
      </c>
      <c r="B268" s="350" t="s">
        <v>394</v>
      </c>
      <c r="C268" s="291">
        <f>+[3]BS17A!$D1967</f>
        <v>0</v>
      </c>
      <c r="D268" s="15">
        <f>+[3]BS17A!$U1967</f>
        <v>412180</v>
      </c>
      <c r="E268" s="81">
        <f>+[3]BS17A!$V1967</f>
        <v>0</v>
      </c>
      <c r="F268" s="234"/>
    </row>
    <row r="269" spans="1:6" ht="15" customHeight="1" x14ac:dyDescent="0.2">
      <c r="A269" s="336" t="s">
        <v>395</v>
      </c>
      <c r="B269" s="350" t="s">
        <v>396</v>
      </c>
      <c r="C269" s="291">
        <f>+[3]BS17A!$D1968</f>
        <v>0</v>
      </c>
      <c r="D269" s="15">
        <f>+[3]BS17A!$U1968</f>
        <v>98710</v>
      </c>
      <c r="E269" s="81">
        <f>+[3]BS17A!$V1968</f>
        <v>0</v>
      </c>
      <c r="F269" s="234"/>
    </row>
    <row r="270" spans="1:6" ht="15" customHeight="1" x14ac:dyDescent="0.2">
      <c r="A270" s="336" t="s">
        <v>397</v>
      </c>
      <c r="B270" s="350" t="s">
        <v>398</v>
      </c>
      <c r="C270" s="291">
        <f>+[3]BS17A!$D1969</f>
        <v>0</v>
      </c>
      <c r="D270" s="15">
        <f>+[3]BS17A!$U1969</f>
        <v>294490</v>
      </c>
      <c r="E270" s="81">
        <f>+[3]BS17A!$V1969</f>
        <v>0</v>
      </c>
      <c r="F270" s="234"/>
    </row>
    <row r="271" spans="1:6" ht="15" customHeight="1" x14ac:dyDescent="0.2">
      <c r="A271" s="336" t="s">
        <v>399</v>
      </c>
      <c r="B271" s="333" t="s">
        <v>400</v>
      </c>
      <c r="C271" s="291">
        <f>+[3]BS17A!$D1970</f>
        <v>0</v>
      </c>
      <c r="D271" s="15">
        <f>+[3]BS17A!$U1970</f>
        <v>83270</v>
      </c>
      <c r="E271" s="81">
        <f>+[3]BS17A!$V1970</f>
        <v>0</v>
      </c>
      <c r="F271" s="234"/>
    </row>
    <row r="272" spans="1:6" ht="15" customHeight="1" x14ac:dyDescent="0.2">
      <c r="A272" s="336" t="s">
        <v>401</v>
      </c>
      <c r="B272" s="333" t="s">
        <v>402</v>
      </c>
      <c r="C272" s="291">
        <f>+[3]BS17A!$D1971</f>
        <v>0</v>
      </c>
      <c r="D272" s="15">
        <f>+[3]BS17A!$U1971</f>
        <v>1430780</v>
      </c>
      <c r="E272" s="81">
        <f>+[3]BS17A!$V1971</f>
        <v>0</v>
      </c>
      <c r="F272" s="234"/>
    </row>
    <row r="273" spans="1:10" ht="15" customHeight="1" x14ac:dyDescent="0.2">
      <c r="A273" s="336" t="s">
        <v>403</v>
      </c>
      <c r="B273" s="333" t="s">
        <v>404</v>
      </c>
      <c r="C273" s="291">
        <f>+[3]BS17A!$D1972</f>
        <v>0</v>
      </c>
      <c r="D273" s="15">
        <f>+[3]BS17A!$U1972</f>
        <v>334550</v>
      </c>
      <c r="E273" s="81">
        <f>+[3]BS17A!$V1972</f>
        <v>0</v>
      </c>
      <c r="F273" s="234"/>
    </row>
    <row r="274" spans="1:10" ht="15" customHeight="1" x14ac:dyDescent="0.2">
      <c r="A274" s="336" t="s">
        <v>405</v>
      </c>
      <c r="B274" s="333" t="s">
        <v>406</v>
      </c>
      <c r="C274" s="291">
        <f>+[3]BS17A!$D1973</f>
        <v>0</v>
      </c>
      <c r="D274" s="15">
        <f>+[3]BS17A!$U1973</f>
        <v>1120750</v>
      </c>
      <c r="E274" s="81">
        <f>+[3]BS17A!$V1973</f>
        <v>0</v>
      </c>
      <c r="F274" s="234"/>
    </row>
    <row r="275" spans="1:10" ht="15" customHeight="1" x14ac:dyDescent="0.2">
      <c r="A275" s="336" t="s">
        <v>407</v>
      </c>
      <c r="B275" s="351" t="s">
        <v>408</v>
      </c>
      <c r="C275" s="291">
        <f>+[3]BS17A!$D1974</f>
        <v>0</v>
      </c>
      <c r="D275" s="15">
        <f>+[3]BS17A!$U1974</f>
        <v>686120</v>
      </c>
      <c r="E275" s="81">
        <f>+[3]BS17A!$V1974</f>
        <v>0</v>
      </c>
      <c r="F275" s="234"/>
    </row>
    <row r="276" spans="1:10" ht="15" customHeight="1" x14ac:dyDescent="0.2">
      <c r="A276" s="337" t="s">
        <v>409</v>
      </c>
      <c r="B276" s="351" t="s">
        <v>410</v>
      </c>
      <c r="C276" s="302">
        <f>+[3]BS17A!$D1975</f>
        <v>0</v>
      </c>
      <c r="D276" s="17">
        <f>+[3]BS17A!$U1975</f>
        <v>559920</v>
      </c>
      <c r="E276" s="103">
        <f>+[3]BS17A!$V1975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+[3]BS17A!$D1976</f>
        <v>0</v>
      </c>
      <c r="D278" s="12">
        <f>[3]BS17A!U1976</f>
        <v>301830</v>
      </c>
      <c r="E278" s="104">
        <f>+[3]BS17A!$V1976</f>
        <v>0</v>
      </c>
      <c r="F278" s="234"/>
    </row>
    <row r="279" spans="1:10" ht="15" customHeight="1" x14ac:dyDescent="0.2">
      <c r="A279" s="336" t="s">
        <v>414</v>
      </c>
      <c r="B279" s="333" t="s">
        <v>415</v>
      </c>
      <c r="C279" s="291">
        <f>+[3]BS17A!$D1977</f>
        <v>0</v>
      </c>
      <c r="D279" s="15">
        <f>[3]BS17A!U1977</f>
        <v>175970</v>
      </c>
      <c r="E279" s="81">
        <f>+[3]BS17A!$V1977</f>
        <v>0</v>
      </c>
      <c r="F279" s="234"/>
    </row>
    <row r="280" spans="1:10" ht="15" customHeight="1" x14ac:dyDescent="0.2">
      <c r="A280" s="336" t="s">
        <v>416</v>
      </c>
      <c r="B280" s="333" t="s">
        <v>417</v>
      </c>
      <c r="C280" s="291">
        <f>+[3]BS17A!$D1978</f>
        <v>0</v>
      </c>
      <c r="D280" s="15">
        <f>[3]BS17A!U1978</f>
        <v>425200</v>
      </c>
      <c r="E280" s="81">
        <f>+[3]BS17A!$V1978</f>
        <v>0</v>
      </c>
      <c r="F280" s="234"/>
    </row>
    <row r="281" spans="1:10" ht="15" customHeight="1" x14ac:dyDescent="0.2">
      <c r="A281" s="336" t="s">
        <v>418</v>
      </c>
      <c r="B281" s="333" t="s">
        <v>419</v>
      </c>
      <c r="C281" s="291">
        <f>+[3]BS17A!$D1979</f>
        <v>0</v>
      </c>
      <c r="D281" s="15">
        <f>[3]BS17A!U1979</f>
        <v>440630</v>
      </c>
      <c r="E281" s="81">
        <f>+[3]BS17A!$V1979</f>
        <v>0</v>
      </c>
      <c r="F281" s="234"/>
    </row>
    <row r="282" spans="1:10" ht="15" customHeight="1" x14ac:dyDescent="0.2">
      <c r="A282" s="337" t="s">
        <v>420</v>
      </c>
      <c r="B282" s="345" t="s">
        <v>421</v>
      </c>
      <c r="C282" s="302">
        <f>+[3]BS17A!$D1980</f>
        <v>0</v>
      </c>
      <c r="D282" s="22">
        <f>[3]BS17A!U1980</f>
        <v>275340</v>
      </c>
      <c r="E282" s="86">
        <f>+[3]BS17A!$V1980</f>
        <v>0</v>
      </c>
      <c r="F282" s="105"/>
    </row>
    <row r="283" spans="1:10" ht="15" customHeight="1" x14ac:dyDescent="0.2">
      <c r="A283" s="348" t="s">
        <v>422</v>
      </c>
      <c r="B283" s="346" t="s">
        <v>423</v>
      </c>
      <c r="C283" s="316">
        <f>+[3]BS17A!$D1981</f>
        <v>101</v>
      </c>
      <c r="D283" s="106">
        <f>[3]BS17A!U1981</f>
        <v>37440</v>
      </c>
      <c r="E283" s="102">
        <f>+[3]BS17A!$V1981</f>
        <v>3781440</v>
      </c>
      <c r="F283" s="105"/>
    </row>
    <row r="284" spans="1:10" ht="15" customHeight="1" x14ac:dyDescent="0.2">
      <c r="A284" s="343"/>
      <c r="B284" s="347" t="s">
        <v>424</v>
      </c>
      <c r="C284" s="238">
        <f>SUM(C244:C283)</f>
        <v>101</v>
      </c>
      <c r="D284" s="84"/>
      <c r="E284" s="85">
        <f>SUM(E244:E283)</f>
        <v>3781440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18" t="s">
        <v>7</v>
      </c>
      <c r="B288" s="418" t="s">
        <v>425</v>
      </c>
      <c r="C288" s="414" t="s">
        <v>346</v>
      </c>
      <c r="D288" s="258" t="s">
        <v>10</v>
      </c>
      <c r="E288" s="416" t="s">
        <v>11</v>
      </c>
      <c r="F288" s="105"/>
    </row>
    <row r="289" spans="1:7" ht="15" customHeight="1" x14ac:dyDescent="0.2">
      <c r="A289" s="335" t="s">
        <v>426</v>
      </c>
      <c r="B289" s="339" t="s">
        <v>427</v>
      </c>
      <c r="C289" s="294">
        <f>+[3]BS17A!$D1983</f>
        <v>3</v>
      </c>
      <c r="D289" s="20">
        <f>+[3]BS17A!$U1983</f>
        <v>7370</v>
      </c>
      <c r="E289" s="80">
        <f>+[3]BS17A!$V1983</f>
        <v>22110</v>
      </c>
      <c r="F289" s="234"/>
    </row>
    <row r="290" spans="1:7" ht="15" customHeight="1" x14ac:dyDescent="0.2">
      <c r="A290" s="336" t="s">
        <v>428</v>
      </c>
      <c r="B290" s="340" t="s">
        <v>429</v>
      </c>
      <c r="C290" s="291">
        <f>+[3]BS17A!$D1984</f>
        <v>0</v>
      </c>
      <c r="D290" s="15">
        <f>+[3]BS17A!$U1984</f>
        <v>3920</v>
      </c>
      <c r="E290" s="81">
        <f>+[3]BS17A!$V1984</f>
        <v>0</v>
      </c>
      <c r="F290" s="234"/>
    </row>
    <row r="291" spans="1:7" ht="15" customHeight="1" x14ac:dyDescent="0.2">
      <c r="A291" s="336" t="s">
        <v>430</v>
      </c>
      <c r="B291" s="340" t="s">
        <v>431</v>
      </c>
      <c r="C291" s="291">
        <f>+[3]BS17A!$D1985</f>
        <v>0</v>
      </c>
      <c r="D291" s="15">
        <f>+[3]BS17A!$U1985</f>
        <v>14780</v>
      </c>
      <c r="E291" s="81">
        <f>+[3]BS17A!$V1985</f>
        <v>0</v>
      </c>
      <c r="F291" s="234"/>
    </row>
    <row r="292" spans="1:7" ht="15" customHeight="1" x14ac:dyDescent="0.2">
      <c r="A292" s="336" t="s">
        <v>432</v>
      </c>
      <c r="B292" s="340" t="s">
        <v>433</v>
      </c>
      <c r="C292" s="291">
        <f>+[3]BS17A!$D1986</f>
        <v>0</v>
      </c>
      <c r="D292" s="15">
        <f>+[3]BS17A!$U1986</f>
        <v>151590</v>
      </c>
      <c r="E292" s="81">
        <f>+[3]BS17A!$V1986</f>
        <v>0</v>
      </c>
      <c r="F292" s="234"/>
    </row>
    <row r="293" spans="1:7" ht="15" customHeight="1" x14ac:dyDescent="0.2">
      <c r="A293" s="337" t="s">
        <v>434</v>
      </c>
      <c r="B293" s="341" t="s">
        <v>435</v>
      </c>
      <c r="C293" s="302">
        <f>+[3]BS17A!$D1987</f>
        <v>0</v>
      </c>
      <c r="D293" s="22">
        <f>+[3]BS17A!$U1987</f>
        <v>832610</v>
      </c>
      <c r="E293" s="86">
        <f>+[3]BS17A!$V1987</f>
        <v>0</v>
      </c>
      <c r="F293" s="234"/>
    </row>
    <row r="294" spans="1:7" ht="15" customHeight="1" x14ac:dyDescent="0.2">
      <c r="A294" s="343"/>
      <c r="B294" s="342" t="s">
        <v>436</v>
      </c>
      <c r="C294" s="261">
        <f>SUM(C289:C293)</f>
        <v>3</v>
      </c>
      <c r="D294" s="245"/>
      <c r="E294" s="62">
        <f>SUM(E289:E293)</f>
        <v>22110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18" t="s">
        <v>7</v>
      </c>
      <c r="B298" s="310" t="s">
        <v>437</v>
      </c>
      <c r="C298" s="311" t="s">
        <v>438</v>
      </c>
      <c r="D298" s="258" t="s">
        <v>10</v>
      </c>
      <c r="E298" s="416" t="s">
        <v>11</v>
      </c>
      <c r="F298" s="289"/>
      <c r="G298" s="235"/>
    </row>
    <row r="299" spans="1:7" ht="15" customHeight="1" x14ac:dyDescent="0.2">
      <c r="A299" s="335" t="s">
        <v>439</v>
      </c>
      <c r="B299" s="331" t="s">
        <v>440</v>
      </c>
      <c r="C299" s="294">
        <f>+[3]BS17A!$D1863</f>
        <v>214</v>
      </c>
      <c r="D299" s="20">
        <f>+[3]BS17A!$U1863</f>
        <v>19700</v>
      </c>
      <c r="E299" s="80">
        <f>+[3]BS17A!$V1863</f>
        <v>4215800</v>
      </c>
      <c r="F299" s="234"/>
    </row>
    <row r="300" spans="1:7" ht="15" customHeight="1" x14ac:dyDescent="0.2">
      <c r="A300" s="336" t="s">
        <v>441</v>
      </c>
      <c r="B300" s="332" t="s">
        <v>442</v>
      </c>
      <c r="C300" s="291">
        <f>+[3]BS17A!$D1864</f>
        <v>161</v>
      </c>
      <c r="D300" s="15">
        <f>+[3]BS17A!$U1864</f>
        <v>61980</v>
      </c>
      <c r="E300" s="81">
        <f>+[3]BS17A!$V1864</f>
        <v>9978780</v>
      </c>
      <c r="F300" s="234"/>
    </row>
    <row r="301" spans="1:7" ht="15" customHeight="1" x14ac:dyDescent="0.2">
      <c r="A301" s="336" t="s">
        <v>443</v>
      </c>
      <c r="B301" s="332" t="s">
        <v>444</v>
      </c>
      <c r="C301" s="291">
        <f>+[3]BS17A!$D1865</f>
        <v>0</v>
      </c>
      <c r="D301" s="15">
        <f>+[3]BS17A!$U1865</f>
        <v>76830</v>
      </c>
      <c r="E301" s="81">
        <f>+[3]BS17A!$V1865</f>
        <v>0</v>
      </c>
      <c r="F301" s="234"/>
    </row>
    <row r="302" spans="1:7" ht="15" customHeight="1" x14ac:dyDescent="0.2">
      <c r="A302" s="336" t="s">
        <v>445</v>
      </c>
      <c r="B302" s="332" t="s">
        <v>446</v>
      </c>
      <c r="C302" s="291">
        <f>+[3]BS17A!$D1866</f>
        <v>229</v>
      </c>
      <c r="D302" s="15">
        <f>+[3]BS17A!$U1866</f>
        <v>2700</v>
      </c>
      <c r="E302" s="81">
        <f>+[3]BS17A!$V1866</f>
        <v>618300</v>
      </c>
      <c r="F302" s="234"/>
    </row>
    <row r="303" spans="1:7" ht="15" customHeight="1" x14ac:dyDescent="0.2">
      <c r="A303" s="336" t="s">
        <v>447</v>
      </c>
      <c r="B303" s="332" t="s">
        <v>448</v>
      </c>
      <c r="C303" s="291">
        <f>+[3]BS17A!$D1867</f>
        <v>0</v>
      </c>
      <c r="D303" s="15">
        <f>+[3]BS17A!$U1867</f>
        <v>70</v>
      </c>
      <c r="E303" s="81">
        <f>+[3]BS17A!$V1867</f>
        <v>0</v>
      </c>
      <c r="F303" s="234"/>
    </row>
    <row r="304" spans="1:7" ht="15" customHeight="1" x14ac:dyDescent="0.2">
      <c r="A304" s="336" t="s">
        <v>449</v>
      </c>
      <c r="B304" s="333" t="s">
        <v>450</v>
      </c>
      <c r="C304" s="291">
        <f>+[3]BS17A!$D1868</f>
        <v>0</v>
      </c>
      <c r="D304" s="15">
        <f>+[3]BS17A!$U1868</f>
        <v>163110</v>
      </c>
      <c r="E304" s="81">
        <f>+[3]BS17A!$V1868</f>
        <v>0</v>
      </c>
      <c r="F304" s="234"/>
    </row>
    <row r="305" spans="1:7" ht="15" customHeight="1" x14ac:dyDescent="0.2">
      <c r="A305" s="337" t="s">
        <v>451</v>
      </c>
      <c r="B305" s="334" t="s">
        <v>452</v>
      </c>
      <c r="C305" s="302">
        <f>+[3]BS17A!$D1869</f>
        <v>0</v>
      </c>
      <c r="D305" s="22">
        <f>+[3]BS17A!$U1869</f>
        <v>11090</v>
      </c>
      <c r="E305" s="86">
        <f>+[3]BS17A!$V1869</f>
        <v>0</v>
      </c>
      <c r="F305" s="234"/>
    </row>
    <row r="306" spans="1:7" ht="15" customHeight="1" x14ac:dyDescent="0.2">
      <c r="A306" s="338"/>
      <c r="B306" s="509" t="s">
        <v>453</v>
      </c>
      <c r="C306" s="510"/>
      <c r="D306" s="101"/>
      <c r="E306" s="112">
        <f>SUM(E299:E305)</f>
        <v>14812880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31096270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18" t="s">
        <v>11</v>
      </c>
      <c r="F314" s="280"/>
      <c r="G314" s="281"/>
    </row>
    <row r="315" spans="1:7" ht="15" customHeight="1" x14ac:dyDescent="0.2">
      <c r="A315" s="256"/>
      <c r="B315" s="501" t="s">
        <v>458</v>
      </c>
      <c r="C315" s="502"/>
      <c r="D315" s="503"/>
      <c r="E315" s="113">
        <f>+E50+E76+E84+G109+E116+C121+E148+E155+E168+E207+E221+C228+E310</f>
        <v>838736155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18"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11106038</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55081757</v>
      </c>
      <c r="D332" s="234"/>
      <c r="E332" s="234"/>
      <c r="F332" s="234"/>
    </row>
    <row r="333" spans="1:6" ht="15" customHeight="1" x14ac:dyDescent="0.2">
      <c r="A333" s="238"/>
      <c r="B333" s="303" t="s">
        <v>475</v>
      </c>
      <c r="C333" s="90">
        <f>SUM(C325:C332)</f>
        <v>66187795</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[3]NOMBRE!B12</f>
        <v>Sra. María Inés Núñez González</v>
      </c>
      <c r="F338" s="500"/>
    </row>
    <row r="339" spans="1:6" ht="12.75" x14ac:dyDescent="0.2">
      <c r="A339" s="282"/>
      <c r="B339" s="282"/>
      <c r="C339" s="282"/>
      <c r="D339" s="284"/>
      <c r="E339" s="493" t="str">
        <f>[3]NOMBRE!A12</f>
        <v>Jefe de Estadisticas</v>
      </c>
      <c r="F339" s="493"/>
    </row>
    <row r="340" spans="1:6" ht="12.75" x14ac:dyDescent="0.2">
      <c r="A340" s="282"/>
      <c r="B340" s="282"/>
      <c r="C340" s="282"/>
      <c r="D340" s="282"/>
      <c r="E340" s="420"/>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[3]NOMBRE!B11</f>
        <v>Sr. Nolasco Pérez Pérez</v>
      </c>
      <c r="F347" s="500"/>
    </row>
    <row r="348" spans="1:6" ht="22.5" customHeight="1" x14ac:dyDescent="0.2">
      <c r="A348" s="282"/>
      <c r="B348" s="282"/>
      <c r="C348" s="282"/>
      <c r="D348" s="288"/>
      <c r="E348" s="493" t="str">
        <f>CONCATENATE("Director ",[3]NOMBRE!B1)</f>
        <v xml:space="preserve">Director </v>
      </c>
      <c r="F348" s="493"/>
    </row>
    <row r="349" spans="1:6" ht="12.75" x14ac:dyDescent="0.2">
      <c r="A349" s="282"/>
      <c r="B349" s="282"/>
      <c r="C349" s="282"/>
      <c r="D349" s="298"/>
      <c r="E349" s="282"/>
      <c r="F349" s="288"/>
    </row>
  </sheetData>
  <mergeCells count="49">
    <mergeCell ref="C6:E6"/>
    <mergeCell ref="C1:E1"/>
    <mergeCell ref="C2:E2"/>
    <mergeCell ref="C3:E3"/>
    <mergeCell ref="C4:E4"/>
    <mergeCell ref="C5:E5"/>
    <mergeCell ref="A7:B7"/>
    <mergeCell ref="C7:E7"/>
    <mergeCell ref="C8:E8"/>
    <mergeCell ref="A11:E11"/>
    <mergeCell ref="A13:E13"/>
    <mergeCell ref="A27:E27"/>
    <mergeCell ref="A38:E38"/>
    <mergeCell ref="A41:E41"/>
    <mergeCell ref="A46:E46"/>
    <mergeCell ref="A53:E53"/>
    <mergeCell ref="A79:E79"/>
    <mergeCell ref="A87:G87"/>
    <mergeCell ref="A231:E231"/>
    <mergeCell ref="A88:A89"/>
    <mergeCell ref="B88:B89"/>
    <mergeCell ref="A112:E112"/>
    <mergeCell ref="A119:C119"/>
    <mergeCell ref="A124:E124"/>
    <mergeCell ref="A151:E151"/>
    <mergeCell ref="A158:E158"/>
    <mergeCell ref="A171:E171"/>
    <mergeCell ref="A210:E210"/>
    <mergeCell ref="A224:C224"/>
    <mergeCell ref="C88:G88"/>
    <mergeCell ref="B315:D315"/>
    <mergeCell ref="A238:E238"/>
    <mergeCell ref="A242:E242"/>
    <mergeCell ref="A258:E258"/>
    <mergeCell ref="A277:E277"/>
    <mergeCell ref="A287:E287"/>
    <mergeCell ref="A297:E297"/>
    <mergeCell ref="B306:C306"/>
    <mergeCell ref="A309:E309"/>
    <mergeCell ref="B310:D310"/>
    <mergeCell ref="A313:E313"/>
    <mergeCell ref="A314:D314"/>
    <mergeCell ref="E348:F348"/>
    <mergeCell ref="A318:C318"/>
    <mergeCell ref="A319:C319"/>
    <mergeCell ref="A320:B320"/>
    <mergeCell ref="E338:F338"/>
    <mergeCell ref="E339:F339"/>
    <mergeCell ref="E347:F347"/>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workbookViewId="0">
      <selection activeCell="B5" sqref="B5"/>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",[4]NOMBRE!B2," - ","( ",[4]NOMBRE!C2,[4]NOMBRE!D2,[4]NOMBRE!E2,[4]NOMBRE!F2,[4]NOMBRE!G2," )")</f>
        <v>COMUNA: LINARES  - ( 07401 )</v>
      </c>
      <c r="B2" s="229"/>
      <c r="C2" s="526"/>
      <c r="D2" s="527"/>
      <c r="E2" s="528"/>
      <c r="F2" s="231"/>
      <c r="G2" s="232"/>
    </row>
    <row r="3" spans="1:7" ht="12.75" x14ac:dyDescent="0.2">
      <c r="A3" s="228" t="str">
        <f>CONCATENATE("ESTABLECIMIENTO/ESTRATEGIA: ",[4]NOMBRE!B3," - ","( ",[4]NOMBRE!C3,[4]NOMBRE!D3,[4]NOMBRE!E3,[4]NOMBRE!F3,[4]NOMBRE!G3,[4]NOMBRE!H3," )")</f>
        <v>ESTABLECIMIENTO/ESTRATEGIA: HOSPITAL DE LINARES  - ( 116108 )</v>
      </c>
      <c r="B3" s="229"/>
      <c r="C3" s="529" t="s">
        <v>2</v>
      </c>
      <c r="D3" s="530"/>
      <c r="E3" s="531"/>
      <c r="F3" s="231"/>
      <c r="G3" s="233"/>
    </row>
    <row r="4" spans="1:7" ht="12.75" x14ac:dyDescent="0.2">
      <c r="A4" s="228" t="str">
        <f>CONCATENATE("MES: ",[4]NOMBRE!B6," - ","( ",[4]NOMBRE!C6,[4]NOMBRE!D6," )")</f>
        <v>MES: ABRIL - ( 04 )</v>
      </c>
      <c r="B4" s="229"/>
      <c r="C4" s="526" t="str">
        <f>CONCATENATE([4]NOMBRE!B6," ","( ",[4]NOMBRE!C6,[4]NOMBRE!D6," )")</f>
        <v>ABRIL ( 04 )</v>
      </c>
      <c r="D4" s="527"/>
      <c r="E4" s="528"/>
      <c r="F4" s="231"/>
      <c r="G4" s="233"/>
    </row>
    <row r="5" spans="1:7" ht="12.75" x14ac:dyDescent="0.2">
      <c r="A5" s="228" t="str">
        <f>CONCATENATE("AÑO: ",[4]NOMBRE!B7)</f>
        <v>AÑO: 2016</v>
      </c>
      <c r="B5" s="229"/>
      <c r="C5" s="529" t="s">
        <v>3</v>
      </c>
      <c r="D5" s="530"/>
      <c r="E5" s="531"/>
      <c r="F5" s="231"/>
      <c r="G5" s="233"/>
    </row>
    <row r="6" spans="1:7" ht="12.75" x14ac:dyDescent="0.2">
      <c r="A6" s="234"/>
      <c r="B6" s="234"/>
      <c r="C6" s="526">
        <f>[4]NOMBRE!B7</f>
        <v>2016</v>
      </c>
      <c r="D6" s="527"/>
      <c r="E6" s="528"/>
      <c r="F6" s="231"/>
      <c r="G6" s="233"/>
    </row>
    <row r="7" spans="1:7" ht="15" x14ac:dyDescent="0.2">
      <c r="A7" s="521" t="s">
        <v>4</v>
      </c>
      <c r="B7" s="522"/>
      <c r="C7" s="523" t="s">
        <v>5</v>
      </c>
      <c r="D7" s="524"/>
      <c r="E7" s="525"/>
      <c r="F7" s="231"/>
      <c r="G7" s="233"/>
    </row>
    <row r="8" spans="1:7" ht="15" x14ac:dyDescent="0.2">
      <c r="A8" s="234"/>
      <c r="B8" s="428" t="s">
        <v>6</v>
      </c>
      <c r="C8" s="526" t="str">
        <f>CONCATENATE([4]NOMBRE!B3," ","( ",[4]NOMBRE!C3,[4]NOMBRE!D3,[4]NOMBRE!E3,[4]NOMBRE!F3,[4]NOMBRE!G3," )")</f>
        <v>HOSPITAL DE LINARES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27" t="s">
        <v>7</v>
      </c>
      <c r="B12" s="427" t="s">
        <v>8</v>
      </c>
      <c r="C12" s="422" t="s">
        <v>9</v>
      </c>
      <c r="D12" s="258" t="s">
        <v>10</v>
      </c>
      <c r="E12" s="424" t="s">
        <v>11</v>
      </c>
      <c r="F12" s="234"/>
    </row>
    <row r="13" spans="1:7" ht="12.75" customHeight="1" x14ac:dyDescent="0.2">
      <c r="A13" s="497" t="s">
        <v>12</v>
      </c>
      <c r="B13" s="498"/>
      <c r="C13" s="498"/>
      <c r="D13" s="498"/>
      <c r="E13" s="499"/>
      <c r="F13" s="234"/>
    </row>
    <row r="14" spans="1:7" ht="15" customHeight="1" x14ac:dyDescent="0.2">
      <c r="A14" s="335" t="s">
        <v>13</v>
      </c>
      <c r="B14" s="396" t="s">
        <v>14</v>
      </c>
      <c r="C14" s="291">
        <f>[4]BS17A!$D13</f>
        <v>0</v>
      </c>
      <c r="D14" s="12">
        <f>[4]BS17A!$U13</f>
        <v>4460</v>
      </c>
      <c r="E14" s="13">
        <f>[4]BS17A!$V13</f>
        <v>0</v>
      </c>
      <c r="F14" s="234"/>
    </row>
    <row r="15" spans="1:7" ht="36" customHeight="1" x14ac:dyDescent="0.2">
      <c r="A15" s="336" t="s">
        <v>15</v>
      </c>
      <c r="B15" s="396" t="s">
        <v>478</v>
      </c>
      <c r="C15" s="291">
        <f>[4]BS17A!$D14</f>
        <v>0</v>
      </c>
      <c r="D15" s="15">
        <f>[4]BS17A!$U14</f>
        <v>5610</v>
      </c>
      <c r="E15" s="16">
        <f>[4]BS17A!$V14</f>
        <v>0</v>
      </c>
      <c r="F15" s="234"/>
    </row>
    <row r="16" spans="1:7" ht="15" customHeight="1" x14ac:dyDescent="0.2">
      <c r="A16" s="336" t="s">
        <v>17</v>
      </c>
      <c r="B16" s="396" t="s">
        <v>479</v>
      </c>
      <c r="C16" s="291">
        <f>[4]BS17A!$D15</f>
        <v>5364</v>
      </c>
      <c r="D16" s="15">
        <f>[4]BS17A!$U15</f>
        <v>12030</v>
      </c>
      <c r="E16" s="16">
        <f>[4]BS17A!$V15</f>
        <v>64528920</v>
      </c>
      <c r="F16" s="234"/>
    </row>
    <row r="17" spans="1:6" ht="15" customHeight="1" x14ac:dyDescent="0.2">
      <c r="A17" s="336" t="s">
        <v>19</v>
      </c>
      <c r="B17" s="396" t="s">
        <v>20</v>
      </c>
      <c r="C17" s="291">
        <f>[4]BS17A!$D16</f>
        <v>0</v>
      </c>
      <c r="D17" s="15">
        <f>[4]BS17A!$U16</f>
        <v>7180</v>
      </c>
      <c r="E17" s="16">
        <f>[4]BS17A!$V16</f>
        <v>0</v>
      </c>
      <c r="F17" s="234"/>
    </row>
    <row r="18" spans="1:6" ht="15" customHeight="1" x14ac:dyDescent="0.2">
      <c r="A18" s="336" t="s">
        <v>21</v>
      </c>
      <c r="B18" s="396" t="s">
        <v>480</v>
      </c>
      <c r="C18" s="291">
        <f>[4]BS17A!$D17</f>
        <v>0</v>
      </c>
      <c r="D18" s="15">
        <f>[4]BS17A!$U17</f>
        <v>7880</v>
      </c>
      <c r="E18" s="16">
        <f>[4]BS17A!$V17</f>
        <v>0</v>
      </c>
      <c r="F18" s="234"/>
    </row>
    <row r="19" spans="1:6" ht="33" customHeight="1" x14ac:dyDescent="0.2">
      <c r="A19" s="336" t="s">
        <v>23</v>
      </c>
      <c r="B19" s="396" t="s">
        <v>481</v>
      </c>
      <c r="C19" s="291">
        <f>[4]BS17A!$D20</f>
        <v>0</v>
      </c>
      <c r="D19" s="15">
        <f>[4]BS17A!$U20</f>
        <v>6080</v>
      </c>
      <c r="E19" s="16">
        <f>[4]BS17A!$V20</f>
        <v>0</v>
      </c>
      <c r="F19" s="234"/>
    </row>
    <row r="20" spans="1:6" ht="42.75" customHeight="1" x14ac:dyDescent="0.2">
      <c r="A20" s="336" t="s">
        <v>25</v>
      </c>
      <c r="B20" s="396" t="s">
        <v>482</v>
      </c>
      <c r="C20" s="291">
        <f>[4]BS17A!$D21</f>
        <v>0</v>
      </c>
      <c r="D20" s="15">
        <f>[4]BS17A!$U21</f>
        <v>7290</v>
      </c>
      <c r="E20" s="16">
        <f>[4]BS17A!$V21</f>
        <v>0</v>
      </c>
      <c r="F20" s="234"/>
    </row>
    <row r="21" spans="1:6" ht="42.75" customHeight="1" x14ac:dyDescent="0.2">
      <c r="A21" s="336" t="s">
        <v>27</v>
      </c>
      <c r="B21" s="396" t="s">
        <v>483</v>
      </c>
      <c r="C21" s="291">
        <f>[4]BS17A!$D22</f>
        <v>0</v>
      </c>
      <c r="D21" s="15">
        <f>[4]BS17A!$U22</f>
        <v>9040</v>
      </c>
      <c r="E21" s="16">
        <f>[4]BS17A!$V22</f>
        <v>0</v>
      </c>
      <c r="F21" s="234"/>
    </row>
    <row r="22" spans="1:6" ht="32.25" customHeight="1" x14ac:dyDescent="0.2">
      <c r="A22" s="336" t="s">
        <v>29</v>
      </c>
      <c r="B22" s="396" t="s">
        <v>484</v>
      </c>
      <c r="C22" s="291">
        <f>[4]BS17A!$D23</f>
        <v>2411</v>
      </c>
      <c r="D22" s="15">
        <f>[4]BS17A!$U23</f>
        <v>6080</v>
      </c>
      <c r="E22" s="16">
        <f>[4]BS17A!$V23</f>
        <v>14658880</v>
      </c>
      <c r="F22" s="234"/>
    </row>
    <row r="23" spans="1:6" ht="40.5" customHeight="1" x14ac:dyDescent="0.2">
      <c r="A23" s="336" t="s">
        <v>31</v>
      </c>
      <c r="B23" s="396" t="s">
        <v>485</v>
      </c>
      <c r="C23" s="291">
        <f>[4]BS17A!$D24</f>
        <v>1157</v>
      </c>
      <c r="D23" s="15">
        <f>[4]BS17A!$U24</f>
        <v>7290</v>
      </c>
      <c r="E23" s="16">
        <f>[4]BS17A!$V24</f>
        <v>8434530</v>
      </c>
      <c r="F23" s="234"/>
    </row>
    <row r="24" spans="1:6" ht="27" customHeight="1" x14ac:dyDescent="0.2">
      <c r="A24" s="336" t="s">
        <v>33</v>
      </c>
      <c r="B24" s="396" t="s">
        <v>486</v>
      </c>
      <c r="C24" s="291">
        <f>[4]BS17A!$D25</f>
        <v>2233</v>
      </c>
      <c r="D24" s="15">
        <f>[4]BS17A!$U25</f>
        <v>9040</v>
      </c>
      <c r="E24" s="16">
        <f>[4]BS17A!$V25</f>
        <v>20186320</v>
      </c>
      <c r="F24" s="234"/>
    </row>
    <row r="25" spans="1:6" ht="15" customHeight="1" x14ac:dyDescent="0.2">
      <c r="A25" s="336" t="s">
        <v>35</v>
      </c>
      <c r="B25" s="396" t="s">
        <v>36</v>
      </c>
      <c r="C25" s="291">
        <f>+[4]BS17A!$D795</f>
        <v>346</v>
      </c>
      <c r="D25" s="15">
        <f>+[4]BS17A!$U795</f>
        <v>7380</v>
      </c>
      <c r="E25" s="16">
        <f>+[4]BS17A!$V795</f>
        <v>2553480</v>
      </c>
      <c r="F25" s="234"/>
    </row>
    <row r="26" spans="1:6" ht="15" customHeight="1" x14ac:dyDescent="0.2">
      <c r="A26" s="337" t="s">
        <v>37</v>
      </c>
      <c r="B26" s="396" t="s">
        <v>38</v>
      </c>
      <c r="C26" s="302">
        <f>+[4]BS17A!$D800</f>
        <v>0</v>
      </c>
      <c r="D26" s="17">
        <f>+[4]BS17A!$U800</f>
        <v>30560</v>
      </c>
      <c r="E26" s="18">
        <f>+[4]BS17A!$V800</f>
        <v>0</v>
      </c>
      <c r="F26" s="234"/>
    </row>
    <row r="27" spans="1:6" ht="18" customHeight="1" x14ac:dyDescent="0.2">
      <c r="A27" s="497" t="s">
        <v>39</v>
      </c>
      <c r="B27" s="498"/>
      <c r="C27" s="498"/>
      <c r="D27" s="498"/>
      <c r="E27" s="499"/>
      <c r="F27" s="234"/>
    </row>
    <row r="28" spans="1:6" ht="15" customHeight="1" x14ac:dyDescent="0.2">
      <c r="A28" s="335" t="s">
        <v>40</v>
      </c>
      <c r="B28" s="344" t="s">
        <v>41</v>
      </c>
      <c r="C28" s="294">
        <f>[4]BS17A!$D27</f>
        <v>2200</v>
      </c>
      <c r="D28" s="12">
        <f>[4]BS17A!$U27</f>
        <v>1180</v>
      </c>
      <c r="E28" s="13">
        <f>[4]BS17A!$V27</f>
        <v>2596000</v>
      </c>
      <c r="F28" s="234"/>
    </row>
    <row r="29" spans="1:6" ht="15" customHeight="1" x14ac:dyDescent="0.2">
      <c r="A29" s="336" t="s">
        <v>42</v>
      </c>
      <c r="B29" s="350" t="s">
        <v>43</v>
      </c>
      <c r="C29" s="291">
        <f>[4]BS17A!$D28</f>
        <v>0</v>
      </c>
      <c r="D29" s="15">
        <f>[4]BS17A!$U28</f>
        <v>2030</v>
      </c>
      <c r="E29" s="16">
        <f>[4]BS17A!$V28</f>
        <v>0</v>
      </c>
      <c r="F29" s="234"/>
    </row>
    <row r="30" spans="1:6" ht="15" customHeight="1" x14ac:dyDescent="0.2">
      <c r="A30" s="336" t="s">
        <v>44</v>
      </c>
      <c r="B30" s="333" t="s">
        <v>45</v>
      </c>
      <c r="C30" s="291">
        <f>[4]BS17A!$D29</f>
        <v>0</v>
      </c>
      <c r="D30" s="15">
        <f>[4]BS17A!$U29</f>
        <v>650</v>
      </c>
      <c r="E30" s="16">
        <f>[4]BS17A!$V29</f>
        <v>0</v>
      </c>
      <c r="F30" s="234"/>
    </row>
    <row r="31" spans="1:6" ht="15" customHeight="1" x14ac:dyDescent="0.2">
      <c r="A31" s="336" t="s">
        <v>46</v>
      </c>
      <c r="B31" s="333" t="s">
        <v>47</v>
      </c>
      <c r="C31" s="291">
        <f>[4]BS17A!$D30</f>
        <v>192</v>
      </c>
      <c r="D31" s="15">
        <f>[4]BS17A!$U30</f>
        <v>1610</v>
      </c>
      <c r="E31" s="16">
        <f>[4]BS17A!$V30</f>
        <v>309120</v>
      </c>
      <c r="F31" s="234"/>
    </row>
    <row r="32" spans="1:6" ht="15" customHeight="1" x14ac:dyDescent="0.2">
      <c r="A32" s="336" t="s">
        <v>48</v>
      </c>
      <c r="B32" s="333" t="s">
        <v>49</v>
      </c>
      <c r="C32" s="291">
        <f>[4]BS17A!$D31</f>
        <v>587</v>
      </c>
      <c r="D32" s="15">
        <f>[4]BS17A!$U31</f>
        <v>1300</v>
      </c>
      <c r="E32" s="16">
        <f>[4]BS17A!$V31</f>
        <v>763100</v>
      </c>
      <c r="F32" s="234"/>
    </row>
    <row r="33" spans="1:6" ht="15" customHeight="1" x14ac:dyDescent="0.2">
      <c r="A33" s="336" t="s">
        <v>50</v>
      </c>
      <c r="B33" s="350" t="s">
        <v>51</v>
      </c>
      <c r="C33" s="291">
        <f>[4]BS17A!$D32</f>
        <v>0</v>
      </c>
      <c r="D33" s="15">
        <f>[4]BS17A!$U32</f>
        <v>1180</v>
      </c>
      <c r="E33" s="16">
        <f>[4]BS17A!$V32</f>
        <v>0</v>
      </c>
      <c r="F33" s="234"/>
    </row>
    <row r="34" spans="1:6" ht="15" customHeight="1" x14ac:dyDescent="0.2">
      <c r="A34" s="336" t="s">
        <v>52</v>
      </c>
      <c r="B34" s="333" t="s">
        <v>53</v>
      </c>
      <c r="C34" s="291">
        <f>+[4]BS17A!$D796</f>
        <v>330</v>
      </c>
      <c r="D34" s="15">
        <f>+[4]BS17A!$U796</f>
        <v>2890</v>
      </c>
      <c r="E34" s="16">
        <f>+[4]BS17A!$V796</f>
        <v>953700</v>
      </c>
      <c r="F34" s="234"/>
    </row>
    <row r="35" spans="1:6" ht="15" customHeight="1" x14ac:dyDescent="0.2">
      <c r="A35" s="336" t="s">
        <v>54</v>
      </c>
      <c r="B35" s="350" t="s">
        <v>55</v>
      </c>
      <c r="C35" s="291">
        <f>+[4]BS17A!$D797</f>
        <v>496</v>
      </c>
      <c r="D35" s="15">
        <f>+[4]BS17A!$U797</f>
        <v>2890</v>
      </c>
      <c r="E35" s="16">
        <f>+[4]BS17A!$V797</f>
        <v>1433440</v>
      </c>
      <c r="F35" s="234"/>
    </row>
    <row r="36" spans="1:6" ht="15" customHeight="1" x14ac:dyDescent="0.2">
      <c r="A36" s="336" t="s">
        <v>56</v>
      </c>
      <c r="B36" s="350" t="s">
        <v>57</v>
      </c>
      <c r="C36" s="291">
        <f>+[4]BS17A!$D798</f>
        <v>2</v>
      </c>
      <c r="D36" s="15">
        <f>+[4]BS17A!$U798</f>
        <v>11500</v>
      </c>
      <c r="E36" s="16">
        <f>+[4]BS17A!$V798</f>
        <v>23000</v>
      </c>
      <c r="F36" s="234"/>
    </row>
    <row r="37" spans="1:6" ht="15" customHeight="1" x14ac:dyDescent="0.2">
      <c r="A37" s="337" t="s">
        <v>58</v>
      </c>
      <c r="B37" s="383" t="s">
        <v>59</v>
      </c>
      <c r="C37" s="302">
        <f>+[4]BS17A!$D799</f>
        <v>73</v>
      </c>
      <c r="D37" s="17">
        <f>+[4]BS17A!$U799</f>
        <v>13470</v>
      </c>
      <c r="E37" s="18">
        <f>+[4]BS17A!$V799</f>
        <v>983310</v>
      </c>
      <c r="F37" s="234"/>
    </row>
    <row r="38" spans="1:6" ht="18" customHeight="1" x14ac:dyDescent="0.2">
      <c r="A38" s="504" t="s">
        <v>60</v>
      </c>
      <c r="B38" s="507"/>
      <c r="C38" s="507"/>
      <c r="D38" s="507"/>
      <c r="E38" s="508"/>
      <c r="F38" s="234"/>
    </row>
    <row r="39" spans="1:6" ht="15" customHeight="1" x14ac:dyDescent="0.2">
      <c r="A39" s="335" t="s">
        <v>61</v>
      </c>
      <c r="B39" s="331" t="s">
        <v>62</v>
      </c>
      <c r="C39" s="294">
        <f>+[4]BS17A!$D801</f>
        <v>0</v>
      </c>
      <c r="D39" s="20">
        <f>+[4]BS17A!$U801</f>
        <v>3796</v>
      </c>
      <c r="E39" s="21">
        <f>+[4]BS17A!$V801</f>
        <v>0</v>
      </c>
      <c r="F39" s="234"/>
    </row>
    <row r="40" spans="1:6" ht="15" customHeight="1" x14ac:dyDescent="0.2">
      <c r="A40" s="337" t="s">
        <v>63</v>
      </c>
      <c r="B40" s="345" t="s">
        <v>64</v>
      </c>
      <c r="C40" s="302">
        <f>+[4]BS17A!$D802</f>
        <v>0</v>
      </c>
      <c r="D40" s="22">
        <f>+[4]BS17A!$U802</f>
        <v>9814</v>
      </c>
      <c r="E40" s="23">
        <f>+[4]BS17A!$V802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+[4]BS17A!$D34</f>
        <v>74</v>
      </c>
      <c r="D42" s="20">
        <f>+[4]BS17A!$U34</f>
        <v>3890</v>
      </c>
      <c r="E42" s="21">
        <f>+[4]BS17A!$V34</f>
        <v>287860</v>
      </c>
      <c r="F42" s="234"/>
    </row>
    <row r="43" spans="1:6" ht="15" customHeight="1" x14ac:dyDescent="0.2">
      <c r="A43" s="336" t="s">
        <v>68</v>
      </c>
      <c r="B43" s="333" t="s">
        <v>69</v>
      </c>
      <c r="C43" s="291">
        <f>+[4]BS17A!$D35</f>
        <v>463</v>
      </c>
      <c r="D43" s="15">
        <f>+[4]BS17A!$U35</f>
        <v>2140</v>
      </c>
      <c r="E43" s="16">
        <f>+[4]BS17A!$V35</f>
        <v>990820</v>
      </c>
      <c r="F43" s="234"/>
    </row>
    <row r="44" spans="1:6" ht="15" customHeight="1" x14ac:dyDescent="0.2">
      <c r="A44" s="336" t="s">
        <v>70</v>
      </c>
      <c r="B44" s="333" t="s">
        <v>71</v>
      </c>
      <c r="C44" s="291">
        <f>+[4]BS17A!$D36</f>
        <v>53</v>
      </c>
      <c r="D44" s="15">
        <f>+[4]BS17A!$U36</f>
        <v>2140</v>
      </c>
      <c r="E44" s="16">
        <f>+[4]BS17A!$V36</f>
        <v>113420</v>
      </c>
      <c r="F44" s="234"/>
    </row>
    <row r="45" spans="1:6" ht="15" customHeight="1" x14ac:dyDescent="0.2">
      <c r="A45" s="337" t="s">
        <v>72</v>
      </c>
      <c r="B45" s="334" t="s">
        <v>73</v>
      </c>
      <c r="C45" s="302">
        <f>+[4]BS17A!$D37</f>
        <v>372</v>
      </c>
      <c r="D45" s="22">
        <f>+[4]BS17A!$U37</f>
        <v>650</v>
      </c>
      <c r="E45" s="23">
        <f>+[4]BS17A!$V37</f>
        <v>241800</v>
      </c>
      <c r="F45" s="234"/>
    </row>
    <row r="46" spans="1:6" ht="18" customHeight="1" x14ac:dyDescent="0.2">
      <c r="A46" s="504" t="s">
        <v>74</v>
      </c>
      <c r="B46" s="507"/>
      <c r="C46" s="507"/>
      <c r="D46" s="507"/>
      <c r="E46" s="508"/>
      <c r="F46" s="234"/>
    </row>
    <row r="47" spans="1:6" ht="15" customHeight="1" x14ac:dyDescent="0.2">
      <c r="A47" s="335" t="s">
        <v>75</v>
      </c>
      <c r="B47" s="352" t="s">
        <v>76</v>
      </c>
      <c r="C47" s="294">
        <f>+[4]BS17A!$D39</f>
        <v>268</v>
      </c>
      <c r="D47" s="20">
        <f>+[4]BS17A!$U39</f>
        <v>1850</v>
      </c>
      <c r="E47" s="21">
        <f>+[4]BS17A!$V39</f>
        <v>495800</v>
      </c>
      <c r="F47" s="234"/>
    </row>
    <row r="48" spans="1:6" ht="15" customHeight="1" x14ac:dyDescent="0.2">
      <c r="A48" s="336" t="s">
        <v>77</v>
      </c>
      <c r="B48" s="333" t="s">
        <v>78</v>
      </c>
      <c r="C48" s="291">
        <f>+[4]BS17A!$D40</f>
        <v>20</v>
      </c>
      <c r="D48" s="15">
        <f>+[4]BS17A!$U40</f>
        <v>1850</v>
      </c>
      <c r="E48" s="16">
        <f>+[4]BS17A!$V40</f>
        <v>37000</v>
      </c>
      <c r="F48" s="234"/>
    </row>
    <row r="49" spans="1:7" ht="15" customHeight="1" x14ac:dyDescent="0.2">
      <c r="A49" s="337" t="s">
        <v>79</v>
      </c>
      <c r="B49" s="334" t="s">
        <v>80</v>
      </c>
      <c r="C49" s="302">
        <f>+[4]BS17A!$D41</f>
        <v>376</v>
      </c>
      <c r="D49" s="22">
        <f>+[4]BS17A!$U41</f>
        <v>1070</v>
      </c>
      <c r="E49" s="23">
        <f>+[4]BS17A!$V41</f>
        <v>402320</v>
      </c>
      <c r="F49" s="234"/>
    </row>
    <row r="50" spans="1:7" ht="18" customHeight="1" x14ac:dyDescent="0.2">
      <c r="A50" s="238"/>
      <c r="B50" s="314" t="s">
        <v>81</v>
      </c>
      <c r="C50" s="238">
        <f>SUM(C14:C49)</f>
        <v>17017</v>
      </c>
      <c r="D50" s="239"/>
      <c r="E50" s="26">
        <f>SUM(E14:E49)</f>
        <v>119992820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27" t="s">
        <v>7</v>
      </c>
      <c r="B54" s="427" t="s">
        <v>83</v>
      </c>
      <c r="C54" s="422" t="s">
        <v>9</v>
      </c>
      <c r="D54" s="259"/>
      <c r="E54" s="424" t="s">
        <v>11</v>
      </c>
      <c r="F54" s="234"/>
    </row>
    <row r="55" spans="1:7" ht="18" customHeight="1" x14ac:dyDescent="0.2">
      <c r="A55" s="426" t="s">
        <v>84</v>
      </c>
      <c r="B55" s="373" t="s">
        <v>85</v>
      </c>
      <c r="C55" s="261">
        <f>+[4]BS17!$D12</f>
        <v>65762</v>
      </c>
      <c r="D55" s="245"/>
      <c r="E55" s="246">
        <f>+E56+E57+E58+E59+E60+E61+E65+E66+E67</f>
        <v>98312360</v>
      </c>
      <c r="F55" s="234"/>
    </row>
    <row r="56" spans="1:7" ht="15" customHeight="1" x14ac:dyDescent="0.2">
      <c r="A56" s="371" t="s">
        <v>86</v>
      </c>
      <c r="B56" s="344" t="s">
        <v>87</v>
      </c>
      <c r="C56" s="328">
        <f>+[4]BS17!$D13</f>
        <v>24458</v>
      </c>
      <c r="D56" s="247"/>
      <c r="E56" s="36">
        <f>+[4]BS17A!V83</f>
        <v>27624780</v>
      </c>
      <c r="F56" s="234"/>
    </row>
    <row r="57" spans="1:7" ht="15" customHeight="1" x14ac:dyDescent="0.2">
      <c r="A57" s="336" t="s">
        <v>88</v>
      </c>
      <c r="B57" s="332" t="s">
        <v>89</v>
      </c>
      <c r="C57" s="291">
        <f>+[4]BS17!$D14</f>
        <v>29379</v>
      </c>
      <c r="D57" s="249"/>
      <c r="E57" s="39">
        <f>+[4]BS17A!V174</f>
        <v>37780300</v>
      </c>
      <c r="F57" s="234"/>
    </row>
    <row r="58" spans="1:7" ht="15" customHeight="1" x14ac:dyDescent="0.2">
      <c r="A58" s="336" t="s">
        <v>90</v>
      </c>
      <c r="B58" s="332" t="s">
        <v>91</v>
      </c>
      <c r="C58" s="291">
        <f>+[4]BS17!$D15</f>
        <v>1277</v>
      </c>
      <c r="D58" s="249"/>
      <c r="E58" s="39">
        <f>+[4]BS17A!V243</f>
        <v>4732980</v>
      </c>
      <c r="F58" s="234"/>
    </row>
    <row r="59" spans="1:7" ht="15" customHeight="1" x14ac:dyDescent="0.2">
      <c r="A59" s="336" t="s">
        <v>92</v>
      </c>
      <c r="B59" s="332" t="s">
        <v>93</v>
      </c>
      <c r="C59" s="291">
        <f>+[4]BS17!$D16</f>
        <v>0</v>
      </c>
      <c r="D59" s="249"/>
      <c r="E59" s="39">
        <f>+[4]BS17A!V289</f>
        <v>0</v>
      </c>
      <c r="F59" s="234"/>
    </row>
    <row r="60" spans="1:7" ht="15" customHeight="1" x14ac:dyDescent="0.2">
      <c r="A60" s="366" t="s">
        <v>94</v>
      </c>
      <c r="B60" s="351" t="s">
        <v>95</v>
      </c>
      <c r="C60" s="313">
        <f>+[4]BS17!$D17</f>
        <v>1609</v>
      </c>
      <c r="D60" s="250"/>
      <c r="E60" s="41">
        <f>+[4]BS17A!V295</f>
        <v>8239170</v>
      </c>
      <c r="F60" s="234"/>
    </row>
    <row r="61" spans="1:7" ht="15" customHeight="1" x14ac:dyDescent="0.2">
      <c r="A61" s="335" t="s">
        <v>96</v>
      </c>
      <c r="B61" s="374" t="s">
        <v>97</v>
      </c>
      <c r="C61" s="315">
        <f>+[4]BS17!$D18</f>
        <v>5429</v>
      </c>
      <c r="D61" s="251"/>
      <c r="E61" s="43">
        <f>SUM(E62:E64)</f>
        <v>14720130</v>
      </c>
      <c r="F61" s="234"/>
    </row>
    <row r="62" spans="1:7" ht="15" customHeight="1" x14ac:dyDescent="0.2">
      <c r="A62" s="377"/>
      <c r="B62" s="352" t="s">
        <v>98</v>
      </c>
      <c r="C62" s="294">
        <f>+[4]BS17!$D19</f>
        <v>4595</v>
      </c>
      <c r="D62" s="252"/>
      <c r="E62" s="45">
        <f>+[4]BS17A!V362</f>
        <v>11198020</v>
      </c>
      <c r="F62" s="234"/>
    </row>
    <row r="63" spans="1:7" ht="15" customHeight="1" x14ac:dyDescent="0.2">
      <c r="A63" s="377"/>
      <c r="B63" s="332" t="s">
        <v>99</v>
      </c>
      <c r="C63" s="291">
        <f>+[4]BS17!$D20</f>
        <v>68</v>
      </c>
      <c r="D63" s="249"/>
      <c r="E63" s="39">
        <f>+[4]BS17A!V405</f>
        <v>190570</v>
      </c>
      <c r="F63" s="234"/>
    </row>
    <row r="64" spans="1:7" ht="15" customHeight="1" x14ac:dyDescent="0.2">
      <c r="A64" s="378"/>
      <c r="B64" s="334" t="s">
        <v>100</v>
      </c>
      <c r="C64" s="302">
        <f>+[4]BS17!$D21</f>
        <v>766</v>
      </c>
      <c r="D64" s="253"/>
      <c r="E64" s="47">
        <f>+[4]BS17A!V428</f>
        <v>3331540</v>
      </c>
      <c r="F64" s="234"/>
    </row>
    <row r="65" spans="1:7" ht="15" customHeight="1" x14ac:dyDescent="0.2">
      <c r="A65" s="371" t="s">
        <v>101</v>
      </c>
      <c r="B65" s="370" t="s">
        <v>102</v>
      </c>
      <c r="C65" s="328">
        <f>+[4]BS17!$D22</f>
        <v>0</v>
      </c>
      <c r="D65" s="247"/>
      <c r="E65" s="36">
        <f>+[4]BS17A!V446</f>
        <v>0</v>
      </c>
      <c r="F65" s="234"/>
    </row>
    <row r="66" spans="1:7" ht="15" customHeight="1" x14ac:dyDescent="0.2">
      <c r="A66" s="336" t="s">
        <v>103</v>
      </c>
      <c r="B66" s="332" t="s">
        <v>104</v>
      </c>
      <c r="C66" s="291">
        <f>+[4]BS17!$D23</f>
        <v>68</v>
      </c>
      <c r="D66" s="249"/>
      <c r="E66" s="39">
        <f>+[4]BS17A!V456</f>
        <v>90080</v>
      </c>
      <c r="F66" s="234"/>
    </row>
    <row r="67" spans="1:7" ht="15" customHeight="1" x14ac:dyDescent="0.2">
      <c r="A67" s="366" t="s">
        <v>105</v>
      </c>
      <c r="B67" s="351" t="s">
        <v>106</v>
      </c>
      <c r="C67" s="313">
        <f>+[4]BS17!$D24</f>
        <v>3542</v>
      </c>
      <c r="D67" s="250"/>
      <c r="E67" s="41">
        <f>+[4]BS17A!V500</f>
        <v>5124920</v>
      </c>
      <c r="F67" s="234"/>
    </row>
    <row r="68" spans="1:7" ht="15" customHeight="1" x14ac:dyDescent="0.2">
      <c r="A68" s="379" t="s">
        <v>107</v>
      </c>
      <c r="B68" s="369" t="s">
        <v>108</v>
      </c>
      <c r="C68" s="329">
        <f>+[4]BS17!$D25</f>
        <v>4500</v>
      </c>
      <c r="D68" s="254"/>
      <c r="E68" s="49">
        <f>SUM(E69:E74)</f>
        <v>88455930</v>
      </c>
      <c r="F68" s="234"/>
    </row>
    <row r="69" spans="1:7" ht="15" customHeight="1" x14ac:dyDescent="0.2">
      <c r="A69" s="336" t="s">
        <v>109</v>
      </c>
      <c r="B69" s="332" t="s">
        <v>110</v>
      </c>
      <c r="C69" s="291">
        <f>+[4]BS17!$D26</f>
        <v>2786</v>
      </c>
      <c r="D69" s="249"/>
      <c r="E69" s="39">
        <f>+[4]BS17A!V535</f>
        <v>23498470</v>
      </c>
      <c r="F69" s="234"/>
    </row>
    <row r="70" spans="1:7" ht="15" customHeight="1" x14ac:dyDescent="0.2">
      <c r="A70" s="336" t="s">
        <v>111</v>
      </c>
      <c r="B70" s="332" t="s">
        <v>112</v>
      </c>
      <c r="C70" s="291">
        <f>+[4]BS17!$D27</f>
        <v>8</v>
      </c>
      <c r="D70" s="249"/>
      <c r="E70" s="39">
        <f>+[4]BS17A!V590</f>
        <v>176520</v>
      </c>
      <c r="F70" s="234"/>
    </row>
    <row r="71" spans="1:7" ht="15" customHeight="1" x14ac:dyDescent="0.2">
      <c r="A71" s="336" t="s">
        <v>113</v>
      </c>
      <c r="B71" s="332" t="s">
        <v>114</v>
      </c>
      <c r="C71" s="291">
        <f>+[4]BS17!$D28</f>
        <v>1053</v>
      </c>
      <c r="D71" s="249"/>
      <c r="E71" s="39">
        <f>+[4]BS17A!V615</f>
        <v>55169750</v>
      </c>
      <c r="F71" s="234"/>
    </row>
    <row r="72" spans="1:7" ht="15" customHeight="1" x14ac:dyDescent="0.2">
      <c r="A72" s="336" t="s">
        <v>115</v>
      </c>
      <c r="B72" s="332" t="s">
        <v>116</v>
      </c>
      <c r="C72" s="291">
        <f>+[4]BS17!$D30+[4]BS17!$D32</f>
        <v>601</v>
      </c>
      <c r="D72" s="249"/>
      <c r="E72" s="39">
        <f>+[4]BS17A!V633-[4]BS17A!V634</f>
        <v>9328310</v>
      </c>
      <c r="F72" s="234"/>
    </row>
    <row r="73" spans="1:7" ht="15" customHeight="1" x14ac:dyDescent="0.2">
      <c r="A73" s="380"/>
      <c r="B73" s="332" t="s">
        <v>117</v>
      </c>
      <c r="C73" s="291">
        <f>+[4]BS17!$D31</f>
        <v>52</v>
      </c>
      <c r="D73" s="249"/>
      <c r="E73" s="39">
        <f>+[4]BS17A!V634</f>
        <v>282880</v>
      </c>
      <c r="F73" s="234"/>
    </row>
    <row r="74" spans="1:7" ht="15" customHeight="1" x14ac:dyDescent="0.2">
      <c r="A74" s="381" t="s">
        <v>118</v>
      </c>
      <c r="B74" s="375" t="s">
        <v>119</v>
      </c>
      <c r="C74" s="319">
        <f>+[4]BS17!$D33</f>
        <v>0</v>
      </c>
      <c r="D74" s="299"/>
      <c r="E74" s="124">
        <f>+[4]BS17A!V654</f>
        <v>0</v>
      </c>
      <c r="F74" s="234"/>
    </row>
    <row r="75" spans="1:7" ht="15" customHeight="1" x14ac:dyDescent="0.2">
      <c r="A75" s="382" t="s">
        <v>120</v>
      </c>
      <c r="B75" s="376" t="s">
        <v>121</v>
      </c>
      <c r="C75" s="330">
        <f>+[4]BS17!$D34</f>
        <v>0</v>
      </c>
      <c r="D75" s="255"/>
      <c r="E75" s="51">
        <f>+[4]BS17A!V783</f>
        <v>0</v>
      </c>
      <c r="F75" s="234"/>
    </row>
    <row r="76" spans="1:7" ht="15" customHeight="1" x14ac:dyDescent="0.2">
      <c r="A76" s="338"/>
      <c r="B76" s="425" t="s">
        <v>122</v>
      </c>
      <c r="C76" s="261">
        <f>+C55+C68+C75</f>
        <v>70262</v>
      </c>
      <c r="D76" s="245"/>
      <c r="E76" s="53">
        <f>+E55+E68+E75</f>
        <v>186768290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27" t="s">
        <v>7</v>
      </c>
      <c r="B80" s="423" t="s">
        <v>8</v>
      </c>
      <c r="C80" s="257" t="s">
        <v>9</v>
      </c>
      <c r="D80" s="259"/>
      <c r="E80" s="260" t="s">
        <v>11</v>
      </c>
      <c r="F80" s="242"/>
      <c r="G80" s="243"/>
    </row>
    <row r="81" spans="1:7" ht="15" customHeight="1" x14ac:dyDescent="0.2">
      <c r="A81" s="372" t="s">
        <v>124</v>
      </c>
      <c r="B81" s="344" t="s">
        <v>125</v>
      </c>
      <c r="C81" s="294">
        <f>+[4]BS17!D49</f>
        <v>0</v>
      </c>
      <c r="D81" s="247"/>
      <c r="E81" s="58">
        <f>+SUM([4]BS17A!V673+[4]BS17A!V719)</f>
        <v>0</v>
      </c>
      <c r="F81" s="234"/>
    </row>
    <row r="82" spans="1:7" ht="15" customHeight="1" x14ac:dyDescent="0.2">
      <c r="A82" s="358">
        <v>2001</v>
      </c>
      <c r="B82" s="332" t="s">
        <v>126</v>
      </c>
      <c r="C82" s="291">
        <f>+[4]BS17!E130</f>
        <v>1096</v>
      </c>
      <c r="D82" s="249"/>
      <c r="E82" s="59">
        <f>+[4]BS17A!V1574</f>
        <v>10520890</v>
      </c>
      <c r="F82" s="234"/>
    </row>
    <row r="83" spans="1:7" ht="15" customHeight="1" x14ac:dyDescent="0.2">
      <c r="A83" s="366" t="s">
        <v>127</v>
      </c>
      <c r="B83" s="351" t="s">
        <v>128</v>
      </c>
      <c r="C83" s="313">
        <f>+[4]BS17A!D1849</f>
        <v>18</v>
      </c>
      <c r="D83" s="250"/>
      <c r="E83" s="60">
        <f>+[4]BS17A!V1849</f>
        <v>1310190</v>
      </c>
      <c r="F83" s="234"/>
    </row>
    <row r="84" spans="1:7" ht="17.25" customHeight="1" x14ac:dyDescent="0.2">
      <c r="A84" s="338"/>
      <c r="B84" s="425" t="s">
        <v>129</v>
      </c>
      <c r="C84" s="261">
        <f>+SUM(C81:C83)</f>
        <v>1114</v>
      </c>
      <c r="D84" s="245"/>
      <c r="E84" s="62">
        <f>SUM(E81:E83)</f>
        <v>11831080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27" t="s">
        <v>477</v>
      </c>
      <c r="D89" s="423" t="s">
        <v>131</v>
      </c>
      <c r="E89" s="301" t="s">
        <v>132</v>
      </c>
      <c r="F89" s="258" t="s">
        <v>133</v>
      </c>
      <c r="G89" s="424" t="s">
        <v>11</v>
      </c>
    </row>
    <row r="90" spans="1:7" ht="15" customHeight="1" x14ac:dyDescent="0.2">
      <c r="A90" s="335" t="s">
        <v>134</v>
      </c>
      <c r="B90" s="331" t="s">
        <v>135</v>
      </c>
      <c r="C90" s="395">
        <f>SUM(D90:F90)</f>
        <v>0</v>
      </c>
      <c r="D90" s="322">
        <f>+[4]BS17!E68</f>
        <v>0</v>
      </c>
      <c r="E90" s="262">
        <f>+[4]BS17!F68</f>
        <v>0</v>
      </c>
      <c r="F90" s="263">
        <f>+[4]BS17!G68</f>
        <v>0</v>
      </c>
      <c r="G90" s="64">
        <f>[4]BS17A!V811</f>
        <v>0</v>
      </c>
    </row>
    <row r="91" spans="1:7" ht="15" customHeight="1" x14ac:dyDescent="0.2">
      <c r="A91" s="336" t="s">
        <v>136</v>
      </c>
      <c r="B91" s="332" t="s">
        <v>137</v>
      </c>
      <c r="C91" s="391">
        <f t="shared" ref="C91:C108" si="0">SUM(D91:F91)</f>
        <v>115</v>
      </c>
      <c r="D91" s="323">
        <f>+[4]BS17!E69</f>
        <v>115</v>
      </c>
      <c r="E91" s="264">
        <f>+[4]BS17!F69</f>
        <v>0</v>
      </c>
      <c r="F91" s="265">
        <f>+[4]BS17!G69</f>
        <v>0</v>
      </c>
      <c r="G91" s="65">
        <f>[4]BS17A!V882</f>
        <v>29071140</v>
      </c>
    </row>
    <row r="92" spans="1:7" ht="15" customHeight="1" x14ac:dyDescent="0.2">
      <c r="A92" s="336" t="s">
        <v>138</v>
      </c>
      <c r="B92" s="332" t="s">
        <v>139</v>
      </c>
      <c r="C92" s="391">
        <f t="shared" si="0"/>
        <v>19</v>
      </c>
      <c r="D92" s="323">
        <f>+[4]BS17!E70</f>
        <v>19</v>
      </c>
      <c r="E92" s="264">
        <f>+[4]BS17!F70</f>
        <v>0</v>
      </c>
      <c r="F92" s="265">
        <f>+[4]BS17!G70</f>
        <v>0</v>
      </c>
      <c r="G92" s="65">
        <f>[4]BS17A!V961</f>
        <v>1559530</v>
      </c>
    </row>
    <row r="93" spans="1:7" ht="15" customHeight="1" x14ac:dyDescent="0.2">
      <c r="A93" s="336" t="s">
        <v>140</v>
      </c>
      <c r="B93" s="332" t="s">
        <v>141</v>
      </c>
      <c r="C93" s="391">
        <f t="shared" si="0"/>
        <v>3</v>
      </c>
      <c r="D93" s="323">
        <f>+[4]BS17!E71</f>
        <v>3</v>
      </c>
      <c r="E93" s="264">
        <f>+[4]BS17!F71</f>
        <v>0</v>
      </c>
      <c r="F93" s="265">
        <f>+[4]BS17!G71</f>
        <v>0</v>
      </c>
      <c r="G93" s="65">
        <f>[4]BS17A!V1037</f>
        <v>204170</v>
      </c>
    </row>
    <row r="94" spans="1:7" ht="15" customHeight="1" x14ac:dyDescent="0.2">
      <c r="A94" s="336" t="s">
        <v>142</v>
      </c>
      <c r="B94" s="332" t="s">
        <v>143</v>
      </c>
      <c r="C94" s="391">
        <f t="shared" si="0"/>
        <v>42</v>
      </c>
      <c r="D94" s="323">
        <f>+[4]BS17!E72</f>
        <v>41</v>
      </c>
      <c r="E94" s="264">
        <f>+[4]BS17!F72</f>
        <v>0</v>
      </c>
      <c r="F94" s="265">
        <f>+[4]BS17!G72</f>
        <v>1</v>
      </c>
      <c r="G94" s="65">
        <f>[4]BS17A!V1098</f>
        <v>2108840</v>
      </c>
    </row>
    <row r="95" spans="1:7" ht="15" customHeight="1" x14ac:dyDescent="0.2">
      <c r="A95" s="336" t="s">
        <v>144</v>
      </c>
      <c r="B95" s="332" t="s">
        <v>145</v>
      </c>
      <c r="C95" s="391">
        <f t="shared" si="0"/>
        <v>81</v>
      </c>
      <c r="D95" s="323">
        <f>+[4]BS17!E73</f>
        <v>79</v>
      </c>
      <c r="E95" s="264">
        <f>+[4]BS17!F73</f>
        <v>0</v>
      </c>
      <c r="F95" s="265">
        <f>+[4]BS17!G73</f>
        <v>2</v>
      </c>
      <c r="G95" s="65">
        <f>[4]BS17A!V1166</f>
        <v>2085022.5</v>
      </c>
    </row>
    <row r="96" spans="1:7" ht="15" customHeight="1" x14ac:dyDescent="0.2">
      <c r="A96" s="336" t="s">
        <v>146</v>
      </c>
      <c r="B96" s="332" t="s">
        <v>147</v>
      </c>
      <c r="C96" s="391">
        <f t="shared" si="0"/>
        <v>3</v>
      </c>
      <c r="D96" s="323">
        <f>+[4]BS17!E74</f>
        <v>1</v>
      </c>
      <c r="E96" s="264">
        <f>+[4]BS17!F74</f>
        <v>0</v>
      </c>
      <c r="F96" s="265">
        <f>+[4]BS17!G74</f>
        <v>2</v>
      </c>
      <c r="G96" s="65">
        <f>[4]BS17A!V1221</f>
        <v>633792.5</v>
      </c>
    </row>
    <row r="97" spans="1:7" ht="15" customHeight="1" x14ac:dyDescent="0.2">
      <c r="A97" s="336" t="s">
        <v>148</v>
      </c>
      <c r="B97" s="332" t="s">
        <v>149</v>
      </c>
      <c r="C97" s="391">
        <f t="shared" si="0"/>
        <v>5</v>
      </c>
      <c r="D97" s="323">
        <f>+[4]BS17!E75</f>
        <v>4</v>
      </c>
      <c r="E97" s="264">
        <f>+[4]BS17!F75</f>
        <v>0</v>
      </c>
      <c r="F97" s="265">
        <f>+[4]BS17!G75</f>
        <v>1</v>
      </c>
      <c r="G97" s="65">
        <f>[4]BS17A!V1287</f>
        <v>774767.5</v>
      </c>
    </row>
    <row r="98" spans="1:7" ht="15" customHeight="1" x14ac:dyDescent="0.2">
      <c r="A98" s="336" t="s">
        <v>150</v>
      </c>
      <c r="B98" s="332" t="s">
        <v>151</v>
      </c>
      <c r="C98" s="391">
        <f t="shared" si="0"/>
        <v>218</v>
      </c>
      <c r="D98" s="323">
        <f>+[4]BS17!E76</f>
        <v>188</v>
      </c>
      <c r="E98" s="264">
        <f>+[4]BS17!F76</f>
        <v>6</v>
      </c>
      <c r="F98" s="265">
        <f>+[4]BS17!G76</f>
        <v>24</v>
      </c>
      <c r="G98" s="65">
        <f>[4]BS17A!V1357</f>
        <v>53572730</v>
      </c>
    </row>
    <row r="99" spans="1:7" ht="15" customHeight="1" x14ac:dyDescent="0.2">
      <c r="A99" s="336" t="s">
        <v>152</v>
      </c>
      <c r="B99" s="332" t="s">
        <v>153</v>
      </c>
      <c r="C99" s="391">
        <f t="shared" si="0"/>
        <v>14</v>
      </c>
      <c r="D99" s="323">
        <f>+[4]BS17!E77</f>
        <v>14</v>
      </c>
      <c r="E99" s="264">
        <f>+[4]BS17!F77</f>
        <v>0</v>
      </c>
      <c r="F99" s="265">
        <f>+[4]BS17!G77</f>
        <v>0</v>
      </c>
      <c r="G99" s="65">
        <f>[4]BS17A!V1441</f>
        <v>2001410</v>
      </c>
    </row>
    <row r="100" spans="1:7" ht="15" customHeight="1" x14ac:dyDescent="0.2">
      <c r="A100" s="336" t="s">
        <v>154</v>
      </c>
      <c r="B100" s="332" t="s">
        <v>155</v>
      </c>
      <c r="C100" s="391">
        <f t="shared" si="0"/>
        <v>53</v>
      </c>
      <c r="D100" s="323">
        <f>+[4]BS17!E78</f>
        <v>50</v>
      </c>
      <c r="E100" s="264">
        <f>+[4]BS17!F78</f>
        <v>0</v>
      </c>
      <c r="F100" s="265">
        <f>+[4]BS17!G78</f>
        <v>3</v>
      </c>
      <c r="G100" s="65">
        <f>[4]BS17A!V1489</f>
        <v>12786877.5</v>
      </c>
    </row>
    <row r="101" spans="1:7" ht="15" customHeight="1" x14ac:dyDescent="0.2">
      <c r="A101" s="336" t="s">
        <v>156</v>
      </c>
      <c r="B101" s="332" t="s">
        <v>157</v>
      </c>
      <c r="C101" s="391">
        <f t="shared" si="0"/>
        <v>9</v>
      </c>
      <c r="D101" s="323">
        <f>+[4]BS17!E79</f>
        <v>9</v>
      </c>
      <c r="E101" s="264">
        <f>+[4]BS17!F79</f>
        <v>0</v>
      </c>
      <c r="F101" s="265">
        <f>+[4]BS17!G79</f>
        <v>0</v>
      </c>
      <c r="G101" s="65">
        <f>[4]BS17A!V1592</f>
        <v>2273290</v>
      </c>
    </row>
    <row r="102" spans="1:7" ht="15" customHeight="1" x14ac:dyDescent="0.2">
      <c r="A102" s="366" t="s">
        <v>158</v>
      </c>
      <c r="B102" s="351" t="s">
        <v>159</v>
      </c>
      <c r="C102" s="392">
        <f t="shared" si="0"/>
        <v>59</v>
      </c>
      <c r="D102" s="324">
        <f>+[4]BS17!E80</f>
        <v>54</v>
      </c>
      <c r="E102" s="266">
        <f>+[4]BS17!F80</f>
        <v>0</v>
      </c>
      <c r="F102" s="267">
        <f>+[4]BS17!G80</f>
        <v>5</v>
      </c>
      <c r="G102" s="66">
        <f>[4]BS17A!V1597</f>
        <v>13268847.5</v>
      </c>
    </row>
    <row r="103" spans="1:7" ht="15" customHeight="1" x14ac:dyDescent="0.2">
      <c r="A103" s="335" t="s">
        <v>160</v>
      </c>
      <c r="B103" s="331" t="s">
        <v>161</v>
      </c>
      <c r="C103" s="390">
        <f t="shared" si="0"/>
        <v>118</v>
      </c>
      <c r="D103" s="322">
        <f>+[4]BS17!E81</f>
        <v>117</v>
      </c>
      <c r="E103" s="262">
        <f>+[4]BS17!F81</f>
        <v>0</v>
      </c>
      <c r="F103" s="263">
        <f>+[4]BS17!G81</f>
        <v>1</v>
      </c>
      <c r="G103" s="64">
        <f>+[4]BS17A!V1631</f>
        <v>15602880</v>
      </c>
    </row>
    <row r="104" spans="1:7" ht="15" customHeight="1" x14ac:dyDescent="0.2">
      <c r="A104" s="336"/>
      <c r="B104" s="332" t="s">
        <v>162</v>
      </c>
      <c r="C104" s="391">
        <f t="shared" si="0"/>
        <v>0</v>
      </c>
      <c r="D104" s="323">
        <f>+[4]BS17A!D1635</f>
        <v>0</v>
      </c>
      <c r="E104" s="264">
        <f>+[4]BS17A!F1635</f>
        <v>0</v>
      </c>
      <c r="F104" s="265">
        <f>+[4]BS17A!G1635</f>
        <v>0</v>
      </c>
      <c r="G104" s="65">
        <f>+[4]BS17A!V1635</f>
        <v>0</v>
      </c>
    </row>
    <row r="105" spans="1:7" ht="15" customHeight="1" x14ac:dyDescent="0.2">
      <c r="A105" s="336"/>
      <c r="B105" s="332" t="s">
        <v>163</v>
      </c>
      <c r="C105" s="391">
        <f t="shared" si="0"/>
        <v>99</v>
      </c>
      <c r="D105" s="323">
        <f>+[4]BS17A!D1634</f>
        <v>99</v>
      </c>
      <c r="E105" s="264">
        <f>+[4]BS17A!F1634</f>
        <v>0</v>
      </c>
      <c r="F105" s="265">
        <f>+[4]BS17A!G1634</f>
        <v>0</v>
      </c>
      <c r="G105" s="65">
        <f>+[4]BS17A!V1634</f>
        <v>13649130</v>
      </c>
    </row>
    <row r="106" spans="1:7" ht="15" customHeight="1" x14ac:dyDescent="0.2">
      <c r="A106" s="337"/>
      <c r="B106" s="345" t="s">
        <v>164</v>
      </c>
      <c r="C106" s="393">
        <f t="shared" si="0"/>
        <v>19</v>
      </c>
      <c r="D106" s="325">
        <f>+[4]BS17A!D1632+[4]BS17A!D1633</f>
        <v>18</v>
      </c>
      <c r="E106" s="269">
        <f>+[4]BS17A!F1632+[4]BS17A!F1633</f>
        <v>0</v>
      </c>
      <c r="F106" s="270">
        <f>+[4]BS17A!G1632+[4]BS17A!G1633</f>
        <v>1</v>
      </c>
      <c r="G106" s="68">
        <f>+[4]BS17A!V1632+[4]BS17A!V1633</f>
        <v>1953750</v>
      </c>
    </row>
    <row r="107" spans="1:7" ht="15" customHeight="1" x14ac:dyDescent="0.2">
      <c r="A107" s="371" t="s">
        <v>165</v>
      </c>
      <c r="B107" s="370" t="s">
        <v>166</v>
      </c>
      <c r="C107" s="394">
        <f t="shared" si="0"/>
        <v>59</v>
      </c>
      <c r="D107" s="326">
        <f>+[4]BS17!E82</f>
        <v>56</v>
      </c>
      <c r="E107" s="271">
        <f>+[4]BS17!F82</f>
        <v>1</v>
      </c>
      <c r="F107" s="272">
        <f>+[4]BS17!G82</f>
        <v>2</v>
      </c>
      <c r="G107" s="69">
        <f>+[4]BS17A!V1639</f>
        <v>11516840</v>
      </c>
    </row>
    <row r="108" spans="1:7" ht="15" customHeight="1" x14ac:dyDescent="0.2">
      <c r="A108" s="367">
        <v>2106</v>
      </c>
      <c r="B108" s="345" t="s">
        <v>167</v>
      </c>
      <c r="C108" s="393">
        <f t="shared" si="0"/>
        <v>13</v>
      </c>
      <c r="D108" s="325">
        <f>[4]BS17A!D1845</f>
        <v>13</v>
      </c>
      <c r="E108" s="269">
        <f>[4]BS17A!F1845</f>
        <v>0</v>
      </c>
      <c r="F108" s="270">
        <f>[4]BS17A!G1845</f>
        <v>0</v>
      </c>
      <c r="G108" s="68">
        <f>+[4]BS17A!V1845</f>
        <v>807040</v>
      </c>
    </row>
    <row r="109" spans="1:7" ht="15" customHeight="1" x14ac:dyDescent="0.2">
      <c r="A109" s="343"/>
      <c r="B109" s="342" t="s">
        <v>168</v>
      </c>
      <c r="C109" s="327">
        <f>+SUM(C90:C103)+C107+C108</f>
        <v>811</v>
      </c>
      <c r="D109" s="327">
        <f>+SUM(D90:D103)+D107+D108</f>
        <v>763</v>
      </c>
      <c r="E109" s="274">
        <f>+SUM(E90:E103)+E107+E108</f>
        <v>7</v>
      </c>
      <c r="F109" s="275">
        <f>+SUM(F90:F103)+F107+F108</f>
        <v>41</v>
      </c>
      <c r="G109" s="73">
        <f>+SUM(G90:G103)+G107+G108</f>
        <v>148267177.5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27" t="s">
        <v>7</v>
      </c>
      <c r="B113" s="427" t="s">
        <v>8</v>
      </c>
      <c r="C113" s="422" t="s">
        <v>9</v>
      </c>
      <c r="D113" s="258" t="s">
        <v>10</v>
      </c>
      <c r="E113" s="424" t="s">
        <v>11</v>
      </c>
      <c r="F113" s="231"/>
    </row>
    <row r="114" spans="1:6" ht="15" customHeight="1" x14ac:dyDescent="0.2">
      <c r="A114" s="335" t="s">
        <v>170</v>
      </c>
      <c r="B114" s="331" t="s">
        <v>171</v>
      </c>
      <c r="C114" s="294">
        <f>+[4]BS17A!D1636</f>
        <v>94</v>
      </c>
      <c r="D114" s="74">
        <f>+[4]BS17A!U1636</f>
        <v>137860</v>
      </c>
      <c r="E114" s="75">
        <f>+[4]BS17A!V1636</f>
        <v>12958840</v>
      </c>
      <c r="F114" s="234"/>
    </row>
    <row r="115" spans="1:6" ht="15" customHeight="1" x14ac:dyDescent="0.2">
      <c r="A115" s="337" t="s">
        <v>172</v>
      </c>
      <c r="B115" s="364" t="s">
        <v>173</v>
      </c>
      <c r="C115" s="313">
        <f>+[4]BS17A!D1637</f>
        <v>4</v>
      </c>
      <c r="D115" s="76">
        <f>+[4]BS17A!U1637</f>
        <v>145050</v>
      </c>
      <c r="E115" s="60">
        <f>+[4]BS17A!V1637</f>
        <v>580200</v>
      </c>
      <c r="F115" s="234"/>
    </row>
    <row r="116" spans="1:6" ht="15" customHeight="1" x14ac:dyDescent="0.2">
      <c r="A116" s="261"/>
      <c r="B116" s="300" t="s">
        <v>174</v>
      </c>
      <c r="C116" s="261">
        <f>SUM(C114:C115)</f>
        <v>98</v>
      </c>
      <c r="D116" s="245"/>
      <c r="E116" s="62">
        <f>SUM(E114:E115)</f>
        <v>13539040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27" t="s">
        <v>7</v>
      </c>
      <c r="B120" s="427" t="s">
        <v>9</v>
      </c>
      <c r="C120" s="427" t="s">
        <v>11</v>
      </c>
      <c r="D120" s="234"/>
      <c r="E120" s="234"/>
      <c r="F120" s="234"/>
    </row>
    <row r="121" spans="1:6" ht="15" customHeight="1" x14ac:dyDescent="0.2">
      <c r="A121" s="276" t="s">
        <v>176</v>
      </c>
      <c r="B121" s="277" t="s">
        <v>177</v>
      </c>
      <c r="C121" s="79">
        <f>+[4]BS17A!V1871+[4]BS17A!V1889+[4]BS17A!V1914</f>
        <v>15887690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27" t="s">
        <v>7</v>
      </c>
      <c r="B125" s="427" t="s">
        <v>8</v>
      </c>
      <c r="C125" s="422" t="s">
        <v>9</v>
      </c>
      <c r="D125" s="258" t="s">
        <v>10</v>
      </c>
      <c r="E125" s="424" t="s">
        <v>11</v>
      </c>
      <c r="F125" s="231"/>
    </row>
    <row r="126" spans="1:6" ht="15" customHeight="1" x14ac:dyDescent="0.2">
      <c r="A126" s="335" t="s">
        <v>179</v>
      </c>
      <c r="B126" s="352" t="s">
        <v>487</v>
      </c>
      <c r="C126" s="294">
        <f>+[4]BS17A!$D59</f>
        <v>5094</v>
      </c>
      <c r="D126" s="20">
        <f>+[4]BS17A!$U59</f>
        <v>35300</v>
      </c>
      <c r="E126" s="80">
        <f>+[4]BS17A!$V59</f>
        <v>179818200</v>
      </c>
      <c r="F126" s="234"/>
    </row>
    <row r="127" spans="1:6" ht="15" customHeight="1" x14ac:dyDescent="0.2">
      <c r="A127" s="336" t="s">
        <v>181</v>
      </c>
      <c r="B127" s="352" t="s">
        <v>488</v>
      </c>
      <c r="C127" s="291">
        <f>+[4]BS17A!$D60</f>
        <v>0</v>
      </c>
      <c r="D127" s="15">
        <f>+[4]BS17A!$U60</f>
        <v>32500</v>
      </c>
      <c r="E127" s="81">
        <f>+[4]BS17A!$V60</f>
        <v>0</v>
      </c>
      <c r="F127" s="234"/>
    </row>
    <row r="128" spans="1:6" ht="15" customHeight="1" x14ac:dyDescent="0.2">
      <c r="A128" s="336" t="s">
        <v>183</v>
      </c>
      <c r="B128" s="352" t="s">
        <v>489</v>
      </c>
      <c r="C128" s="291">
        <f>+[4]BS17A!$D61</f>
        <v>0</v>
      </c>
      <c r="D128" s="15">
        <f>+[4]BS17A!$U61</f>
        <v>27090</v>
      </c>
      <c r="E128" s="81">
        <f>+[4]BS17A!$V61</f>
        <v>0</v>
      </c>
      <c r="F128" s="234"/>
    </row>
    <row r="129" spans="1:6" ht="15" customHeight="1" x14ac:dyDescent="0.2">
      <c r="A129" s="336" t="s">
        <v>185</v>
      </c>
      <c r="B129" s="333" t="s">
        <v>186</v>
      </c>
      <c r="C129" s="291">
        <f>SUM([4]BS17A!D62:D64)</f>
        <v>283</v>
      </c>
      <c r="D129" s="15">
        <f>+[4]BS17A!$U62</f>
        <v>146780</v>
      </c>
      <c r="E129" s="81">
        <f>SUM([4]BS17A!V62:V64)</f>
        <v>41538740</v>
      </c>
      <c r="F129" s="234"/>
    </row>
    <row r="130" spans="1:6" ht="15" customHeight="1" x14ac:dyDescent="0.2">
      <c r="A130" s="336" t="s">
        <v>187</v>
      </c>
      <c r="B130" s="333" t="s">
        <v>188</v>
      </c>
      <c r="C130" s="291">
        <f>SUM([4]BS17A!D65:D67)</f>
        <v>324</v>
      </c>
      <c r="D130" s="15">
        <f>+[4]BS17A!$U65</f>
        <v>70890</v>
      </c>
      <c r="E130" s="81">
        <f>SUM([4]BS17A!V65:V67)</f>
        <v>22968360</v>
      </c>
      <c r="F130" s="234"/>
    </row>
    <row r="131" spans="1:6" ht="15" customHeight="1" x14ac:dyDescent="0.2">
      <c r="A131" s="336" t="s">
        <v>189</v>
      </c>
      <c r="B131" s="333" t="s">
        <v>190</v>
      </c>
      <c r="C131" s="291">
        <f>+[4]BS17A!D68</f>
        <v>124</v>
      </c>
      <c r="D131" s="15">
        <f>+[4]BS17A!$U68</f>
        <v>63600</v>
      </c>
      <c r="E131" s="81">
        <f>+[4]BS17A!$V68</f>
        <v>7886400</v>
      </c>
      <c r="F131" s="234"/>
    </row>
    <row r="132" spans="1:6" ht="15" customHeight="1" x14ac:dyDescent="0.2">
      <c r="A132" s="336" t="s">
        <v>191</v>
      </c>
      <c r="B132" s="333" t="s">
        <v>192</v>
      </c>
      <c r="C132" s="291">
        <f>+[4]BS17A!$D69</f>
        <v>0</v>
      </c>
      <c r="D132" s="15">
        <f>+[4]BS17A!$U69</f>
        <v>18050</v>
      </c>
      <c r="E132" s="81">
        <f>+[4]BS17A!$V69</f>
        <v>0</v>
      </c>
      <c r="F132" s="234"/>
    </row>
    <row r="133" spans="1:6" ht="15" customHeight="1" x14ac:dyDescent="0.2">
      <c r="A133" s="336" t="s">
        <v>193</v>
      </c>
      <c r="B133" s="333" t="s">
        <v>194</v>
      </c>
      <c r="C133" s="291">
        <f>+[4]BS17A!$D70</f>
        <v>0</v>
      </c>
      <c r="D133" s="15">
        <f>+[4]BS17A!$U70</f>
        <v>28280</v>
      </c>
      <c r="E133" s="81">
        <f>+[4]BS17A!$V70</f>
        <v>0</v>
      </c>
      <c r="F133" s="234"/>
    </row>
    <row r="134" spans="1:6" ht="15" customHeight="1" x14ac:dyDescent="0.2">
      <c r="A134" s="336" t="s">
        <v>195</v>
      </c>
      <c r="B134" s="333" t="s">
        <v>196</v>
      </c>
      <c r="C134" s="291">
        <f>+[4]BS17A!$D73</f>
        <v>0</v>
      </c>
      <c r="D134" s="15">
        <f>+[4]BS17A!$U73</f>
        <v>28510</v>
      </c>
      <c r="E134" s="81">
        <f>+[4]BS17A!$V73</f>
        <v>0</v>
      </c>
      <c r="F134" s="234"/>
    </row>
    <row r="135" spans="1:6" ht="15" customHeight="1" x14ac:dyDescent="0.2">
      <c r="A135" s="336" t="s">
        <v>197</v>
      </c>
      <c r="B135" s="333" t="s">
        <v>198</v>
      </c>
      <c r="C135" s="291">
        <f>+[4]BS17A!$D71</f>
        <v>0</v>
      </c>
      <c r="D135" s="15">
        <f>+[4]BS17A!$U71</f>
        <v>29440</v>
      </c>
      <c r="E135" s="81">
        <f>+[4]BS17A!$V71</f>
        <v>0</v>
      </c>
      <c r="F135" s="234"/>
    </row>
    <row r="136" spans="1:6" ht="15" customHeight="1" x14ac:dyDescent="0.2">
      <c r="A136" s="336" t="s">
        <v>199</v>
      </c>
      <c r="B136" s="333" t="s">
        <v>200</v>
      </c>
      <c r="C136" s="291">
        <f>+[4]BS17A!$D76</f>
        <v>0</v>
      </c>
      <c r="D136" s="15">
        <f>+[4]BS17A!$U76</f>
        <v>35300</v>
      </c>
      <c r="E136" s="81">
        <f>+[4]BS17A!$V76</f>
        <v>0</v>
      </c>
      <c r="F136" s="234"/>
    </row>
    <row r="137" spans="1:6" ht="15" customHeight="1" x14ac:dyDescent="0.2">
      <c r="A137" s="336" t="s">
        <v>201</v>
      </c>
      <c r="B137" s="332" t="s">
        <v>202</v>
      </c>
      <c r="C137" s="291">
        <f>+[4]BS17A!$D79</f>
        <v>32</v>
      </c>
      <c r="D137" s="15">
        <f>+[4]BS17A!$U79</f>
        <v>6850</v>
      </c>
      <c r="E137" s="81">
        <f>+[4]BS17A!$V79</f>
        <v>219200</v>
      </c>
      <c r="F137" s="234"/>
    </row>
    <row r="138" spans="1:6" ht="15" customHeight="1" x14ac:dyDescent="0.2">
      <c r="A138" s="336" t="s">
        <v>203</v>
      </c>
      <c r="B138" s="332" t="s">
        <v>204</v>
      </c>
      <c r="C138" s="291">
        <f>+[4]BS17A!$D80</f>
        <v>0</v>
      </c>
      <c r="D138" s="15">
        <f>+[4]BS17A!$U80</f>
        <v>49480</v>
      </c>
      <c r="E138" s="81">
        <f>+[4]BS17A!$V80</f>
        <v>0</v>
      </c>
      <c r="F138" s="234"/>
    </row>
    <row r="139" spans="1:6" ht="15" customHeight="1" x14ac:dyDescent="0.2">
      <c r="A139" s="337"/>
      <c r="B139" s="368" t="s">
        <v>205</v>
      </c>
      <c r="C139" s="321">
        <f>SUM(C126:C138)</f>
        <v>5857</v>
      </c>
      <c r="D139" s="82"/>
      <c r="E139" s="83">
        <f>SUM(E126:E138)</f>
        <v>252430900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+[4]BS17A!$D72</f>
        <v>0</v>
      </c>
      <c r="D141" s="15">
        <f>+[4]BS17A!$U72</f>
        <v>11860</v>
      </c>
      <c r="E141" s="81">
        <f>+[4]BS17A!$V72</f>
        <v>0</v>
      </c>
      <c r="F141" s="234"/>
    </row>
    <row r="142" spans="1:6" ht="15" customHeight="1" x14ac:dyDescent="0.2">
      <c r="A142" s="336" t="s">
        <v>209</v>
      </c>
      <c r="B142" s="333" t="s">
        <v>210</v>
      </c>
      <c r="C142" s="291">
        <f>+[4]BS17A!$D74</f>
        <v>0</v>
      </c>
      <c r="D142" s="15">
        <f>+[4]BS17A!$U74</f>
        <v>11860</v>
      </c>
      <c r="E142" s="81">
        <f>+[4]BS17A!$V74</f>
        <v>0</v>
      </c>
      <c r="F142" s="234"/>
    </row>
    <row r="143" spans="1:6" ht="15" customHeight="1" x14ac:dyDescent="0.2">
      <c r="A143" s="336" t="s">
        <v>211</v>
      </c>
      <c r="B143" s="333" t="s">
        <v>212</v>
      </c>
      <c r="C143" s="291">
        <f>+[4]BS17A!$D75</f>
        <v>0</v>
      </c>
      <c r="D143" s="15">
        <f>+[4]BS17A!$U75</f>
        <v>5230</v>
      </c>
      <c r="E143" s="81">
        <f>+[4]BS17A!$V75</f>
        <v>0</v>
      </c>
      <c r="F143" s="234"/>
    </row>
    <row r="144" spans="1:6" ht="15" customHeight="1" x14ac:dyDescent="0.2">
      <c r="A144" s="336" t="s">
        <v>213</v>
      </c>
      <c r="B144" s="333" t="s">
        <v>214</v>
      </c>
      <c r="C144" s="291">
        <f>+[4]BS17A!$D77</f>
        <v>0</v>
      </c>
      <c r="D144" s="15">
        <f>+[4]BS17A!$U77</f>
        <v>95440</v>
      </c>
      <c r="E144" s="81">
        <f>+[4]BS17A!$V77</f>
        <v>0</v>
      </c>
      <c r="F144" s="234"/>
    </row>
    <row r="145" spans="1:6" ht="15" customHeight="1" x14ac:dyDescent="0.2">
      <c r="A145" s="336" t="s">
        <v>215</v>
      </c>
      <c r="B145" s="333" t="s">
        <v>216</v>
      </c>
      <c r="C145" s="291">
        <f>+[4]BS17A!$D78</f>
        <v>0</v>
      </c>
      <c r="D145" s="15">
        <f>+[4]BS17A!$U78</f>
        <v>11270</v>
      </c>
      <c r="E145" s="81">
        <f>+[4]BS17A!$V78</f>
        <v>0</v>
      </c>
      <c r="F145" s="234"/>
    </row>
    <row r="146" spans="1:6" ht="15" customHeight="1" x14ac:dyDescent="0.2">
      <c r="A146" s="336" t="s">
        <v>217</v>
      </c>
      <c r="B146" s="333" t="s">
        <v>218</v>
      </c>
      <c r="C146" s="291">
        <f>+[4]BS17A!$D81</f>
        <v>0</v>
      </c>
      <c r="D146" s="15">
        <f>+[4]BS17A!$U81</f>
        <v>8680</v>
      </c>
      <c r="E146" s="81">
        <f>+[4]BS17A!$V81</f>
        <v>0</v>
      </c>
      <c r="F146" s="234"/>
    </row>
    <row r="147" spans="1:6" ht="15" customHeight="1" x14ac:dyDescent="0.2">
      <c r="A147" s="337"/>
      <c r="B147" s="368" t="s">
        <v>219</v>
      </c>
      <c r="C147" s="321">
        <f>SUM(C141:C146)</f>
        <v>0</v>
      </c>
      <c r="D147" s="82"/>
      <c r="E147" s="83">
        <f>SUM(E141:E146)</f>
        <v>0</v>
      </c>
      <c r="F147" s="234"/>
    </row>
    <row r="148" spans="1:6" ht="15" customHeight="1" x14ac:dyDescent="0.2">
      <c r="A148" s="343"/>
      <c r="B148" s="342" t="s">
        <v>220</v>
      </c>
      <c r="C148" s="238">
        <f>+C139+C147</f>
        <v>5857</v>
      </c>
      <c r="D148" s="84"/>
      <c r="E148" s="85">
        <f>+E139+E147</f>
        <v>252430900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27" t="s">
        <v>7</v>
      </c>
      <c r="B152" s="427" t="s">
        <v>8</v>
      </c>
      <c r="C152" s="422" t="s">
        <v>9</v>
      </c>
      <c r="D152" s="258" t="s">
        <v>10</v>
      </c>
      <c r="E152" s="424" t="s">
        <v>11</v>
      </c>
      <c r="F152" s="234"/>
    </row>
    <row r="153" spans="1:6" ht="15" customHeight="1" x14ac:dyDescent="0.2">
      <c r="A153" s="335" t="s">
        <v>222</v>
      </c>
      <c r="B153" s="352" t="s">
        <v>223</v>
      </c>
      <c r="C153" s="294">
        <f>+[4]BS17A!D43</f>
        <v>235</v>
      </c>
      <c r="D153" s="20">
        <f>[4]BS17A!U43</f>
        <v>810</v>
      </c>
      <c r="E153" s="80">
        <f>+[4]BS17A!V43</f>
        <v>190350</v>
      </c>
      <c r="F153" s="234"/>
    </row>
    <row r="154" spans="1:6" ht="15" customHeight="1" x14ac:dyDescent="0.2">
      <c r="A154" s="337" t="s">
        <v>224</v>
      </c>
      <c r="B154" s="334" t="s">
        <v>225</v>
      </c>
      <c r="C154" s="302">
        <f>+[4]BS17A!D44+[4]BS17A!D45</f>
        <v>0</v>
      </c>
      <c r="D154" s="22">
        <f>[4]BS17A!U44</f>
        <v>100</v>
      </c>
      <c r="E154" s="86">
        <f>+[4]BS17A!V44+[4]BS17A!V45</f>
        <v>0</v>
      </c>
      <c r="F154" s="234"/>
    </row>
    <row r="155" spans="1:6" ht="15" customHeight="1" x14ac:dyDescent="0.2">
      <c r="A155" s="343"/>
      <c r="B155" s="342" t="s">
        <v>226</v>
      </c>
      <c r="C155" s="238">
        <f>SUM(C153:C154)</f>
        <v>235</v>
      </c>
      <c r="D155" s="84"/>
      <c r="E155" s="85">
        <f>SUM(E153:E154)</f>
        <v>190350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27" t="s">
        <v>7</v>
      </c>
      <c r="B159" s="427" t="s">
        <v>8</v>
      </c>
      <c r="C159" s="422" t="s">
        <v>9</v>
      </c>
      <c r="D159" s="258" t="s">
        <v>10</v>
      </c>
      <c r="E159" s="424" t="s">
        <v>11</v>
      </c>
      <c r="F159" s="234"/>
    </row>
    <row r="160" spans="1:6" ht="15" customHeight="1" x14ac:dyDescent="0.2">
      <c r="A160" s="335" t="s">
        <v>228</v>
      </c>
      <c r="B160" s="331" t="s">
        <v>229</v>
      </c>
      <c r="C160" s="317">
        <f>+[4]BS17A!$D1481</f>
        <v>0</v>
      </c>
      <c r="D160" s="20">
        <f>+[4]BS17A!$U1481</f>
        <v>44460</v>
      </c>
      <c r="E160" s="80">
        <f>+[4]BS17A!$V1481</f>
        <v>0</v>
      </c>
      <c r="F160" s="234"/>
    </row>
    <row r="161" spans="1:6" ht="15" customHeight="1" x14ac:dyDescent="0.2">
      <c r="A161" s="336" t="s">
        <v>230</v>
      </c>
      <c r="B161" s="333" t="s">
        <v>231</v>
      </c>
      <c r="C161" s="320">
        <f>+[4]BS17A!$D1482</f>
        <v>0</v>
      </c>
      <c r="D161" s="15">
        <f>+[4]BS17A!$U1482</f>
        <v>27950</v>
      </c>
      <c r="E161" s="81">
        <f>+[4]BS17A!$V1482</f>
        <v>0</v>
      </c>
      <c r="F161" s="234"/>
    </row>
    <row r="162" spans="1:6" ht="15" customHeight="1" x14ac:dyDescent="0.2">
      <c r="A162" s="336" t="s">
        <v>232</v>
      </c>
      <c r="B162" s="332" t="s">
        <v>233</v>
      </c>
      <c r="C162" s="320">
        <f>+[4]BS17A!$D1483</f>
        <v>0</v>
      </c>
      <c r="D162" s="15">
        <f>+[4]BS17A!$U1483</f>
        <v>28790</v>
      </c>
      <c r="E162" s="81">
        <f>+[4]BS17A!$V1483</f>
        <v>0</v>
      </c>
      <c r="F162" s="234"/>
    </row>
    <row r="163" spans="1:6" ht="15" customHeight="1" x14ac:dyDescent="0.2">
      <c r="A163" s="336" t="s">
        <v>234</v>
      </c>
      <c r="B163" s="333" t="s">
        <v>235</v>
      </c>
      <c r="C163" s="320">
        <f>+[4]BS17A!$D1484</f>
        <v>0</v>
      </c>
      <c r="D163" s="15">
        <f>+[4]BS17A!$U1484</f>
        <v>863910</v>
      </c>
      <c r="E163" s="81">
        <f>+[4]BS17A!$V1484</f>
        <v>0</v>
      </c>
      <c r="F163" s="234"/>
    </row>
    <row r="164" spans="1:6" ht="15" customHeight="1" x14ac:dyDescent="0.2">
      <c r="A164" s="336" t="s">
        <v>236</v>
      </c>
      <c r="B164" s="333" t="s">
        <v>237</v>
      </c>
      <c r="C164" s="320">
        <f>+[4]BS17A!$D1485</f>
        <v>0</v>
      </c>
      <c r="D164" s="15">
        <f>+[4]BS17A!$U1485</f>
        <v>392400</v>
      </c>
      <c r="E164" s="81">
        <f>+[4]BS17A!$V1485</f>
        <v>0</v>
      </c>
      <c r="F164" s="234"/>
    </row>
    <row r="165" spans="1:6" ht="15" customHeight="1" x14ac:dyDescent="0.2">
      <c r="A165" s="336" t="s">
        <v>238</v>
      </c>
      <c r="B165" s="333" t="s">
        <v>239</v>
      </c>
      <c r="C165" s="320">
        <f>+[4]BS17A!$D1486</f>
        <v>0</v>
      </c>
      <c r="D165" s="15">
        <f>+[4]BS17A!$U1486</f>
        <v>600020</v>
      </c>
      <c r="E165" s="81">
        <f>+[4]BS17A!$V1486</f>
        <v>0</v>
      </c>
      <c r="F165" s="234"/>
    </row>
    <row r="166" spans="1:6" ht="15" customHeight="1" x14ac:dyDescent="0.2">
      <c r="A166" s="366" t="s">
        <v>240</v>
      </c>
      <c r="B166" s="364" t="s">
        <v>241</v>
      </c>
      <c r="C166" s="320">
        <f>+[4]BS17A!$D1487</f>
        <v>0</v>
      </c>
      <c r="D166" s="15">
        <f>+[4]BS17A!$U1487</f>
        <v>54100</v>
      </c>
      <c r="E166" s="81">
        <f>+[4]BS17A!$V1487</f>
        <v>0</v>
      </c>
      <c r="F166" s="234"/>
    </row>
    <row r="167" spans="1:6" ht="15" customHeight="1" x14ac:dyDescent="0.2">
      <c r="A167" s="367">
        <v>1901029</v>
      </c>
      <c r="B167" s="365" t="s">
        <v>242</v>
      </c>
      <c r="C167" s="318">
        <f>+[4]BS17A!$D1488</f>
        <v>0</v>
      </c>
      <c r="D167" s="22">
        <f>+[4]BS17A!$U1488</f>
        <v>703310</v>
      </c>
      <c r="E167" s="86">
        <f>+[4]BS17A!$V1488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27" t="s">
        <v>7</v>
      </c>
      <c r="B172" s="427" t="s">
        <v>8</v>
      </c>
      <c r="C172" s="422" t="s">
        <v>9</v>
      </c>
      <c r="D172" s="258" t="s">
        <v>10</v>
      </c>
      <c r="E172" s="424" t="s">
        <v>11</v>
      </c>
      <c r="F172" s="234"/>
    </row>
    <row r="173" spans="1:6" ht="12.75" customHeight="1" x14ac:dyDescent="0.2">
      <c r="A173" s="363">
        <v>1101004</v>
      </c>
      <c r="B173" s="359" t="s">
        <v>245</v>
      </c>
      <c r="C173" s="294">
        <f>+[4]BS17A!$D805</f>
        <v>29</v>
      </c>
      <c r="D173" s="20">
        <f>+[4]BS17A!$U805</f>
        <v>15250</v>
      </c>
      <c r="E173" s="80">
        <f>+[4]BS17A!$V805</f>
        <v>442250</v>
      </c>
      <c r="F173" s="234"/>
    </row>
    <row r="174" spans="1:6" ht="12.75" customHeight="1" x14ac:dyDescent="0.2">
      <c r="A174" s="358">
        <v>1101006</v>
      </c>
      <c r="B174" s="360" t="s">
        <v>246</v>
      </c>
      <c r="C174" s="291">
        <f>+[4]BS17A!$D806</f>
        <v>0</v>
      </c>
      <c r="D174" s="15">
        <f>+[4]BS17A!$U806</f>
        <v>12190</v>
      </c>
      <c r="E174" s="81">
        <f>+[4]BS17A!$V806</f>
        <v>0</v>
      </c>
      <c r="F174" s="234"/>
    </row>
    <row r="175" spans="1:6" ht="24.75" customHeight="1" x14ac:dyDescent="0.2">
      <c r="A175" s="358" t="s">
        <v>247</v>
      </c>
      <c r="B175" s="361" t="s">
        <v>248</v>
      </c>
      <c r="C175" s="291">
        <f>+[4]BS17A!$D1197</f>
        <v>678</v>
      </c>
      <c r="D175" s="15">
        <f>+[4]BS17A!$U1197</f>
        <v>5220</v>
      </c>
      <c r="E175" s="81">
        <f>+[4]BS17A!$V1197</f>
        <v>3539160</v>
      </c>
      <c r="F175" s="234"/>
    </row>
    <row r="176" spans="1:6" ht="24.75" customHeight="1" x14ac:dyDescent="0.2">
      <c r="A176" s="358" t="s">
        <v>249</v>
      </c>
      <c r="B176" s="361" t="s">
        <v>250</v>
      </c>
      <c r="C176" s="291">
        <f>+[4]BS17A!$D1198</f>
        <v>16</v>
      </c>
      <c r="D176" s="15">
        <f>+[4]BS17A!$U1198</f>
        <v>14720</v>
      </c>
      <c r="E176" s="81">
        <f>+[4]BS17A!$V1198</f>
        <v>235520</v>
      </c>
      <c r="F176" s="234"/>
    </row>
    <row r="177" spans="1:6" ht="24.75" customHeight="1" x14ac:dyDescent="0.2">
      <c r="A177" s="358" t="s">
        <v>251</v>
      </c>
      <c r="B177" s="361" t="s">
        <v>252</v>
      </c>
      <c r="C177" s="291">
        <f>+[4]BS17A!$D1199</f>
        <v>24</v>
      </c>
      <c r="D177" s="15">
        <f>+[4]BS17A!$U1199</f>
        <v>24960</v>
      </c>
      <c r="E177" s="81">
        <f>+[4]BS17A!$V1199</f>
        <v>599040</v>
      </c>
      <c r="F177" s="234"/>
    </row>
    <row r="178" spans="1:6" ht="12.75" customHeight="1" x14ac:dyDescent="0.2">
      <c r="A178" s="358" t="s">
        <v>253</v>
      </c>
      <c r="B178" s="361" t="s">
        <v>254</v>
      </c>
      <c r="C178" s="291">
        <f>+[4]BS17A!$D1200</f>
        <v>0</v>
      </c>
      <c r="D178" s="15">
        <f>+[4]BS17A!$U1200</f>
        <v>47660</v>
      </c>
      <c r="E178" s="81">
        <f>+[4]BS17A!$V1200</f>
        <v>0</v>
      </c>
      <c r="F178" s="234"/>
    </row>
    <row r="179" spans="1:6" ht="12.75" customHeight="1" x14ac:dyDescent="0.2">
      <c r="A179" s="358" t="s">
        <v>255</v>
      </c>
      <c r="B179" s="361" t="s">
        <v>256</v>
      </c>
      <c r="C179" s="291">
        <f>+[4]BS17A!$D1201</f>
        <v>80</v>
      </c>
      <c r="D179" s="15">
        <f>+[4]BS17A!$U1201</f>
        <v>53120</v>
      </c>
      <c r="E179" s="81">
        <f>+[4]BS17A!$V1201</f>
        <v>4249600</v>
      </c>
      <c r="F179" s="234"/>
    </row>
    <row r="180" spans="1:6" ht="24.75" customHeight="1" x14ac:dyDescent="0.2">
      <c r="A180" s="358" t="s">
        <v>257</v>
      </c>
      <c r="B180" s="361" t="s">
        <v>258</v>
      </c>
      <c r="C180" s="291">
        <f>+[4]BS17A!$D1202</f>
        <v>0</v>
      </c>
      <c r="D180" s="15">
        <f>+[4]BS17A!$U1202</f>
        <v>29800</v>
      </c>
      <c r="E180" s="81">
        <f>+[4]BS17A!$V1202</f>
        <v>0</v>
      </c>
      <c r="F180" s="234"/>
    </row>
    <row r="181" spans="1:6" ht="12.75" customHeight="1" x14ac:dyDescent="0.2">
      <c r="A181" s="358" t="s">
        <v>259</v>
      </c>
      <c r="B181" s="362" t="s">
        <v>260</v>
      </c>
      <c r="C181" s="291">
        <f>+[4]BS17A!$D1203</f>
        <v>0</v>
      </c>
      <c r="D181" s="15">
        <f>+[4]BS17A!$U1203</f>
        <v>230540</v>
      </c>
      <c r="E181" s="81">
        <f>+[4]BS17A!$V1203</f>
        <v>0</v>
      </c>
      <c r="F181" s="234"/>
    </row>
    <row r="182" spans="1:6" ht="12.75" customHeight="1" x14ac:dyDescent="0.2">
      <c r="A182" s="358" t="s">
        <v>261</v>
      </c>
      <c r="B182" s="361" t="s">
        <v>262</v>
      </c>
      <c r="C182" s="291">
        <f>+[4]BS17A!$D1204</f>
        <v>0</v>
      </c>
      <c r="D182" s="15">
        <f>+[4]BS17A!$U1204</f>
        <v>262080</v>
      </c>
      <c r="E182" s="81">
        <f>+[4]BS17A!$V1204</f>
        <v>0</v>
      </c>
      <c r="F182" s="234"/>
    </row>
    <row r="183" spans="1:6" ht="12.75" customHeight="1" x14ac:dyDescent="0.2">
      <c r="A183" s="358" t="s">
        <v>263</v>
      </c>
      <c r="B183" s="361" t="s">
        <v>264</v>
      </c>
      <c r="C183" s="291">
        <f>+[4]BS17A!$D1205</f>
        <v>0</v>
      </c>
      <c r="D183" s="15">
        <f>+[4]BS17A!$U1205</f>
        <v>213720</v>
      </c>
      <c r="E183" s="81">
        <f>+[4]BS17A!$V1205</f>
        <v>0</v>
      </c>
      <c r="F183" s="234"/>
    </row>
    <row r="184" spans="1:6" ht="24.75" customHeight="1" x14ac:dyDescent="0.2">
      <c r="A184" s="358" t="s">
        <v>265</v>
      </c>
      <c r="B184" s="362" t="s">
        <v>266</v>
      </c>
      <c r="C184" s="291">
        <f>+[4]BS17A!$D1206</f>
        <v>0</v>
      </c>
      <c r="D184" s="15">
        <f>+[4]BS17A!$U1206</f>
        <v>274520</v>
      </c>
      <c r="E184" s="81">
        <f>+[4]BS17A!$V1206</f>
        <v>0</v>
      </c>
      <c r="F184" s="234"/>
    </row>
    <row r="185" spans="1:6" ht="24.75" customHeight="1" x14ac:dyDescent="0.2">
      <c r="A185" s="358" t="s">
        <v>267</v>
      </c>
      <c r="B185" s="362" t="s">
        <v>268</v>
      </c>
      <c r="C185" s="291">
        <f>+[4]BS17A!$D1207</f>
        <v>0</v>
      </c>
      <c r="D185" s="15">
        <f>+[4]BS17A!$U1207</f>
        <v>280890</v>
      </c>
      <c r="E185" s="81">
        <f>+[4]BS17A!$V1207</f>
        <v>0</v>
      </c>
      <c r="F185" s="234"/>
    </row>
    <row r="186" spans="1:6" ht="24.75" customHeight="1" x14ac:dyDescent="0.2">
      <c r="A186" s="358" t="s">
        <v>269</v>
      </c>
      <c r="B186" s="362" t="s">
        <v>270</v>
      </c>
      <c r="C186" s="291">
        <f>+[4]BS17A!$D1208</f>
        <v>0</v>
      </c>
      <c r="D186" s="15">
        <f>+[4]BS17A!$U1208</f>
        <v>237550</v>
      </c>
      <c r="E186" s="81">
        <f>+[4]BS17A!$V1208</f>
        <v>0</v>
      </c>
      <c r="F186" s="234"/>
    </row>
    <row r="187" spans="1:6" ht="12.75" customHeight="1" x14ac:dyDescent="0.2">
      <c r="A187" s="358" t="s">
        <v>271</v>
      </c>
      <c r="B187" s="362" t="s">
        <v>272</v>
      </c>
      <c r="C187" s="291">
        <f>+[4]BS17A!$D1209</f>
        <v>0</v>
      </c>
      <c r="D187" s="15">
        <f>+[4]BS17A!$U1209</f>
        <v>253550</v>
      </c>
      <c r="E187" s="81">
        <f>+[4]BS17A!$V1209</f>
        <v>0</v>
      </c>
      <c r="F187" s="234"/>
    </row>
    <row r="188" spans="1:6" ht="12.75" customHeight="1" x14ac:dyDescent="0.2">
      <c r="A188" s="358" t="s">
        <v>273</v>
      </c>
      <c r="B188" s="362" t="s">
        <v>274</v>
      </c>
      <c r="C188" s="291">
        <f>+[4]BS17A!$D1210</f>
        <v>0</v>
      </c>
      <c r="D188" s="15">
        <f>+[4]BS17A!$U1210</f>
        <v>303190</v>
      </c>
      <c r="E188" s="81">
        <f>+[4]BS17A!$V1210</f>
        <v>0</v>
      </c>
      <c r="F188" s="234"/>
    </row>
    <row r="189" spans="1:6" ht="24.75" customHeight="1" x14ac:dyDescent="0.2">
      <c r="A189" s="358" t="s">
        <v>275</v>
      </c>
      <c r="B189" s="361" t="s">
        <v>276</v>
      </c>
      <c r="C189" s="291">
        <f>+[4]BS17A!$D1211</f>
        <v>0</v>
      </c>
      <c r="D189" s="15">
        <f>+[4]BS17A!$U1211</f>
        <v>268850</v>
      </c>
      <c r="E189" s="81">
        <f>+[4]BS17A!$V1211</f>
        <v>0</v>
      </c>
      <c r="F189" s="234"/>
    </row>
    <row r="190" spans="1:6" ht="24.75" customHeight="1" x14ac:dyDescent="0.2">
      <c r="A190" s="358" t="s">
        <v>277</v>
      </c>
      <c r="B190" s="362" t="s">
        <v>278</v>
      </c>
      <c r="C190" s="291">
        <f>+[4]BS17A!$D1212</f>
        <v>0</v>
      </c>
      <c r="D190" s="15">
        <f>+[4]BS17A!$U1212</f>
        <v>1967550</v>
      </c>
      <c r="E190" s="81">
        <f>+[4]BS17A!$V1212</f>
        <v>0</v>
      </c>
      <c r="F190" s="234"/>
    </row>
    <row r="191" spans="1:6" ht="12.75" customHeight="1" x14ac:dyDescent="0.2">
      <c r="A191" s="358" t="s">
        <v>279</v>
      </c>
      <c r="B191" s="362" t="s">
        <v>280</v>
      </c>
      <c r="C191" s="291">
        <f>+[4]BS17A!$D1213</f>
        <v>0</v>
      </c>
      <c r="D191" s="15">
        <f>+[4]BS17A!$U1213</f>
        <v>1228930</v>
      </c>
      <c r="E191" s="81">
        <f>+[4]BS17A!$V1213</f>
        <v>0</v>
      </c>
      <c r="F191" s="234"/>
    </row>
    <row r="192" spans="1:6" ht="12.75" customHeight="1" x14ac:dyDescent="0.2">
      <c r="A192" s="336" t="s">
        <v>281</v>
      </c>
      <c r="B192" s="362" t="s">
        <v>282</v>
      </c>
      <c r="C192" s="291">
        <f>+[4]BS17A!$D1214</f>
        <v>0</v>
      </c>
      <c r="D192" s="15">
        <f>+[4]BS17A!$U1214</f>
        <v>1189460</v>
      </c>
      <c r="E192" s="81">
        <f>+[4]BS17A!$V1214</f>
        <v>0</v>
      </c>
      <c r="F192" s="234"/>
    </row>
    <row r="193" spans="1:6" ht="24.75" customHeight="1" x14ac:dyDescent="0.2">
      <c r="A193" s="358" t="s">
        <v>283</v>
      </c>
      <c r="B193" s="362" t="s">
        <v>284</v>
      </c>
      <c r="C193" s="291">
        <f>+[4]BS17A!$D1215</f>
        <v>0</v>
      </c>
      <c r="D193" s="15">
        <f>+[4]BS17A!$U1215</f>
        <v>1246120</v>
      </c>
      <c r="E193" s="81">
        <f>+[4]BS17A!$V1215</f>
        <v>0</v>
      </c>
      <c r="F193" s="234"/>
    </row>
    <row r="194" spans="1:6" ht="12.75" customHeight="1" x14ac:dyDescent="0.2">
      <c r="A194" s="336" t="s">
        <v>285</v>
      </c>
      <c r="B194" s="362" t="s">
        <v>286</v>
      </c>
      <c r="C194" s="291">
        <f>+[4]BS17A!$D1216</f>
        <v>0</v>
      </c>
      <c r="D194" s="15">
        <f>+[4]BS17A!$U1216</f>
        <v>176340</v>
      </c>
      <c r="E194" s="81">
        <f>+[4]BS17A!$V1216</f>
        <v>0</v>
      </c>
      <c r="F194" s="234"/>
    </row>
    <row r="195" spans="1:6" ht="12.75" customHeight="1" x14ac:dyDescent="0.2">
      <c r="A195" s="336" t="s">
        <v>287</v>
      </c>
      <c r="B195" s="362" t="s">
        <v>288</v>
      </c>
      <c r="C195" s="291">
        <f>+[4]BS17A!$D1217</f>
        <v>0</v>
      </c>
      <c r="D195" s="15">
        <f>+[4]BS17A!$U1217</f>
        <v>402390</v>
      </c>
      <c r="E195" s="81">
        <f>+[4]BS17A!$V1217</f>
        <v>0</v>
      </c>
      <c r="F195" s="234"/>
    </row>
    <row r="196" spans="1:6" ht="12.75" customHeight="1" x14ac:dyDescent="0.2">
      <c r="A196" s="358" t="s">
        <v>289</v>
      </c>
      <c r="B196" s="362" t="s">
        <v>290</v>
      </c>
      <c r="C196" s="291">
        <f>+[4]BS17A!$D1218</f>
        <v>0</v>
      </c>
      <c r="D196" s="15">
        <f>+[4]BS17A!$U1218</f>
        <v>149180</v>
      </c>
      <c r="E196" s="81">
        <f>+[4]BS17A!$V1218</f>
        <v>0</v>
      </c>
      <c r="F196" s="234"/>
    </row>
    <row r="197" spans="1:6" ht="12.75" customHeight="1" x14ac:dyDescent="0.2">
      <c r="A197" s="358" t="s">
        <v>291</v>
      </c>
      <c r="B197" s="362" t="s">
        <v>292</v>
      </c>
      <c r="C197" s="291">
        <f>+[4]BS17A!$D1219</f>
        <v>0</v>
      </c>
      <c r="D197" s="15">
        <f>+[4]BS17A!$U1219</f>
        <v>1208690</v>
      </c>
      <c r="E197" s="81">
        <f>+[4]BS17A!$V1219</f>
        <v>0</v>
      </c>
      <c r="F197" s="234"/>
    </row>
    <row r="198" spans="1:6" ht="12.75" customHeight="1" x14ac:dyDescent="0.2">
      <c r="A198" s="358" t="s">
        <v>293</v>
      </c>
      <c r="B198" s="362" t="s">
        <v>294</v>
      </c>
      <c r="C198" s="291">
        <f>+[4]BS17A!$D1220</f>
        <v>0</v>
      </c>
      <c r="D198" s="15">
        <f>+[4]BS17A!$U1220</f>
        <v>1208690</v>
      </c>
      <c r="E198" s="81">
        <f>+[4]BS17A!$V1220</f>
        <v>0</v>
      </c>
      <c r="F198" s="234"/>
    </row>
    <row r="199" spans="1:6" ht="12.75" customHeight="1" x14ac:dyDescent="0.2">
      <c r="A199" s="358">
        <v>1801001</v>
      </c>
      <c r="B199" s="360" t="s">
        <v>295</v>
      </c>
      <c r="C199" s="291">
        <f>+[4]BS17A!$D1354</f>
        <v>65</v>
      </c>
      <c r="D199" s="15">
        <f>+[4]BS17A!$U1354</f>
        <v>36050</v>
      </c>
      <c r="E199" s="81">
        <f>+[4]BS17A!$V1354</f>
        <v>2343250</v>
      </c>
      <c r="F199" s="234"/>
    </row>
    <row r="200" spans="1:6" ht="12.75" customHeight="1" x14ac:dyDescent="0.2">
      <c r="A200" s="358">
        <v>1801003</v>
      </c>
      <c r="B200" s="362" t="s">
        <v>296</v>
      </c>
      <c r="C200" s="291">
        <f>+[4]BS17A!$D1355</f>
        <v>0</v>
      </c>
      <c r="D200" s="15">
        <f>+[4]BS17A!$U1355</f>
        <v>43480</v>
      </c>
      <c r="E200" s="81">
        <f>+[4]BS17A!$V1355</f>
        <v>0</v>
      </c>
      <c r="F200" s="234"/>
    </row>
    <row r="201" spans="1:6" ht="12.75" customHeight="1" x14ac:dyDescent="0.2">
      <c r="A201" s="358">
        <v>1801006</v>
      </c>
      <c r="B201" s="360" t="s">
        <v>297</v>
      </c>
      <c r="C201" s="291">
        <f>+[4]BS17A!$D1356</f>
        <v>17</v>
      </c>
      <c r="D201" s="15">
        <f>+[4]BS17A!$U1356</f>
        <v>46320</v>
      </c>
      <c r="E201" s="81">
        <f>+[4]BS17A!$V1356</f>
        <v>787440</v>
      </c>
      <c r="F201" s="234"/>
    </row>
    <row r="202" spans="1:6" ht="24.75" customHeight="1" x14ac:dyDescent="0.2">
      <c r="A202" s="358" t="s">
        <v>298</v>
      </c>
      <c r="B202" s="360" t="s">
        <v>299</v>
      </c>
      <c r="C202" s="291">
        <f>[4]BS17A!D1036</f>
        <v>1</v>
      </c>
      <c r="D202" s="15">
        <f>[4]BS17A!U1036</f>
        <v>9750</v>
      </c>
      <c r="E202" s="81">
        <f>[4]BS17A!V1036</f>
        <v>9750</v>
      </c>
      <c r="F202" s="234"/>
    </row>
    <row r="203" spans="1:6" ht="24.75" customHeight="1" x14ac:dyDescent="0.2">
      <c r="A203" s="386" t="s">
        <v>300</v>
      </c>
      <c r="B203" s="388" t="s">
        <v>301</v>
      </c>
      <c r="C203" s="384">
        <f>[4]BS17A!D807</f>
        <v>0</v>
      </c>
      <c r="D203" s="15">
        <f>[4]BS17A!U807</f>
        <v>413710</v>
      </c>
      <c r="E203" s="81">
        <f>[4]BS17A!V807</f>
        <v>0</v>
      </c>
      <c r="F203" s="234"/>
    </row>
    <row r="204" spans="1:6" ht="24.75" customHeight="1" x14ac:dyDescent="0.2">
      <c r="A204" s="386" t="s">
        <v>302</v>
      </c>
      <c r="B204" s="388" t="s">
        <v>303</v>
      </c>
      <c r="C204" s="384">
        <f>[4]BS17A!D808</f>
        <v>0</v>
      </c>
      <c r="D204" s="15">
        <f>[4]BS17A!U808</f>
        <v>9286150</v>
      </c>
      <c r="E204" s="81">
        <f>[4]BS17A!V808</f>
        <v>0</v>
      </c>
      <c r="F204" s="234"/>
    </row>
    <row r="205" spans="1:6" ht="24.75" customHeight="1" x14ac:dyDescent="0.2">
      <c r="A205" s="386" t="s">
        <v>304</v>
      </c>
      <c r="B205" s="388" t="s">
        <v>305</v>
      </c>
      <c r="C205" s="384">
        <f>[4]BS17A!D809</f>
        <v>0</v>
      </c>
      <c r="D205" s="15">
        <f>[4]BS17A!U809</f>
        <v>238380</v>
      </c>
      <c r="E205" s="81">
        <f>[4]BS17A!V809</f>
        <v>0</v>
      </c>
      <c r="F205" s="234"/>
    </row>
    <row r="206" spans="1:6" ht="24.75" customHeight="1" x14ac:dyDescent="0.2">
      <c r="A206" s="387" t="s">
        <v>306</v>
      </c>
      <c r="B206" s="389" t="s">
        <v>307</v>
      </c>
      <c r="C206" s="385">
        <f>[4]BS17A!D810</f>
        <v>0</v>
      </c>
      <c r="D206" s="22">
        <f>[4]BS17A!U810</f>
        <v>1087000</v>
      </c>
      <c r="E206" s="86">
        <f>[4]BS17A!V810</f>
        <v>0</v>
      </c>
      <c r="F206" s="234"/>
    </row>
    <row r="207" spans="1:6" ht="17.25" customHeight="1" x14ac:dyDescent="0.2">
      <c r="A207" s="343"/>
      <c r="B207" s="342" t="s">
        <v>308</v>
      </c>
      <c r="C207" s="238">
        <f>SUM(C173:C206)</f>
        <v>910</v>
      </c>
      <c r="D207" s="84"/>
      <c r="E207" s="85">
        <f>SUM(E173:E206)</f>
        <v>12206010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27" t="s">
        <v>7</v>
      </c>
      <c r="B211" s="427" t="s">
        <v>8</v>
      </c>
      <c r="C211" s="422" t="s">
        <v>9</v>
      </c>
      <c r="D211" s="258" t="s">
        <v>10</v>
      </c>
      <c r="E211" s="424" t="s">
        <v>11</v>
      </c>
      <c r="F211" s="231"/>
    </row>
    <row r="212" spans="1:6" ht="12.75" customHeight="1" x14ac:dyDescent="0.2">
      <c r="A212" s="335" t="s">
        <v>310</v>
      </c>
      <c r="B212" s="352" t="s">
        <v>311</v>
      </c>
      <c r="C212" s="294">
        <f>+[4]BS17A!$D18</f>
        <v>0</v>
      </c>
      <c r="D212" s="20">
        <f>+[4]BS17A!$U18</f>
        <v>15080</v>
      </c>
      <c r="E212" s="80">
        <f>+[4]BS17A!$V18</f>
        <v>0</v>
      </c>
      <c r="F212" s="234"/>
    </row>
    <row r="213" spans="1:6" ht="12.75" customHeight="1" x14ac:dyDescent="0.2">
      <c r="A213" s="336" t="s">
        <v>312</v>
      </c>
      <c r="B213" s="333" t="s">
        <v>313</v>
      </c>
      <c r="C213" s="291">
        <f>+[4]BS17A!$D19</f>
        <v>48</v>
      </c>
      <c r="D213" s="15">
        <f>+[4]BS17A!$U19</f>
        <v>15080</v>
      </c>
      <c r="E213" s="81">
        <f>+[4]BS17A!$V19</f>
        <v>723840</v>
      </c>
      <c r="F213" s="234"/>
    </row>
    <row r="214" spans="1:6" ht="12.75" customHeight="1" x14ac:dyDescent="0.2">
      <c r="A214" s="336" t="s">
        <v>314</v>
      </c>
      <c r="B214" s="332" t="s">
        <v>315</v>
      </c>
      <c r="C214" s="291">
        <f>+[4]BS17A!$D47</f>
        <v>0</v>
      </c>
      <c r="D214" s="15">
        <f>+[4]BS17A!$U47</f>
        <v>1440</v>
      </c>
      <c r="E214" s="81">
        <f>+[4]BS17A!$V47</f>
        <v>0</v>
      </c>
      <c r="F214" s="234"/>
    </row>
    <row r="215" spans="1:6" ht="12.75" customHeight="1" x14ac:dyDescent="0.2">
      <c r="A215" s="336" t="s">
        <v>316</v>
      </c>
      <c r="B215" s="332" t="s">
        <v>317</v>
      </c>
      <c r="C215" s="291">
        <f>+[4]BS17A!$D48</f>
        <v>480</v>
      </c>
      <c r="D215" s="15">
        <f>+[4]BS17A!$U48</f>
        <v>710</v>
      </c>
      <c r="E215" s="81">
        <f>+[4]BS17A!$V48</f>
        <v>340800</v>
      </c>
      <c r="F215" s="234"/>
    </row>
    <row r="216" spans="1:6" ht="12.75" customHeight="1" x14ac:dyDescent="0.2">
      <c r="A216" s="336" t="s">
        <v>318</v>
      </c>
      <c r="B216" s="333" t="s">
        <v>319</v>
      </c>
      <c r="C216" s="291">
        <f>+[4]BS17A!$D49</f>
        <v>4608</v>
      </c>
      <c r="D216" s="15">
        <f>+[4]BS17A!$U49</f>
        <v>2140</v>
      </c>
      <c r="E216" s="81">
        <f>+[4]BS17A!$V49</f>
        <v>9861120</v>
      </c>
      <c r="F216" s="234"/>
    </row>
    <row r="217" spans="1:6" ht="12.75" customHeight="1" x14ac:dyDescent="0.2">
      <c r="A217" s="336" t="s">
        <v>320</v>
      </c>
      <c r="B217" s="333" t="s">
        <v>321</v>
      </c>
      <c r="C217" s="291">
        <f>+[4]BS17A!$D50</f>
        <v>77</v>
      </c>
      <c r="D217" s="15">
        <f>+[4]BS17A!$U50</f>
        <v>16070</v>
      </c>
      <c r="E217" s="81">
        <f>+[4]BS17A!$V50</f>
        <v>1237390</v>
      </c>
      <c r="F217" s="234"/>
    </row>
    <row r="218" spans="1:6" ht="12.75" customHeight="1" x14ac:dyDescent="0.2">
      <c r="A218" s="336" t="s">
        <v>322</v>
      </c>
      <c r="B218" s="332" t="s">
        <v>323</v>
      </c>
      <c r="C218" s="291">
        <f>+[4]BS17A!$D51</f>
        <v>139</v>
      </c>
      <c r="D218" s="15">
        <f>+[4]BS17A!$U51</f>
        <v>36900</v>
      </c>
      <c r="E218" s="81">
        <f>+[4]BS17A!$V51</f>
        <v>5129100</v>
      </c>
      <c r="F218" s="234"/>
    </row>
    <row r="219" spans="1:6" ht="12.75" customHeight="1" x14ac:dyDescent="0.2">
      <c r="A219" s="358" t="s">
        <v>324</v>
      </c>
      <c r="B219" s="332" t="s">
        <v>325</v>
      </c>
      <c r="C219" s="291">
        <f>+[4]BS17A!D52</f>
        <v>15</v>
      </c>
      <c r="D219" s="92"/>
      <c r="E219" s="81">
        <f>+[4]BS17A!V52</f>
        <v>138150</v>
      </c>
      <c r="F219" s="234"/>
    </row>
    <row r="220" spans="1:6" ht="12.75" customHeight="1" x14ac:dyDescent="0.2">
      <c r="A220" s="337" t="s">
        <v>326</v>
      </c>
      <c r="B220" s="334" t="s">
        <v>327</v>
      </c>
      <c r="C220" s="302">
        <f>+[4]BS17A!$D1861</f>
        <v>40</v>
      </c>
      <c r="D220" s="22">
        <f>+[4]BS17A!$U1861</f>
        <v>29900</v>
      </c>
      <c r="E220" s="86">
        <f>+[4]BS17A!$V1861</f>
        <v>1196000</v>
      </c>
      <c r="F220" s="234"/>
    </row>
    <row r="221" spans="1:6" ht="12.75" x14ac:dyDescent="0.2">
      <c r="A221" s="343"/>
      <c r="B221" s="342" t="s">
        <v>328</v>
      </c>
      <c r="C221" s="238">
        <f>SUM(C212:C220)</f>
        <v>5407</v>
      </c>
      <c r="D221" s="84"/>
      <c r="E221" s="91">
        <f>SUM(E212:E220)</f>
        <v>18626400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27" t="s">
        <v>7</v>
      </c>
      <c r="B225" s="427" t="s">
        <v>9</v>
      </c>
      <c r="C225" s="427"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27" t="s">
        <v>7</v>
      </c>
      <c r="B232" s="427" t="s">
        <v>8</v>
      </c>
      <c r="C232" s="422" t="s">
        <v>9</v>
      </c>
      <c r="D232" s="258" t="s">
        <v>10</v>
      </c>
      <c r="E232" s="424" t="s">
        <v>11</v>
      </c>
      <c r="F232" s="280"/>
      <c r="G232" s="281"/>
    </row>
    <row r="233" spans="1:7" ht="15" customHeight="1" x14ac:dyDescent="0.2">
      <c r="A233" s="335" t="s">
        <v>336</v>
      </c>
      <c r="B233" s="352" t="s">
        <v>337</v>
      </c>
      <c r="C233" s="317">
        <f>+[4]BS17A!$D1941</f>
        <v>192</v>
      </c>
      <c r="D233" s="20">
        <f>+[4]BS17A!$U1941</f>
        <v>20650</v>
      </c>
      <c r="E233" s="80">
        <f>+[4]BS17A!$V1941</f>
        <v>3964800</v>
      </c>
      <c r="F233" s="234"/>
    </row>
    <row r="234" spans="1:7" ht="15" customHeight="1" x14ac:dyDescent="0.2">
      <c r="A234" s="337" t="s">
        <v>338</v>
      </c>
      <c r="B234" s="334" t="s">
        <v>339</v>
      </c>
      <c r="C234" s="318">
        <f>+[4]BS17A!$D1942</f>
        <v>0</v>
      </c>
      <c r="D234" s="22">
        <f>+[4]BS17A!$U1942</f>
        <v>258790</v>
      </c>
      <c r="E234" s="86">
        <f>+[4]BS17A!$V1942</f>
        <v>0</v>
      </c>
      <c r="F234" s="234"/>
    </row>
    <row r="235" spans="1:7" ht="18" customHeight="1" x14ac:dyDescent="0.2">
      <c r="A235" s="343"/>
      <c r="B235" s="342" t="s">
        <v>340</v>
      </c>
      <c r="C235" s="238">
        <f>SUM(C233:C234)</f>
        <v>192</v>
      </c>
      <c r="D235" s="84"/>
      <c r="E235" s="85">
        <f>SUM(E233:E234)</f>
        <v>3964800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27" t="s">
        <v>7</v>
      </c>
      <c r="B239" s="427" t="s">
        <v>8</v>
      </c>
      <c r="C239" s="422" t="s">
        <v>9</v>
      </c>
      <c r="D239" s="258" t="s">
        <v>10</v>
      </c>
      <c r="E239" s="424" t="s">
        <v>11</v>
      </c>
      <c r="F239" s="234"/>
    </row>
    <row r="240" spans="1:7" ht="18" customHeight="1" x14ac:dyDescent="0.2">
      <c r="A240" s="276" t="s">
        <v>342</v>
      </c>
      <c r="B240" s="244" t="s">
        <v>343</v>
      </c>
      <c r="C240" s="285">
        <f>[4]BS17A!D768</f>
        <v>841</v>
      </c>
      <c r="D240" s="101"/>
      <c r="E240" s="102">
        <f>[4]BS17A!V768</f>
        <v>6318930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27" t="s">
        <v>7</v>
      </c>
      <c r="B243" s="422" t="s">
        <v>345</v>
      </c>
      <c r="C243" s="257" t="s">
        <v>346</v>
      </c>
      <c r="D243" s="258" t="s">
        <v>10</v>
      </c>
      <c r="E243" s="424" t="s">
        <v>11</v>
      </c>
      <c r="F243" s="234"/>
    </row>
    <row r="244" spans="1:6" ht="15" customHeight="1" x14ac:dyDescent="0.2">
      <c r="A244" s="237" t="s">
        <v>347</v>
      </c>
      <c r="B244" s="304" t="s">
        <v>348</v>
      </c>
      <c r="C244" s="294">
        <f>+[4]BS17A!$D1944</f>
        <v>0</v>
      </c>
      <c r="D244" s="20">
        <f>+[4]BS17A!$U1944</f>
        <v>264330</v>
      </c>
      <c r="E244" s="80">
        <f>+[4]BS17A!$V1944</f>
        <v>0</v>
      </c>
      <c r="F244" s="234"/>
    </row>
    <row r="245" spans="1:6" ht="15" customHeight="1" x14ac:dyDescent="0.2">
      <c r="A245" s="236" t="s">
        <v>349</v>
      </c>
      <c r="B245" s="305" t="s">
        <v>350</v>
      </c>
      <c r="C245" s="291">
        <f>+[4]BS17A!$D1945</f>
        <v>0</v>
      </c>
      <c r="D245" s="15">
        <f>+[4]BS17A!$U1945</f>
        <v>37550</v>
      </c>
      <c r="E245" s="81">
        <f>+[4]BS17A!$V1945</f>
        <v>0</v>
      </c>
      <c r="F245" s="234"/>
    </row>
    <row r="246" spans="1:6" ht="15" customHeight="1" x14ac:dyDescent="0.2">
      <c r="A246" s="236" t="s">
        <v>351</v>
      </c>
      <c r="B246" s="305" t="s">
        <v>352</v>
      </c>
      <c r="C246" s="291">
        <f>+[4]BS17A!$D1946</f>
        <v>0</v>
      </c>
      <c r="D246" s="15">
        <f>+[4]BS17A!$U1946</f>
        <v>141690</v>
      </c>
      <c r="E246" s="81">
        <f>+[4]BS17A!$V1946</f>
        <v>0</v>
      </c>
      <c r="F246" s="234"/>
    </row>
    <row r="247" spans="1:6" ht="15" customHeight="1" x14ac:dyDescent="0.2">
      <c r="A247" s="236" t="s">
        <v>353</v>
      </c>
      <c r="B247" s="305" t="s">
        <v>354</v>
      </c>
      <c r="C247" s="291">
        <f>+[4]BS17A!$D1947</f>
        <v>0</v>
      </c>
      <c r="D247" s="15">
        <f>+[4]BS17A!$U1947</f>
        <v>141690</v>
      </c>
      <c r="E247" s="81">
        <f>+[4]BS17A!$V1947</f>
        <v>0</v>
      </c>
      <c r="F247" s="234"/>
    </row>
    <row r="248" spans="1:6" ht="15" customHeight="1" x14ac:dyDescent="0.2">
      <c r="A248" s="236" t="s">
        <v>355</v>
      </c>
      <c r="B248" s="305" t="s">
        <v>356</v>
      </c>
      <c r="C248" s="291">
        <f>+[4]BS17A!$D1948</f>
        <v>0</v>
      </c>
      <c r="D248" s="15">
        <f>+[4]BS17A!$U1948</f>
        <v>257940</v>
      </c>
      <c r="E248" s="81">
        <f>+[4]BS17A!$V1948</f>
        <v>0</v>
      </c>
      <c r="F248" s="234"/>
    </row>
    <row r="249" spans="1:6" ht="15" customHeight="1" x14ac:dyDescent="0.2">
      <c r="A249" s="236" t="s">
        <v>357</v>
      </c>
      <c r="B249" s="305" t="s">
        <v>358</v>
      </c>
      <c r="C249" s="291">
        <f>+[4]BS17A!$D1949</f>
        <v>0</v>
      </c>
      <c r="D249" s="15">
        <f>+[4]BS17A!$U1949</f>
        <v>395840</v>
      </c>
      <c r="E249" s="81">
        <f>+[4]BS17A!$V1949</f>
        <v>0</v>
      </c>
      <c r="F249" s="234"/>
    </row>
    <row r="250" spans="1:6" ht="15" customHeight="1" x14ac:dyDescent="0.2">
      <c r="A250" s="236" t="s">
        <v>359</v>
      </c>
      <c r="B250" s="305" t="s">
        <v>360</v>
      </c>
      <c r="C250" s="291">
        <f>+[4]BS17A!$D1950</f>
        <v>0</v>
      </c>
      <c r="D250" s="15">
        <f>+[4]BS17A!$U1950</f>
        <v>675280</v>
      </c>
      <c r="E250" s="81">
        <f>+[4]BS17A!$V1950</f>
        <v>0</v>
      </c>
      <c r="F250" s="234"/>
    </row>
    <row r="251" spans="1:6" ht="15" customHeight="1" x14ac:dyDescent="0.2">
      <c r="A251" s="248" t="s">
        <v>361</v>
      </c>
      <c r="B251" s="305" t="s">
        <v>362</v>
      </c>
      <c r="C251" s="291">
        <f>+[4]BS17A!$D1951</f>
        <v>0</v>
      </c>
      <c r="D251" s="15">
        <f>+[4]BS17A!$U1951</f>
        <v>140650</v>
      </c>
      <c r="E251" s="81">
        <f>+[4]BS17A!$V1951</f>
        <v>0</v>
      </c>
      <c r="F251" s="234"/>
    </row>
    <row r="252" spans="1:6" ht="15" customHeight="1" x14ac:dyDescent="0.2">
      <c r="A252" s="248" t="s">
        <v>363</v>
      </c>
      <c r="B252" s="305" t="s">
        <v>364</v>
      </c>
      <c r="C252" s="291">
        <f>+[4]BS17A!$D1952</f>
        <v>0</v>
      </c>
      <c r="D252" s="15">
        <f>+[4]BS17A!$U1952</f>
        <v>379080</v>
      </c>
      <c r="E252" s="81">
        <f>+[4]BS17A!$V1952</f>
        <v>0</v>
      </c>
      <c r="F252" s="234"/>
    </row>
    <row r="253" spans="1:6" ht="15" customHeight="1" x14ac:dyDescent="0.2">
      <c r="A253" s="248" t="s">
        <v>365</v>
      </c>
      <c r="B253" s="305" t="s">
        <v>366</v>
      </c>
      <c r="C253" s="313">
        <f>+[4]BS17A!$D1953</f>
        <v>0</v>
      </c>
      <c r="D253" s="17">
        <f>+[4]BS17A!$U1953</f>
        <v>159610</v>
      </c>
      <c r="E253" s="103">
        <f>+[4]BS17A!$V1953</f>
        <v>0</v>
      </c>
      <c r="F253" s="234"/>
    </row>
    <row r="254" spans="1:6" ht="15" customHeight="1" x14ac:dyDescent="0.2">
      <c r="A254" s="248" t="s">
        <v>367</v>
      </c>
      <c r="B254" s="305" t="s">
        <v>368</v>
      </c>
      <c r="C254" s="313">
        <f>+[4]BS17A!$D1954</f>
        <v>0</v>
      </c>
      <c r="D254" s="17">
        <f>+[4]BS17A!$U1954</f>
        <v>138700</v>
      </c>
      <c r="E254" s="103">
        <f>+[4]BS17A!$V1954</f>
        <v>0</v>
      </c>
      <c r="F254" s="234"/>
    </row>
    <row r="255" spans="1:6" ht="15" customHeight="1" x14ac:dyDescent="0.2">
      <c r="A255" s="248" t="s">
        <v>369</v>
      </c>
      <c r="B255" s="305" t="s">
        <v>370</v>
      </c>
      <c r="C255" s="313">
        <f>+[4]BS17A!$D1955</f>
        <v>0</v>
      </c>
      <c r="D255" s="17">
        <f>+[4]BS17A!$U1955</f>
        <v>210870</v>
      </c>
      <c r="E255" s="103">
        <f>+[4]BS17A!$V1955</f>
        <v>0</v>
      </c>
      <c r="F255" s="234"/>
    </row>
    <row r="256" spans="1:6" ht="15" customHeight="1" x14ac:dyDescent="0.2">
      <c r="A256" s="248" t="s">
        <v>371</v>
      </c>
      <c r="B256" s="305" t="s">
        <v>372</v>
      </c>
      <c r="C256" s="313">
        <f>+[4]BS17A!$D1956</f>
        <v>0</v>
      </c>
      <c r="D256" s="17">
        <f>+[4]BS17A!$U1956</f>
        <v>55490</v>
      </c>
      <c r="E256" s="103">
        <f>+[4]BS17A!$V1956</f>
        <v>0</v>
      </c>
      <c r="F256" s="234"/>
    </row>
    <row r="257" spans="1:6" ht="15" customHeight="1" x14ac:dyDescent="0.2">
      <c r="A257" s="268" t="s">
        <v>373</v>
      </c>
      <c r="B257" s="312" t="s">
        <v>374</v>
      </c>
      <c r="C257" s="302">
        <f>+[4]BS17A!$D1957</f>
        <v>0</v>
      </c>
      <c r="D257" s="22">
        <f>+[4]BS17A!$U1957</f>
        <v>41470</v>
      </c>
      <c r="E257" s="86">
        <f>+[4]BS17A!$V1957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+[4]BS17A!$D1958</f>
        <v>0</v>
      </c>
      <c r="D259" s="20">
        <f>+[4]BS17A!$U1958</f>
        <v>227410</v>
      </c>
      <c r="E259" s="80">
        <f>+[4]BS17A!$V1958</f>
        <v>0</v>
      </c>
      <c r="F259" s="234"/>
    </row>
    <row r="260" spans="1:6" ht="15" customHeight="1" x14ac:dyDescent="0.2">
      <c r="A260" s="336" t="s">
        <v>377</v>
      </c>
      <c r="B260" s="350" t="s">
        <v>378</v>
      </c>
      <c r="C260" s="291">
        <f>+[4]BS17A!$D1959</f>
        <v>0</v>
      </c>
      <c r="D260" s="15">
        <f>+[4]BS17A!$U1959</f>
        <v>1352770</v>
      </c>
      <c r="E260" s="81">
        <f>+[4]BS17A!$V1959</f>
        <v>0</v>
      </c>
      <c r="F260" s="234"/>
    </row>
    <row r="261" spans="1:6" ht="15" customHeight="1" x14ac:dyDescent="0.2">
      <c r="A261" s="336" t="s">
        <v>379</v>
      </c>
      <c r="B261" s="350" t="s">
        <v>380</v>
      </c>
      <c r="C261" s="291">
        <f>+[4]BS17A!$D1960</f>
        <v>0</v>
      </c>
      <c r="D261" s="15">
        <f>+[4]BS17A!$U1960</f>
        <v>204100</v>
      </c>
      <c r="E261" s="81">
        <f>+[4]BS17A!$V1960</f>
        <v>0</v>
      </c>
      <c r="F261" s="234"/>
    </row>
    <row r="262" spans="1:6" ht="15" customHeight="1" x14ac:dyDescent="0.2">
      <c r="A262" s="336" t="s">
        <v>381</v>
      </c>
      <c r="B262" s="350" t="s">
        <v>382</v>
      </c>
      <c r="C262" s="291">
        <f>+[4]BS17A!$D1961</f>
        <v>0</v>
      </c>
      <c r="D262" s="15">
        <f>+[4]BS17A!$U1961</f>
        <v>180490</v>
      </c>
      <c r="E262" s="81">
        <f>+[4]BS17A!$V1961</f>
        <v>0</v>
      </c>
      <c r="F262" s="234"/>
    </row>
    <row r="263" spans="1:6" ht="15" customHeight="1" x14ac:dyDescent="0.2">
      <c r="A263" s="336" t="s">
        <v>383</v>
      </c>
      <c r="B263" s="350" t="s">
        <v>384</v>
      </c>
      <c r="C263" s="291">
        <f>+[4]BS17A!$D1962</f>
        <v>0</v>
      </c>
      <c r="D263" s="15">
        <f>+[4]BS17A!$U1962</f>
        <v>366390</v>
      </c>
      <c r="E263" s="81">
        <f>+[4]BS17A!$V1962</f>
        <v>0</v>
      </c>
      <c r="F263" s="234"/>
    </row>
    <row r="264" spans="1:6" ht="15" customHeight="1" x14ac:dyDescent="0.2">
      <c r="A264" s="336" t="s">
        <v>385</v>
      </c>
      <c r="B264" s="350" t="s">
        <v>386</v>
      </c>
      <c r="C264" s="291">
        <f>+[4]BS17A!$D1963</f>
        <v>0</v>
      </c>
      <c r="D264" s="15">
        <f>+[4]BS17A!$U1963</f>
        <v>1218380</v>
      </c>
      <c r="E264" s="81">
        <f>+[4]BS17A!$V1963</f>
        <v>0</v>
      </c>
      <c r="F264" s="234"/>
    </row>
    <row r="265" spans="1:6" ht="15" customHeight="1" x14ac:dyDescent="0.2">
      <c r="A265" s="336" t="s">
        <v>387</v>
      </c>
      <c r="B265" s="350" t="s">
        <v>388</v>
      </c>
      <c r="C265" s="291">
        <f>+[4]BS17A!$D1964</f>
        <v>0</v>
      </c>
      <c r="D265" s="15">
        <f>+[4]BS17A!$U1964</f>
        <v>1252090</v>
      </c>
      <c r="E265" s="81">
        <f>+[4]BS17A!$V1964</f>
        <v>0</v>
      </c>
      <c r="F265" s="234"/>
    </row>
    <row r="266" spans="1:6" ht="15" customHeight="1" x14ac:dyDescent="0.2">
      <c r="A266" s="336" t="s">
        <v>389</v>
      </c>
      <c r="B266" s="350" t="s">
        <v>390</v>
      </c>
      <c r="C266" s="291">
        <f>+[4]BS17A!$D1965</f>
        <v>0</v>
      </c>
      <c r="D266" s="15">
        <f>+[4]BS17A!$U1965</f>
        <v>991380</v>
      </c>
      <c r="E266" s="81">
        <f>+[4]BS17A!$V1965</f>
        <v>0</v>
      </c>
      <c r="F266" s="234"/>
    </row>
    <row r="267" spans="1:6" ht="15" customHeight="1" x14ac:dyDescent="0.2">
      <c r="A267" s="336" t="s">
        <v>391</v>
      </c>
      <c r="B267" s="350" t="s">
        <v>392</v>
      </c>
      <c r="C267" s="291">
        <f>+[4]BS17A!$D1966</f>
        <v>0</v>
      </c>
      <c r="D267" s="15">
        <f>+[4]BS17A!$U1966</f>
        <v>1044820</v>
      </c>
      <c r="E267" s="81">
        <f>+[4]BS17A!$V1966</f>
        <v>0</v>
      </c>
      <c r="F267" s="234"/>
    </row>
    <row r="268" spans="1:6" ht="15" customHeight="1" x14ac:dyDescent="0.2">
      <c r="A268" s="336" t="s">
        <v>393</v>
      </c>
      <c r="B268" s="350" t="s">
        <v>394</v>
      </c>
      <c r="C268" s="291">
        <f>+[4]BS17A!$D1967</f>
        <v>0</v>
      </c>
      <c r="D268" s="15">
        <f>+[4]BS17A!$U1967</f>
        <v>412180</v>
      </c>
      <c r="E268" s="81">
        <f>+[4]BS17A!$V1967</f>
        <v>0</v>
      </c>
      <c r="F268" s="234"/>
    </row>
    <row r="269" spans="1:6" ht="15" customHeight="1" x14ac:dyDescent="0.2">
      <c r="A269" s="336" t="s">
        <v>395</v>
      </c>
      <c r="B269" s="350" t="s">
        <v>396</v>
      </c>
      <c r="C269" s="291">
        <f>+[4]BS17A!$D1968</f>
        <v>0</v>
      </c>
      <c r="D269" s="15">
        <f>+[4]BS17A!$U1968</f>
        <v>98710</v>
      </c>
      <c r="E269" s="81">
        <f>+[4]BS17A!$V1968</f>
        <v>0</v>
      </c>
      <c r="F269" s="234"/>
    </row>
    <row r="270" spans="1:6" ht="15" customHeight="1" x14ac:dyDescent="0.2">
      <c r="A270" s="336" t="s">
        <v>397</v>
      </c>
      <c r="B270" s="350" t="s">
        <v>398</v>
      </c>
      <c r="C270" s="291">
        <f>+[4]BS17A!$D1969</f>
        <v>0</v>
      </c>
      <c r="D270" s="15">
        <f>+[4]BS17A!$U1969</f>
        <v>294490</v>
      </c>
      <c r="E270" s="81">
        <f>+[4]BS17A!$V1969</f>
        <v>0</v>
      </c>
      <c r="F270" s="234"/>
    </row>
    <row r="271" spans="1:6" ht="15" customHeight="1" x14ac:dyDescent="0.2">
      <c r="A271" s="336" t="s">
        <v>399</v>
      </c>
      <c r="B271" s="333" t="s">
        <v>400</v>
      </c>
      <c r="C271" s="291">
        <f>+[4]BS17A!$D1970</f>
        <v>0</v>
      </c>
      <c r="D271" s="15">
        <f>+[4]BS17A!$U1970</f>
        <v>83270</v>
      </c>
      <c r="E271" s="81">
        <f>+[4]BS17A!$V1970</f>
        <v>0</v>
      </c>
      <c r="F271" s="234"/>
    </row>
    <row r="272" spans="1:6" ht="15" customHeight="1" x14ac:dyDescent="0.2">
      <c r="A272" s="336" t="s">
        <v>401</v>
      </c>
      <c r="B272" s="333" t="s">
        <v>402</v>
      </c>
      <c r="C272" s="291">
        <f>+[4]BS17A!$D1971</f>
        <v>0</v>
      </c>
      <c r="D272" s="15">
        <f>+[4]BS17A!$U1971</f>
        <v>1430780</v>
      </c>
      <c r="E272" s="81">
        <f>+[4]BS17A!$V1971</f>
        <v>0</v>
      </c>
      <c r="F272" s="234"/>
    </row>
    <row r="273" spans="1:10" ht="15" customHeight="1" x14ac:dyDescent="0.2">
      <c r="A273" s="336" t="s">
        <v>403</v>
      </c>
      <c r="B273" s="333" t="s">
        <v>404</v>
      </c>
      <c r="C273" s="291">
        <f>+[4]BS17A!$D1972</f>
        <v>0</v>
      </c>
      <c r="D273" s="15">
        <f>+[4]BS17A!$U1972</f>
        <v>334550</v>
      </c>
      <c r="E273" s="81">
        <f>+[4]BS17A!$V1972</f>
        <v>0</v>
      </c>
      <c r="F273" s="234"/>
    </row>
    <row r="274" spans="1:10" ht="15" customHeight="1" x14ac:dyDescent="0.2">
      <c r="A274" s="336" t="s">
        <v>405</v>
      </c>
      <c r="B274" s="333" t="s">
        <v>406</v>
      </c>
      <c r="C274" s="291">
        <f>+[4]BS17A!$D1973</f>
        <v>0</v>
      </c>
      <c r="D274" s="15">
        <f>+[4]BS17A!$U1973</f>
        <v>1120750</v>
      </c>
      <c r="E274" s="81">
        <f>+[4]BS17A!$V1973</f>
        <v>0</v>
      </c>
      <c r="F274" s="234"/>
    </row>
    <row r="275" spans="1:10" ht="15" customHeight="1" x14ac:dyDescent="0.2">
      <c r="A275" s="336" t="s">
        <v>407</v>
      </c>
      <c r="B275" s="351" t="s">
        <v>408</v>
      </c>
      <c r="C275" s="291">
        <f>+[4]BS17A!$D1974</f>
        <v>0</v>
      </c>
      <c r="D275" s="15">
        <f>+[4]BS17A!$U1974</f>
        <v>686120</v>
      </c>
      <c r="E275" s="81">
        <f>+[4]BS17A!$V1974</f>
        <v>0</v>
      </c>
      <c r="F275" s="234"/>
    </row>
    <row r="276" spans="1:10" ht="15" customHeight="1" x14ac:dyDescent="0.2">
      <c r="A276" s="337" t="s">
        <v>409</v>
      </c>
      <c r="B276" s="351" t="s">
        <v>410</v>
      </c>
      <c r="C276" s="302">
        <f>+[4]BS17A!$D1975</f>
        <v>0</v>
      </c>
      <c r="D276" s="17">
        <f>+[4]BS17A!$U1975</f>
        <v>559920</v>
      </c>
      <c r="E276" s="103">
        <f>+[4]BS17A!$V1975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+[4]BS17A!$D1976</f>
        <v>0</v>
      </c>
      <c r="D278" s="12">
        <f>[4]BS17A!U1976</f>
        <v>301830</v>
      </c>
      <c r="E278" s="104">
        <f>+[4]BS17A!$V1976</f>
        <v>0</v>
      </c>
      <c r="F278" s="234"/>
    </row>
    <row r="279" spans="1:10" ht="15" customHeight="1" x14ac:dyDescent="0.2">
      <c r="A279" s="336" t="s">
        <v>414</v>
      </c>
      <c r="B279" s="333" t="s">
        <v>415</v>
      </c>
      <c r="C279" s="291">
        <f>+[4]BS17A!$D1977</f>
        <v>0</v>
      </c>
      <c r="D279" s="15">
        <f>[4]BS17A!U1977</f>
        <v>175970</v>
      </c>
      <c r="E279" s="81">
        <f>+[4]BS17A!$V1977</f>
        <v>0</v>
      </c>
      <c r="F279" s="234"/>
    </row>
    <row r="280" spans="1:10" ht="15" customHeight="1" x14ac:dyDescent="0.2">
      <c r="A280" s="336" t="s">
        <v>416</v>
      </c>
      <c r="B280" s="333" t="s">
        <v>417</v>
      </c>
      <c r="C280" s="291">
        <f>+[4]BS17A!$D1978</f>
        <v>0</v>
      </c>
      <c r="D280" s="15">
        <f>[4]BS17A!U1978</f>
        <v>425200</v>
      </c>
      <c r="E280" s="81">
        <f>+[4]BS17A!$V1978</f>
        <v>0</v>
      </c>
      <c r="F280" s="234"/>
    </row>
    <row r="281" spans="1:10" ht="15" customHeight="1" x14ac:dyDescent="0.2">
      <c r="A281" s="336" t="s">
        <v>418</v>
      </c>
      <c r="B281" s="333" t="s">
        <v>419</v>
      </c>
      <c r="C281" s="291">
        <f>+[4]BS17A!$D1979</f>
        <v>0</v>
      </c>
      <c r="D281" s="15">
        <f>[4]BS17A!U1979</f>
        <v>440630</v>
      </c>
      <c r="E281" s="81">
        <f>+[4]BS17A!$V1979</f>
        <v>0</v>
      </c>
      <c r="F281" s="234"/>
    </row>
    <row r="282" spans="1:10" ht="15" customHeight="1" x14ac:dyDescent="0.2">
      <c r="A282" s="337" t="s">
        <v>420</v>
      </c>
      <c r="B282" s="345" t="s">
        <v>421</v>
      </c>
      <c r="C282" s="302">
        <f>+[4]BS17A!$D1980</f>
        <v>0</v>
      </c>
      <c r="D282" s="22">
        <f>[4]BS17A!U1980</f>
        <v>275340</v>
      </c>
      <c r="E282" s="86">
        <f>+[4]BS17A!$V1980</f>
        <v>0</v>
      </c>
      <c r="F282" s="105"/>
    </row>
    <row r="283" spans="1:10" ht="15" customHeight="1" x14ac:dyDescent="0.2">
      <c r="A283" s="348" t="s">
        <v>422</v>
      </c>
      <c r="B283" s="346" t="s">
        <v>423</v>
      </c>
      <c r="C283" s="316">
        <f>+[4]BS17A!$D1981</f>
        <v>103</v>
      </c>
      <c r="D283" s="106">
        <f>[4]BS17A!U1981</f>
        <v>37440</v>
      </c>
      <c r="E283" s="102">
        <f>+[4]BS17A!$V1981</f>
        <v>3856320</v>
      </c>
      <c r="F283" s="105"/>
    </row>
    <row r="284" spans="1:10" ht="15" customHeight="1" x14ac:dyDescent="0.2">
      <c r="A284" s="343"/>
      <c r="B284" s="347" t="s">
        <v>424</v>
      </c>
      <c r="C284" s="238">
        <f>SUM(C244:C283)</f>
        <v>103</v>
      </c>
      <c r="D284" s="84"/>
      <c r="E284" s="85">
        <f>SUM(E244:E283)</f>
        <v>3856320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27" t="s">
        <v>7</v>
      </c>
      <c r="B288" s="427" t="s">
        <v>425</v>
      </c>
      <c r="C288" s="422" t="s">
        <v>346</v>
      </c>
      <c r="D288" s="258" t="s">
        <v>10</v>
      </c>
      <c r="E288" s="424" t="s">
        <v>11</v>
      </c>
      <c r="F288" s="105"/>
    </row>
    <row r="289" spans="1:7" ht="15" customHeight="1" x14ac:dyDescent="0.2">
      <c r="A289" s="335" t="s">
        <v>426</v>
      </c>
      <c r="B289" s="339" t="s">
        <v>427</v>
      </c>
      <c r="C289" s="294">
        <f>+[4]BS17A!$D1983</f>
        <v>1</v>
      </c>
      <c r="D289" s="20">
        <f>+[4]BS17A!$U1983</f>
        <v>7370</v>
      </c>
      <c r="E289" s="80">
        <f>+[4]BS17A!$V1983</f>
        <v>7370</v>
      </c>
      <c r="F289" s="234"/>
    </row>
    <row r="290" spans="1:7" ht="15" customHeight="1" x14ac:dyDescent="0.2">
      <c r="A290" s="336" t="s">
        <v>428</v>
      </c>
      <c r="B290" s="340" t="s">
        <v>429</v>
      </c>
      <c r="C290" s="291">
        <f>+[4]BS17A!$D1984</f>
        <v>0</v>
      </c>
      <c r="D290" s="15">
        <f>+[4]BS17A!$U1984</f>
        <v>3920</v>
      </c>
      <c r="E290" s="81">
        <f>+[4]BS17A!$V1984</f>
        <v>0</v>
      </c>
      <c r="F290" s="234"/>
    </row>
    <row r="291" spans="1:7" ht="15" customHeight="1" x14ac:dyDescent="0.2">
      <c r="A291" s="336" t="s">
        <v>430</v>
      </c>
      <c r="B291" s="340" t="s">
        <v>431</v>
      </c>
      <c r="C291" s="291">
        <f>+[4]BS17A!$D1985</f>
        <v>0</v>
      </c>
      <c r="D291" s="15">
        <f>+[4]BS17A!$U1985</f>
        <v>14780</v>
      </c>
      <c r="E291" s="81">
        <f>+[4]BS17A!$V1985</f>
        <v>0</v>
      </c>
      <c r="F291" s="234"/>
    </row>
    <row r="292" spans="1:7" ht="15" customHeight="1" x14ac:dyDescent="0.2">
      <c r="A292" s="336" t="s">
        <v>432</v>
      </c>
      <c r="B292" s="340" t="s">
        <v>433</v>
      </c>
      <c r="C292" s="291">
        <f>+[4]BS17A!$D1986</f>
        <v>0</v>
      </c>
      <c r="D292" s="15">
        <f>+[4]BS17A!$U1986</f>
        <v>151590</v>
      </c>
      <c r="E292" s="81">
        <f>+[4]BS17A!$V1986</f>
        <v>0</v>
      </c>
      <c r="F292" s="234"/>
    </row>
    <row r="293" spans="1:7" ht="15" customHeight="1" x14ac:dyDescent="0.2">
      <c r="A293" s="337" t="s">
        <v>434</v>
      </c>
      <c r="B293" s="341" t="s">
        <v>435</v>
      </c>
      <c r="C293" s="302">
        <f>+[4]BS17A!$D1987</f>
        <v>0</v>
      </c>
      <c r="D293" s="22">
        <f>+[4]BS17A!$U1987</f>
        <v>832610</v>
      </c>
      <c r="E293" s="86">
        <f>+[4]BS17A!$V1987</f>
        <v>0</v>
      </c>
      <c r="F293" s="234"/>
    </row>
    <row r="294" spans="1:7" ht="15" customHeight="1" x14ac:dyDescent="0.2">
      <c r="A294" s="343"/>
      <c r="B294" s="342" t="s">
        <v>436</v>
      </c>
      <c r="C294" s="261">
        <f>SUM(C289:C293)</f>
        <v>1</v>
      </c>
      <c r="D294" s="245"/>
      <c r="E294" s="62">
        <f>SUM(E289:E293)</f>
        <v>7370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27" t="s">
        <v>7</v>
      </c>
      <c r="B298" s="310" t="s">
        <v>437</v>
      </c>
      <c r="C298" s="311" t="s">
        <v>438</v>
      </c>
      <c r="D298" s="258" t="s">
        <v>10</v>
      </c>
      <c r="E298" s="424" t="s">
        <v>11</v>
      </c>
      <c r="F298" s="289"/>
      <c r="G298" s="235"/>
    </row>
    <row r="299" spans="1:7" ht="15" customHeight="1" x14ac:dyDescent="0.2">
      <c r="A299" s="335" t="s">
        <v>439</v>
      </c>
      <c r="B299" s="331" t="s">
        <v>440</v>
      </c>
      <c r="C299" s="294">
        <f>+[4]BS17A!$D1863</f>
        <v>183</v>
      </c>
      <c r="D299" s="20">
        <f>+[4]BS17A!$U1863</f>
        <v>19700</v>
      </c>
      <c r="E299" s="80">
        <f>+[4]BS17A!$V1863</f>
        <v>3605100</v>
      </c>
      <c r="F299" s="234"/>
    </row>
    <row r="300" spans="1:7" ht="15" customHeight="1" x14ac:dyDescent="0.2">
      <c r="A300" s="336" t="s">
        <v>441</v>
      </c>
      <c r="B300" s="332" t="s">
        <v>442</v>
      </c>
      <c r="C300" s="291">
        <f>+[4]BS17A!$D1864</f>
        <v>152</v>
      </c>
      <c r="D300" s="15">
        <f>+[4]BS17A!$U1864</f>
        <v>61980</v>
      </c>
      <c r="E300" s="81">
        <f>+[4]BS17A!$V1864</f>
        <v>9420960</v>
      </c>
      <c r="F300" s="234"/>
    </row>
    <row r="301" spans="1:7" ht="15" customHeight="1" x14ac:dyDescent="0.2">
      <c r="A301" s="336" t="s">
        <v>443</v>
      </c>
      <c r="B301" s="332" t="s">
        <v>444</v>
      </c>
      <c r="C301" s="291">
        <f>+[4]BS17A!$D1865</f>
        <v>0</v>
      </c>
      <c r="D301" s="15">
        <f>+[4]BS17A!$U1865</f>
        <v>76830</v>
      </c>
      <c r="E301" s="81">
        <f>+[4]BS17A!$V1865</f>
        <v>0</v>
      </c>
      <c r="F301" s="234"/>
    </row>
    <row r="302" spans="1:7" ht="15" customHeight="1" x14ac:dyDescent="0.2">
      <c r="A302" s="336" t="s">
        <v>445</v>
      </c>
      <c r="B302" s="332" t="s">
        <v>446</v>
      </c>
      <c r="C302" s="291">
        <f>+[4]BS17A!$D1866</f>
        <v>196</v>
      </c>
      <c r="D302" s="15">
        <f>+[4]BS17A!$U1866</f>
        <v>2700</v>
      </c>
      <c r="E302" s="81">
        <f>+[4]BS17A!$V1866</f>
        <v>529200</v>
      </c>
      <c r="F302" s="234"/>
    </row>
    <row r="303" spans="1:7" ht="15" customHeight="1" x14ac:dyDescent="0.2">
      <c r="A303" s="336" t="s">
        <v>447</v>
      </c>
      <c r="B303" s="332" t="s">
        <v>448</v>
      </c>
      <c r="C303" s="291">
        <f>+[4]BS17A!$D1867</f>
        <v>0</v>
      </c>
      <c r="D303" s="15">
        <f>+[4]BS17A!$U1867</f>
        <v>70</v>
      </c>
      <c r="E303" s="81">
        <f>+[4]BS17A!$V1867</f>
        <v>0</v>
      </c>
      <c r="F303" s="234"/>
    </row>
    <row r="304" spans="1:7" ht="15" customHeight="1" x14ac:dyDescent="0.2">
      <c r="A304" s="336" t="s">
        <v>449</v>
      </c>
      <c r="B304" s="333" t="s">
        <v>450</v>
      </c>
      <c r="C304" s="291">
        <f>+[4]BS17A!$D1868</f>
        <v>0</v>
      </c>
      <c r="D304" s="15">
        <f>+[4]BS17A!$U1868</f>
        <v>163110</v>
      </c>
      <c r="E304" s="81">
        <f>+[4]BS17A!$V1868</f>
        <v>0</v>
      </c>
      <c r="F304" s="234"/>
    </row>
    <row r="305" spans="1:7" ht="15" customHeight="1" x14ac:dyDescent="0.2">
      <c r="A305" s="337" t="s">
        <v>451</v>
      </c>
      <c r="B305" s="334" t="s">
        <v>452</v>
      </c>
      <c r="C305" s="302">
        <f>+[4]BS17A!$D1869</f>
        <v>0</v>
      </c>
      <c r="D305" s="22">
        <f>+[4]BS17A!$U1869</f>
        <v>11090</v>
      </c>
      <c r="E305" s="86">
        <f>+[4]BS17A!$V1869</f>
        <v>0</v>
      </c>
      <c r="F305" s="234"/>
    </row>
    <row r="306" spans="1:7" ht="15" customHeight="1" x14ac:dyDescent="0.2">
      <c r="A306" s="338"/>
      <c r="B306" s="509" t="s">
        <v>453</v>
      </c>
      <c r="C306" s="510"/>
      <c r="D306" s="101"/>
      <c r="E306" s="112">
        <f>SUM(E299:E305)</f>
        <v>13555260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27702680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27" t="s">
        <v>11</v>
      </c>
      <c r="F314" s="280"/>
      <c r="G314" s="281"/>
    </row>
    <row r="315" spans="1:7" ht="15" customHeight="1" x14ac:dyDescent="0.2">
      <c r="A315" s="256"/>
      <c r="B315" s="501" t="s">
        <v>458</v>
      </c>
      <c r="C315" s="502"/>
      <c r="D315" s="503"/>
      <c r="E315" s="113">
        <f>+E50+E76+E84+G109+E116+C121+E148+E155+E168+E207+E221+C228+E310</f>
        <v>807442437.5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27"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3560506</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77726362</v>
      </c>
      <c r="D332" s="234"/>
      <c r="E332" s="234"/>
      <c r="F332" s="234"/>
    </row>
    <row r="333" spans="1:6" ht="15" customHeight="1" x14ac:dyDescent="0.2">
      <c r="A333" s="238"/>
      <c r="B333" s="303" t="s">
        <v>475</v>
      </c>
      <c r="C333" s="90">
        <f>SUM(C325:C332)</f>
        <v>81286868</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[4]NOMBRE!B12</f>
        <v xml:space="preserve">SRA. MARIA INES NUÑEZ GONZALEZ </v>
      </c>
      <c r="F338" s="500"/>
    </row>
    <row r="339" spans="1:6" ht="12.75" x14ac:dyDescent="0.2">
      <c r="A339" s="282"/>
      <c r="B339" s="282"/>
      <c r="C339" s="282"/>
      <c r="D339" s="284"/>
      <c r="E339" s="493" t="str">
        <f>[4]NOMBRE!A12</f>
        <v>Jefe de Estadisticas</v>
      </c>
      <c r="F339" s="493"/>
    </row>
    <row r="340" spans="1:6" ht="12.75" x14ac:dyDescent="0.2">
      <c r="A340" s="282"/>
      <c r="B340" s="282"/>
      <c r="C340" s="282"/>
      <c r="D340" s="282"/>
      <c r="E340" s="421"/>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[4]NOMBRE!B11</f>
        <v>SR. NOLASCO PEREZ PEREZ</v>
      </c>
      <c r="F347" s="500"/>
    </row>
    <row r="348" spans="1:6" ht="22.5" customHeight="1" x14ac:dyDescent="0.2">
      <c r="A348" s="282"/>
      <c r="B348" s="282"/>
      <c r="C348" s="282"/>
      <c r="D348" s="288"/>
      <c r="E348" s="493" t="str">
        <f>CONCATENATE("Director ",[4]NOMBRE!B1)</f>
        <v xml:space="preserve">Director </v>
      </c>
      <c r="F348" s="493"/>
    </row>
    <row r="349" spans="1:6" ht="12.75" x14ac:dyDescent="0.2">
      <c r="A349" s="282"/>
      <c r="B349" s="282"/>
      <c r="C349" s="282"/>
      <c r="D349" s="298"/>
      <c r="E349" s="282"/>
      <c r="F349" s="288"/>
    </row>
  </sheetData>
  <mergeCells count="49">
    <mergeCell ref="E348:F348"/>
    <mergeCell ref="A318:C318"/>
    <mergeCell ref="A319:C319"/>
    <mergeCell ref="A320:B320"/>
    <mergeCell ref="E338:F338"/>
    <mergeCell ref="E339:F339"/>
    <mergeCell ref="E347:F347"/>
    <mergeCell ref="A79:E79"/>
    <mergeCell ref="A87:G87"/>
    <mergeCell ref="B315:D315"/>
    <mergeCell ref="A238:E238"/>
    <mergeCell ref="A242:E242"/>
    <mergeCell ref="A258:E258"/>
    <mergeCell ref="A277:E277"/>
    <mergeCell ref="A287:E287"/>
    <mergeCell ref="A297:E297"/>
    <mergeCell ref="B306:C306"/>
    <mergeCell ref="A309:E309"/>
    <mergeCell ref="B310:D310"/>
    <mergeCell ref="A313:E313"/>
    <mergeCell ref="A314:D314"/>
    <mergeCell ref="A231:E231"/>
    <mergeCell ref="A88:A89"/>
    <mergeCell ref="A158:E158"/>
    <mergeCell ref="A171:E171"/>
    <mergeCell ref="A210:E210"/>
    <mergeCell ref="A224:C224"/>
    <mergeCell ref="C88:G88"/>
    <mergeCell ref="B88:B89"/>
    <mergeCell ref="A112:E112"/>
    <mergeCell ref="A119:C119"/>
    <mergeCell ref="A124:E124"/>
    <mergeCell ref="A151:E151"/>
    <mergeCell ref="A41:E41"/>
    <mergeCell ref="A46:E46"/>
    <mergeCell ref="A53:E53"/>
    <mergeCell ref="C6:E6"/>
    <mergeCell ref="C1:E1"/>
    <mergeCell ref="C2:E2"/>
    <mergeCell ref="C3:E3"/>
    <mergeCell ref="C4:E4"/>
    <mergeCell ref="C5:E5"/>
    <mergeCell ref="A11:E11"/>
    <mergeCell ref="A13:E13"/>
    <mergeCell ref="A7:B7"/>
    <mergeCell ref="C7:E7"/>
    <mergeCell ref="C8:E8"/>
    <mergeCell ref="A27:E27"/>
    <mergeCell ref="A38:E38"/>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zoomScale="80" zoomScaleNormal="80" workbookViewId="0">
      <selection activeCell="B14" sqref="B14"/>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",[5]NOMBRE!B2," - ","( ",[5]NOMBRE!C2,[5]NOMBRE!D2,[5]NOMBRE!E2,[5]NOMBRE!F2,[5]NOMBRE!G2," )")</f>
        <v>COMUNA: Linares - ( 07401 )</v>
      </c>
      <c r="B2" s="229"/>
      <c r="C2" s="526"/>
      <c r="D2" s="527"/>
      <c r="E2" s="528"/>
      <c r="F2" s="231"/>
      <c r="G2" s="232"/>
    </row>
    <row r="3" spans="1:7" ht="12.75" x14ac:dyDescent="0.2">
      <c r="A3" s="228" t="str">
        <f>CONCATENATE("ESTABLECIMIENTO/ESTRATEGIA: ",[5]NOMBRE!B3," - ","( ",[5]NOMBRE!C3,[5]NOMBRE!D3,[5]NOMBRE!E3,[5]NOMBRE!F3,[5]NOMBRE!G3,[5]NOMBRE!H3," )")</f>
        <v>ESTABLECIMIENTO/ESTRATEGIA: Hospital Presidente Carlos Ibáñez del Campo - ( 116108 )</v>
      </c>
      <c r="B3" s="229"/>
      <c r="C3" s="529" t="s">
        <v>2</v>
      </c>
      <c r="D3" s="530"/>
      <c r="E3" s="531"/>
      <c r="F3" s="231"/>
      <c r="G3" s="233"/>
    </row>
    <row r="4" spans="1:7" ht="12.75" x14ac:dyDescent="0.2">
      <c r="A4" s="228" t="str">
        <f>CONCATENATE("MES: ",[5]NOMBRE!B6," - ","( ",[5]NOMBRE!C6,[5]NOMBRE!D6," )")</f>
        <v>MES: MAYO - ( 05 )</v>
      </c>
      <c r="B4" s="229"/>
      <c r="C4" s="526" t="str">
        <f>CONCATENATE([5]NOMBRE!B6," ","( ",[5]NOMBRE!C6,[5]NOMBRE!D6," )")</f>
        <v>MAYO ( 05 )</v>
      </c>
      <c r="D4" s="527"/>
      <c r="E4" s="528"/>
      <c r="F4" s="231"/>
      <c r="G4" s="233"/>
    </row>
    <row r="5" spans="1:7" ht="12.75" x14ac:dyDescent="0.2">
      <c r="A5" s="228" t="str">
        <f>CONCATENATE("AÑO: ",[5]NOMBRE!B7)</f>
        <v>AÑO: 2016</v>
      </c>
      <c r="B5" s="229"/>
      <c r="C5" s="529" t="s">
        <v>3</v>
      </c>
      <c r="D5" s="530"/>
      <c r="E5" s="531"/>
      <c r="F5" s="231"/>
      <c r="G5" s="233"/>
    </row>
    <row r="6" spans="1:7" ht="12.75" x14ac:dyDescent="0.2">
      <c r="A6" s="234"/>
      <c r="B6" s="234"/>
      <c r="C6" s="526">
        <f>[5]NOMBRE!B7</f>
        <v>2016</v>
      </c>
      <c r="D6" s="527"/>
      <c r="E6" s="528"/>
      <c r="F6" s="231"/>
      <c r="G6" s="233"/>
    </row>
    <row r="7" spans="1:7" ht="15" x14ac:dyDescent="0.2">
      <c r="A7" s="521" t="s">
        <v>4</v>
      </c>
      <c r="B7" s="522"/>
      <c r="C7" s="523" t="s">
        <v>5</v>
      </c>
      <c r="D7" s="524"/>
      <c r="E7" s="525"/>
      <c r="F7" s="231"/>
      <c r="G7" s="233"/>
    </row>
    <row r="8" spans="1:7" ht="15" x14ac:dyDescent="0.2">
      <c r="A8" s="234"/>
      <c r="B8" s="429" t="s">
        <v>6</v>
      </c>
      <c r="C8" s="526" t="str">
        <f>CONCATENATE([5]NOMBRE!B3," ","( ",[5]NOMBRE!C3,[5]NOMBRE!D3,[5]NOMBRE!E3,[5]NOMBRE!F3,[5]NOMBRE!G3,"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34" t="s">
        <v>7</v>
      </c>
      <c r="B12" s="434" t="s">
        <v>8</v>
      </c>
      <c r="C12" s="430" t="s">
        <v>9</v>
      </c>
      <c r="D12" s="258" t="s">
        <v>10</v>
      </c>
      <c r="E12" s="432" t="s">
        <v>11</v>
      </c>
      <c r="F12" s="234"/>
    </row>
    <row r="13" spans="1:7" ht="12.75" customHeight="1" x14ac:dyDescent="0.2">
      <c r="A13" s="497" t="s">
        <v>12</v>
      </c>
      <c r="B13" s="498"/>
      <c r="C13" s="498"/>
      <c r="D13" s="498"/>
      <c r="E13" s="499"/>
      <c r="F13" s="234"/>
    </row>
    <row r="14" spans="1:7" ht="15" customHeight="1" x14ac:dyDescent="0.2">
      <c r="A14" s="335" t="s">
        <v>13</v>
      </c>
      <c r="B14" s="396" t="s">
        <v>14</v>
      </c>
      <c r="C14" s="291">
        <f>[5]BS17A!$D13</f>
        <v>0</v>
      </c>
      <c r="D14" s="12">
        <f>[5]BS17A!$U13</f>
        <v>4460</v>
      </c>
      <c r="E14" s="13">
        <f>[5]BS17A!$V13</f>
        <v>0</v>
      </c>
      <c r="F14" s="234"/>
    </row>
    <row r="15" spans="1:7" ht="36" customHeight="1" x14ac:dyDescent="0.2">
      <c r="A15" s="336" t="s">
        <v>15</v>
      </c>
      <c r="B15" s="396" t="s">
        <v>478</v>
      </c>
      <c r="C15" s="291">
        <f>[5]BS17A!$D14</f>
        <v>0</v>
      </c>
      <c r="D15" s="15">
        <f>[5]BS17A!$U14</f>
        <v>5610</v>
      </c>
      <c r="E15" s="16">
        <f>[5]BS17A!$V14</f>
        <v>0</v>
      </c>
      <c r="F15" s="234"/>
    </row>
    <row r="16" spans="1:7" ht="15" customHeight="1" x14ac:dyDescent="0.2">
      <c r="A16" s="336" t="s">
        <v>17</v>
      </c>
      <c r="B16" s="396" t="s">
        <v>479</v>
      </c>
      <c r="C16" s="291">
        <f>[5]BS17A!$D15</f>
        <v>5670</v>
      </c>
      <c r="D16" s="15">
        <f>[5]BS17A!$U15</f>
        <v>12030</v>
      </c>
      <c r="E16" s="16">
        <f>[5]BS17A!$V15</f>
        <v>68210100</v>
      </c>
      <c r="F16" s="234"/>
    </row>
    <row r="17" spans="1:6" ht="15" customHeight="1" x14ac:dyDescent="0.2">
      <c r="A17" s="336" t="s">
        <v>19</v>
      </c>
      <c r="B17" s="396" t="s">
        <v>20</v>
      </c>
      <c r="C17" s="291">
        <f>[5]BS17A!$D16</f>
        <v>0</v>
      </c>
      <c r="D17" s="15">
        <f>[5]BS17A!$U16</f>
        <v>7180</v>
      </c>
      <c r="E17" s="16">
        <f>[5]BS17A!$V16</f>
        <v>0</v>
      </c>
      <c r="F17" s="234"/>
    </row>
    <row r="18" spans="1:6" ht="15" customHeight="1" x14ac:dyDescent="0.2">
      <c r="A18" s="336" t="s">
        <v>21</v>
      </c>
      <c r="B18" s="396" t="s">
        <v>480</v>
      </c>
      <c r="C18" s="291">
        <f>[5]BS17A!$D17</f>
        <v>0</v>
      </c>
      <c r="D18" s="15">
        <f>[5]BS17A!$U17</f>
        <v>7880</v>
      </c>
      <c r="E18" s="16">
        <f>[5]BS17A!$V17</f>
        <v>0</v>
      </c>
      <c r="F18" s="234"/>
    </row>
    <row r="19" spans="1:6" ht="33" customHeight="1" x14ac:dyDescent="0.2">
      <c r="A19" s="336" t="s">
        <v>23</v>
      </c>
      <c r="B19" s="396" t="s">
        <v>481</v>
      </c>
      <c r="C19" s="291">
        <f>[5]BS17A!$D20</f>
        <v>0</v>
      </c>
      <c r="D19" s="15">
        <f>[5]BS17A!$U20</f>
        <v>6080</v>
      </c>
      <c r="E19" s="16">
        <f>[5]BS17A!$V20</f>
        <v>0</v>
      </c>
      <c r="F19" s="234"/>
    </row>
    <row r="20" spans="1:6" ht="42.75" customHeight="1" x14ac:dyDescent="0.2">
      <c r="A20" s="336" t="s">
        <v>25</v>
      </c>
      <c r="B20" s="396" t="s">
        <v>482</v>
      </c>
      <c r="C20" s="291">
        <f>[5]BS17A!$D21</f>
        <v>0</v>
      </c>
      <c r="D20" s="15">
        <f>[5]BS17A!$U21</f>
        <v>7290</v>
      </c>
      <c r="E20" s="16">
        <f>[5]BS17A!$V21</f>
        <v>0</v>
      </c>
      <c r="F20" s="234"/>
    </row>
    <row r="21" spans="1:6" ht="42.75" customHeight="1" x14ac:dyDescent="0.2">
      <c r="A21" s="336" t="s">
        <v>27</v>
      </c>
      <c r="B21" s="396" t="s">
        <v>483</v>
      </c>
      <c r="C21" s="291">
        <f>[5]BS17A!$D22</f>
        <v>0</v>
      </c>
      <c r="D21" s="15">
        <f>[5]BS17A!$U22</f>
        <v>9040</v>
      </c>
      <c r="E21" s="16">
        <f>[5]BS17A!$V22</f>
        <v>0</v>
      </c>
      <c r="F21" s="234"/>
    </row>
    <row r="22" spans="1:6" ht="32.25" customHeight="1" x14ac:dyDescent="0.2">
      <c r="A22" s="336" t="s">
        <v>29</v>
      </c>
      <c r="B22" s="396" t="s">
        <v>484</v>
      </c>
      <c r="C22" s="291">
        <f>[5]BS17A!$D23</f>
        <v>2840</v>
      </c>
      <c r="D22" s="15">
        <f>[5]BS17A!$U23</f>
        <v>6080</v>
      </c>
      <c r="E22" s="16">
        <f>[5]BS17A!$V23</f>
        <v>17267200</v>
      </c>
      <c r="F22" s="234"/>
    </row>
    <row r="23" spans="1:6" ht="40.5" customHeight="1" x14ac:dyDescent="0.2">
      <c r="A23" s="336" t="s">
        <v>31</v>
      </c>
      <c r="B23" s="396" t="s">
        <v>485</v>
      </c>
      <c r="C23" s="291">
        <f>[5]BS17A!$D24</f>
        <v>1543</v>
      </c>
      <c r="D23" s="15">
        <f>[5]BS17A!$U24</f>
        <v>7290</v>
      </c>
      <c r="E23" s="16">
        <f>[5]BS17A!$V24</f>
        <v>11248470</v>
      </c>
      <c r="F23" s="234"/>
    </row>
    <row r="24" spans="1:6" ht="27" customHeight="1" x14ac:dyDescent="0.2">
      <c r="A24" s="336" t="s">
        <v>33</v>
      </c>
      <c r="B24" s="396" t="s">
        <v>486</v>
      </c>
      <c r="C24" s="291">
        <f>[5]BS17A!$D25</f>
        <v>2266</v>
      </c>
      <c r="D24" s="15">
        <f>[5]BS17A!$U25</f>
        <v>9040</v>
      </c>
      <c r="E24" s="16">
        <f>[5]BS17A!$V25</f>
        <v>20484640</v>
      </c>
      <c r="F24" s="234"/>
    </row>
    <row r="25" spans="1:6" ht="15" customHeight="1" x14ac:dyDescent="0.2">
      <c r="A25" s="336" t="s">
        <v>35</v>
      </c>
      <c r="B25" s="396" t="s">
        <v>36</v>
      </c>
      <c r="C25" s="291">
        <f>+[5]BS17A!$D795</f>
        <v>323</v>
      </c>
      <c r="D25" s="15">
        <f>+[5]BS17A!$U795</f>
        <v>7380</v>
      </c>
      <c r="E25" s="16">
        <f>+[5]BS17A!$V795</f>
        <v>2383740</v>
      </c>
      <c r="F25" s="234"/>
    </row>
    <row r="26" spans="1:6" ht="15" customHeight="1" x14ac:dyDescent="0.2">
      <c r="A26" s="337" t="s">
        <v>37</v>
      </c>
      <c r="B26" s="396" t="s">
        <v>38</v>
      </c>
      <c r="C26" s="302">
        <f>+[5]BS17A!$D800</f>
        <v>1</v>
      </c>
      <c r="D26" s="17">
        <f>+[5]BS17A!$U800</f>
        <v>30560</v>
      </c>
      <c r="E26" s="18">
        <f>+[5]BS17A!$V800</f>
        <v>30560</v>
      </c>
      <c r="F26" s="234"/>
    </row>
    <row r="27" spans="1:6" ht="18" customHeight="1" x14ac:dyDescent="0.2">
      <c r="A27" s="497" t="s">
        <v>39</v>
      </c>
      <c r="B27" s="498"/>
      <c r="C27" s="498"/>
      <c r="D27" s="498"/>
      <c r="E27" s="499"/>
      <c r="F27" s="234"/>
    </row>
    <row r="28" spans="1:6" ht="15" customHeight="1" x14ac:dyDescent="0.2">
      <c r="A28" s="335" t="s">
        <v>40</v>
      </c>
      <c r="B28" s="344" t="s">
        <v>41</v>
      </c>
      <c r="C28" s="294">
        <f>[5]BS17A!$D27</f>
        <v>2178</v>
      </c>
      <c r="D28" s="12">
        <f>[5]BS17A!$U27</f>
        <v>1180</v>
      </c>
      <c r="E28" s="13">
        <f>[5]BS17A!$V27</f>
        <v>2570040</v>
      </c>
      <c r="F28" s="234"/>
    </row>
    <row r="29" spans="1:6" ht="15" customHeight="1" x14ac:dyDescent="0.2">
      <c r="A29" s="336" t="s">
        <v>42</v>
      </c>
      <c r="B29" s="350" t="s">
        <v>43</v>
      </c>
      <c r="C29" s="291">
        <f>[5]BS17A!$D28</f>
        <v>0</v>
      </c>
      <c r="D29" s="15">
        <f>[5]BS17A!$U28</f>
        <v>2030</v>
      </c>
      <c r="E29" s="16">
        <f>[5]BS17A!$V28</f>
        <v>0</v>
      </c>
      <c r="F29" s="234"/>
    </row>
    <row r="30" spans="1:6" ht="15" customHeight="1" x14ac:dyDescent="0.2">
      <c r="A30" s="336" t="s">
        <v>44</v>
      </c>
      <c r="B30" s="333" t="s">
        <v>45</v>
      </c>
      <c r="C30" s="291">
        <f>[5]BS17A!$D29</f>
        <v>0</v>
      </c>
      <c r="D30" s="15">
        <f>[5]BS17A!$U29</f>
        <v>650</v>
      </c>
      <c r="E30" s="16">
        <f>[5]BS17A!$V29</f>
        <v>0</v>
      </c>
      <c r="F30" s="234"/>
    </row>
    <row r="31" spans="1:6" ht="15" customHeight="1" x14ac:dyDescent="0.2">
      <c r="A31" s="336" t="s">
        <v>46</v>
      </c>
      <c r="B31" s="333" t="s">
        <v>47</v>
      </c>
      <c r="C31" s="291">
        <f>[5]BS17A!$D30</f>
        <v>193</v>
      </c>
      <c r="D31" s="15">
        <f>[5]BS17A!$U30</f>
        <v>1610</v>
      </c>
      <c r="E31" s="16">
        <f>[5]BS17A!$V30</f>
        <v>310730</v>
      </c>
      <c r="F31" s="234"/>
    </row>
    <row r="32" spans="1:6" ht="15" customHeight="1" x14ac:dyDescent="0.2">
      <c r="A32" s="336" t="s">
        <v>48</v>
      </c>
      <c r="B32" s="333" t="s">
        <v>49</v>
      </c>
      <c r="C32" s="291">
        <f>[5]BS17A!$D31</f>
        <v>1371</v>
      </c>
      <c r="D32" s="15">
        <f>[5]BS17A!$U31</f>
        <v>1300</v>
      </c>
      <c r="E32" s="16">
        <f>[5]BS17A!$V31</f>
        <v>1782300</v>
      </c>
      <c r="F32" s="234"/>
    </row>
    <row r="33" spans="1:6" ht="15" customHeight="1" x14ac:dyDescent="0.2">
      <c r="A33" s="336" t="s">
        <v>50</v>
      </c>
      <c r="B33" s="350" t="s">
        <v>51</v>
      </c>
      <c r="C33" s="291">
        <f>[5]BS17A!$D32</f>
        <v>0</v>
      </c>
      <c r="D33" s="15">
        <f>[5]BS17A!$U32</f>
        <v>1180</v>
      </c>
      <c r="E33" s="16">
        <f>[5]BS17A!$V32</f>
        <v>0</v>
      </c>
      <c r="F33" s="234"/>
    </row>
    <row r="34" spans="1:6" ht="15" customHeight="1" x14ac:dyDescent="0.2">
      <c r="A34" s="336" t="s">
        <v>52</v>
      </c>
      <c r="B34" s="333" t="s">
        <v>53</v>
      </c>
      <c r="C34" s="291">
        <f>+[5]BS17A!$D796</f>
        <v>330</v>
      </c>
      <c r="D34" s="15">
        <f>+[5]BS17A!$U796</f>
        <v>2890</v>
      </c>
      <c r="E34" s="16">
        <f>+[5]BS17A!$V796</f>
        <v>953700</v>
      </c>
      <c r="F34" s="234"/>
    </row>
    <row r="35" spans="1:6" ht="15" customHeight="1" x14ac:dyDescent="0.2">
      <c r="A35" s="336" t="s">
        <v>54</v>
      </c>
      <c r="B35" s="350" t="s">
        <v>55</v>
      </c>
      <c r="C35" s="291">
        <f>+[5]BS17A!$D797</f>
        <v>595</v>
      </c>
      <c r="D35" s="15">
        <f>+[5]BS17A!$U797</f>
        <v>2890</v>
      </c>
      <c r="E35" s="16">
        <f>+[5]BS17A!$V797</f>
        <v>1719550</v>
      </c>
      <c r="F35" s="234"/>
    </row>
    <row r="36" spans="1:6" ht="15" customHeight="1" x14ac:dyDescent="0.2">
      <c r="A36" s="336" t="s">
        <v>56</v>
      </c>
      <c r="B36" s="350" t="s">
        <v>57</v>
      </c>
      <c r="C36" s="291">
        <f>+[5]BS17A!$D798</f>
        <v>11</v>
      </c>
      <c r="D36" s="15">
        <f>+[5]BS17A!$U798</f>
        <v>11500</v>
      </c>
      <c r="E36" s="16">
        <f>+[5]BS17A!$V798</f>
        <v>126500</v>
      </c>
      <c r="F36" s="234"/>
    </row>
    <row r="37" spans="1:6" ht="15" customHeight="1" x14ac:dyDescent="0.2">
      <c r="A37" s="337" t="s">
        <v>58</v>
      </c>
      <c r="B37" s="383" t="s">
        <v>59</v>
      </c>
      <c r="C37" s="302">
        <f>+[5]BS17A!$D799</f>
        <v>64</v>
      </c>
      <c r="D37" s="17">
        <f>+[5]BS17A!$U799</f>
        <v>13470</v>
      </c>
      <c r="E37" s="18">
        <f>+[5]BS17A!$V799</f>
        <v>862080</v>
      </c>
      <c r="F37" s="234"/>
    </row>
    <row r="38" spans="1:6" ht="18" customHeight="1" x14ac:dyDescent="0.2">
      <c r="A38" s="504" t="s">
        <v>60</v>
      </c>
      <c r="B38" s="507"/>
      <c r="C38" s="507"/>
      <c r="D38" s="507"/>
      <c r="E38" s="508"/>
      <c r="F38" s="234"/>
    </row>
    <row r="39" spans="1:6" ht="15" customHeight="1" x14ac:dyDescent="0.2">
      <c r="A39" s="335" t="s">
        <v>61</v>
      </c>
      <c r="B39" s="331" t="s">
        <v>62</v>
      </c>
      <c r="C39" s="294">
        <f>+[5]BS17A!$D801</f>
        <v>0</v>
      </c>
      <c r="D39" s="20">
        <f>+[5]BS17A!$U801</f>
        <v>3796</v>
      </c>
      <c r="E39" s="21">
        <f>+[5]BS17A!$V801</f>
        <v>0</v>
      </c>
      <c r="F39" s="234"/>
    </row>
    <row r="40" spans="1:6" ht="15" customHeight="1" x14ac:dyDescent="0.2">
      <c r="A40" s="337" t="s">
        <v>63</v>
      </c>
      <c r="B40" s="345" t="s">
        <v>64</v>
      </c>
      <c r="C40" s="302">
        <f>+[5]BS17A!$D802</f>
        <v>0</v>
      </c>
      <c r="D40" s="22">
        <f>+[5]BS17A!$U802</f>
        <v>9814</v>
      </c>
      <c r="E40" s="23">
        <f>+[5]BS17A!$V802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+[5]BS17A!$D34</f>
        <v>47</v>
      </c>
      <c r="D42" s="20">
        <f>+[5]BS17A!$U34</f>
        <v>3890</v>
      </c>
      <c r="E42" s="21">
        <f>+[5]BS17A!$V34</f>
        <v>182830</v>
      </c>
      <c r="F42" s="234"/>
    </row>
    <row r="43" spans="1:6" ht="15" customHeight="1" x14ac:dyDescent="0.2">
      <c r="A43" s="336" t="s">
        <v>68</v>
      </c>
      <c r="B43" s="333" t="s">
        <v>69</v>
      </c>
      <c r="C43" s="291">
        <f>+[5]BS17A!$D35</f>
        <v>616</v>
      </c>
      <c r="D43" s="15">
        <f>+[5]BS17A!$U35</f>
        <v>2140</v>
      </c>
      <c r="E43" s="16">
        <f>+[5]BS17A!$V35</f>
        <v>1318240</v>
      </c>
      <c r="F43" s="234"/>
    </row>
    <row r="44" spans="1:6" ht="15" customHeight="1" x14ac:dyDescent="0.2">
      <c r="A44" s="336" t="s">
        <v>70</v>
      </c>
      <c r="B44" s="333" t="s">
        <v>71</v>
      </c>
      <c r="C44" s="291">
        <f>+[5]BS17A!$D36</f>
        <v>75</v>
      </c>
      <c r="D44" s="15">
        <f>+[5]BS17A!$U36</f>
        <v>2140</v>
      </c>
      <c r="E44" s="16">
        <f>+[5]BS17A!$V36</f>
        <v>160500</v>
      </c>
      <c r="F44" s="234"/>
    </row>
    <row r="45" spans="1:6" ht="15" customHeight="1" x14ac:dyDescent="0.2">
      <c r="A45" s="337" t="s">
        <v>72</v>
      </c>
      <c r="B45" s="334" t="s">
        <v>73</v>
      </c>
      <c r="C45" s="302">
        <f>+[5]BS17A!$D37</f>
        <v>456</v>
      </c>
      <c r="D45" s="22">
        <f>+[5]BS17A!$U37</f>
        <v>650</v>
      </c>
      <c r="E45" s="23">
        <f>+[5]BS17A!$V37</f>
        <v>296400</v>
      </c>
      <c r="F45" s="234"/>
    </row>
    <row r="46" spans="1:6" ht="18" customHeight="1" x14ac:dyDescent="0.2">
      <c r="A46" s="504" t="s">
        <v>74</v>
      </c>
      <c r="B46" s="507"/>
      <c r="C46" s="507"/>
      <c r="D46" s="507"/>
      <c r="E46" s="508"/>
      <c r="F46" s="234"/>
    </row>
    <row r="47" spans="1:6" ht="15" customHeight="1" x14ac:dyDescent="0.2">
      <c r="A47" s="335" t="s">
        <v>75</v>
      </c>
      <c r="B47" s="352" t="s">
        <v>76</v>
      </c>
      <c r="C47" s="294">
        <f>+[5]BS17A!$D39</f>
        <v>346</v>
      </c>
      <c r="D47" s="20">
        <f>+[5]BS17A!$U39</f>
        <v>1850</v>
      </c>
      <c r="E47" s="21">
        <f>+[5]BS17A!$V39</f>
        <v>640100</v>
      </c>
      <c r="F47" s="234"/>
    </row>
    <row r="48" spans="1:6" ht="15" customHeight="1" x14ac:dyDescent="0.2">
      <c r="A48" s="336" t="s">
        <v>77</v>
      </c>
      <c r="B48" s="333" t="s">
        <v>78</v>
      </c>
      <c r="C48" s="291">
        <f>+[5]BS17A!$D40</f>
        <v>0</v>
      </c>
      <c r="D48" s="15">
        <f>+[5]BS17A!$U40</f>
        <v>1850</v>
      </c>
      <c r="E48" s="16">
        <f>+[5]BS17A!$V40</f>
        <v>0</v>
      </c>
      <c r="F48" s="234"/>
    </row>
    <row r="49" spans="1:7" ht="15" customHeight="1" x14ac:dyDescent="0.2">
      <c r="A49" s="337" t="s">
        <v>79</v>
      </c>
      <c r="B49" s="334" t="s">
        <v>80</v>
      </c>
      <c r="C49" s="302">
        <f>+[5]BS17A!$D41</f>
        <v>321</v>
      </c>
      <c r="D49" s="22">
        <f>+[5]BS17A!$U41</f>
        <v>1070</v>
      </c>
      <c r="E49" s="23">
        <f>+[5]BS17A!$V41</f>
        <v>343470</v>
      </c>
      <c r="F49" s="234"/>
    </row>
    <row r="50" spans="1:7" ht="18" customHeight="1" x14ac:dyDescent="0.2">
      <c r="A50" s="238"/>
      <c r="B50" s="314" t="s">
        <v>81</v>
      </c>
      <c r="C50" s="238">
        <f>SUM(C14:C49)</f>
        <v>19246</v>
      </c>
      <c r="D50" s="239"/>
      <c r="E50" s="26">
        <f>SUM(E14:E49)</f>
        <v>130891150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34" t="s">
        <v>7</v>
      </c>
      <c r="B54" s="434" t="s">
        <v>83</v>
      </c>
      <c r="C54" s="430" t="s">
        <v>9</v>
      </c>
      <c r="D54" s="259"/>
      <c r="E54" s="432" t="s">
        <v>11</v>
      </c>
      <c r="F54" s="234"/>
    </row>
    <row r="55" spans="1:7" ht="18" customHeight="1" x14ac:dyDescent="0.2">
      <c r="A55" s="433" t="s">
        <v>84</v>
      </c>
      <c r="B55" s="373" t="s">
        <v>85</v>
      </c>
      <c r="C55" s="261">
        <f>+[5]BS17!$D12</f>
        <v>67945</v>
      </c>
      <c r="D55" s="245"/>
      <c r="E55" s="246">
        <f>+E56+E57+E58+E59+E60+E61+E65+E66+E67</f>
        <v>103536360</v>
      </c>
      <c r="F55" s="234"/>
    </row>
    <row r="56" spans="1:7" ht="15" customHeight="1" x14ac:dyDescent="0.2">
      <c r="A56" s="371" t="s">
        <v>86</v>
      </c>
      <c r="B56" s="344" t="s">
        <v>87</v>
      </c>
      <c r="C56" s="328">
        <f>+[5]BS17!$D13</f>
        <v>24292</v>
      </c>
      <c r="D56" s="247"/>
      <c r="E56" s="36">
        <f>+[5]BS17A!V83</f>
        <v>27578650</v>
      </c>
      <c r="F56" s="234"/>
    </row>
    <row r="57" spans="1:7" ht="15" customHeight="1" x14ac:dyDescent="0.2">
      <c r="A57" s="336" t="s">
        <v>88</v>
      </c>
      <c r="B57" s="332" t="s">
        <v>89</v>
      </c>
      <c r="C57" s="291">
        <f>+[5]BS17!$D14</f>
        <v>30689</v>
      </c>
      <c r="D57" s="249"/>
      <c r="E57" s="39">
        <f>+[5]BS17A!V174</f>
        <v>39615760</v>
      </c>
      <c r="F57" s="234"/>
    </row>
    <row r="58" spans="1:7" ht="15" customHeight="1" x14ac:dyDescent="0.2">
      <c r="A58" s="336" t="s">
        <v>90</v>
      </c>
      <c r="B58" s="332" t="s">
        <v>91</v>
      </c>
      <c r="C58" s="291">
        <f>+[5]BS17!$D15</f>
        <v>1497</v>
      </c>
      <c r="D58" s="249"/>
      <c r="E58" s="39">
        <f>+[5]BS17A!V243</f>
        <v>5519500</v>
      </c>
      <c r="F58" s="234"/>
    </row>
    <row r="59" spans="1:7" ht="15" customHeight="1" x14ac:dyDescent="0.2">
      <c r="A59" s="336" t="s">
        <v>92</v>
      </c>
      <c r="B59" s="332" t="s">
        <v>93</v>
      </c>
      <c r="C59" s="291">
        <f>+[5]BS17!$D16</f>
        <v>0</v>
      </c>
      <c r="D59" s="249"/>
      <c r="E59" s="39">
        <f>+[5]BS17A!V289</f>
        <v>0</v>
      </c>
      <c r="F59" s="234"/>
    </row>
    <row r="60" spans="1:7" ht="15" customHeight="1" x14ac:dyDescent="0.2">
      <c r="A60" s="366" t="s">
        <v>94</v>
      </c>
      <c r="B60" s="351" t="s">
        <v>95</v>
      </c>
      <c r="C60" s="313">
        <f>+[5]BS17!$D17</f>
        <v>1802</v>
      </c>
      <c r="D60" s="250"/>
      <c r="E60" s="41">
        <f>+[5]BS17A!V295</f>
        <v>9123040</v>
      </c>
      <c r="F60" s="234"/>
    </row>
    <row r="61" spans="1:7" ht="15" customHeight="1" x14ac:dyDescent="0.2">
      <c r="A61" s="335" t="s">
        <v>96</v>
      </c>
      <c r="B61" s="374" t="s">
        <v>97</v>
      </c>
      <c r="C61" s="315">
        <f>+[5]BS17!$D18</f>
        <v>5758</v>
      </c>
      <c r="D61" s="251"/>
      <c r="E61" s="43">
        <f>SUM(E62:E64)</f>
        <v>16001660</v>
      </c>
      <c r="F61" s="234"/>
    </row>
    <row r="62" spans="1:7" ht="15" customHeight="1" x14ac:dyDescent="0.2">
      <c r="A62" s="377"/>
      <c r="B62" s="352" t="s">
        <v>98</v>
      </c>
      <c r="C62" s="294">
        <f>+[5]BS17!$D19</f>
        <v>4665</v>
      </c>
      <c r="D62" s="252"/>
      <c r="E62" s="45">
        <f>+[5]BS17A!V362</f>
        <v>11337690</v>
      </c>
      <c r="F62" s="234"/>
    </row>
    <row r="63" spans="1:7" ht="15" customHeight="1" x14ac:dyDescent="0.2">
      <c r="A63" s="377"/>
      <c r="B63" s="332" t="s">
        <v>99</v>
      </c>
      <c r="C63" s="291">
        <f>+[5]BS17!$D20</f>
        <v>63</v>
      </c>
      <c r="D63" s="249"/>
      <c r="E63" s="39">
        <f>+[5]BS17A!V405</f>
        <v>186750</v>
      </c>
      <c r="F63" s="234"/>
    </row>
    <row r="64" spans="1:7" ht="15" customHeight="1" x14ac:dyDescent="0.2">
      <c r="A64" s="378"/>
      <c r="B64" s="334" t="s">
        <v>100</v>
      </c>
      <c r="C64" s="302">
        <f>+[5]BS17!$D21</f>
        <v>1030</v>
      </c>
      <c r="D64" s="253"/>
      <c r="E64" s="47">
        <f>+[5]BS17A!V428</f>
        <v>4477220</v>
      </c>
      <c r="F64" s="234"/>
    </row>
    <row r="65" spans="1:7" ht="15" customHeight="1" x14ac:dyDescent="0.2">
      <c r="A65" s="371" t="s">
        <v>101</v>
      </c>
      <c r="B65" s="370" t="s">
        <v>102</v>
      </c>
      <c r="C65" s="328">
        <f>+[5]BS17!$D22</f>
        <v>0</v>
      </c>
      <c r="D65" s="247"/>
      <c r="E65" s="36">
        <f>+[5]BS17A!V446</f>
        <v>0</v>
      </c>
      <c r="F65" s="234"/>
    </row>
    <row r="66" spans="1:7" ht="15" customHeight="1" x14ac:dyDescent="0.2">
      <c r="A66" s="336" t="s">
        <v>103</v>
      </c>
      <c r="B66" s="332" t="s">
        <v>104</v>
      </c>
      <c r="C66" s="291">
        <f>+[5]BS17!$D23</f>
        <v>87</v>
      </c>
      <c r="D66" s="249"/>
      <c r="E66" s="39">
        <f>+[5]BS17A!V456</f>
        <v>141190</v>
      </c>
      <c r="F66" s="234"/>
    </row>
    <row r="67" spans="1:7" ht="15" customHeight="1" x14ac:dyDescent="0.2">
      <c r="A67" s="366" t="s">
        <v>105</v>
      </c>
      <c r="B67" s="351" t="s">
        <v>106</v>
      </c>
      <c r="C67" s="313">
        <f>+[5]BS17!$D24</f>
        <v>3820</v>
      </c>
      <c r="D67" s="250"/>
      <c r="E67" s="41">
        <f>+[5]BS17A!V500</f>
        <v>5556560</v>
      </c>
      <c r="F67" s="234"/>
    </row>
    <row r="68" spans="1:7" ht="15" customHeight="1" x14ac:dyDescent="0.2">
      <c r="A68" s="379" t="s">
        <v>107</v>
      </c>
      <c r="B68" s="369" t="s">
        <v>108</v>
      </c>
      <c r="C68" s="329">
        <f>+[5]BS17!$D25</f>
        <v>5068</v>
      </c>
      <c r="D68" s="254"/>
      <c r="E68" s="49">
        <f>SUM(E69:E74)</f>
        <v>96528160</v>
      </c>
      <c r="F68" s="234"/>
    </row>
    <row r="69" spans="1:7" ht="15" customHeight="1" x14ac:dyDescent="0.2">
      <c r="A69" s="336" t="s">
        <v>109</v>
      </c>
      <c r="B69" s="332" t="s">
        <v>110</v>
      </c>
      <c r="C69" s="291">
        <f>+[5]BS17!$D26</f>
        <v>3225</v>
      </c>
      <c r="D69" s="249"/>
      <c r="E69" s="39">
        <f>+[5]BS17A!V535</f>
        <v>27242890</v>
      </c>
      <c r="F69" s="234"/>
    </row>
    <row r="70" spans="1:7" ht="15" customHeight="1" x14ac:dyDescent="0.2">
      <c r="A70" s="336" t="s">
        <v>111</v>
      </c>
      <c r="B70" s="332" t="s">
        <v>112</v>
      </c>
      <c r="C70" s="291">
        <f>+[5]BS17!$D27</f>
        <v>5</v>
      </c>
      <c r="D70" s="249"/>
      <c r="E70" s="39">
        <f>+[5]BS17A!V590</f>
        <v>94260</v>
      </c>
      <c r="F70" s="234"/>
    </row>
    <row r="71" spans="1:7" ht="15" customHeight="1" x14ac:dyDescent="0.2">
      <c r="A71" s="336" t="s">
        <v>113</v>
      </c>
      <c r="B71" s="332" t="s">
        <v>114</v>
      </c>
      <c r="C71" s="291">
        <f>+[5]BS17!$D28</f>
        <v>1131</v>
      </c>
      <c r="D71" s="249"/>
      <c r="E71" s="39">
        <f>+[5]BS17A!V615</f>
        <v>58366290</v>
      </c>
      <c r="F71" s="234"/>
    </row>
    <row r="72" spans="1:7" ht="15" customHeight="1" x14ac:dyDescent="0.2">
      <c r="A72" s="336" t="s">
        <v>115</v>
      </c>
      <c r="B72" s="332" t="s">
        <v>116</v>
      </c>
      <c r="C72" s="291">
        <f>+[5]BS17!$D30+[5]BS17!$D32</f>
        <v>524</v>
      </c>
      <c r="D72" s="249"/>
      <c r="E72" s="39">
        <f>+[5]BS17A!V633-[5]BS17A!V634</f>
        <v>9829200</v>
      </c>
      <c r="F72" s="234"/>
    </row>
    <row r="73" spans="1:7" ht="15" customHeight="1" x14ac:dyDescent="0.2">
      <c r="A73" s="380"/>
      <c r="B73" s="332" t="s">
        <v>117</v>
      </c>
      <c r="C73" s="291">
        <f>+[5]BS17!$D31</f>
        <v>183</v>
      </c>
      <c r="D73" s="249"/>
      <c r="E73" s="39">
        <f>+[5]BS17A!V634</f>
        <v>995520</v>
      </c>
      <c r="F73" s="234"/>
    </row>
    <row r="74" spans="1:7" ht="15" customHeight="1" x14ac:dyDescent="0.2">
      <c r="A74" s="381" t="s">
        <v>118</v>
      </c>
      <c r="B74" s="375" t="s">
        <v>119</v>
      </c>
      <c r="C74" s="319">
        <f>+[5]BS17!$D33</f>
        <v>0</v>
      </c>
      <c r="D74" s="299"/>
      <c r="E74" s="124">
        <f>+[5]BS17A!V654</f>
        <v>0</v>
      </c>
      <c r="F74" s="234"/>
    </row>
    <row r="75" spans="1:7" ht="15" customHeight="1" x14ac:dyDescent="0.2">
      <c r="A75" s="382" t="s">
        <v>120</v>
      </c>
      <c r="B75" s="376" t="s">
        <v>121</v>
      </c>
      <c r="C75" s="330">
        <f>+[5]BS17!$D34</f>
        <v>0</v>
      </c>
      <c r="D75" s="255"/>
      <c r="E75" s="51">
        <f>+[5]BS17A!V783</f>
        <v>0</v>
      </c>
      <c r="F75" s="234"/>
    </row>
    <row r="76" spans="1:7" ht="15" customHeight="1" x14ac:dyDescent="0.2">
      <c r="A76" s="338"/>
      <c r="B76" s="435" t="s">
        <v>122</v>
      </c>
      <c r="C76" s="261">
        <f>+C55+C68+C75</f>
        <v>73013</v>
      </c>
      <c r="D76" s="245"/>
      <c r="E76" s="53">
        <f>+E55+E68+E75</f>
        <v>200064520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34" t="s">
        <v>7</v>
      </c>
      <c r="B80" s="431" t="s">
        <v>8</v>
      </c>
      <c r="C80" s="257" t="s">
        <v>9</v>
      </c>
      <c r="D80" s="259"/>
      <c r="E80" s="260" t="s">
        <v>11</v>
      </c>
      <c r="F80" s="242"/>
      <c r="G80" s="243"/>
    </row>
    <row r="81" spans="1:7" ht="15" customHeight="1" x14ac:dyDescent="0.2">
      <c r="A81" s="372" t="s">
        <v>124</v>
      </c>
      <c r="B81" s="344" t="s">
        <v>125</v>
      </c>
      <c r="C81" s="294">
        <f>+[5]BS17!D49</f>
        <v>0</v>
      </c>
      <c r="D81" s="247"/>
      <c r="E81" s="58">
        <f>+SUM([5]BS17A!V673+[5]BS17A!V719)</f>
        <v>0</v>
      </c>
      <c r="F81" s="234"/>
    </row>
    <row r="82" spans="1:7" ht="15" customHeight="1" x14ac:dyDescent="0.2">
      <c r="A82" s="358">
        <v>2001</v>
      </c>
      <c r="B82" s="332" t="s">
        <v>126</v>
      </c>
      <c r="C82" s="291">
        <f>+[5]BS17!E130</f>
        <v>432</v>
      </c>
      <c r="D82" s="249"/>
      <c r="E82" s="59">
        <f>+[5]BS17A!V1574</f>
        <v>4039890</v>
      </c>
      <c r="F82" s="234"/>
    </row>
    <row r="83" spans="1:7" ht="15" customHeight="1" x14ac:dyDescent="0.2">
      <c r="A83" s="366" t="s">
        <v>127</v>
      </c>
      <c r="B83" s="351" t="s">
        <v>128</v>
      </c>
      <c r="C83" s="313">
        <f>+[5]BS17A!D1849</f>
        <v>32</v>
      </c>
      <c r="D83" s="250"/>
      <c r="E83" s="60">
        <f>+[5]BS17A!V1849</f>
        <v>2305370</v>
      </c>
      <c r="F83" s="234"/>
    </row>
    <row r="84" spans="1:7" ht="17.25" customHeight="1" x14ac:dyDescent="0.2">
      <c r="A84" s="338"/>
      <c r="B84" s="435" t="s">
        <v>129</v>
      </c>
      <c r="C84" s="261">
        <f>+SUM(C81:C83)</f>
        <v>464</v>
      </c>
      <c r="D84" s="245"/>
      <c r="E84" s="62">
        <f>SUM(E81:E83)</f>
        <v>6345260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34" t="s">
        <v>477</v>
      </c>
      <c r="D89" s="431" t="s">
        <v>131</v>
      </c>
      <c r="E89" s="301" t="s">
        <v>132</v>
      </c>
      <c r="F89" s="258" t="s">
        <v>133</v>
      </c>
      <c r="G89" s="432" t="s">
        <v>11</v>
      </c>
    </row>
    <row r="90" spans="1:7" ht="15" customHeight="1" x14ac:dyDescent="0.2">
      <c r="A90" s="335" t="s">
        <v>134</v>
      </c>
      <c r="B90" s="331" t="s">
        <v>135</v>
      </c>
      <c r="C90" s="395">
        <f>SUM(D90:F90)</f>
        <v>0</v>
      </c>
      <c r="D90" s="322">
        <f>+[5]BS17!E68</f>
        <v>0</v>
      </c>
      <c r="E90" s="262">
        <f>+[5]BS17!F68</f>
        <v>0</v>
      </c>
      <c r="F90" s="263">
        <f>+[5]BS17!G68</f>
        <v>0</v>
      </c>
      <c r="G90" s="64">
        <f>[5]BS17A!V811</f>
        <v>0</v>
      </c>
    </row>
    <row r="91" spans="1:7" ht="15" customHeight="1" x14ac:dyDescent="0.2">
      <c r="A91" s="336" t="s">
        <v>136</v>
      </c>
      <c r="B91" s="332" t="s">
        <v>137</v>
      </c>
      <c r="C91" s="391">
        <f t="shared" ref="C91:C108" si="0">SUM(D91:F91)</f>
        <v>160</v>
      </c>
      <c r="D91" s="323">
        <f>+[5]BS17!E69</f>
        <v>160</v>
      </c>
      <c r="E91" s="264">
        <f>+[5]BS17!F69</f>
        <v>0</v>
      </c>
      <c r="F91" s="265">
        <f>+[5]BS17!G69</f>
        <v>0</v>
      </c>
      <c r="G91" s="65">
        <f>[5]BS17A!V882</f>
        <v>52182870</v>
      </c>
    </row>
    <row r="92" spans="1:7" ht="15" customHeight="1" x14ac:dyDescent="0.2">
      <c r="A92" s="336" t="s">
        <v>138</v>
      </c>
      <c r="B92" s="332" t="s">
        <v>139</v>
      </c>
      <c r="C92" s="391">
        <f t="shared" si="0"/>
        <v>25</v>
      </c>
      <c r="D92" s="323">
        <f>+[5]BS17!E70</f>
        <v>19</v>
      </c>
      <c r="E92" s="264">
        <f>+[5]BS17!F70</f>
        <v>0</v>
      </c>
      <c r="F92" s="265">
        <f>+[5]BS17!G70</f>
        <v>6</v>
      </c>
      <c r="G92" s="65">
        <f>[5]BS17A!V961</f>
        <v>2160570</v>
      </c>
    </row>
    <row r="93" spans="1:7" ht="15" customHeight="1" x14ac:dyDescent="0.2">
      <c r="A93" s="336" t="s">
        <v>140</v>
      </c>
      <c r="B93" s="332" t="s">
        <v>141</v>
      </c>
      <c r="C93" s="391">
        <f t="shared" si="0"/>
        <v>12</v>
      </c>
      <c r="D93" s="323">
        <f>+[5]BS17!E71</f>
        <v>11</v>
      </c>
      <c r="E93" s="264">
        <f>+[5]BS17!F71</f>
        <v>0</v>
      </c>
      <c r="F93" s="265">
        <f>+[5]BS17!G71</f>
        <v>1</v>
      </c>
      <c r="G93" s="65">
        <f>[5]BS17A!V1037</f>
        <v>1217160</v>
      </c>
    </row>
    <row r="94" spans="1:7" ht="15" customHeight="1" x14ac:dyDescent="0.2">
      <c r="A94" s="336" t="s">
        <v>142</v>
      </c>
      <c r="B94" s="332" t="s">
        <v>143</v>
      </c>
      <c r="C94" s="391">
        <f t="shared" si="0"/>
        <v>47</v>
      </c>
      <c r="D94" s="323">
        <f>+[5]BS17!E72</f>
        <v>46</v>
      </c>
      <c r="E94" s="264">
        <f>+[5]BS17!F72</f>
        <v>0</v>
      </c>
      <c r="F94" s="265">
        <f>+[5]BS17!G72</f>
        <v>1</v>
      </c>
      <c r="G94" s="65">
        <f>[5]BS17A!V1098</f>
        <v>2823192.5</v>
      </c>
    </row>
    <row r="95" spans="1:7" ht="15" customHeight="1" x14ac:dyDescent="0.2">
      <c r="A95" s="336" t="s">
        <v>144</v>
      </c>
      <c r="B95" s="332" t="s">
        <v>145</v>
      </c>
      <c r="C95" s="391">
        <f t="shared" si="0"/>
        <v>84</v>
      </c>
      <c r="D95" s="323">
        <f>+[5]BS17!E73</f>
        <v>83</v>
      </c>
      <c r="E95" s="264">
        <f>+[5]BS17!F73</f>
        <v>0</v>
      </c>
      <c r="F95" s="265">
        <f>+[5]BS17!G73</f>
        <v>1</v>
      </c>
      <c r="G95" s="65">
        <f>[5]BS17A!V1166</f>
        <v>1664805</v>
      </c>
    </row>
    <row r="96" spans="1:7" ht="15" customHeight="1" x14ac:dyDescent="0.2">
      <c r="A96" s="336" t="s">
        <v>146</v>
      </c>
      <c r="B96" s="332" t="s">
        <v>147</v>
      </c>
      <c r="C96" s="391">
        <f t="shared" si="0"/>
        <v>1</v>
      </c>
      <c r="D96" s="323">
        <f>+[5]BS17!E74</f>
        <v>1</v>
      </c>
      <c r="E96" s="264">
        <f>+[5]BS17!F74</f>
        <v>0</v>
      </c>
      <c r="F96" s="265">
        <f>+[5]BS17!G74</f>
        <v>0</v>
      </c>
      <c r="G96" s="65">
        <f>[5]BS17A!V1221</f>
        <v>83290</v>
      </c>
    </row>
    <row r="97" spans="1:7" ht="15" customHeight="1" x14ac:dyDescent="0.2">
      <c r="A97" s="336" t="s">
        <v>148</v>
      </c>
      <c r="B97" s="332" t="s">
        <v>149</v>
      </c>
      <c r="C97" s="391">
        <f t="shared" si="0"/>
        <v>3</v>
      </c>
      <c r="D97" s="323">
        <f>+[5]BS17!E75</f>
        <v>3</v>
      </c>
      <c r="E97" s="264">
        <f>+[5]BS17!F75</f>
        <v>0</v>
      </c>
      <c r="F97" s="265">
        <f>+[5]BS17!G75</f>
        <v>0</v>
      </c>
      <c r="G97" s="65">
        <f>[5]BS17A!V1287</f>
        <v>548960</v>
      </c>
    </row>
    <row r="98" spans="1:7" ht="15" customHeight="1" x14ac:dyDescent="0.2">
      <c r="A98" s="336" t="s">
        <v>150</v>
      </c>
      <c r="B98" s="332" t="s">
        <v>151</v>
      </c>
      <c r="C98" s="391">
        <f t="shared" si="0"/>
        <v>214</v>
      </c>
      <c r="D98" s="323">
        <f>+[5]BS17!E76</f>
        <v>186</v>
      </c>
      <c r="E98" s="264">
        <f>+[5]BS17!F76</f>
        <v>1</v>
      </c>
      <c r="F98" s="265">
        <f>+[5]BS17!G76</f>
        <v>27</v>
      </c>
      <c r="G98" s="65">
        <f>[5]BS17A!V1357</f>
        <v>58118270</v>
      </c>
    </row>
    <row r="99" spans="1:7" ht="15" customHeight="1" x14ac:dyDescent="0.2">
      <c r="A99" s="336" t="s">
        <v>152</v>
      </c>
      <c r="B99" s="332" t="s">
        <v>153</v>
      </c>
      <c r="C99" s="391">
        <f t="shared" si="0"/>
        <v>9</v>
      </c>
      <c r="D99" s="323">
        <f>+[5]BS17!E77</f>
        <v>8</v>
      </c>
      <c r="E99" s="264">
        <f>+[5]BS17!F77</f>
        <v>0</v>
      </c>
      <c r="F99" s="265">
        <f>+[5]BS17!G77</f>
        <v>1</v>
      </c>
      <c r="G99" s="65">
        <f>[5]BS17A!V1441</f>
        <v>1117027.5</v>
      </c>
    </row>
    <row r="100" spans="1:7" ht="15" customHeight="1" x14ac:dyDescent="0.2">
      <c r="A100" s="336" t="s">
        <v>154</v>
      </c>
      <c r="B100" s="332" t="s">
        <v>155</v>
      </c>
      <c r="C100" s="391">
        <f t="shared" si="0"/>
        <v>53</v>
      </c>
      <c r="D100" s="323">
        <f>+[5]BS17!E78</f>
        <v>51</v>
      </c>
      <c r="E100" s="264">
        <f>+[5]BS17!F78</f>
        <v>0</v>
      </c>
      <c r="F100" s="265">
        <f>+[5]BS17!G78</f>
        <v>2</v>
      </c>
      <c r="G100" s="65">
        <f>[5]BS17A!V1489</f>
        <v>12376640</v>
      </c>
    </row>
    <row r="101" spans="1:7" ht="15" customHeight="1" x14ac:dyDescent="0.2">
      <c r="A101" s="336" t="s">
        <v>156</v>
      </c>
      <c r="B101" s="332" t="s">
        <v>157</v>
      </c>
      <c r="C101" s="391">
        <f t="shared" si="0"/>
        <v>10</v>
      </c>
      <c r="D101" s="323">
        <f>+[5]BS17!E79</f>
        <v>10</v>
      </c>
      <c r="E101" s="264">
        <f>+[5]BS17!F79</f>
        <v>0</v>
      </c>
      <c r="F101" s="265">
        <f>+[5]BS17!G79</f>
        <v>0</v>
      </c>
      <c r="G101" s="65">
        <f>[5]BS17A!V1592</f>
        <v>2042250</v>
      </c>
    </row>
    <row r="102" spans="1:7" ht="15" customHeight="1" x14ac:dyDescent="0.2">
      <c r="A102" s="366" t="s">
        <v>158</v>
      </c>
      <c r="B102" s="351" t="s">
        <v>159</v>
      </c>
      <c r="C102" s="392">
        <f t="shared" si="0"/>
        <v>63</v>
      </c>
      <c r="D102" s="324">
        <f>+[5]BS17!E80</f>
        <v>55</v>
      </c>
      <c r="E102" s="266">
        <f>+[5]BS17!F80</f>
        <v>1</v>
      </c>
      <c r="F102" s="267">
        <f>+[5]BS17!G80</f>
        <v>7</v>
      </c>
      <c r="G102" s="66">
        <f>[5]BS17A!V1597</f>
        <v>14717487.5</v>
      </c>
    </row>
    <row r="103" spans="1:7" ht="15" customHeight="1" x14ac:dyDescent="0.2">
      <c r="A103" s="335" t="s">
        <v>160</v>
      </c>
      <c r="B103" s="331" t="s">
        <v>161</v>
      </c>
      <c r="C103" s="390">
        <f t="shared" si="0"/>
        <v>135</v>
      </c>
      <c r="D103" s="322">
        <f>+[5]BS17!E81</f>
        <v>134</v>
      </c>
      <c r="E103" s="262">
        <f>+[5]BS17!F81</f>
        <v>0</v>
      </c>
      <c r="F103" s="263">
        <f>+[5]BS17!G81</f>
        <v>1</v>
      </c>
      <c r="G103" s="64">
        <f>+[5]BS17A!V1631</f>
        <v>17810350</v>
      </c>
    </row>
    <row r="104" spans="1:7" ht="15" customHeight="1" x14ac:dyDescent="0.2">
      <c r="A104" s="336"/>
      <c r="B104" s="332" t="s">
        <v>162</v>
      </c>
      <c r="C104" s="391">
        <f t="shared" si="0"/>
        <v>1</v>
      </c>
      <c r="D104" s="323">
        <f>+[5]BS17A!D1635</f>
        <v>1</v>
      </c>
      <c r="E104" s="264">
        <f>+[5]BS17A!F1635</f>
        <v>0</v>
      </c>
      <c r="F104" s="265">
        <f>+[5]BS17A!G1635</f>
        <v>0</v>
      </c>
      <c r="G104" s="65">
        <f>+[5]BS17A!V1635</f>
        <v>270910</v>
      </c>
    </row>
    <row r="105" spans="1:7" ht="15" customHeight="1" x14ac:dyDescent="0.2">
      <c r="A105" s="336"/>
      <c r="B105" s="332" t="s">
        <v>163</v>
      </c>
      <c r="C105" s="391">
        <f t="shared" si="0"/>
        <v>107</v>
      </c>
      <c r="D105" s="323">
        <f>+[5]BS17A!D1634</f>
        <v>107</v>
      </c>
      <c r="E105" s="264">
        <f>+[5]BS17A!F1634</f>
        <v>0</v>
      </c>
      <c r="F105" s="265">
        <f>+[5]BS17A!G1634</f>
        <v>0</v>
      </c>
      <c r="G105" s="65">
        <f>+[5]BS17A!V1634</f>
        <v>14752090</v>
      </c>
    </row>
    <row r="106" spans="1:7" ht="15" customHeight="1" x14ac:dyDescent="0.2">
      <c r="A106" s="337"/>
      <c r="B106" s="345" t="s">
        <v>164</v>
      </c>
      <c r="C106" s="393">
        <f t="shared" si="0"/>
        <v>27</v>
      </c>
      <c r="D106" s="325">
        <f>+[5]BS17A!D1632+[5]BS17A!D1633</f>
        <v>26</v>
      </c>
      <c r="E106" s="269">
        <f>+[5]BS17A!F1632+[5]BS17A!F1633</f>
        <v>0</v>
      </c>
      <c r="F106" s="270">
        <f>+[5]BS17A!G1632+[5]BS17A!G1633</f>
        <v>1</v>
      </c>
      <c r="G106" s="68">
        <f>+[5]BS17A!V1632+[5]BS17A!V1633</f>
        <v>2787350</v>
      </c>
    </row>
    <row r="107" spans="1:7" ht="15" customHeight="1" x14ac:dyDescent="0.2">
      <c r="A107" s="371" t="s">
        <v>165</v>
      </c>
      <c r="B107" s="370" t="s">
        <v>166</v>
      </c>
      <c r="C107" s="394">
        <f t="shared" si="0"/>
        <v>71</v>
      </c>
      <c r="D107" s="326">
        <f>+[5]BS17!E82</f>
        <v>62</v>
      </c>
      <c r="E107" s="271">
        <f>+[5]BS17!F82</f>
        <v>1</v>
      </c>
      <c r="F107" s="272">
        <f>+[5]BS17!G82</f>
        <v>8</v>
      </c>
      <c r="G107" s="69">
        <f>+[5]BS17A!V1639</f>
        <v>13798302.5</v>
      </c>
    </row>
    <row r="108" spans="1:7" ht="15" customHeight="1" x14ac:dyDescent="0.2">
      <c r="A108" s="367">
        <v>2106</v>
      </c>
      <c r="B108" s="345" t="s">
        <v>167</v>
      </c>
      <c r="C108" s="393">
        <f t="shared" si="0"/>
        <v>20</v>
      </c>
      <c r="D108" s="325">
        <f>[5]BS17A!D1845</f>
        <v>20</v>
      </c>
      <c r="E108" s="269">
        <f>[5]BS17A!F1845</f>
        <v>0</v>
      </c>
      <c r="F108" s="270">
        <f>[5]BS17A!G1845</f>
        <v>0</v>
      </c>
      <c r="G108" s="68">
        <f>+[5]BS17A!V1845</f>
        <v>1210660</v>
      </c>
    </row>
    <row r="109" spans="1:7" ht="15" customHeight="1" x14ac:dyDescent="0.2">
      <c r="A109" s="343"/>
      <c r="B109" s="342" t="s">
        <v>168</v>
      </c>
      <c r="C109" s="327">
        <f>+SUM(C90:C103)+C107+C108</f>
        <v>907</v>
      </c>
      <c r="D109" s="327">
        <f>+SUM(D90:D103)+D107+D108</f>
        <v>849</v>
      </c>
      <c r="E109" s="274">
        <f>+SUM(E90:E103)+E107+E108</f>
        <v>3</v>
      </c>
      <c r="F109" s="275">
        <f>+SUM(F90:F103)+F107+F108</f>
        <v>55</v>
      </c>
      <c r="G109" s="73">
        <f>+SUM(G90:G103)+G107+G108</f>
        <v>181871835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34" t="s">
        <v>7</v>
      </c>
      <c r="B113" s="434" t="s">
        <v>8</v>
      </c>
      <c r="C113" s="430" t="s">
        <v>9</v>
      </c>
      <c r="D113" s="258" t="s">
        <v>10</v>
      </c>
      <c r="E113" s="432" t="s">
        <v>11</v>
      </c>
      <c r="F113" s="231"/>
    </row>
    <row r="114" spans="1:6" ht="15" customHeight="1" x14ac:dyDescent="0.2">
      <c r="A114" s="335" t="s">
        <v>170</v>
      </c>
      <c r="B114" s="331" t="s">
        <v>171</v>
      </c>
      <c r="C114" s="294">
        <f>+[5]BS17A!D1636</f>
        <v>81</v>
      </c>
      <c r="D114" s="74">
        <f>+[5]BS17A!U1636</f>
        <v>137860</v>
      </c>
      <c r="E114" s="75">
        <f>+[5]BS17A!V1636</f>
        <v>11166660</v>
      </c>
      <c r="F114" s="234"/>
    </row>
    <row r="115" spans="1:6" ht="15" customHeight="1" x14ac:dyDescent="0.2">
      <c r="A115" s="337" t="s">
        <v>172</v>
      </c>
      <c r="B115" s="364" t="s">
        <v>173</v>
      </c>
      <c r="C115" s="313">
        <f>+[5]BS17A!D1637</f>
        <v>1</v>
      </c>
      <c r="D115" s="76">
        <f>+[5]BS17A!U1637</f>
        <v>145050</v>
      </c>
      <c r="E115" s="60">
        <f>+[5]BS17A!V1637</f>
        <v>145050</v>
      </c>
      <c r="F115" s="234"/>
    </row>
    <row r="116" spans="1:6" ht="15" customHeight="1" x14ac:dyDescent="0.2">
      <c r="A116" s="261"/>
      <c r="B116" s="300" t="s">
        <v>174</v>
      </c>
      <c r="C116" s="261">
        <f>SUM(C114:C115)</f>
        <v>82</v>
      </c>
      <c r="D116" s="245"/>
      <c r="E116" s="62">
        <f>SUM(E114:E115)</f>
        <v>11311710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34" t="s">
        <v>7</v>
      </c>
      <c r="B120" s="434" t="s">
        <v>9</v>
      </c>
      <c r="C120" s="434" t="s">
        <v>11</v>
      </c>
      <c r="D120" s="234"/>
      <c r="E120" s="234"/>
      <c r="F120" s="234"/>
    </row>
    <row r="121" spans="1:6" ht="15" customHeight="1" x14ac:dyDescent="0.2">
      <c r="A121" s="276" t="s">
        <v>176</v>
      </c>
      <c r="B121" s="277" t="s">
        <v>177</v>
      </c>
      <c r="C121" s="79">
        <f>+[5]BS17A!V1871+[5]BS17A!V1889+[5]BS17A!V1914</f>
        <v>15673440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34" t="s">
        <v>7</v>
      </c>
      <c r="B125" s="434" t="s">
        <v>8</v>
      </c>
      <c r="C125" s="430" t="s">
        <v>9</v>
      </c>
      <c r="D125" s="258" t="s">
        <v>10</v>
      </c>
      <c r="E125" s="432" t="s">
        <v>11</v>
      </c>
      <c r="F125" s="231"/>
    </row>
    <row r="126" spans="1:6" ht="15" customHeight="1" x14ac:dyDescent="0.2">
      <c r="A126" s="335" t="s">
        <v>179</v>
      </c>
      <c r="B126" s="352" t="s">
        <v>487</v>
      </c>
      <c r="C126" s="294">
        <f>+[5]BS17A!$D59</f>
        <v>5712</v>
      </c>
      <c r="D126" s="20">
        <f>+[5]BS17A!$U59</f>
        <v>35300</v>
      </c>
      <c r="E126" s="80">
        <f>+[5]BS17A!$V59</f>
        <v>201633600</v>
      </c>
      <c r="F126" s="234"/>
    </row>
    <row r="127" spans="1:6" ht="15" customHeight="1" x14ac:dyDescent="0.2">
      <c r="A127" s="336" t="s">
        <v>181</v>
      </c>
      <c r="B127" s="352" t="s">
        <v>488</v>
      </c>
      <c r="C127" s="291">
        <f>+[5]BS17A!$D60</f>
        <v>0</v>
      </c>
      <c r="D127" s="15">
        <f>+[5]BS17A!$U60</f>
        <v>32500</v>
      </c>
      <c r="E127" s="81">
        <f>+[5]BS17A!$V60</f>
        <v>0</v>
      </c>
      <c r="F127" s="234"/>
    </row>
    <row r="128" spans="1:6" ht="15" customHeight="1" x14ac:dyDescent="0.2">
      <c r="A128" s="336" t="s">
        <v>183</v>
      </c>
      <c r="B128" s="352" t="s">
        <v>489</v>
      </c>
      <c r="C128" s="291">
        <f>+[5]BS17A!$D61</f>
        <v>0</v>
      </c>
      <c r="D128" s="15">
        <f>+[5]BS17A!$U61</f>
        <v>27090</v>
      </c>
      <c r="E128" s="81">
        <f>+[5]BS17A!$V61</f>
        <v>0</v>
      </c>
      <c r="F128" s="234"/>
    </row>
    <row r="129" spans="1:6" ht="15" customHeight="1" x14ac:dyDescent="0.2">
      <c r="A129" s="336" t="s">
        <v>185</v>
      </c>
      <c r="B129" s="333" t="s">
        <v>186</v>
      </c>
      <c r="C129" s="291">
        <f>SUM([5]BS17A!D62:D64)</f>
        <v>192</v>
      </c>
      <c r="D129" s="15">
        <f>+[5]BS17A!$U62</f>
        <v>146780</v>
      </c>
      <c r="E129" s="81">
        <f>SUM([5]BS17A!V62:V64)</f>
        <v>28181760</v>
      </c>
      <c r="F129" s="234"/>
    </row>
    <row r="130" spans="1:6" ht="15" customHeight="1" x14ac:dyDescent="0.2">
      <c r="A130" s="336" t="s">
        <v>187</v>
      </c>
      <c r="B130" s="333" t="s">
        <v>188</v>
      </c>
      <c r="C130" s="291">
        <f>SUM([5]BS17A!D65:D67)</f>
        <v>240</v>
      </c>
      <c r="D130" s="15">
        <f>+[5]BS17A!$U65</f>
        <v>70890</v>
      </c>
      <c r="E130" s="81">
        <f>SUM([5]BS17A!V65:V67)</f>
        <v>17013600</v>
      </c>
      <c r="F130" s="234"/>
    </row>
    <row r="131" spans="1:6" ht="15" customHeight="1" x14ac:dyDescent="0.2">
      <c r="A131" s="336" t="s">
        <v>189</v>
      </c>
      <c r="B131" s="333" t="s">
        <v>190</v>
      </c>
      <c r="C131" s="291">
        <f>+[5]BS17A!D68</f>
        <v>190</v>
      </c>
      <c r="D131" s="15">
        <f>+[5]BS17A!$U68</f>
        <v>63600</v>
      </c>
      <c r="E131" s="81">
        <f>+[5]BS17A!$V68</f>
        <v>12084000</v>
      </c>
      <c r="F131" s="234"/>
    </row>
    <row r="132" spans="1:6" ht="15" customHeight="1" x14ac:dyDescent="0.2">
      <c r="A132" s="336" t="s">
        <v>191</v>
      </c>
      <c r="B132" s="333" t="s">
        <v>192</v>
      </c>
      <c r="C132" s="291">
        <f>+[5]BS17A!$D69</f>
        <v>0</v>
      </c>
      <c r="D132" s="15">
        <f>+[5]BS17A!$U69</f>
        <v>18050</v>
      </c>
      <c r="E132" s="81">
        <f>+[5]BS17A!$V69</f>
        <v>0</v>
      </c>
      <c r="F132" s="234"/>
    </row>
    <row r="133" spans="1:6" ht="15" customHeight="1" x14ac:dyDescent="0.2">
      <c r="A133" s="336" t="s">
        <v>193</v>
      </c>
      <c r="B133" s="333" t="s">
        <v>194</v>
      </c>
      <c r="C133" s="291">
        <f>+[5]BS17A!$D70</f>
        <v>0</v>
      </c>
      <c r="D133" s="15">
        <f>+[5]BS17A!$U70</f>
        <v>28280</v>
      </c>
      <c r="E133" s="81">
        <f>+[5]BS17A!$V70</f>
        <v>0</v>
      </c>
      <c r="F133" s="234"/>
    </row>
    <row r="134" spans="1:6" ht="15" customHeight="1" x14ac:dyDescent="0.2">
      <c r="A134" s="336" t="s">
        <v>195</v>
      </c>
      <c r="B134" s="333" t="s">
        <v>196</v>
      </c>
      <c r="C134" s="291">
        <f>+[5]BS17A!$D73</f>
        <v>0</v>
      </c>
      <c r="D134" s="15">
        <f>+[5]BS17A!$U73</f>
        <v>28510</v>
      </c>
      <c r="E134" s="81">
        <f>+[5]BS17A!$V73</f>
        <v>0</v>
      </c>
      <c r="F134" s="234"/>
    </row>
    <row r="135" spans="1:6" ht="15" customHeight="1" x14ac:dyDescent="0.2">
      <c r="A135" s="336" t="s">
        <v>197</v>
      </c>
      <c r="B135" s="333" t="s">
        <v>198</v>
      </c>
      <c r="C135" s="291">
        <f>+[5]BS17A!$D71</f>
        <v>0</v>
      </c>
      <c r="D135" s="15">
        <f>+[5]BS17A!$U71</f>
        <v>29440</v>
      </c>
      <c r="E135" s="81">
        <f>+[5]BS17A!$V71</f>
        <v>0</v>
      </c>
      <c r="F135" s="234"/>
    </row>
    <row r="136" spans="1:6" ht="15" customHeight="1" x14ac:dyDescent="0.2">
      <c r="A136" s="336" t="s">
        <v>199</v>
      </c>
      <c r="B136" s="333" t="s">
        <v>200</v>
      </c>
      <c r="C136" s="291">
        <f>+[5]BS17A!$D76</f>
        <v>0</v>
      </c>
      <c r="D136" s="15">
        <f>+[5]BS17A!$U76</f>
        <v>35300</v>
      </c>
      <c r="E136" s="81">
        <f>+[5]BS17A!$V76</f>
        <v>0</v>
      </c>
      <c r="F136" s="234"/>
    </row>
    <row r="137" spans="1:6" ht="15" customHeight="1" x14ac:dyDescent="0.2">
      <c r="A137" s="336" t="s">
        <v>201</v>
      </c>
      <c r="B137" s="332" t="s">
        <v>202</v>
      </c>
      <c r="C137" s="291">
        <f>+[5]BS17A!$D79</f>
        <v>38</v>
      </c>
      <c r="D137" s="15">
        <f>+[5]BS17A!$U79</f>
        <v>6850</v>
      </c>
      <c r="E137" s="81">
        <f>+[5]BS17A!$V79</f>
        <v>260300</v>
      </c>
      <c r="F137" s="234"/>
    </row>
    <row r="138" spans="1:6" ht="15" customHeight="1" x14ac:dyDescent="0.2">
      <c r="A138" s="336" t="s">
        <v>203</v>
      </c>
      <c r="B138" s="332" t="s">
        <v>204</v>
      </c>
      <c r="C138" s="291">
        <f>+[5]BS17A!$D80</f>
        <v>0</v>
      </c>
      <c r="D138" s="15">
        <f>+[5]BS17A!$U80</f>
        <v>49480</v>
      </c>
      <c r="E138" s="81">
        <f>+[5]BS17A!$V80</f>
        <v>0</v>
      </c>
      <c r="F138" s="234"/>
    </row>
    <row r="139" spans="1:6" ht="15" customHeight="1" x14ac:dyDescent="0.2">
      <c r="A139" s="337"/>
      <c r="B139" s="368" t="s">
        <v>205</v>
      </c>
      <c r="C139" s="321">
        <f>SUM(C126:C138)</f>
        <v>6372</v>
      </c>
      <c r="D139" s="82"/>
      <c r="E139" s="83">
        <f>SUM(E126:E138)</f>
        <v>259173260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+[5]BS17A!$D72</f>
        <v>0</v>
      </c>
      <c r="D141" s="15">
        <f>+[5]BS17A!$U72</f>
        <v>11860</v>
      </c>
      <c r="E141" s="81">
        <f>+[5]BS17A!$V72</f>
        <v>0</v>
      </c>
      <c r="F141" s="234"/>
    </row>
    <row r="142" spans="1:6" ht="15" customHeight="1" x14ac:dyDescent="0.2">
      <c r="A142" s="336" t="s">
        <v>209</v>
      </c>
      <c r="B142" s="333" t="s">
        <v>210</v>
      </c>
      <c r="C142" s="291">
        <f>+[5]BS17A!$D74</f>
        <v>0</v>
      </c>
      <c r="D142" s="15">
        <f>+[5]BS17A!$U74</f>
        <v>11860</v>
      </c>
      <c r="E142" s="81">
        <f>+[5]BS17A!$V74</f>
        <v>0</v>
      </c>
      <c r="F142" s="234"/>
    </row>
    <row r="143" spans="1:6" ht="15" customHeight="1" x14ac:dyDescent="0.2">
      <c r="A143" s="336" t="s">
        <v>211</v>
      </c>
      <c r="B143" s="333" t="s">
        <v>212</v>
      </c>
      <c r="C143" s="291">
        <f>+[5]BS17A!$D75</f>
        <v>0</v>
      </c>
      <c r="D143" s="15">
        <f>+[5]BS17A!$U75</f>
        <v>5230</v>
      </c>
      <c r="E143" s="81">
        <f>+[5]BS17A!$V75</f>
        <v>0</v>
      </c>
      <c r="F143" s="234"/>
    </row>
    <row r="144" spans="1:6" ht="15" customHeight="1" x14ac:dyDescent="0.2">
      <c r="A144" s="336" t="s">
        <v>213</v>
      </c>
      <c r="B144" s="333" t="s">
        <v>214</v>
      </c>
      <c r="C144" s="291">
        <f>+[5]BS17A!$D77</f>
        <v>0</v>
      </c>
      <c r="D144" s="15">
        <f>+[5]BS17A!$U77</f>
        <v>95440</v>
      </c>
      <c r="E144" s="81">
        <f>+[5]BS17A!$V77</f>
        <v>0</v>
      </c>
      <c r="F144" s="234"/>
    </row>
    <row r="145" spans="1:6" ht="15" customHeight="1" x14ac:dyDescent="0.2">
      <c r="A145" s="336" t="s">
        <v>215</v>
      </c>
      <c r="B145" s="333" t="s">
        <v>216</v>
      </c>
      <c r="C145" s="291">
        <f>+[5]BS17A!$D78</f>
        <v>0</v>
      </c>
      <c r="D145" s="15">
        <f>+[5]BS17A!$U78</f>
        <v>11270</v>
      </c>
      <c r="E145" s="81">
        <f>+[5]BS17A!$V78</f>
        <v>0</v>
      </c>
      <c r="F145" s="234"/>
    </row>
    <row r="146" spans="1:6" ht="15" customHeight="1" x14ac:dyDescent="0.2">
      <c r="A146" s="336" t="s">
        <v>217</v>
      </c>
      <c r="B146" s="333" t="s">
        <v>218</v>
      </c>
      <c r="C146" s="291">
        <f>+[5]BS17A!$D81</f>
        <v>0</v>
      </c>
      <c r="D146" s="15">
        <f>+[5]BS17A!$U81</f>
        <v>8680</v>
      </c>
      <c r="E146" s="81">
        <f>+[5]BS17A!$V81</f>
        <v>0</v>
      </c>
      <c r="F146" s="234"/>
    </row>
    <row r="147" spans="1:6" ht="15" customHeight="1" x14ac:dyDescent="0.2">
      <c r="A147" s="337"/>
      <c r="B147" s="368" t="s">
        <v>219</v>
      </c>
      <c r="C147" s="321">
        <f>SUM(C141:C146)</f>
        <v>0</v>
      </c>
      <c r="D147" s="82"/>
      <c r="E147" s="83">
        <f>SUM(E141:E146)</f>
        <v>0</v>
      </c>
      <c r="F147" s="234"/>
    </row>
    <row r="148" spans="1:6" ht="15" customHeight="1" x14ac:dyDescent="0.2">
      <c r="A148" s="343"/>
      <c r="B148" s="342" t="s">
        <v>220</v>
      </c>
      <c r="C148" s="238">
        <f>+C139+C147</f>
        <v>6372</v>
      </c>
      <c r="D148" s="84"/>
      <c r="E148" s="85">
        <f>+E139+E147</f>
        <v>259173260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34" t="s">
        <v>7</v>
      </c>
      <c r="B152" s="434" t="s">
        <v>8</v>
      </c>
      <c r="C152" s="430" t="s">
        <v>9</v>
      </c>
      <c r="D152" s="258" t="s">
        <v>10</v>
      </c>
      <c r="E152" s="432" t="s">
        <v>11</v>
      </c>
      <c r="F152" s="234"/>
    </row>
    <row r="153" spans="1:6" ht="15" customHeight="1" x14ac:dyDescent="0.2">
      <c r="A153" s="335" t="s">
        <v>222</v>
      </c>
      <c r="B153" s="352" t="s">
        <v>223</v>
      </c>
      <c r="C153" s="294">
        <f>+[5]BS17A!D43</f>
        <v>243</v>
      </c>
      <c r="D153" s="20">
        <f>[5]BS17A!U43</f>
        <v>810</v>
      </c>
      <c r="E153" s="80">
        <f>+[5]BS17A!V43</f>
        <v>196830</v>
      </c>
      <c r="F153" s="234"/>
    </row>
    <row r="154" spans="1:6" ht="15" customHeight="1" x14ac:dyDescent="0.2">
      <c r="A154" s="337" t="s">
        <v>224</v>
      </c>
      <c r="B154" s="334" t="s">
        <v>225</v>
      </c>
      <c r="C154" s="302">
        <f>+[5]BS17A!D44+[5]BS17A!D45</f>
        <v>0</v>
      </c>
      <c r="D154" s="22">
        <f>[5]BS17A!U44</f>
        <v>100</v>
      </c>
      <c r="E154" s="86">
        <f>+[5]BS17A!V44+[5]BS17A!V45</f>
        <v>0</v>
      </c>
      <c r="F154" s="234"/>
    </row>
    <row r="155" spans="1:6" ht="15" customHeight="1" x14ac:dyDescent="0.2">
      <c r="A155" s="343"/>
      <c r="B155" s="342" t="s">
        <v>226</v>
      </c>
      <c r="C155" s="238">
        <f>SUM(C153:C154)</f>
        <v>243</v>
      </c>
      <c r="D155" s="84"/>
      <c r="E155" s="85">
        <f>SUM(E153:E154)</f>
        <v>196830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34" t="s">
        <v>7</v>
      </c>
      <c r="B159" s="434" t="s">
        <v>8</v>
      </c>
      <c r="C159" s="430" t="s">
        <v>9</v>
      </c>
      <c r="D159" s="258" t="s">
        <v>10</v>
      </c>
      <c r="E159" s="432" t="s">
        <v>11</v>
      </c>
      <c r="F159" s="234"/>
    </row>
    <row r="160" spans="1:6" ht="15" customHeight="1" x14ac:dyDescent="0.2">
      <c r="A160" s="335" t="s">
        <v>228</v>
      </c>
      <c r="B160" s="331" t="s">
        <v>229</v>
      </c>
      <c r="C160" s="317">
        <f>+[5]BS17A!$D1481</f>
        <v>0</v>
      </c>
      <c r="D160" s="20">
        <f>+[5]BS17A!$U1481</f>
        <v>44460</v>
      </c>
      <c r="E160" s="80">
        <f>+[5]BS17A!$V1481</f>
        <v>0</v>
      </c>
      <c r="F160" s="234"/>
    </row>
    <row r="161" spans="1:6" ht="15" customHeight="1" x14ac:dyDescent="0.2">
      <c r="A161" s="336" t="s">
        <v>230</v>
      </c>
      <c r="B161" s="333" t="s">
        <v>231</v>
      </c>
      <c r="C161" s="320">
        <f>+[5]BS17A!$D1482</f>
        <v>0</v>
      </c>
      <c r="D161" s="15">
        <f>+[5]BS17A!$U1482</f>
        <v>27950</v>
      </c>
      <c r="E161" s="81">
        <f>+[5]BS17A!$V1482</f>
        <v>0</v>
      </c>
      <c r="F161" s="234"/>
    </row>
    <row r="162" spans="1:6" ht="15" customHeight="1" x14ac:dyDescent="0.2">
      <c r="A162" s="336" t="s">
        <v>232</v>
      </c>
      <c r="B162" s="332" t="s">
        <v>233</v>
      </c>
      <c r="C162" s="320">
        <f>+[5]BS17A!$D1483</f>
        <v>0</v>
      </c>
      <c r="D162" s="15">
        <f>+[5]BS17A!$U1483</f>
        <v>28790</v>
      </c>
      <c r="E162" s="81">
        <f>+[5]BS17A!$V1483</f>
        <v>0</v>
      </c>
      <c r="F162" s="234"/>
    </row>
    <row r="163" spans="1:6" ht="15" customHeight="1" x14ac:dyDescent="0.2">
      <c r="A163" s="336" t="s">
        <v>234</v>
      </c>
      <c r="B163" s="333" t="s">
        <v>235</v>
      </c>
      <c r="C163" s="320">
        <f>+[5]BS17A!$D1484</f>
        <v>0</v>
      </c>
      <c r="D163" s="15">
        <f>+[5]BS17A!$U1484</f>
        <v>863910</v>
      </c>
      <c r="E163" s="81">
        <f>+[5]BS17A!$V1484</f>
        <v>0</v>
      </c>
      <c r="F163" s="234"/>
    </row>
    <row r="164" spans="1:6" ht="15" customHeight="1" x14ac:dyDescent="0.2">
      <c r="A164" s="336" t="s">
        <v>236</v>
      </c>
      <c r="B164" s="333" t="s">
        <v>237</v>
      </c>
      <c r="C164" s="320">
        <f>+[5]BS17A!$D1485</f>
        <v>0</v>
      </c>
      <c r="D164" s="15">
        <f>+[5]BS17A!$U1485</f>
        <v>392400</v>
      </c>
      <c r="E164" s="81">
        <f>+[5]BS17A!$V1485</f>
        <v>0</v>
      </c>
      <c r="F164" s="234"/>
    </row>
    <row r="165" spans="1:6" ht="15" customHeight="1" x14ac:dyDescent="0.2">
      <c r="A165" s="336" t="s">
        <v>238</v>
      </c>
      <c r="B165" s="333" t="s">
        <v>239</v>
      </c>
      <c r="C165" s="320">
        <f>+[5]BS17A!$D1486</f>
        <v>0</v>
      </c>
      <c r="D165" s="15">
        <f>+[5]BS17A!$U1486</f>
        <v>600020</v>
      </c>
      <c r="E165" s="81">
        <f>+[5]BS17A!$V1486</f>
        <v>0</v>
      </c>
      <c r="F165" s="234"/>
    </row>
    <row r="166" spans="1:6" ht="15" customHeight="1" x14ac:dyDescent="0.2">
      <c r="A166" s="366" t="s">
        <v>240</v>
      </c>
      <c r="B166" s="364" t="s">
        <v>241</v>
      </c>
      <c r="C166" s="320">
        <f>+[5]BS17A!$D1487</f>
        <v>0</v>
      </c>
      <c r="D166" s="15">
        <f>+[5]BS17A!$U1487</f>
        <v>54100</v>
      </c>
      <c r="E166" s="81">
        <f>+[5]BS17A!$V1487</f>
        <v>0</v>
      </c>
      <c r="F166" s="234"/>
    </row>
    <row r="167" spans="1:6" ht="15" customHeight="1" x14ac:dyDescent="0.2">
      <c r="A167" s="367">
        <v>1901029</v>
      </c>
      <c r="B167" s="365" t="s">
        <v>242</v>
      </c>
      <c r="C167" s="318">
        <f>+[5]BS17A!$D1488</f>
        <v>0</v>
      </c>
      <c r="D167" s="22">
        <f>+[5]BS17A!$U1488</f>
        <v>703310</v>
      </c>
      <c r="E167" s="86">
        <f>+[5]BS17A!$V1488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34" t="s">
        <v>7</v>
      </c>
      <c r="B172" s="434" t="s">
        <v>8</v>
      </c>
      <c r="C172" s="430" t="s">
        <v>9</v>
      </c>
      <c r="D172" s="258" t="s">
        <v>10</v>
      </c>
      <c r="E172" s="432" t="s">
        <v>11</v>
      </c>
      <c r="F172" s="234"/>
    </row>
    <row r="173" spans="1:6" ht="12.75" customHeight="1" x14ac:dyDescent="0.2">
      <c r="A173" s="363">
        <v>1101004</v>
      </c>
      <c r="B173" s="359" t="s">
        <v>245</v>
      </c>
      <c r="C173" s="294">
        <f>+[5]BS17A!$D805</f>
        <v>24</v>
      </c>
      <c r="D173" s="20">
        <f>+[5]BS17A!$U805</f>
        <v>15250</v>
      </c>
      <c r="E173" s="80">
        <f>+[5]BS17A!$V805</f>
        <v>366000</v>
      </c>
      <c r="F173" s="234"/>
    </row>
    <row r="174" spans="1:6" ht="12.75" customHeight="1" x14ac:dyDescent="0.2">
      <c r="A174" s="358">
        <v>1101006</v>
      </c>
      <c r="B174" s="360" t="s">
        <v>246</v>
      </c>
      <c r="C174" s="291">
        <f>+[5]BS17A!$D806</f>
        <v>0</v>
      </c>
      <c r="D174" s="15">
        <f>+[5]BS17A!$U806</f>
        <v>12190</v>
      </c>
      <c r="E174" s="81">
        <f>+[5]BS17A!$V806</f>
        <v>0</v>
      </c>
      <c r="F174" s="234"/>
    </row>
    <row r="175" spans="1:6" ht="24.75" customHeight="1" x14ac:dyDescent="0.2">
      <c r="A175" s="358" t="s">
        <v>247</v>
      </c>
      <c r="B175" s="361" t="s">
        <v>248</v>
      </c>
      <c r="C175" s="291">
        <f>+[5]BS17A!$D1197</f>
        <v>648</v>
      </c>
      <c r="D175" s="15">
        <f>+[5]BS17A!$U1197</f>
        <v>5220</v>
      </c>
      <c r="E175" s="81">
        <f>+[5]BS17A!$V1197</f>
        <v>3382560</v>
      </c>
      <c r="F175" s="234"/>
    </row>
    <row r="176" spans="1:6" ht="24.75" customHeight="1" x14ac:dyDescent="0.2">
      <c r="A176" s="358" t="s">
        <v>249</v>
      </c>
      <c r="B176" s="361" t="s">
        <v>250</v>
      </c>
      <c r="C176" s="291">
        <f>+[5]BS17A!$D1198</f>
        <v>45</v>
      </c>
      <c r="D176" s="15">
        <f>+[5]BS17A!$U1198</f>
        <v>14720</v>
      </c>
      <c r="E176" s="81">
        <f>+[5]BS17A!$V1198</f>
        <v>662400</v>
      </c>
      <c r="F176" s="234"/>
    </row>
    <row r="177" spans="1:6" ht="24.75" customHeight="1" x14ac:dyDescent="0.2">
      <c r="A177" s="358" t="s">
        <v>251</v>
      </c>
      <c r="B177" s="361" t="s">
        <v>252</v>
      </c>
      <c r="C177" s="291">
        <f>+[5]BS17A!$D1199</f>
        <v>33</v>
      </c>
      <c r="D177" s="15">
        <f>+[5]BS17A!$U1199</f>
        <v>24960</v>
      </c>
      <c r="E177" s="81">
        <f>+[5]BS17A!$V1199</f>
        <v>823680</v>
      </c>
      <c r="F177" s="234"/>
    </row>
    <row r="178" spans="1:6" ht="12.75" customHeight="1" x14ac:dyDescent="0.2">
      <c r="A178" s="358" t="s">
        <v>253</v>
      </c>
      <c r="B178" s="361" t="s">
        <v>254</v>
      </c>
      <c r="C178" s="291">
        <f>+[5]BS17A!$D1200</f>
        <v>0</v>
      </c>
      <c r="D178" s="15">
        <f>+[5]BS17A!$U1200</f>
        <v>47660</v>
      </c>
      <c r="E178" s="81">
        <f>+[5]BS17A!$V1200</f>
        <v>0</v>
      </c>
      <c r="F178" s="234"/>
    </row>
    <row r="179" spans="1:6" ht="12.75" customHeight="1" x14ac:dyDescent="0.2">
      <c r="A179" s="358" t="s">
        <v>255</v>
      </c>
      <c r="B179" s="361" t="s">
        <v>256</v>
      </c>
      <c r="C179" s="291">
        <f>+[5]BS17A!$D1201</f>
        <v>102</v>
      </c>
      <c r="D179" s="15">
        <f>+[5]BS17A!$U1201</f>
        <v>53120</v>
      </c>
      <c r="E179" s="81">
        <f>+[5]BS17A!$V1201</f>
        <v>5418240</v>
      </c>
      <c r="F179" s="234"/>
    </row>
    <row r="180" spans="1:6" ht="24.75" customHeight="1" x14ac:dyDescent="0.2">
      <c r="A180" s="358" t="s">
        <v>257</v>
      </c>
      <c r="B180" s="361" t="s">
        <v>258</v>
      </c>
      <c r="C180" s="291">
        <f>+[5]BS17A!$D1202</f>
        <v>0</v>
      </c>
      <c r="D180" s="15">
        <f>+[5]BS17A!$U1202</f>
        <v>29800</v>
      </c>
      <c r="E180" s="81">
        <f>+[5]BS17A!$V1202</f>
        <v>0</v>
      </c>
      <c r="F180" s="234"/>
    </row>
    <row r="181" spans="1:6" ht="12.75" customHeight="1" x14ac:dyDescent="0.2">
      <c r="A181" s="358" t="s">
        <v>259</v>
      </c>
      <c r="B181" s="362" t="s">
        <v>260</v>
      </c>
      <c r="C181" s="291">
        <f>+[5]BS17A!$D1203</f>
        <v>0</v>
      </c>
      <c r="D181" s="15">
        <f>+[5]BS17A!$U1203</f>
        <v>230540</v>
      </c>
      <c r="E181" s="81">
        <f>+[5]BS17A!$V1203</f>
        <v>0</v>
      </c>
      <c r="F181" s="234"/>
    </row>
    <row r="182" spans="1:6" ht="12.75" customHeight="1" x14ac:dyDescent="0.2">
      <c r="A182" s="358" t="s">
        <v>261</v>
      </c>
      <c r="B182" s="361" t="s">
        <v>262</v>
      </c>
      <c r="C182" s="291">
        <f>+[5]BS17A!$D1204</f>
        <v>0</v>
      </c>
      <c r="D182" s="15">
        <f>+[5]BS17A!$U1204</f>
        <v>262080</v>
      </c>
      <c r="E182" s="81">
        <f>+[5]BS17A!$V1204</f>
        <v>0</v>
      </c>
      <c r="F182" s="234"/>
    </row>
    <row r="183" spans="1:6" ht="12.75" customHeight="1" x14ac:dyDescent="0.2">
      <c r="A183" s="358" t="s">
        <v>263</v>
      </c>
      <c r="B183" s="361" t="s">
        <v>264</v>
      </c>
      <c r="C183" s="291">
        <f>+[5]BS17A!$D1205</f>
        <v>0</v>
      </c>
      <c r="D183" s="15">
        <f>+[5]BS17A!$U1205</f>
        <v>213720</v>
      </c>
      <c r="E183" s="81">
        <f>+[5]BS17A!$V1205</f>
        <v>0</v>
      </c>
      <c r="F183" s="234"/>
    </row>
    <row r="184" spans="1:6" ht="24.75" customHeight="1" x14ac:dyDescent="0.2">
      <c r="A184" s="358" t="s">
        <v>265</v>
      </c>
      <c r="B184" s="362" t="s">
        <v>266</v>
      </c>
      <c r="C184" s="291">
        <f>+[5]BS17A!$D1206</f>
        <v>0</v>
      </c>
      <c r="D184" s="15">
        <f>+[5]BS17A!$U1206</f>
        <v>274520</v>
      </c>
      <c r="E184" s="81">
        <f>+[5]BS17A!$V1206</f>
        <v>0</v>
      </c>
      <c r="F184" s="234"/>
    </row>
    <row r="185" spans="1:6" ht="24.75" customHeight="1" x14ac:dyDescent="0.2">
      <c r="A185" s="358" t="s">
        <v>267</v>
      </c>
      <c r="B185" s="362" t="s">
        <v>268</v>
      </c>
      <c r="C185" s="291">
        <f>+[5]BS17A!$D1207</f>
        <v>0</v>
      </c>
      <c r="D185" s="15">
        <f>+[5]BS17A!$U1207</f>
        <v>280890</v>
      </c>
      <c r="E185" s="81">
        <f>+[5]BS17A!$V1207</f>
        <v>0</v>
      </c>
      <c r="F185" s="234"/>
    </row>
    <row r="186" spans="1:6" ht="24.75" customHeight="1" x14ac:dyDescent="0.2">
      <c r="A186" s="358" t="s">
        <v>269</v>
      </c>
      <c r="B186" s="362" t="s">
        <v>270</v>
      </c>
      <c r="C186" s="291">
        <f>+[5]BS17A!$D1208</f>
        <v>0</v>
      </c>
      <c r="D186" s="15">
        <f>+[5]BS17A!$U1208</f>
        <v>237550</v>
      </c>
      <c r="E186" s="81">
        <f>+[5]BS17A!$V1208</f>
        <v>0</v>
      </c>
      <c r="F186" s="234"/>
    </row>
    <row r="187" spans="1:6" ht="12.75" customHeight="1" x14ac:dyDescent="0.2">
      <c r="A187" s="358" t="s">
        <v>271</v>
      </c>
      <c r="B187" s="362" t="s">
        <v>272</v>
      </c>
      <c r="C187" s="291">
        <f>+[5]BS17A!$D1209</f>
        <v>0</v>
      </c>
      <c r="D187" s="15">
        <f>+[5]BS17A!$U1209</f>
        <v>253550</v>
      </c>
      <c r="E187" s="81">
        <f>+[5]BS17A!$V1209</f>
        <v>0</v>
      </c>
      <c r="F187" s="234"/>
    </row>
    <row r="188" spans="1:6" ht="12.75" customHeight="1" x14ac:dyDescent="0.2">
      <c r="A188" s="358" t="s">
        <v>273</v>
      </c>
      <c r="B188" s="362" t="s">
        <v>274</v>
      </c>
      <c r="C188" s="291">
        <f>+[5]BS17A!$D1210</f>
        <v>0</v>
      </c>
      <c r="D188" s="15">
        <f>+[5]BS17A!$U1210</f>
        <v>303190</v>
      </c>
      <c r="E188" s="81">
        <f>+[5]BS17A!$V1210</f>
        <v>0</v>
      </c>
      <c r="F188" s="234"/>
    </row>
    <row r="189" spans="1:6" ht="24.75" customHeight="1" x14ac:dyDescent="0.2">
      <c r="A189" s="358" t="s">
        <v>275</v>
      </c>
      <c r="B189" s="361" t="s">
        <v>276</v>
      </c>
      <c r="C189" s="291">
        <f>+[5]BS17A!$D1211</f>
        <v>0</v>
      </c>
      <c r="D189" s="15">
        <f>+[5]BS17A!$U1211</f>
        <v>268850</v>
      </c>
      <c r="E189" s="81">
        <f>+[5]BS17A!$V1211</f>
        <v>0</v>
      </c>
      <c r="F189" s="234"/>
    </row>
    <row r="190" spans="1:6" ht="24.75" customHeight="1" x14ac:dyDescent="0.2">
      <c r="A190" s="358" t="s">
        <v>277</v>
      </c>
      <c r="B190" s="362" t="s">
        <v>278</v>
      </c>
      <c r="C190" s="291">
        <f>+[5]BS17A!$D1212</f>
        <v>0</v>
      </c>
      <c r="D190" s="15">
        <f>+[5]BS17A!$U1212</f>
        <v>1967550</v>
      </c>
      <c r="E190" s="81">
        <f>+[5]BS17A!$V1212</f>
        <v>0</v>
      </c>
      <c r="F190" s="234"/>
    </row>
    <row r="191" spans="1:6" ht="12.75" customHeight="1" x14ac:dyDescent="0.2">
      <c r="A191" s="358" t="s">
        <v>279</v>
      </c>
      <c r="B191" s="362" t="s">
        <v>280</v>
      </c>
      <c r="C191" s="291">
        <f>+[5]BS17A!$D1213</f>
        <v>0</v>
      </c>
      <c r="D191" s="15">
        <f>+[5]BS17A!$U1213</f>
        <v>1228930</v>
      </c>
      <c r="E191" s="81">
        <f>+[5]BS17A!$V1213</f>
        <v>0</v>
      </c>
      <c r="F191" s="234"/>
    </row>
    <row r="192" spans="1:6" ht="12.75" customHeight="1" x14ac:dyDescent="0.2">
      <c r="A192" s="336" t="s">
        <v>281</v>
      </c>
      <c r="B192" s="362" t="s">
        <v>282</v>
      </c>
      <c r="C192" s="291">
        <f>+[5]BS17A!$D1214</f>
        <v>0</v>
      </c>
      <c r="D192" s="15">
        <f>+[5]BS17A!$U1214</f>
        <v>1189460</v>
      </c>
      <c r="E192" s="81">
        <f>+[5]BS17A!$V1214</f>
        <v>0</v>
      </c>
      <c r="F192" s="234"/>
    </row>
    <row r="193" spans="1:6" ht="24.75" customHeight="1" x14ac:dyDescent="0.2">
      <c r="A193" s="358" t="s">
        <v>283</v>
      </c>
      <c r="B193" s="362" t="s">
        <v>284</v>
      </c>
      <c r="C193" s="291">
        <f>+[5]BS17A!$D1215</f>
        <v>0</v>
      </c>
      <c r="D193" s="15">
        <f>+[5]BS17A!$U1215</f>
        <v>1246120</v>
      </c>
      <c r="E193" s="81">
        <f>+[5]BS17A!$V1215</f>
        <v>0</v>
      </c>
      <c r="F193" s="234"/>
    </row>
    <row r="194" spans="1:6" ht="12.75" customHeight="1" x14ac:dyDescent="0.2">
      <c r="A194" s="336" t="s">
        <v>285</v>
      </c>
      <c r="B194" s="362" t="s">
        <v>286</v>
      </c>
      <c r="C194" s="291">
        <f>+[5]BS17A!$D1216</f>
        <v>0</v>
      </c>
      <c r="D194" s="15">
        <f>+[5]BS17A!$U1216</f>
        <v>176340</v>
      </c>
      <c r="E194" s="81">
        <f>+[5]BS17A!$V1216</f>
        <v>0</v>
      </c>
      <c r="F194" s="234"/>
    </row>
    <row r="195" spans="1:6" ht="12.75" customHeight="1" x14ac:dyDescent="0.2">
      <c r="A195" s="336" t="s">
        <v>287</v>
      </c>
      <c r="B195" s="362" t="s">
        <v>288</v>
      </c>
      <c r="C195" s="291">
        <f>+[5]BS17A!$D1217</f>
        <v>0</v>
      </c>
      <c r="D195" s="15">
        <f>+[5]BS17A!$U1217</f>
        <v>402390</v>
      </c>
      <c r="E195" s="81">
        <f>+[5]BS17A!$V1217</f>
        <v>0</v>
      </c>
      <c r="F195" s="234"/>
    </row>
    <row r="196" spans="1:6" ht="12.75" customHeight="1" x14ac:dyDescent="0.2">
      <c r="A196" s="358" t="s">
        <v>289</v>
      </c>
      <c r="B196" s="362" t="s">
        <v>290</v>
      </c>
      <c r="C196" s="291">
        <f>+[5]BS17A!$D1218</f>
        <v>0</v>
      </c>
      <c r="D196" s="15">
        <f>+[5]BS17A!$U1218</f>
        <v>149180</v>
      </c>
      <c r="E196" s="81">
        <f>+[5]BS17A!$V1218</f>
        <v>0</v>
      </c>
      <c r="F196" s="234"/>
    </row>
    <row r="197" spans="1:6" ht="12.75" customHeight="1" x14ac:dyDescent="0.2">
      <c r="A197" s="358" t="s">
        <v>291</v>
      </c>
      <c r="B197" s="362" t="s">
        <v>292</v>
      </c>
      <c r="C197" s="291">
        <f>+[5]BS17A!$D1219</f>
        <v>0</v>
      </c>
      <c r="D197" s="15">
        <f>+[5]BS17A!$U1219</f>
        <v>1208690</v>
      </c>
      <c r="E197" s="81">
        <f>+[5]BS17A!$V1219</f>
        <v>0</v>
      </c>
      <c r="F197" s="234"/>
    </row>
    <row r="198" spans="1:6" ht="12.75" customHeight="1" x14ac:dyDescent="0.2">
      <c r="A198" s="358" t="s">
        <v>293</v>
      </c>
      <c r="B198" s="362" t="s">
        <v>294</v>
      </c>
      <c r="C198" s="291">
        <f>+[5]BS17A!$D1220</f>
        <v>0</v>
      </c>
      <c r="D198" s="15">
        <f>+[5]BS17A!$U1220</f>
        <v>1208690</v>
      </c>
      <c r="E198" s="81">
        <f>+[5]BS17A!$V1220</f>
        <v>0</v>
      </c>
      <c r="F198" s="234"/>
    </row>
    <row r="199" spans="1:6" ht="12.75" customHeight="1" x14ac:dyDescent="0.2">
      <c r="A199" s="358">
        <v>1801001</v>
      </c>
      <c r="B199" s="360" t="s">
        <v>295</v>
      </c>
      <c r="C199" s="291">
        <f>+[5]BS17A!$D1354</f>
        <v>74</v>
      </c>
      <c r="D199" s="15">
        <f>+[5]BS17A!$U1354</f>
        <v>36050</v>
      </c>
      <c r="E199" s="81">
        <f>+[5]BS17A!$V1354</f>
        <v>2667700</v>
      </c>
      <c r="F199" s="234"/>
    </row>
    <row r="200" spans="1:6" ht="12.75" customHeight="1" x14ac:dyDescent="0.2">
      <c r="A200" s="358">
        <v>1801003</v>
      </c>
      <c r="B200" s="362" t="s">
        <v>296</v>
      </c>
      <c r="C200" s="291">
        <f>+[5]BS17A!$D1355</f>
        <v>0</v>
      </c>
      <c r="D200" s="15">
        <f>+[5]BS17A!$U1355</f>
        <v>43480</v>
      </c>
      <c r="E200" s="81">
        <f>+[5]BS17A!$V1355</f>
        <v>0</v>
      </c>
      <c r="F200" s="234"/>
    </row>
    <row r="201" spans="1:6" ht="12.75" customHeight="1" x14ac:dyDescent="0.2">
      <c r="A201" s="358">
        <v>1801006</v>
      </c>
      <c r="B201" s="360" t="s">
        <v>297</v>
      </c>
      <c r="C201" s="291">
        <f>+[5]BS17A!$D1356</f>
        <v>15</v>
      </c>
      <c r="D201" s="15">
        <f>+[5]BS17A!$U1356</f>
        <v>46320</v>
      </c>
      <c r="E201" s="81">
        <f>+[5]BS17A!$V1356</f>
        <v>694800</v>
      </c>
      <c r="F201" s="234"/>
    </row>
    <row r="202" spans="1:6" ht="24.75" customHeight="1" x14ac:dyDescent="0.2">
      <c r="A202" s="358" t="s">
        <v>298</v>
      </c>
      <c r="B202" s="360" t="s">
        <v>299</v>
      </c>
      <c r="C202" s="291">
        <f>[5]BS17A!D1036</f>
        <v>0</v>
      </c>
      <c r="D202" s="15">
        <f>[5]BS17A!U1036</f>
        <v>9750</v>
      </c>
      <c r="E202" s="81">
        <f>[5]BS17A!V1036</f>
        <v>0</v>
      </c>
      <c r="F202" s="234"/>
    </row>
    <row r="203" spans="1:6" ht="24.75" customHeight="1" x14ac:dyDescent="0.2">
      <c r="A203" s="386" t="s">
        <v>300</v>
      </c>
      <c r="B203" s="388" t="s">
        <v>301</v>
      </c>
      <c r="C203" s="384">
        <f>[5]BS17A!D807</f>
        <v>0</v>
      </c>
      <c r="D203" s="15">
        <f>[5]BS17A!U807</f>
        <v>413710</v>
      </c>
      <c r="E203" s="81">
        <f>[5]BS17A!V807</f>
        <v>0</v>
      </c>
      <c r="F203" s="234"/>
    </row>
    <row r="204" spans="1:6" ht="24.75" customHeight="1" x14ac:dyDescent="0.2">
      <c r="A204" s="386" t="s">
        <v>302</v>
      </c>
      <c r="B204" s="388" t="s">
        <v>303</v>
      </c>
      <c r="C204" s="384">
        <f>[5]BS17A!D808</f>
        <v>0</v>
      </c>
      <c r="D204" s="15">
        <f>[5]BS17A!U808</f>
        <v>9286150</v>
      </c>
      <c r="E204" s="81">
        <f>[5]BS17A!V808</f>
        <v>0</v>
      </c>
      <c r="F204" s="234"/>
    </row>
    <row r="205" spans="1:6" ht="24.75" customHeight="1" x14ac:dyDescent="0.2">
      <c r="A205" s="386" t="s">
        <v>304</v>
      </c>
      <c r="B205" s="388" t="s">
        <v>305</v>
      </c>
      <c r="C205" s="384">
        <f>[5]BS17A!D809</f>
        <v>0</v>
      </c>
      <c r="D205" s="15">
        <f>[5]BS17A!U809</f>
        <v>238380</v>
      </c>
      <c r="E205" s="81">
        <f>[5]BS17A!V809</f>
        <v>0</v>
      </c>
      <c r="F205" s="234"/>
    </row>
    <row r="206" spans="1:6" ht="24.75" customHeight="1" x14ac:dyDescent="0.2">
      <c r="A206" s="387" t="s">
        <v>306</v>
      </c>
      <c r="B206" s="389" t="s">
        <v>307</v>
      </c>
      <c r="C206" s="385">
        <f>[5]BS17A!D810</f>
        <v>0</v>
      </c>
      <c r="D206" s="22">
        <f>[5]BS17A!U810</f>
        <v>1087000</v>
      </c>
      <c r="E206" s="86">
        <f>[5]BS17A!V810</f>
        <v>0</v>
      </c>
      <c r="F206" s="234"/>
    </row>
    <row r="207" spans="1:6" ht="17.25" customHeight="1" x14ac:dyDescent="0.2">
      <c r="A207" s="343"/>
      <c r="B207" s="342" t="s">
        <v>308</v>
      </c>
      <c r="C207" s="238">
        <f>SUM(C173:C206)</f>
        <v>941</v>
      </c>
      <c r="D207" s="84"/>
      <c r="E207" s="85">
        <f>SUM(E173:E206)</f>
        <v>14015380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34" t="s">
        <v>7</v>
      </c>
      <c r="B211" s="434" t="s">
        <v>8</v>
      </c>
      <c r="C211" s="430" t="s">
        <v>9</v>
      </c>
      <c r="D211" s="258" t="s">
        <v>10</v>
      </c>
      <c r="E211" s="432" t="s">
        <v>11</v>
      </c>
      <c r="F211" s="231"/>
    </row>
    <row r="212" spans="1:6" ht="12.75" customHeight="1" x14ac:dyDescent="0.2">
      <c r="A212" s="335" t="s">
        <v>310</v>
      </c>
      <c r="B212" s="352" t="s">
        <v>311</v>
      </c>
      <c r="C212" s="294">
        <f>+[5]BS17A!$D18</f>
        <v>0</v>
      </c>
      <c r="D212" s="20">
        <f>+[5]BS17A!$U18</f>
        <v>15080</v>
      </c>
      <c r="E212" s="80">
        <f>+[5]BS17A!$V18</f>
        <v>0</v>
      </c>
      <c r="F212" s="234"/>
    </row>
    <row r="213" spans="1:6" ht="12.75" customHeight="1" x14ac:dyDescent="0.2">
      <c r="A213" s="336" t="s">
        <v>312</v>
      </c>
      <c r="B213" s="333" t="s">
        <v>313</v>
      </c>
      <c r="C213" s="291">
        <f>+[5]BS17A!$D19</f>
        <v>59</v>
      </c>
      <c r="D213" s="15">
        <f>+[5]BS17A!$U19</f>
        <v>15080</v>
      </c>
      <c r="E213" s="81">
        <f>+[5]BS17A!$V19</f>
        <v>889720</v>
      </c>
      <c r="F213" s="234"/>
    </row>
    <row r="214" spans="1:6" ht="12.75" customHeight="1" x14ac:dyDescent="0.2">
      <c r="A214" s="336" t="s">
        <v>314</v>
      </c>
      <c r="B214" s="332" t="s">
        <v>315</v>
      </c>
      <c r="C214" s="291">
        <f>+[5]BS17A!$D47</f>
        <v>0</v>
      </c>
      <c r="D214" s="15">
        <f>+[5]BS17A!$U47</f>
        <v>1440</v>
      </c>
      <c r="E214" s="81">
        <f>+[5]BS17A!$V47</f>
        <v>0</v>
      </c>
      <c r="F214" s="234"/>
    </row>
    <row r="215" spans="1:6" ht="12.75" customHeight="1" x14ac:dyDescent="0.2">
      <c r="A215" s="336" t="s">
        <v>316</v>
      </c>
      <c r="B215" s="332" t="s">
        <v>317</v>
      </c>
      <c r="C215" s="291">
        <f>+[5]BS17A!$D48</f>
        <v>386</v>
      </c>
      <c r="D215" s="15">
        <f>+[5]BS17A!$U48</f>
        <v>710</v>
      </c>
      <c r="E215" s="81">
        <f>+[5]BS17A!$V48</f>
        <v>274060</v>
      </c>
      <c r="F215" s="234"/>
    </row>
    <row r="216" spans="1:6" ht="12.75" customHeight="1" x14ac:dyDescent="0.2">
      <c r="A216" s="336" t="s">
        <v>318</v>
      </c>
      <c r="B216" s="333" t="s">
        <v>319</v>
      </c>
      <c r="C216" s="291">
        <f>+[5]BS17A!$D49</f>
        <v>4962</v>
      </c>
      <c r="D216" s="15">
        <f>+[5]BS17A!$U49</f>
        <v>2140</v>
      </c>
      <c r="E216" s="81">
        <f>+[5]BS17A!$V49</f>
        <v>10618680</v>
      </c>
      <c r="F216" s="234"/>
    </row>
    <row r="217" spans="1:6" ht="12.75" customHeight="1" x14ac:dyDescent="0.2">
      <c r="A217" s="336" t="s">
        <v>320</v>
      </c>
      <c r="B217" s="333" t="s">
        <v>321</v>
      </c>
      <c r="C217" s="291">
        <f>+[5]BS17A!$D50</f>
        <v>77</v>
      </c>
      <c r="D217" s="15">
        <f>+[5]BS17A!$U50</f>
        <v>16070</v>
      </c>
      <c r="E217" s="81">
        <f>+[5]BS17A!$V50</f>
        <v>1237390</v>
      </c>
      <c r="F217" s="234"/>
    </row>
    <row r="218" spans="1:6" ht="12.75" customHeight="1" x14ac:dyDescent="0.2">
      <c r="A218" s="336" t="s">
        <v>322</v>
      </c>
      <c r="B218" s="332" t="s">
        <v>323</v>
      </c>
      <c r="C218" s="291">
        <f>+[5]BS17A!$D51</f>
        <v>141</v>
      </c>
      <c r="D218" s="15">
        <f>+[5]BS17A!$U51</f>
        <v>36900</v>
      </c>
      <c r="E218" s="81">
        <f>+[5]BS17A!$V51</f>
        <v>5202900</v>
      </c>
      <c r="F218" s="234"/>
    </row>
    <row r="219" spans="1:6" ht="12.75" customHeight="1" x14ac:dyDescent="0.2">
      <c r="A219" s="358" t="s">
        <v>324</v>
      </c>
      <c r="B219" s="332" t="s">
        <v>325</v>
      </c>
      <c r="C219" s="291">
        <f>+[5]BS17A!D52</f>
        <v>42</v>
      </c>
      <c r="D219" s="92"/>
      <c r="E219" s="81">
        <f>+[5]BS17A!V52</f>
        <v>386820</v>
      </c>
      <c r="F219" s="234"/>
    </row>
    <row r="220" spans="1:6" ht="12.75" customHeight="1" x14ac:dyDescent="0.2">
      <c r="A220" s="337" t="s">
        <v>326</v>
      </c>
      <c r="B220" s="334" t="s">
        <v>327</v>
      </c>
      <c r="C220" s="302">
        <f>+[5]BS17A!$D1861</f>
        <v>38</v>
      </c>
      <c r="D220" s="22">
        <f>+[5]BS17A!$U1861</f>
        <v>29900</v>
      </c>
      <c r="E220" s="86">
        <f>+[5]BS17A!$V1861</f>
        <v>1136200</v>
      </c>
      <c r="F220" s="234"/>
    </row>
    <row r="221" spans="1:6" ht="12.75" x14ac:dyDescent="0.2">
      <c r="A221" s="343"/>
      <c r="B221" s="342" t="s">
        <v>328</v>
      </c>
      <c r="C221" s="238">
        <f>SUM(C212:C220)</f>
        <v>5705</v>
      </c>
      <c r="D221" s="84"/>
      <c r="E221" s="91">
        <f>SUM(E212:E220)</f>
        <v>19745770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34" t="s">
        <v>7</v>
      </c>
      <c r="B225" s="434" t="s">
        <v>9</v>
      </c>
      <c r="C225" s="434"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34" t="s">
        <v>7</v>
      </c>
      <c r="B232" s="434" t="s">
        <v>8</v>
      </c>
      <c r="C232" s="430" t="s">
        <v>9</v>
      </c>
      <c r="D232" s="258" t="s">
        <v>10</v>
      </c>
      <c r="E232" s="432" t="s">
        <v>11</v>
      </c>
      <c r="F232" s="280"/>
      <c r="G232" s="281"/>
    </row>
    <row r="233" spans="1:7" ht="15" customHeight="1" x14ac:dyDescent="0.2">
      <c r="A233" s="335" t="s">
        <v>336</v>
      </c>
      <c r="B233" s="352" t="s">
        <v>337</v>
      </c>
      <c r="C233" s="317">
        <f>+[5]BS17A!$D1941</f>
        <v>308</v>
      </c>
      <c r="D233" s="20">
        <f>+[5]BS17A!$U1941</f>
        <v>20650</v>
      </c>
      <c r="E233" s="80">
        <f>+[5]BS17A!$V1941</f>
        <v>6360200</v>
      </c>
      <c r="F233" s="234"/>
    </row>
    <row r="234" spans="1:7" ht="15" customHeight="1" x14ac:dyDescent="0.2">
      <c r="A234" s="337" t="s">
        <v>338</v>
      </c>
      <c r="B234" s="334" t="s">
        <v>339</v>
      </c>
      <c r="C234" s="318">
        <f>+[5]BS17A!$D1942</f>
        <v>0</v>
      </c>
      <c r="D234" s="22">
        <f>+[5]BS17A!$U1942</f>
        <v>258790</v>
      </c>
      <c r="E234" s="86">
        <f>+[5]BS17A!$V1942</f>
        <v>0</v>
      </c>
      <c r="F234" s="234"/>
    </row>
    <row r="235" spans="1:7" ht="18" customHeight="1" x14ac:dyDescent="0.2">
      <c r="A235" s="343"/>
      <c r="B235" s="342" t="s">
        <v>340</v>
      </c>
      <c r="C235" s="238">
        <f>SUM(C233:C234)</f>
        <v>308</v>
      </c>
      <c r="D235" s="84"/>
      <c r="E235" s="85">
        <f>SUM(E233:E234)</f>
        <v>6360200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34" t="s">
        <v>7</v>
      </c>
      <c r="B239" s="434" t="s">
        <v>8</v>
      </c>
      <c r="C239" s="430" t="s">
        <v>9</v>
      </c>
      <c r="D239" s="258" t="s">
        <v>10</v>
      </c>
      <c r="E239" s="432" t="s">
        <v>11</v>
      </c>
      <c r="F239" s="234"/>
    </row>
    <row r="240" spans="1:7" ht="18" customHeight="1" x14ac:dyDescent="0.2">
      <c r="A240" s="276" t="s">
        <v>342</v>
      </c>
      <c r="B240" s="244" t="s">
        <v>343</v>
      </c>
      <c r="C240" s="285">
        <f>[5]BS17A!D768</f>
        <v>1073</v>
      </c>
      <c r="D240" s="101"/>
      <c r="E240" s="102">
        <f>[5]BS17A!V768</f>
        <v>8363960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34" t="s">
        <v>7</v>
      </c>
      <c r="B243" s="430" t="s">
        <v>345</v>
      </c>
      <c r="C243" s="257" t="s">
        <v>346</v>
      </c>
      <c r="D243" s="258" t="s">
        <v>10</v>
      </c>
      <c r="E243" s="432" t="s">
        <v>11</v>
      </c>
      <c r="F243" s="234"/>
    </row>
    <row r="244" spans="1:6" ht="15" customHeight="1" x14ac:dyDescent="0.2">
      <c r="A244" s="237" t="s">
        <v>347</v>
      </c>
      <c r="B244" s="304" t="s">
        <v>348</v>
      </c>
      <c r="C244" s="294">
        <f>+[5]BS17A!$D1944</f>
        <v>0</v>
      </c>
      <c r="D244" s="20">
        <f>+[5]BS17A!$U1944</f>
        <v>264330</v>
      </c>
      <c r="E244" s="80">
        <f>+[5]BS17A!$V1944</f>
        <v>0</v>
      </c>
      <c r="F244" s="234"/>
    </row>
    <row r="245" spans="1:6" ht="15" customHeight="1" x14ac:dyDescent="0.2">
      <c r="A245" s="236" t="s">
        <v>349</v>
      </c>
      <c r="B245" s="305" t="s">
        <v>350</v>
      </c>
      <c r="C245" s="291">
        <f>+[5]BS17A!$D1945</f>
        <v>0</v>
      </c>
      <c r="D245" s="15">
        <f>+[5]BS17A!$U1945</f>
        <v>37550</v>
      </c>
      <c r="E245" s="81">
        <f>+[5]BS17A!$V1945</f>
        <v>0</v>
      </c>
      <c r="F245" s="234"/>
    </row>
    <row r="246" spans="1:6" ht="15" customHeight="1" x14ac:dyDescent="0.2">
      <c r="A246" s="236" t="s">
        <v>351</v>
      </c>
      <c r="B246" s="305" t="s">
        <v>352</v>
      </c>
      <c r="C246" s="291">
        <f>+[5]BS17A!$D1946</f>
        <v>0</v>
      </c>
      <c r="D246" s="15">
        <f>+[5]BS17A!$U1946</f>
        <v>141690</v>
      </c>
      <c r="E246" s="81">
        <f>+[5]BS17A!$V1946</f>
        <v>0</v>
      </c>
      <c r="F246" s="234"/>
    </row>
    <row r="247" spans="1:6" ht="15" customHeight="1" x14ac:dyDescent="0.2">
      <c r="A247" s="236" t="s">
        <v>353</v>
      </c>
      <c r="B247" s="305" t="s">
        <v>354</v>
      </c>
      <c r="C247" s="291">
        <f>+[5]BS17A!$D1947</f>
        <v>0</v>
      </c>
      <c r="D247" s="15">
        <f>+[5]BS17A!$U1947</f>
        <v>141690</v>
      </c>
      <c r="E247" s="81">
        <f>+[5]BS17A!$V1947</f>
        <v>0</v>
      </c>
      <c r="F247" s="234"/>
    </row>
    <row r="248" spans="1:6" ht="15" customHeight="1" x14ac:dyDescent="0.2">
      <c r="A248" s="236" t="s">
        <v>355</v>
      </c>
      <c r="B248" s="305" t="s">
        <v>356</v>
      </c>
      <c r="C248" s="291">
        <f>+[5]BS17A!$D1948</f>
        <v>0</v>
      </c>
      <c r="D248" s="15">
        <f>+[5]BS17A!$U1948</f>
        <v>257940</v>
      </c>
      <c r="E248" s="81">
        <f>+[5]BS17A!$V1948</f>
        <v>0</v>
      </c>
      <c r="F248" s="234"/>
    </row>
    <row r="249" spans="1:6" ht="15" customHeight="1" x14ac:dyDescent="0.2">
      <c r="A249" s="236" t="s">
        <v>357</v>
      </c>
      <c r="B249" s="305" t="s">
        <v>358</v>
      </c>
      <c r="C249" s="291">
        <f>+[5]BS17A!$D1949</f>
        <v>0</v>
      </c>
      <c r="D249" s="15">
        <f>+[5]BS17A!$U1949</f>
        <v>395840</v>
      </c>
      <c r="E249" s="81">
        <f>+[5]BS17A!$V1949</f>
        <v>0</v>
      </c>
      <c r="F249" s="234"/>
    </row>
    <row r="250" spans="1:6" ht="15" customHeight="1" x14ac:dyDescent="0.2">
      <c r="A250" s="236" t="s">
        <v>359</v>
      </c>
      <c r="B250" s="305" t="s">
        <v>360</v>
      </c>
      <c r="C250" s="291">
        <f>+[5]BS17A!$D1950</f>
        <v>0</v>
      </c>
      <c r="D250" s="15">
        <f>+[5]BS17A!$U1950</f>
        <v>675280</v>
      </c>
      <c r="E250" s="81">
        <f>+[5]BS17A!$V1950</f>
        <v>0</v>
      </c>
      <c r="F250" s="234"/>
    </row>
    <row r="251" spans="1:6" ht="15" customHeight="1" x14ac:dyDescent="0.2">
      <c r="A251" s="248" t="s">
        <v>361</v>
      </c>
      <c r="B251" s="305" t="s">
        <v>362</v>
      </c>
      <c r="C251" s="291">
        <f>+[5]BS17A!$D1951</f>
        <v>0</v>
      </c>
      <c r="D251" s="15">
        <f>+[5]BS17A!$U1951</f>
        <v>140650</v>
      </c>
      <c r="E251" s="81">
        <f>+[5]BS17A!$V1951</f>
        <v>0</v>
      </c>
      <c r="F251" s="234"/>
    </row>
    <row r="252" spans="1:6" ht="15" customHeight="1" x14ac:dyDescent="0.2">
      <c r="A252" s="248" t="s">
        <v>363</v>
      </c>
      <c r="B252" s="305" t="s">
        <v>364</v>
      </c>
      <c r="C252" s="291">
        <f>+[5]BS17A!$D1952</f>
        <v>0</v>
      </c>
      <c r="D252" s="15">
        <f>+[5]BS17A!$U1952</f>
        <v>379080</v>
      </c>
      <c r="E252" s="81">
        <f>+[5]BS17A!$V1952</f>
        <v>0</v>
      </c>
      <c r="F252" s="234"/>
    </row>
    <row r="253" spans="1:6" ht="15" customHeight="1" x14ac:dyDescent="0.2">
      <c r="A253" s="248" t="s">
        <v>365</v>
      </c>
      <c r="B253" s="305" t="s">
        <v>366</v>
      </c>
      <c r="C253" s="313">
        <f>+[5]BS17A!$D1953</f>
        <v>0</v>
      </c>
      <c r="D253" s="17">
        <f>+[5]BS17A!$U1953</f>
        <v>159610</v>
      </c>
      <c r="E253" s="103">
        <f>+[5]BS17A!$V1953</f>
        <v>0</v>
      </c>
      <c r="F253" s="234"/>
    </row>
    <row r="254" spans="1:6" ht="15" customHeight="1" x14ac:dyDescent="0.2">
      <c r="A254" s="248" t="s">
        <v>367</v>
      </c>
      <c r="B254" s="305" t="s">
        <v>368</v>
      </c>
      <c r="C254" s="313">
        <f>+[5]BS17A!$D1954</f>
        <v>0</v>
      </c>
      <c r="D254" s="17">
        <f>+[5]BS17A!$U1954</f>
        <v>138700</v>
      </c>
      <c r="E254" s="103">
        <f>+[5]BS17A!$V1954</f>
        <v>0</v>
      </c>
      <c r="F254" s="234"/>
    </row>
    <row r="255" spans="1:6" ht="15" customHeight="1" x14ac:dyDescent="0.2">
      <c r="A255" s="248" t="s">
        <v>369</v>
      </c>
      <c r="B255" s="305" t="s">
        <v>370</v>
      </c>
      <c r="C255" s="313">
        <f>+[5]BS17A!$D1955</f>
        <v>0</v>
      </c>
      <c r="D255" s="17">
        <f>+[5]BS17A!$U1955</f>
        <v>210870</v>
      </c>
      <c r="E255" s="103">
        <f>+[5]BS17A!$V1955</f>
        <v>0</v>
      </c>
      <c r="F255" s="234"/>
    </row>
    <row r="256" spans="1:6" ht="15" customHeight="1" x14ac:dyDescent="0.2">
      <c r="A256" s="248" t="s">
        <v>371</v>
      </c>
      <c r="B256" s="305" t="s">
        <v>372</v>
      </c>
      <c r="C256" s="313">
        <f>+[5]BS17A!$D1956</f>
        <v>0</v>
      </c>
      <c r="D256" s="17">
        <f>+[5]BS17A!$U1956</f>
        <v>55490</v>
      </c>
      <c r="E256" s="103">
        <f>+[5]BS17A!$V1956</f>
        <v>0</v>
      </c>
      <c r="F256" s="234"/>
    </row>
    <row r="257" spans="1:6" ht="15" customHeight="1" x14ac:dyDescent="0.2">
      <c r="A257" s="268" t="s">
        <v>373</v>
      </c>
      <c r="B257" s="312" t="s">
        <v>374</v>
      </c>
      <c r="C257" s="302">
        <f>+[5]BS17A!$D1957</f>
        <v>0</v>
      </c>
      <c r="D257" s="22">
        <f>+[5]BS17A!$U1957</f>
        <v>41470</v>
      </c>
      <c r="E257" s="86">
        <f>+[5]BS17A!$V1957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+[5]BS17A!$D1958</f>
        <v>0</v>
      </c>
      <c r="D259" s="20">
        <f>+[5]BS17A!$U1958</f>
        <v>227410</v>
      </c>
      <c r="E259" s="80">
        <f>+[5]BS17A!$V1958</f>
        <v>0</v>
      </c>
      <c r="F259" s="234"/>
    </row>
    <row r="260" spans="1:6" ht="15" customHeight="1" x14ac:dyDescent="0.2">
      <c r="A260" s="336" t="s">
        <v>377</v>
      </c>
      <c r="B260" s="350" t="s">
        <v>378</v>
      </c>
      <c r="C260" s="291">
        <f>+[5]BS17A!$D1959</f>
        <v>0</v>
      </c>
      <c r="D260" s="15">
        <f>+[5]BS17A!$U1959</f>
        <v>1352770</v>
      </c>
      <c r="E260" s="81">
        <f>+[5]BS17A!$V1959</f>
        <v>0</v>
      </c>
      <c r="F260" s="234"/>
    </row>
    <row r="261" spans="1:6" ht="15" customHeight="1" x14ac:dyDescent="0.2">
      <c r="A261" s="336" t="s">
        <v>379</v>
      </c>
      <c r="B261" s="350" t="s">
        <v>380</v>
      </c>
      <c r="C261" s="291">
        <f>+[5]BS17A!$D1960</f>
        <v>0</v>
      </c>
      <c r="D261" s="15">
        <f>+[5]BS17A!$U1960</f>
        <v>204100</v>
      </c>
      <c r="E261" s="81">
        <f>+[5]BS17A!$V1960</f>
        <v>0</v>
      </c>
      <c r="F261" s="234"/>
    </row>
    <row r="262" spans="1:6" ht="15" customHeight="1" x14ac:dyDescent="0.2">
      <c r="A262" s="336" t="s">
        <v>381</v>
      </c>
      <c r="B262" s="350" t="s">
        <v>382</v>
      </c>
      <c r="C262" s="291">
        <f>+[5]BS17A!$D1961</f>
        <v>0</v>
      </c>
      <c r="D262" s="15">
        <f>+[5]BS17A!$U1961</f>
        <v>180490</v>
      </c>
      <c r="E262" s="81">
        <f>+[5]BS17A!$V1961</f>
        <v>0</v>
      </c>
      <c r="F262" s="234"/>
    </row>
    <row r="263" spans="1:6" ht="15" customHeight="1" x14ac:dyDescent="0.2">
      <c r="A263" s="336" t="s">
        <v>383</v>
      </c>
      <c r="B263" s="350" t="s">
        <v>384</v>
      </c>
      <c r="C263" s="291">
        <f>+[5]BS17A!$D1962</f>
        <v>0</v>
      </c>
      <c r="D263" s="15">
        <f>+[5]BS17A!$U1962</f>
        <v>366390</v>
      </c>
      <c r="E263" s="81">
        <f>+[5]BS17A!$V1962</f>
        <v>0</v>
      </c>
      <c r="F263" s="234"/>
    </row>
    <row r="264" spans="1:6" ht="15" customHeight="1" x14ac:dyDescent="0.2">
      <c r="A264" s="336" t="s">
        <v>385</v>
      </c>
      <c r="B264" s="350" t="s">
        <v>386</v>
      </c>
      <c r="C264" s="291">
        <f>+[5]BS17A!$D1963</f>
        <v>0</v>
      </c>
      <c r="D264" s="15">
        <f>+[5]BS17A!$U1963</f>
        <v>1218380</v>
      </c>
      <c r="E264" s="81">
        <f>+[5]BS17A!$V1963</f>
        <v>0</v>
      </c>
      <c r="F264" s="234"/>
    </row>
    <row r="265" spans="1:6" ht="15" customHeight="1" x14ac:dyDescent="0.2">
      <c r="A265" s="336" t="s">
        <v>387</v>
      </c>
      <c r="B265" s="350" t="s">
        <v>388</v>
      </c>
      <c r="C265" s="291">
        <f>+[5]BS17A!$D1964</f>
        <v>0</v>
      </c>
      <c r="D265" s="15">
        <f>+[5]BS17A!$U1964</f>
        <v>1252090</v>
      </c>
      <c r="E265" s="81">
        <f>+[5]BS17A!$V1964</f>
        <v>0</v>
      </c>
      <c r="F265" s="234"/>
    </row>
    <row r="266" spans="1:6" ht="15" customHeight="1" x14ac:dyDescent="0.2">
      <c r="A266" s="336" t="s">
        <v>389</v>
      </c>
      <c r="B266" s="350" t="s">
        <v>390</v>
      </c>
      <c r="C266" s="291">
        <f>+[5]BS17A!$D1965</f>
        <v>0</v>
      </c>
      <c r="D266" s="15">
        <f>+[5]BS17A!$U1965</f>
        <v>991380</v>
      </c>
      <c r="E266" s="81">
        <f>+[5]BS17A!$V1965</f>
        <v>0</v>
      </c>
      <c r="F266" s="234"/>
    </row>
    <row r="267" spans="1:6" ht="15" customHeight="1" x14ac:dyDescent="0.2">
      <c r="A267" s="336" t="s">
        <v>391</v>
      </c>
      <c r="B267" s="350" t="s">
        <v>392</v>
      </c>
      <c r="C267" s="291">
        <f>+[5]BS17A!$D1966</f>
        <v>0</v>
      </c>
      <c r="D267" s="15">
        <f>+[5]BS17A!$U1966</f>
        <v>1044820</v>
      </c>
      <c r="E267" s="81">
        <f>+[5]BS17A!$V1966</f>
        <v>0</v>
      </c>
      <c r="F267" s="234"/>
    </row>
    <row r="268" spans="1:6" ht="15" customHeight="1" x14ac:dyDescent="0.2">
      <c r="A268" s="336" t="s">
        <v>393</v>
      </c>
      <c r="B268" s="350" t="s">
        <v>394</v>
      </c>
      <c r="C268" s="291">
        <f>+[5]BS17A!$D1967</f>
        <v>0</v>
      </c>
      <c r="D268" s="15">
        <f>+[5]BS17A!$U1967</f>
        <v>412180</v>
      </c>
      <c r="E268" s="81">
        <f>+[5]BS17A!$V1967</f>
        <v>0</v>
      </c>
      <c r="F268" s="234"/>
    </row>
    <row r="269" spans="1:6" ht="15" customHeight="1" x14ac:dyDescent="0.2">
      <c r="A269" s="336" t="s">
        <v>395</v>
      </c>
      <c r="B269" s="350" t="s">
        <v>396</v>
      </c>
      <c r="C269" s="291">
        <f>+[5]BS17A!$D1968</f>
        <v>0</v>
      </c>
      <c r="D269" s="15">
        <f>+[5]BS17A!$U1968</f>
        <v>98710</v>
      </c>
      <c r="E269" s="81">
        <f>+[5]BS17A!$V1968</f>
        <v>0</v>
      </c>
      <c r="F269" s="234"/>
    </row>
    <row r="270" spans="1:6" ht="15" customHeight="1" x14ac:dyDescent="0.2">
      <c r="A270" s="336" t="s">
        <v>397</v>
      </c>
      <c r="B270" s="350" t="s">
        <v>398</v>
      </c>
      <c r="C270" s="291">
        <f>+[5]BS17A!$D1969</f>
        <v>0</v>
      </c>
      <c r="D270" s="15">
        <f>+[5]BS17A!$U1969</f>
        <v>294490</v>
      </c>
      <c r="E270" s="81">
        <f>+[5]BS17A!$V1969</f>
        <v>0</v>
      </c>
      <c r="F270" s="234"/>
    </row>
    <row r="271" spans="1:6" ht="15" customHeight="1" x14ac:dyDescent="0.2">
      <c r="A271" s="336" t="s">
        <v>399</v>
      </c>
      <c r="B271" s="333" t="s">
        <v>400</v>
      </c>
      <c r="C271" s="291">
        <f>+[5]BS17A!$D1970</f>
        <v>0</v>
      </c>
      <c r="D271" s="15">
        <f>+[5]BS17A!$U1970</f>
        <v>83270</v>
      </c>
      <c r="E271" s="81">
        <f>+[5]BS17A!$V1970</f>
        <v>0</v>
      </c>
      <c r="F271" s="234"/>
    </row>
    <row r="272" spans="1:6" ht="15" customHeight="1" x14ac:dyDescent="0.2">
      <c r="A272" s="336" t="s">
        <v>401</v>
      </c>
      <c r="B272" s="333" t="s">
        <v>402</v>
      </c>
      <c r="C272" s="291">
        <f>+[5]BS17A!$D1971</f>
        <v>0</v>
      </c>
      <c r="D272" s="15">
        <f>+[5]BS17A!$U1971</f>
        <v>1430780</v>
      </c>
      <c r="E272" s="81">
        <f>+[5]BS17A!$V1971</f>
        <v>0</v>
      </c>
      <c r="F272" s="234"/>
    </row>
    <row r="273" spans="1:10" ht="15" customHeight="1" x14ac:dyDescent="0.2">
      <c r="A273" s="336" t="s">
        <v>403</v>
      </c>
      <c r="B273" s="333" t="s">
        <v>404</v>
      </c>
      <c r="C273" s="291">
        <f>+[5]BS17A!$D1972</f>
        <v>0</v>
      </c>
      <c r="D273" s="15">
        <f>+[5]BS17A!$U1972</f>
        <v>334550</v>
      </c>
      <c r="E273" s="81">
        <f>+[5]BS17A!$V1972</f>
        <v>0</v>
      </c>
      <c r="F273" s="234"/>
    </row>
    <row r="274" spans="1:10" ht="15" customHeight="1" x14ac:dyDescent="0.2">
      <c r="A274" s="336" t="s">
        <v>405</v>
      </c>
      <c r="B274" s="333" t="s">
        <v>406</v>
      </c>
      <c r="C274" s="291">
        <f>+[5]BS17A!$D1973</f>
        <v>0</v>
      </c>
      <c r="D274" s="15">
        <f>+[5]BS17A!$U1973</f>
        <v>1120750</v>
      </c>
      <c r="E274" s="81">
        <f>+[5]BS17A!$V1973</f>
        <v>0</v>
      </c>
      <c r="F274" s="234"/>
    </row>
    <row r="275" spans="1:10" ht="15" customHeight="1" x14ac:dyDescent="0.2">
      <c r="A275" s="336" t="s">
        <v>407</v>
      </c>
      <c r="B275" s="351" t="s">
        <v>408</v>
      </c>
      <c r="C275" s="291">
        <f>+[5]BS17A!$D1974</f>
        <v>0</v>
      </c>
      <c r="D275" s="15">
        <f>+[5]BS17A!$U1974</f>
        <v>686120</v>
      </c>
      <c r="E275" s="81">
        <f>+[5]BS17A!$V1974</f>
        <v>0</v>
      </c>
      <c r="F275" s="234"/>
    </row>
    <row r="276" spans="1:10" ht="15" customHeight="1" x14ac:dyDescent="0.2">
      <c r="A276" s="337" t="s">
        <v>409</v>
      </c>
      <c r="B276" s="351" t="s">
        <v>410</v>
      </c>
      <c r="C276" s="302">
        <f>+[5]BS17A!$D1975</f>
        <v>0</v>
      </c>
      <c r="D276" s="17">
        <f>+[5]BS17A!$U1975</f>
        <v>559920</v>
      </c>
      <c r="E276" s="103">
        <f>+[5]BS17A!$V1975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+[5]BS17A!$D1976</f>
        <v>0</v>
      </c>
      <c r="D278" s="12">
        <f>[5]BS17A!U1976</f>
        <v>301830</v>
      </c>
      <c r="E278" s="104">
        <f>+[5]BS17A!$V1976</f>
        <v>0</v>
      </c>
      <c r="F278" s="234"/>
    </row>
    <row r="279" spans="1:10" ht="15" customHeight="1" x14ac:dyDescent="0.2">
      <c r="A279" s="336" t="s">
        <v>414</v>
      </c>
      <c r="B279" s="333" t="s">
        <v>415</v>
      </c>
      <c r="C279" s="291">
        <f>+[5]BS17A!$D1977</f>
        <v>0</v>
      </c>
      <c r="D279" s="15">
        <f>[5]BS17A!U1977</f>
        <v>175970</v>
      </c>
      <c r="E279" s="81">
        <f>+[5]BS17A!$V1977</f>
        <v>0</v>
      </c>
      <c r="F279" s="234"/>
    </row>
    <row r="280" spans="1:10" ht="15" customHeight="1" x14ac:dyDescent="0.2">
      <c r="A280" s="336" t="s">
        <v>416</v>
      </c>
      <c r="B280" s="333" t="s">
        <v>417</v>
      </c>
      <c r="C280" s="291">
        <f>+[5]BS17A!$D1978</f>
        <v>0</v>
      </c>
      <c r="D280" s="15">
        <f>[5]BS17A!U1978</f>
        <v>425200</v>
      </c>
      <c r="E280" s="81">
        <f>+[5]BS17A!$V1978</f>
        <v>0</v>
      </c>
      <c r="F280" s="234"/>
    </row>
    <row r="281" spans="1:10" ht="15" customHeight="1" x14ac:dyDescent="0.2">
      <c r="A281" s="336" t="s">
        <v>418</v>
      </c>
      <c r="B281" s="333" t="s">
        <v>419</v>
      </c>
      <c r="C281" s="291">
        <f>+[5]BS17A!$D1979</f>
        <v>0</v>
      </c>
      <c r="D281" s="15">
        <f>[5]BS17A!U1979</f>
        <v>440630</v>
      </c>
      <c r="E281" s="81">
        <f>+[5]BS17A!$V1979</f>
        <v>0</v>
      </c>
      <c r="F281" s="234"/>
    </row>
    <row r="282" spans="1:10" ht="15" customHeight="1" x14ac:dyDescent="0.2">
      <c r="A282" s="337" t="s">
        <v>420</v>
      </c>
      <c r="B282" s="345" t="s">
        <v>421</v>
      </c>
      <c r="C282" s="302">
        <f>+[5]BS17A!$D1980</f>
        <v>0</v>
      </c>
      <c r="D282" s="22">
        <f>[5]BS17A!U1980</f>
        <v>275340</v>
      </c>
      <c r="E282" s="86">
        <f>+[5]BS17A!$V1980</f>
        <v>0</v>
      </c>
      <c r="F282" s="105"/>
    </row>
    <row r="283" spans="1:10" ht="15" customHeight="1" x14ac:dyDescent="0.2">
      <c r="A283" s="348" t="s">
        <v>422</v>
      </c>
      <c r="B283" s="346" t="s">
        <v>423</v>
      </c>
      <c r="C283" s="316">
        <f>+[5]BS17A!$D1981</f>
        <v>99</v>
      </c>
      <c r="D283" s="106">
        <f>[5]BS17A!U1981</f>
        <v>37440</v>
      </c>
      <c r="E283" s="102">
        <f>+[5]BS17A!$V1981</f>
        <v>3706560</v>
      </c>
      <c r="F283" s="105"/>
    </row>
    <row r="284" spans="1:10" ht="15" customHeight="1" x14ac:dyDescent="0.2">
      <c r="A284" s="343"/>
      <c r="B284" s="347" t="s">
        <v>424</v>
      </c>
      <c r="C284" s="238">
        <f>SUM(C244:C283)</f>
        <v>99</v>
      </c>
      <c r="D284" s="84"/>
      <c r="E284" s="85">
        <f>SUM(E244:E283)</f>
        <v>3706560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34" t="s">
        <v>7</v>
      </c>
      <c r="B288" s="434" t="s">
        <v>425</v>
      </c>
      <c r="C288" s="430" t="s">
        <v>346</v>
      </c>
      <c r="D288" s="258" t="s">
        <v>10</v>
      </c>
      <c r="E288" s="432" t="s">
        <v>11</v>
      </c>
      <c r="F288" s="105"/>
    </row>
    <row r="289" spans="1:7" ht="15" customHeight="1" x14ac:dyDescent="0.2">
      <c r="A289" s="335" t="s">
        <v>426</v>
      </c>
      <c r="B289" s="339" t="s">
        <v>427</v>
      </c>
      <c r="C289" s="294">
        <f>+[5]BS17A!$D1983</f>
        <v>1</v>
      </c>
      <c r="D289" s="20">
        <f>+[5]BS17A!$U1983</f>
        <v>7370</v>
      </c>
      <c r="E289" s="80">
        <f>+[5]BS17A!$V1983</f>
        <v>7370</v>
      </c>
      <c r="F289" s="234"/>
    </row>
    <row r="290" spans="1:7" ht="15" customHeight="1" x14ac:dyDescent="0.2">
      <c r="A290" s="336" t="s">
        <v>428</v>
      </c>
      <c r="B290" s="340" t="s">
        <v>429</v>
      </c>
      <c r="C290" s="291">
        <f>+[5]BS17A!$D1984</f>
        <v>0</v>
      </c>
      <c r="D290" s="15">
        <f>+[5]BS17A!$U1984</f>
        <v>3920</v>
      </c>
      <c r="E290" s="81">
        <f>+[5]BS17A!$V1984</f>
        <v>0</v>
      </c>
      <c r="F290" s="234"/>
    </row>
    <row r="291" spans="1:7" ht="15" customHeight="1" x14ac:dyDescent="0.2">
      <c r="A291" s="336" t="s">
        <v>430</v>
      </c>
      <c r="B291" s="340" t="s">
        <v>431</v>
      </c>
      <c r="C291" s="291">
        <f>+[5]BS17A!$D1985</f>
        <v>0</v>
      </c>
      <c r="D291" s="15">
        <f>+[5]BS17A!$U1985</f>
        <v>14780</v>
      </c>
      <c r="E291" s="81">
        <f>+[5]BS17A!$V1985</f>
        <v>0</v>
      </c>
      <c r="F291" s="234"/>
    </row>
    <row r="292" spans="1:7" ht="15" customHeight="1" x14ac:dyDescent="0.2">
      <c r="A292" s="336" t="s">
        <v>432</v>
      </c>
      <c r="B292" s="340" t="s">
        <v>433</v>
      </c>
      <c r="C292" s="291">
        <f>+[5]BS17A!$D1986</f>
        <v>0</v>
      </c>
      <c r="D292" s="15">
        <f>+[5]BS17A!$U1986</f>
        <v>151590</v>
      </c>
      <c r="E292" s="81">
        <f>+[5]BS17A!$V1986</f>
        <v>0</v>
      </c>
      <c r="F292" s="234"/>
    </row>
    <row r="293" spans="1:7" ht="15" customHeight="1" x14ac:dyDescent="0.2">
      <c r="A293" s="337" t="s">
        <v>434</v>
      </c>
      <c r="B293" s="341" t="s">
        <v>435</v>
      </c>
      <c r="C293" s="302">
        <f>+[5]BS17A!$D1987</f>
        <v>0</v>
      </c>
      <c r="D293" s="22">
        <f>+[5]BS17A!$U1987</f>
        <v>832610</v>
      </c>
      <c r="E293" s="86">
        <f>+[5]BS17A!$V1987</f>
        <v>0</v>
      </c>
      <c r="F293" s="234"/>
    </row>
    <row r="294" spans="1:7" ht="15" customHeight="1" x14ac:dyDescent="0.2">
      <c r="A294" s="343"/>
      <c r="B294" s="342" t="s">
        <v>436</v>
      </c>
      <c r="C294" s="261">
        <f>SUM(C289:C293)</f>
        <v>1</v>
      </c>
      <c r="D294" s="245"/>
      <c r="E294" s="62">
        <f>SUM(E289:E293)</f>
        <v>7370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34" t="s">
        <v>7</v>
      </c>
      <c r="B298" s="310" t="s">
        <v>437</v>
      </c>
      <c r="C298" s="311" t="s">
        <v>438</v>
      </c>
      <c r="D298" s="258" t="s">
        <v>10</v>
      </c>
      <c r="E298" s="432" t="s">
        <v>11</v>
      </c>
      <c r="F298" s="289"/>
      <c r="G298" s="235"/>
    </row>
    <row r="299" spans="1:7" ht="15" customHeight="1" x14ac:dyDescent="0.2">
      <c r="A299" s="335" t="s">
        <v>439</v>
      </c>
      <c r="B299" s="331" t="s">
        <v>440</v>
      </c>
      <c r="C299" s="294">
        <f>+[5]BS17A!$D1863</f>
        <v>207</v>
      </c>
      <c r="D299" s="20">
        <f>+[5]BS17A!$U1863</f>
        <v>19700</v>
      </c>
      <c r="E299" s="80">
        <f>+[5]BS17A!$V1863</f>
        <v>4077900</v>
      </c>
      <c r="F299" s="234"/>
    </row>
    <row r="300" spans="1:7" ht="15" customHeight="1" x14ac:dyDescent="0.2">
      <c r="A300" s="336" t="s">
        <v>441</v>
      </c>
      <c r="B300" s="332" t="s">
        <v>442</v>
      </c>
      <c r="C300" s="291">
        <f>+[5]BS17A!$D1864</f>
        <v>157</v>
      </c>
      <c r="D300" s="15">
        <f>+[5]BS17A!$U1864</f>
        <v>61980</v>
      </c>
      <c r="E300" s="81">
        <f>+[5]BS17A!$V1864</f>
        <v>9730860</v>
      </c>
      <c r="F300" s="234"/>
    </row>
    <row r="301" spans="1:7" ht="15" customHeight="1" x14ac:dyDescent="0.2">
      <c r="A301" s="336" t="s">
        <v>443</v>
      </c>
      <c r="B301" s="332" t="s">
        <v>444</v>
      </c>
      <c r="C301" s="291">
        <f>+[5]BS17A!$D1865</f>
        <v>0</v>
      </c>
      <c r="D301" s="15">
        <f>+[5]BS17A!$U1865</f>
        <v>76830</v>
      </c>
      <c r="E301" s="81">
        <f>+[5]BS17A!$V1865</f>
        <v>0</v>
      </c>
      <c r="F301" s="234"/>
    </row>
    <row r="302" spans="1:7" ht="15" customHeight="1" x14ac:dyDescent="0.2">
      <c r="A302" s="336" t="s">
        <v>445</v>
      </c>
      <c r="B302" s="332" t="s">
        <v>446</v>
      </c>
      <c r="C302" s="291">
        <f>+[5]BS17A!$D1866</f>
        <v>205</v>
      </c>
      <c r="D302" s="15">
        <f>+[5]BS17A!$U1866</f>
        <v>2700</v>
      </c>
      <c r="E302" s="81">
        <f>+[5]BS17A!$V1866</f>
        <v>553500</v>
      </c>
      <c r="F302" s="234"/>
    </row>
    <row r="303" spans="1:7" ht="15" customHeight="1" x14ac:dyDescent="0.2">
      <c r="A303" s="336" t="s">
        <v>447</v>
      </c>
      <c r="B303" s="332" t="s">
        <v>448</v>
      </c>
      <c r="C303" s="291">
        <f>+[5]BS17A!$D1867</f>
        <v>0</v>
      </c>
      <c r="D303" s="15">
        <f>+[5]BS17A!$U1867</f>
        <v>70</v>
      </c>
      <c r="E303" s="81">
        <f>+[5]BS17A!$V1867</f>
        <v>0</v>
      </c>
      <c r="F303" s="234"/>
    </row>
    <row r="304" spans="1:7" ht="15" customHeight="1" x14ac:dyDescent="0.2">
      <c r="A304" s="336" t="s">
        <v>449</v>
      </c>
      <c r="B304" s="333" t="s">
        <v>450</v>
      </c>
      <c r="C304" s="291">
        <f>+[5]BS17A!$D1868</f>
        <v>0</v>
      </c>
      <c r="D304" s="15">
        <f>+[5]BS17A!$U1868</f>
        <v>163110</v>
      </c>
      <c r="E304" s="81">
        <f>+[5]BS17A!$V1868</f>
        <v>0</v>
      </c>
      <c r="F304" s="234"/>
    </row>
    <row r="305" spans="1:7" ht="15" customHeight="1" x14ac:dyDescent="0.2">
      <c r="A305" s="337" t="s">
        <v>451</v>
      </c>
      <c r="B305" s="334" t="s">
        <v>452</v>
      </c>
      <c r="C305" s="302">
        <f>+[5]BS17A!$D1869</f>
        <v>0</v>
      </c>
      <c r="D305" s="22">
        <f>+[5]BS17A!$U1869</f>
        <v>11090</v>
      </c>
      <c r="E305" s="86">
        <f>+[5]BS17A!$V1869</f>
        <v>0</v>
      </c>
      <c r="F305" s="234"/>
    </row>
    <row r="306" spans="1:7" ht="15" customHeight="1" x14ac:dyDescent="0.2">
      <c r="A306" s="338"/>
      <c r="B306" s="509" t="s">
        <v>453</v>
      </c>
      <c r="C306" s="510"/>
      <c r="D306" s="101"/>
      <c r="E306" s="112">
        <f>SUM(E299:E305)</f>
        <v>14362260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32800350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34" t="s">
        <v>11</v>
      </c>
      <c r="F314" s="280"/>
      <c r="G314" s="281"/>
    </row>
    <row r="315" spans="1:7" ht="15" customHeight="1" x14ac:dyDescent="0.2">
      <c r="A315" s="256"/>
      <c r="B315" s="501" t="s">
        <v>458</v>
      </c>
      <c r="C315" s="502"/>
      <c r="D315" s="503"/>
      <c r="E315" s="113">
        <f>+E50+E76+E84+G109+E116+C121+E148+E155+E168+E207+E221+C228+E310</f>
        <v>872089505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34"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9402610</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79494430</v>
      </c>
      <c r="D332" s="234"/>
      <c r="E332" s="234"/>
      <c r="F332" s="234"/>
    </row>
    <row r="333" spans="1:6" ht="15" customHeight="1" x14ac:dyDescent="0.2">
      <c r="A333" s="238"/>
      <c r="B333" s="303" t="s">
        <v>475</v>
      </c>
      <c r="C333" s="90">
        <f>SUM(C325:C332)</f>
        <v>88897040</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[5]NOMBRE!B12</f>
        <v>Sra. María Inés Núñez González</v>
      </c>
      <c r="F338" s="500"/>
    </row>
    <row r="339" spans="1:6" ht="12.75" x14ac:dyDescent="0.2">
      <c r="A339" s="282"/>
      <c r="B339" s="282"/>
      <c r="C339" s="282"/>
      <c r="D339" s="284"/>
      <c r="E339" s="493" t="str">
        <f>[5]NOMBRE!A12</f>
        <v>Jefe de Estadisticas</v>
      </c>
      <c r="F339" s="493"/>
    </row>
    <row r="340" spans="1:6" ht="12.75" x14ac:dyDescent="0.2">
      <c r="A340" s="282"/>
      <c r="B340" s="282"/>
      <c r="C340" s="282"/>
      <c r="D340" s="282"/>
      <c r="E340" s="436"/>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[5]NOMBRE!B11</f>
        <v>Sr. Nolasco Pérez Pérez</v>
      </c>
      <c r="F347" s="500"/>
    </row>
    <row r="348" spans="1:6" ht="22.5" customHeight="1" x14ac:dyDescent="0.2">
      <c r="A348" s="282"/>
      <c r="B348" s="282"/>
      <c r="C348" s="282"/>
      <c r="D348" s="288"/>
      <c r="E348" s="493" t="str">
        <f>CONCATENATE("Director ",[5]NOMBRE!B1)</f>
        <v xml:space="preserve">Director </v>
      </c>
      <c r="F348" s="493"/>
    </row>
    <row r="349" spans="1:6" ht="12.75" x14ac:dyDescent="0.2">
      <c r="A349" s="282"/>
      <c r="B349" s="282"/>
      <c r="C349" s="282"/>
      <c r="D349" s="298"/>
      <c r="E349" s="282"/>
      <c r="F349" s="288"/>
    </row>
  </sheetData>
  <mergeCells count="49">
    <mergeCell ref="C1:E1"/>
    <mergeCell ref="C2:E2"/>
    <mergeCell ref="C3:E3"/>
    <mergeCell ref="C4:E4"/>
    <mergeCell ref="A210:E210"/>
    <mergeCell ref="A158:E158"/>
    <mergeCell ref="C8:E8"/>
    <mergeCell ref="A11:E11"/>
    <mergeCell ref="A151:E151"/>
    <mergeCell ref="A171:E171"/>
    <mergeCell ref="A79:E79"/>
    <mergeCell ref="A27:E27"/>
    <mergeCell ref="A87:G87"/>
    <mergeCell ref="A13:E13"/>
    <mergeCell ref="A38:E38"/>
    <mergeCell ref="A7:B7"/>
    <mergeCell ref="B315:D315"/>
    <mergeCell ref="C88:G88"/>
    <mergeCell ref="E348:F348"/>
    <mergeCell ref="A53:E53"/>
    <mergeCell ref="B310:D310"/>
    <mergeCell ref="A318:C318"/>
    <mergeCell ref="B88:B89"/>
    <mergeCell ref="A258:E258"/>
    <mergeCell ref="E338:F338"/>
    <mergeCell ref="A231:E231"/>
    <mergeCell ref="A88:A89"/>
    <mergeCell ref="A41:E41"/>
    <mergeCell ref="A297:E297"/>
    <mergeCell ref="A224:C224"/>
    <mergeCell ref="A124:E124"/>
    <mergeCell ref="A112:E112"/>
    <mergeCell ref="A119:C119"/>
    <mergeCell ref="C5:E5"/>
    <mergeCell ref="A46:E46"/>
    <mergeCell ref="E347:F347"/>
    <mergeCell ref="E339:F339"/>
    <mergeCell ref="A319:C319"/>
    <mergeCell ref="A320:B320"/>
    <mergeCell ref="A242:E242"/>
    <mergeCell ref="A238:E238"/>
    <mergeCell ref="A277:E277"/>
    <mergeCell ref="A287:E287"/>
    <mergeCell ref="B306:C306"/>
    <mergeCell ref="A309:E309"/>
    <mergeCell ref="A313:E313"/>
    <mergeCell ref="A314:D314"/>
    <mergeCell ref="C6:E6"/>
    <mergeCell ref="C7:E7"/>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workbookViewId="0">
      <selection activeCell="C8" sqref="C8:E8"/>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",[6]NOMBRE!B2," - ","( ",[6]NOMBRE!C2,[6]NOMBRE!D2,[6]NOMBRE!E2,[6]NOMBRE!F2,[6]NOMBRE!G2," )")</f>
        <v>COMUNA: Linares - ( 07401 )</v>
      </c>
      <c r="B2" s="229"/>
      <c r="C2" s="526"/>
      <c r="D2" s="527"/>
      <c r="E2" s="528"/>
      <c r="F2" s="231"/>
      <c r="G2" s="232"/>
    </row>
    <row r="3" spans="1:7" ht="12.75" x14ac:dyDescent="0.2">
      <c r="A3" s="228" t="str">
        <f>CONCATENATE("ESTABLECIMIENTO/ESTRATEGIA: ",[6]NOMBRE!B3," - ","( ",[6]NOMBRE!C3,[6]NOMBRE!D3,[6]NOMBRE!E3,[6]NOMBRE!F3,[6]NOMBRE!G3,[6]NOMBRE!H3," )")</f>
        <v>ESTABLECIMIENTO/ESTRATEGIA: Hospital Presidente Carlos Ibáñez del Campo - ( 116108 )</v>
      </c>
      <c r="B3" s="229"/>
      <c r="C3" s="529" t="s">
        <v>2</v>
      </c>
      <c r="D3" s="530"/>
      <c r="E3" s="531"/>
      <c r="F3" s="231"/>
      <c r="G3" s="233"/>
    </row>
    <row r="4" spans="1:7" ht="12.75" x14ac:dyDescent="0.2">
      <c r="A4" s="228" t="str">
        <f>CONCATENATE("MES: ",[6]NOMBRE!B6," - ","( ",[6]NOMBRE!C6,[6]NOMBRE!D6," )")</f>
        <v>MES: JUNIO - ( 06 )</v>
      </c>
      <c r="B4" s="229"/>
      <c r="C4" s="526" t="str">
        <f>CONCATENATE([6]NOMBRE!B6," ","( ",[6]NOMBRE!C6,[6]NOMBRE!D6," )")</f>
        <v>JUNIO ( 06 )</v>
      </c>
      <c r="D4" s="527"/>
      <c r="E4" s="528"/>
      <c r="F4" s="231"/>
      <c r="G4" s="233"/>
    </row>
    <row r="5" spans="1:7" ht="12.75" x14ac:dyDescent="0.2">
      <c r="A5" s="228" t="str">
        <f>CONCATENATE("AÑO: ",[6]NOMBRE!B7)</f>
        <v>AÑO: 2016</v>
      </c>
      <c r="B5" s="229"/>
      <c r="C5" s="529" t="s">
        <v>3</v>
      </c>
      <c r="D5" s="530"/>
      <c r="E5" s="531"/>
      <c r="F5" s="231"/>
      <c r="G5" s="233"/>
    </row>
    <row r="6" spans="1:7" ht="12.75" x14ac:dyDescent="0.2">
      <c r="A6" s="234"/>
      <c r="B6" s="234"/>
      <c r="C6" s="526">
        <f>[6]NOMBRE!B7</f>
        <v>2016</v>
      </c>
      <c r="D6" s="527"/>
      <c r="E6" s="528"/>
      <c r="F6" s="231"/>
      <c r="G6" s="233"/>
    </row>
    <row r="7" spans="1:7" ht="15" x14ac:dyDescent="0.2">
      <c r="A7" s="521" t="s">
        <v>4</v>
      </c>
      <c r="B7" s="522"/>
      <c r="C7" s="523" t="s">
        <v>5</v>
      </c>
      <c r="D7" s="524"/>
      <c r="E7" s="525"/>
      <c r="F7" s="231"/>
      <c r="G7" s="233"/>
    </row>
    <row r="8" spans="1:7" ht="15" x14ac:dyDescent="0.2">
      <c r="A8" s="234"/>
      <c r="B8" s="444" t="s">
        <v>6</v>
      </c>
      <c r="C8" s="526" t="str">
        <f>CONCATENATE([6]NOMBRE!B3," ","( ",[6]NOMBRE!C3,[6]NOMBRE!D3,[6]NOMBRE!E3,[6]NOMBRE!F3,[6]NOMBRE!G3,"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43" t="s">
        <v>7</v>
      </c>
      <c r="B12" s="443" t="s">
        <v>8</v>
      </c>
      <c r="C12" s="438" t="s">
        <v>9</v>
      </c>
      <c r="D12" s="258" t="s">
        <v>10</v>
      </c>
      <c r="E12" s="440" t="s">
        <v>11</v>
      </c>
      <c r="F12" s="234"/>
    </row>
    <row r="13" spans="1:7" ht="12.75" customHeight="1" x14ac:dyDescent="0.2">
      <c r="A13" s="497" t="s">
        <v>12</v>
      </c>
      <c r="B13" s="498"/>
      <c r="C13" s="498"/>
      <c r="D13" s="498"/>
      <c r="E13" s="499"/>
      <c r="F13" s="234"/>
    </row>
    <row r="14" spans="1:7" ht="15" customHeight="1" x14ac:dyDescent="0.2">
      <c r="A14" s="335" t="s">
        <v>13</v>
      </c>
      <c r="B14" s="396" t="s">
        <v>14</v>
      </c>
      <c r="C14" s="291">
        <f>[6]BS17A!$D13</f>
        <v>0</v>
      </c>
      <c r="D14" s="12">
        <f>[6]BS17A!$U13</f>
        <v>4460</v>
      </c>
      <c r="E14" s="13">
        <f>[6]BS17A!$V13</f>
        <v>0</v>
      </c>
      <c r="F14" s="234"/>
    </row>
    <row r="15" spans="1:7" ht="36" customHeight="1" x14ac:dyDescent="0.2">
      <c r="A15" s="336" t="s">
        <v>15</v>
      </c>
      <c r="B15" s="396" t="s">
        <v>478</v>
      </c>
      <c r="C15" s="291">
        <f>[6]BS17A!$D14</f>
        <v>0</v>
      </c>
      <c r="D15" s="15">
        <f>[6]BS17A!$U14</f>
        <v>5610</v>
      </c>
      <c r="E15" s="16">
        <f>[6]BS17A!$V14</f>
        <v>0</v>
      </c>
      <c r="F15" s="234"/>
    </row>
    <row r="16" spans="1:7" ht="15" customHeight="1" x14ac:dyDescent="0.2">
      <c r="A16" s="336" t="s">
        <v>17</v>
      </c>
      <c r="B16" s="396" t="s">
        <v>479</v>
      </c>
      <c r="C16" s="291">
        <f>[6]BS17A!$D15</f>
        <v>5202</v>
      </c>
      <c r="D16" s="15">
        <f>[6]BS17A!$U15</f>
        <v>12030</v>
      </c>
      <c r="E16" s="16">
        <f>[6]BS17A!$V15</f>
        <v>62580060</v>
      </c>
      <c r="F16" s="234"/>
    </row>
    <row r="17" spans="1:6" ht="15" customHeight="1" x14ac:dyDescent="0.2">
      <c r="A17" s="336" t="s">
        <v>19</v>
      </c>
      <c r="B17" s="396" t="s">
        <v>20</v>
      </c>
      <c r="C17" s="291">
        <f>[6]BS17A!$D16</f>
        <v>0</v>
      </c>
      <c r="D17" s="15">
        <f>[6]BS17A!$U16</f>
        <v>7180</v>
      </c>
      <c r="E17" s="16">
        <f>[6]BS17A!$V16</f>
        <v>0</v>
      </c>
      <c r="F17" s="234"/>
    </row>
    <row r="18" spans="1:6" ht="15" customHeight="1" x14ac:dyDescent="0.2">
      <c r="A18" s="336" t="s">
        <v>21</v>
      </c>
      <c r="B18" s="396" t="s">
        <v>480</v>
      </c>
      <c r="C18" s="291">
        <f>[6]BS17A!$D17</f>
        <v>0</v>
      </c>
      <c r="D18" s="15">
        <f>[6]BS17A!$U17</f>
        <v>7880</v>
      </c>
      <c r="E18" s="16">
        <f>[6]BS17A!$V17</f>
        <v>0</v>
      </c>
      <c r="F18" s="234"/>
    </row>
    <row r="19" spans="1:6" ht="33" customHeight="1" x14ac:dyDescent="0.2">
      <c r="A19" s="336" t="s">
        <v>23</v>
      </c>
      <c r="B19" s="396" t="s">
        <v>481</v>
      </c>
      <c r="C19" s="291">
        <f>[6]BS17A!$D20</f>
        <v>0</v>
      </c>
      <c r="D19" s="15">
        <f>[6]BS17A!$U20</f>
        <v>6080</v>
      </c>
      <c r="E19" s="16">
        <f>[6]BS17A!$V20</f>
        <v>0</v>
      </c>
      <c r="F19" s="234"/>
    </row>
    <row r="20" spans="1:6" ht="42.75" customHeight="1" x14ac:dyDescent="0.2">
      <c r="A20" s="336" t="s">
        <v>25</v>
      </c>
      <c r="B20" s="396" t="s">
        <v>482</v>
      </c>
      <c r="C20" s="291">
        <f>[6]BS17A!$D21</f>
        <v>0</v>
      </c>
      <c r="D20" s="15">
        <f>[6]BS17A!$U21</f>
        <v>7290</v>
      </c>
      <c r="E20" s="16">
        <f>[6]BS17A!$V21</f>
        <v>0</v>
      </c>
      <c r="F20" s="234"/>
    </row>
    <row r="21" spans="1:6" ht="42.75" customHeight="1" x14ac:dyDescent="0.2">
      <c r="A21" s="336" t="s">
        <v>27</v>
      </c>
      <c r="B21" s="396" t="s">
        <v>483</v>
      </c>
      <c r="C21" s="291">
        <f>[6]BS17A!$D22</f>
        <v>0</v>
      </c>
      <c r="D21" s="15">
        <f>[6]BS17A!$U22</f>
        <v>9040</v>
      </c>
      <c r="E21" s="16">
        <f>[6]BS17A!$V22</f>
        <v>0</v>
      </c>
      <c r="F21" s="234"/>
    </row>
    <row r="22" spans="1:6" ht="32.25" customHeight="1" x14ac:dyDescent="0.2">
      <c r="A22" s="336" t="s">
        <v>29</v>
      </c>
      <c r="B22" s="396" t="s">
        <v>484</v>
      </c>
      <c r="C22" s="291">
        <f>[6]BS17A!$D23</f>
        <v>2888</v>
      </c>
      <c r="D22" s="15">
        <f>[6]BS17A!$U23</f>
        <v>6080</v>
      </c>
      <c r="E22" s="16">
        <f>[6]BS17A!$V23</f>
        <v>17559040</v>
      </c>
      <c r="F22" s="234"/>
    </row>
    <row r="23" spans="1:6" ht="40.5" customHeight="1" x14ac:dyDescent="0.2">
      <c r="A23" s="336" t="s">
        <v>31</v>
      </c>
      <c r="B23" s="396" t="s">
        <v>485</v>
      </c>
      <c r="C23" s="291">
        <f>[6]BS17A!$D24</f>
        <v>1523</v>
      </c>
      <c r="D23" s="15">
        <f>[6]BS17A!$U24</f>
        <v>7290</v>
      </c>
      <c r="E23" s="16">
        <f>[6]BS17A!$V24</f>
        <v>11102670</v>
      </c>
      <c r="F23" s="234"/>
    </row>
    <row r="24" spans="1:6" ht="27" customHeight="1" x14ac:dyDescent="0.2">
      <c r="A24" s="336" t="s">
        <v>33</v>
      </c>
      <c r="B24" s="396" t="s">
        <v>486</v>
      </c>
      <c r="C24" s="291">
        <f>[6]BS17A!$D25</f>
        <v>2440</v>
      </c>
      <c r="D24" s="15">
        <f>[6]BS17A!$U25</f>
        <v>9040</v>
      </c>
      <c r="E24" s="16">
        <f>[6]BS17A!$V25</f>
        <v>22057600</v>
      </c>
      <c r="F24" s="234"/>
    </row>
    <row r="25" spans="1:6" ht="15" customHeight="1" x14ac:dyDescent="0.2">
      <c r="A25" s="336" t="s">
        <v>35</v>
      </c>
      <c r="B25" s="396" t="s">
        <v>36</v>
      </c>
      <c r="C25" s="291">
        <f>+[6]BS17A!$D795</f>
        <v>346</v>
      </c>
      <c r="D25" s="15">
        <f>+[6]BS17A!$U795</f>
        <v>7380</v>
      </c>
      <c r="E25" s="16">
        <f>+[6]BS17A!$V795</f>
        <v>2553480</v>
      </c>
      <c r="F25" s="234"/>
    </row>
    <row r="26" spans="1:6" ht="15" customHeight="1" x14ac:dyDescent="0.2">
      <c r="A26" s="337" t="s">
        <v>37</v>
      </c>
      <c r="B26" s="396" t="s">
        <v>38</v>
      </c>
      <c r="C26" s="302">
        <f>+[6]BS17A!$D800</f>
        <v>0</v>
      </c>
      <c r="D26" s="17">
        <f>+[6]BS17A!$U800</f>
        <v>30560</v>
      </c>
      <c r="E26" s="18">
        <f>+[6]BS17A!$V800</f>
        <v>0</v>
      </c>
      <c r="F26" s="234"/>
    </row>
    <row r="27" spans="1:6" ht="18" customHeight="1" x14ac:dyDescent="0.2">
      <c r="A27" s="497" t="s">
        <v>39</v>
      </c>
      <c r="B27" s="498"/>
      <c r="C27" s="498"/>
      <c r="D27" s="498"/>
      <c r="E27" s="499"/>
      <c r="F27" s="234"/>
    </row>
    <row r="28" spans="1:6" ht="15" customHeight="1" x14ac:dyDescent="0.2">
      <c r="A28" s="335" t="s">
        <v>40</v>
      </c>
      <c r="B28" s="344" t="s">
        <v>41</v>
      </c>
      <c r="C28" s="294">
        <f>[6]BS17A!$D27</f>
        <v>2286</v>
      </c>
      <c r="D28" s="12">
        <f>[6]BS17A!$U27</f>
        <v>1180</v>
      </c>
      <c r="E28" s="13">
        <f>[6]BS17A!$V27</f>
        <v>2697480</v>
      </c>
      <c r="F28" s="234"/>
    </row>
    <row r="29" spans="1:6" ht="15" customHeight="1" x14ac:dyDescent="0.2">
      <c r="A29" s="336" t="s">
        <v>42</v>
      </c>
      <c r="B29" s="350" t="s">
        <v>43</v>
      </c>
      <c r="C29" s="291">
        <f>[6]BS17A!$D28</f>
        <v>0</v>
      </c>
      <c r="D29" s="15">
        <f>[6]BS17A!$U28</f>
        <v>2030</v>
      </c>
      <c r="E29" s="16">
        <f>[6]BS17A!$V28</f>
        <v>0</v>
      </c>
      <c r="F29" s="234"/>
    </row>
    <row r="30" spans="1:6" ht="15" customHeight="1" x14ac:dyDescent="0.2">
      <c r="A30" s="336" t="s">
        <v>44</v>
      </c>
      <c r="B30" s="333" t="s">
        <v>45</v>
      </c>
      <c r="C30" s="291">
        <f>[6]BS17A!$D29</f>
        <v>0</v>
      </c>
      <c r="D30" s="15">
        <f>[6]BS17A!$U29</f>
        <v>650</v>
      </c>
      <c r="E30" s="16">
        <f>[6]BS17A!$V29</f>
        <v>0</v>
      </c>
      <c r="F30" s="234"/>
    </row>
    <row r="31" spans="1:6" ht="15" customHeight="1" x14ac:dyDescent="0.2">
      <c r="A31" s="336" t="s">
        <v>46</v>
      </c>
      <c r="B31" s="333" t="s">
        <v>47</v>
      </c>
      <c r="C31" s="291">
        <f>[6]BS17A!$D30</f>
        <v>178</v>
      </c>
      <c r="D31" s="15">
        <f>[6]BS17A!$U30</f>
        <v>1610</v>
      </c>
      <c r="E31" s="16">
        <f>[6]BS17A!$V30</f>
        <v>286580</v>
      </c>
      <c r="F31" s="234"/>
    </row>
    <row r="32" spans="1:6" ht="15" customHeight="1" x14ac:dyDescent="0.2">
      <c r="A32" s="336" t="s">
        <v>48</v>
      </c>
      <c r="B32" s="333" t="s">
        <v>49</v>
      </c>
      <c r="C32" s="291">
        <f>[6]BS17A!$D31</f>
        <v>1590</v>
      </c>
      <c r="D32" s="15">
        <f>[6]BS17A!$U31</f>
        <v>1300</v>
      </c>
      <c r="E32" s="16">
        <f>[6]BS17A!$V31</f>
        <v>2067000</v>
      </c>
      <c r="F32" s="234"/>
    </row>
    <row r="33" spans="1:6" ht="15" customHeight="1" x14ac:dyDescent="0.2">
      <c r="A33" s="336" t="s">
        <v>50</v>
      </c>
      <c r="B33" s="350" t="s">
        <v>51</v>
      </c>
      <c r="C33" s="291">
        <f>[6]BS17A!$D32</f>
        <v>0</v>
      </c>
      <c r="D33" s="15">
        <f>[6]BS17A!$U32</f>
        <v>1180</v>
      </c>
      <c r="E33" s="16">
        <f>[6]BS17A!$V32</f>
        <v>0</v>
      </c>
      <c r="F33" s="234"/>
    </row>
    <row r="34" spans="1:6" ht="15" customHeight="1" x14ac:dyDescent="0.2">
      <c r="A34" s="336" t="s">
        <v>52</v>
      </c>
      <c r="B34" s="333" t="s">
        <v>53</v>
      </c>
      <c r="C34" s="291">
        <f>+[6]BS17A!$D796</f>
        <v>325</v>
      </c>
      <c r="D34" s="15">
        <f>+[6]BS17A!$U796</f>
        <v>2890</v>
      </c>
      <c r="E34" s="16">
        <f>+[6]BS17A!$V796</f>
        <v>939250</v>
      </c>
      <c r="F34" s="234"/>
    </row>
    <row r="35" spans="1:6" ht="15" customHeight="1" x14ac:dyDescent="0.2">
      <c r="A35" s="336" t="s">
        <v>54</v>
      </c>
      <c r="B35" s="350" t="s">
        <v>55</v>
      </c>
      <c r="C35" s="291">
        <f>+[6]BS17A!$D797</f>
        <v>542</v>
      </c>
      <c r="D35" s="15">
        <f>+[6]BS17A!$U797</f>
        <v>2890</v>
      </c>
      <c r="E35" s="16">
        <f>+[6]BS17A!$V797</f>
        <v>1566380</v>
      </c>
      <c r="F35" s="234"/>
    </row>
    <row r="36" spans="1:6" ht="15" customHeight="1" x14ac:dyDescent="0.2">
      <c r="A36" s="336" t="s">
        <v>56</v>
      </c>
      <c r="B36" s="350" t="s">
        <v>57</v>
      </c>
      <c r="C36" s="291">
        <f>+[6]BS17A!$D798</f>
        <v>17</v>
      </c>
      <c r="D36" s="15">
        <f>+[6]BS17A!$U798</f>
        <v>11500</v>
      </c>
      <c r="E36" s="16">
        <f>+[6]BS17A!$V798</f>
        <v>195500</v>
      </c>
      <c r="F36" s="234"/>
    </row>
    <row r="37" spans="1:6" ht="15" customHeight="1" x14ac:dyDescent="0.2">
      <c r="A37" s="337" t="s">
        <v>58</v>
      </c>
      <c r="B37" s="383" t="s">
        <v>59</v>
      </c>
      <c r="C37" s="302">
        <f>+[6]BS17A!$D799</f>
        <v>87</v>
      </c>
      <c r="D37" s="17">
        <f>+[6]BS17A!$U799</f>
        <v>13470</v>
      </c>
      <c r="E37" s="18">
        <f>+[6]BS17A!$V799</f>
        <v>1171890</v>
      </c>
      <c r="F37" s="234"/>
    </row>
    <row r="38" spans="1:6" ht="18" customHeight="1" x14ac:dyDescent="0.2">
      <c r="A38" s="504" t="s">
        <v>60</v>
      </c>
      <c r="B38" s="507"/>
      <c r="C38" s="507"/>
      <c r="D38" s="507"/>
      <c r="E38" s="508"/>
      <c r="F38" s="234"/>
    </row>
    <row r="39" spans="1:6" ht="15" customHeight="1" x14ac:dyDescent="0.2">
      <c r="A39" s="335" t="s">
        <v>61</v>
      </c>
      <c r="B39" s="331" t="s">
        <v>62</v>
      </c>
      <c r="C39" s="294">
        <f>+[6]BS17A!$D801</f>
        <v>0</v>
      </c>
      <c r="D39" s="20">
        <f>+[6]BS17A!$U801</f>
        <v>3796</v>
      </c>
      <c r="E39" s="21">
        <f>+[6]BS17A!$V801</f>
        <v>0</v>
      </c>
      <c r="F39" s="234"/>
    </row>
    <row r="40" spans="1:6" ht="15" customHeight="1" x14ac:dyDescent="0.2">
      <c r="A40" s="337" t="s">
        <v>63</v>
      </c>
      <c r="B40" s="345" t="s">
        <v>64</v>
      </c>
      <c r="C40" s="302">
        <f>+[6]BS17A!$D802</f>
        <v>0</v>
      </c>
      <c r="D40" s="22">
        <f>+[6]BS17A!$U802</f>
        <v>9814</v>
      </c>
      <c r="E40" s="23">
        <f>+[6]BS17A!$V802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+[6]BS17A!$D34</f>
        <v>50</v>
      </c>
      <c r="D42" s="20">
        <f>+[6]BS17A!$U34</f>
        <v>3890</v>
      </c>
      <c r="E42" s="21">
        <f>+[6]BS17A!$V34</f>
        <v>194500</v>
      </c>
      <c r="F42" s="234"/>
    </row>
    <row r="43" spans="1:6" ht="15" customHeight="1" x14ac:dyDescent="0.2">
      <c r="A43" s="336" t="s">
        <v>68</v>
      </c>
      <c r="B43" s="333" t="s">
        <v>69</v>
      </c>
      <c r="C43" s="291">
        <f>+[6]BS17A!$D35</f>
        <v>620</v>
      </c>
      <c r="D43" s="15">
        <f>+[6]BS17A!$U35</f>
        <v>2140</v>
      </c>
      <c r="E43" s="16">
        <f>+[6]BS17A!$V35</f>
        <v>1326800</v>
      </c>
      <c r="F43" s="234"/>
    </row>
    <row r="44" spans="1:6" ht="15" customHeight="1" x14ac:dyDescent="0.2">
      <c r="A44" s="336" t="s">
        <v>70</v>
      </c>
      <c r="B44" s="333" t="s">
        <v>71</v>
      </c>
      <c r="C44" s="291">
        <f>+[6]BS17A!$D36</f>
        <v>48</v>
      </c>
      <c r="D44" s="15">
        <f>+[6]BS17A!$U36</f>
        <v>2140</v>
      </c>
      <c r="E44" s="16">
        <f>+[6]BS17A!$V36</f>
        <v>102720</v>
      </c>
      <c r="F44" s="234"/>
    </row>
    <row r="45" spans="1:6" ht="15" customHeight="1" x14ac:dyDescent="0.2">
      <c r="A45" s="337" t="s">
        <v>72</v>
      </c>
      <c r="B45" s="334" t="s">
        <v>73</v>
      </c>
      <c r="C45" s="302">
        <f>+[6]BS17A!$D37</f>
        <v>481</v>
      </c>
      <c r="D45" s="22">
        <f>+[6]BS17A!$U37</f>
        <v>650</v>
      </c>
      <c r="E45" s="23">
        <f>+[6]BS17A!$V37</f>
        <v>312650</v>
      </c>
      <c r="F45" s="234"/>
    </row>
    <row r="46" spans="1:6" ht="18" customHeight="1" x14ac:dyDescent="0.2">
      <c r="A46" s="504" t="s">
        <v>74</v>
      </c>
      <c r="B46" s="507"/>
      <c r="C46" s="507"/>
      <c r="D46" s="507"/>
      <c r="E46" s="508"/>
      <c r="F46" s="234"/>
    </row>
    <row r="47" spans="1:6" ht="15" customHeight="1" x14ac:dyDescent="0.2">
      <c r="A47" s="335" t="s">
        <v>75</v>
      </c>
      <c r="B47" s="352" t="s">
        <v>76</v>
      </c>
      <c r="C47" s="294">
        <f>+[6]BS17A!$D39</f>
        <v>255</v>
      </c>
      <c r="D47" s="20">
        <f>+[6]BS17A!$U39</f>
        <v>1850</v>
      </c>
      <c r="E47" s="21">
        <f>+[6]BS17A!$V39</f>
        <v>471750</v>
      </c>
      <c r="F47" s="234"/>
    </row>
    <row r="48" spans="1:6" ht="15" customHeight="1" x14ac:dyDescent="0.2">
      <c r="A48" s="336" t="s">
        <v>77</v>
      </c>
      <c r="B48" s="333" t="s">
        <v>78</v>
      </c>
      <c r="C48" s="291">
        <f>+[6]BS17A!$D40</f>
        <v>22</v>
      </c>
      <c r="D48" s="15">
        <f>+[6]BS17A!$U40</f>
        <v>1850</v>
      </c>
      <c r="E48" s="16">
        <f>+[6]BS17A!$V40</f>
        <v>40700</v>
      </c>
      <c r="F48" s="234"/>
    </row>
    <row r="49" spans="1:7" ht="15" customHeight="1" x14ac:dyDescent="0.2">
      <c r="A49" s="337" t="s">
        <v>79</v>
      </c>
      <c r="B49" s="334" t="s">
        <v>80</v>
      </c>
      <c r="C49" s="302">
        <f>+[6]BS17A!$D41</f>
        <v>291</v>
      </c>
      <c r="D49" s="22">
        <f>+[6]BS17A!$U41</f>
        <v>1070</v>
      </c>
      <c r="E49" s="23">
        <f>+[6]BS17A!$V41</f>
        <v>311370</v>
      </c>
      <c r="F49" s="234"/>
    </row>
    <row r="50" spans="1:7" ht="18" customHeight="1" x14ac:dyDescent="0.2">
      <c r="A50" s="238"/>
      <c r="B50" s="314" t="s">
        <v>81</v>
      </c>
      <c r="C50" s="238">
        <f>SUM(C14:C49)</f>
        <v>19191</v>
      </c>
      <c r="D50" s="239"/>
      <c r="E50" s="26">
        <f>SUM(E14:E49)</f>
        <v>127537420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43" t="s">
        <v>7</v>
      </c>
      <c r="B54" s="443" t="s">
        <v>83</v>
      </c>
      <c r="C54" s="438" t="s">
        <v>9</v>
      </c>
      <c r="D54" s="259"/>
      <c r="E54" s="440" t="s">
        <v>11</v>
      </c>
      <c r="F54" s="234"/>
    </row>
    <row r="55" spans="1:7" ht="18" customHeight="1" x14ac:dyDescent="0.2">
      <c r="A55" s="442" t="s">
        <v>84</v>
      </c>
      <c r="B55" s="373" t="s">
        <v>85</v>
      </c>
      <c r="C55" s="261">
        <f>+[6]BS17!$D12</f>
        <v>68108</v>
      </c>
      <c r="D55" s="245"/>
      <c r="E55" s="246">
        <f>+E56+E57+E58+E59+E60+E61+E65+E66+E67</f>
        <v>103085000</v>
      </c>
      <c r="F55" s="234"/>
    </row>
    <row r="56" spans="1:7" ht="15" customHeight="1" x14ac:dyDescent="0.2">
      <c r="A56" s="371" t="s">
        <v>86</v>
      </c>
      <c r="B56" s="344" t="s">
        <v>87</v>
      </c>
      <c r="C56" s="328">
        <f>+[6]BS17!$D13</f>
        <v>25433</v>
      </c>
      <c r="D56" s="247"/>
      <c r="E56" s="36">
        <f>+[6]BS17A!V83</f>
        <v>28874260</v>
      </c>
      <c r="F56" s="234"/>
    </row>
    <row r="57" spans="1:7" ht="15" customHeight="1" x14ac:dyDescent="0.2">
      <c r="A57" s="336" t="s">
        <v>88</v>
      </c>
      <c r="B57" s="332" t="s">
        <v>89</v>
      </c>
      <c r="C57" s="291">
        <f>+[6]BS17!$D14</f>
        <v>30012</v>
      </c>
      <c r="D57" s="249"/>
      <c r="E57" s="39">
        <f>+[6]BS17A!V174</f>
        <v>38678630</v>
      </c>
      <c r="F57" s="234"/>
    </row>
    <row r="58" spans="1:7" ht="15" customHeight="1" x14ac:dyDescent="0.2">
      <c r="A58" s="336" t="s">
        <v>90</v>
      </c>
      <c r="B58" s="332" t="s">
        <v>91</v>
      </c>
      <c r="C58" s="291">
        <f>+[6]BS17!$D15</f>
        <v>1215</v>
      </c>
      <c r="D58" s="249"/>
      <c r="E58" s="39">
        <f>+[6]BS17A!V243</f>
        <v>4493980</v>
      </c>
      <c r="F58" s="234"/>
    </row>
    <row r="59" spans="1:7" ht="15" customHeight="1" x14ac:dyDescent="0.2">
      <c r="A59" s="336" t="s">
        <v>92</v>
      </c>
      <c r="B59" s="332" t="s">
        <v>93</v>
      </c>
      <c r="C59" s="291">
        <f>+[6]BS17!$D16</f>
        <v>0</v>
      </c>
      <c r="D59" s="249"/>
      <c r="E59" s="39">
        <f>+[6]BS17A!V289</f>
        <v>0</v>
      </c>
      <c r="F59" s="234"/>
    </row>
    <row r="60" spans="1:7" ht="15" customHeight="1" x14ac:dyDescent="0.2">
      <c r="A60" s="366" t="s">
        <v>94</v>
      </c>
      <c r="B60" s="351" t="s">
        <v>95</v>
      </c>
      <c r="C60" s="313">
        <f>+[6]BS17!$D17</f>
        <v>1769</v>
      </c>
      <c r="D60" s="250"/>
      <c r="E60" s="41">
        <f>+[6]BS17A!V295</f>
        <v>8783110</v>
      </c>
      <c r="F60" s="234"/>
    </row>
    <row r="61" spans="1:7" ht="15" customHeight="1" x14ac:dyDescent="0.2">
      <c r="A61" s="335" t="s">
        <v>96</v>
      </c>
      <c r="B61" s="374" t="s">
        <v>97</v>
      </c>
      <c r="C61" s="315">
        <f>+[6]BS17!$D18</f>
        <v>5827</v>
      </c>
      <c r="D61" s="251"/>
      <c r="E61" s="43">
        <f>SUM(E62:E64)</f>
        <v>16576550</v>
      </c>
      <c r="F61" s="234"/>
    </row>
    <row r="62" spans="1:7" ht="15" customHeight="1" x14ac:dyDescent="0.2">
      <c r="A62" s="377"/>
      <c r="B62" s="352" t="s">
        <v>98</v>
      </c>
      <c r="C62" s="294">
        <f>+[6]BS17!$D19</f>
        <v>4584</v>
      </c>
      <c r="D62" s="252"/>
      <c r="E62" s="45">
        <f>+[6]BS17A!V362</f>
        <v>11298860</v>
      </c>
      <c r="F62" s="234"/>
    </row>
    <row r="63" spans="1:7" ht="15" customHeight="1" x14ac:dyDescent="0.2">
      <c r="A63" s="377"/>
      <c r="B63" s="332" t="s">
        <v>99</v>
      </c>
      <c r="C63" s="291">
        <f>+[6]BS17!$D20</f>
        <v>45</v>
      </c>
      <c r="D63" s="249"/>
      <c r="E63" s="39">
        <f>+[6]BS17A!V405</f>
        <v>135550</v>
      </c>
      <c r="F63" s="234"/>
    </row>
    <row r="64" spans="1:7" ht="15" customHeight="1" x14ac:dyDescent="0.2">
      <c r="A64" s="378"/>
      <c r="B64" s="334" t="s">
        <v>100</v>
      </c>
      <c r="C64" s="302">
        <f>+[6]BS17!$D21</f>
        <v>1198</v>
      </c>
      <c r="D64" s="253"/>
      <c r="E64" s="47">
        <f>+[6]BS17A!V428</f>
        <v>5142140</v>
      </c>
      <c r="F64" s="234"/>
    </row>
    <row r="65" spans="1:7" ht="15" customHeight="1" x14ac:dyDescent="0.2">
      <c r="A65" s="371" t="s">
        <v>101</v>
      </c>
      <c r="B65" s="370" t="s">
        <v>102</v>
      </c>
      <c r="C65" s="328">
        <f>+[6]BS17!$D22</f>
        <v>13</v>
      </c>
      <c r="D65" s="247"/>
      <c r="E65" s="36">
        <f>+[6]BS17A!V446</f>
        <v>142480</v>
      </c>
      <c r="F65" s="234"/>
    </row>
    <row r="66" spans="1:7" ht="15" customHeight="1" x14ac:dyDescent="0.2">
      <c r="A66" s="336" t="s">
        <v>103</v>
      </c>
      <c r="B66" s="332" t="s">
        <v>104</v>
      </c>
      <c r="C66" s="291">
        <f>+[6]BS17!$D23</f>
        <v>92</v>
      </c>
      <c r="D66" s="249"/>
      <c r="E66" s="39">
        <f>+[6]BS17A!V456</f>
        <v>141700</v>
      </c>
      <c r="F66" s="234"/>
    </row>
    <row r="67" spans="1:7" ht="15" customHeight="1" x14ac:dyDescent="0.2">
      <c r="A67" s="366" t="s">
        <v>105</v>
      </c>
      <c r="B67" s="351" t="s">
        <v>106</v>
      </c>
      <c r="C67" s="313">
        <f>+[6]BS17!$D24</f>
        <v>3747</v>
      </c>
      <c r="D67" s="250"/>
      <c r="E67" s="41">
        <f>+[6]BS17A!V500</f>
        <v>5394290</v>
      </c>
      <c r="F67" s="234"/>
    </row>
    <row r="68" spans="1:7" ht="15" customHeight="1" x14ac:dyDescent="0.2">
      <c r="A68" s="379" t="s">
        <v>107</v>
      </c>
      <c r="B68" s="369" t="s">
        <v>108</v>
      </c>
      <c r="C68" s="329">
        <f>+[6]BS17!$D25</f>
        <v>5079</v>
      </c>
      <c r="D68" s="254"/>
      <c r="E68" s="49">
        <f>SUM(E69:E74)</f>
        <v>94836040</v>
      </c>
      <c r="F68" s="234"/>
    </row>
    <row r="69" spans="1:7" ht="15" customHeight="1" x14ac:dyDescent="0.2">
      <c r="A69" s="336" t="s">
        <v>109</v>
      </c>
      <c r="B69" s="332" t="s">
        <v>110</v>
      </c>
      <c r="C69" s="291">
        <f>+[6]BS17!$D26</f>
        <v>3123</v>
      </c>
      <c r="D69" s="249"/>
      <c r="E69" s="39">
        <f>+[6]BS17A!V535</f>
        <v>26658440</v>
      </c>
      <c r="F69" s="234"/>
    </row>
    <row r="70" spans="1:7" ht="15" customHeight="1" x14ac:dyDescent="0.2">
      <c r="A70" s="336" t="s">
        <v>111</v>
      </c>
      <c r="B70" s="332" t="s">
        <v>112</v>
      </c>
      <c r="C70" s="291">
        <f>+[6]BS17!$D27</f>
        <v>10</v>
      </c>
      <c r="D70" s="249"/>
      <c r="E70" s="39">
        <f>+[6]BS17A!V590</f>
        <v>203640</v>
      </c>
      <c r="F70" s="234"/>
    </row>
    <row r="71" spans="1:7" ht="15" customHeight="1" x14ac:dyDescent="0.2">
      <c r="A71" s="336" t="s">
        <v>113</v>
      </c>
      <c r="B71" s="332" t="s">
        <v>114</v>
      </c>
      <c r="C71" s="291">
        <f>+[6]BS17!$D28</f>
        <v>983</v>
      </c>
      <c r="D71" s="249"/>
      <c r="E71" s="39">
        <f>+[6]BS17A!V615</f>
        <v>53073600</v>
      </c>
      <c r="F71" s="234"/>
    </row>
    <row r="72" spans="1:7" ht="15" customHeight="1" x14ac:dyDescent="0.2">
      <c r="A72" s="336" t="s">
        <v>115</v>
      </c>
      <c r="B72" s="332" t="s">
        <v>116</v>
      </c>
      <c r="C72" s="291">
        <f>+[6]BS17!$D30+[6]BS17!$D32</f>
        <v>794</v>
      </c>
      <c r="D72" s="249"/>
      <c r="E72" s="39">
        <f>+[6]BS17A!V633-[6]BS17A!V634</f>
        <v>13981000</v>
      </c>
      <c r="F72" s="234"/>
    </row>
    <row r="73" spans="1:7" ht="15" customHeight="1" x14ac:dyDescent="0.2">
      <c r="A73" s="380"/>
      <c r="B73" s="332" t="s">
        <v>117</v>
      </c>
      <c r="C73" s="291">
        <f>+[6]BS17!$D31</f>
        <v>169</v>
      </c>
      <c r="D73" s="249"/>
      <c r="E73" s="39">
        <f>+[6]BS17A!V634</f>
        <v>919360</v>
      </c>
      <c r="F73" s="234"/>
    </row>
    <row r="74" spans="1:7" ht="15" customHeight="1" x14ac:dyDescent="0.2">
      <c r="A74" s="381" t="s">
        <v>118</v>
      </c>
      <c r="B74" s="375" t="s">
        <v>119</v>
      </c>
      <c r="C74" s="319">
        <f>+[6]BS17!$D33</f>
        <v>0</v>
      </c>
      <c r="D74" s="299"/>
      <c r="E74" s="124">
        <f>+[6]BS17A!V654</f>
        <v>0</v>
      </c>
      <c r="F74" s="234"/>
    </row>
    <row r="75" spans="1:7" ht="15" customHeight="1" x14ac:dyDescent="0.2">
      <c r="A75" s="382" t="s">
        <v>120</v>
      </c>
      <c r="B75" s="376" t="s">
        <v>121</v>
      </c>
      <c r="C75" s="330">
        <f>+[6]BS17!$D34</f>
        <v>0</v>
      </c>
      <c r="D75" s="255"/>
      <c r="E75" s="51">
        <f>+[6]BS17A!V783</f>
        <v>0</v>
      </c>
      <c r="F75" s="234"/>
    </row>
    <row r="76" spans="1:7" ht="15" customHeight="1" x14ac:dyDescent="0.2">
      <c r="A76" s="338"/>
      <c r="B76" s="441" t="s">
        <v>122</v>
      </c>
      <c r="C76" s="261">
        <f>+C55+C68+C75</f>
        <v>73187</v>
      </c>
      <c r="D76" s="245"/>
      <c r="E76" s="53">
        <f>+E55+E68+E75</f>
        <v>197921040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43" t="s">
        <v>7</v>
      </c>
      <c r="B80" s="439" t="s">
        <v>8</v>
      </c>
      <c r="C80" s="257" t="s">
        <v>9</v>
      </c>
      <c r="D80" s="259"/>
      <c r="E80" s="260" t="s">
        <v>11</v>
      </c>
      <c r="F80" s="242"/>
      <c r="G80" s="243"/>
    </row>
    <row r="81" spans="1:7" ht="15" customHeight="1" x14ac:dyDescent="0.2">
      <c r="A81" s="372" t="s">
        <v>124</v>
      </c>
      <c r="B81" s="344" t="s">
        <v>125</v>
      </c>
      <c r="C81" s="294">
        <f>+[6]BS17!D49</f>
        <v>0</v>
      </c>
      <c r="D81" s="247"/>
      <c r="E81" s="58">
        <f>+SUM([6]BS17A!V673+[6]BS17A!V719)</f>
        <v>0</v>
      </c>
      <c r="F81" s="234"/>
    </row>
    <row r="82" spans="1:7" ht="15" customHeight="1" x14ac:dyDescent="0.2">
      <c r="A82" s="358">
        <v>2001</v>
      </c>
      <c r="B82" s="332" t="s">
        <v>126</v>
      </c>
      <c r="C82" s="291">
        <f>+[6]BS17!E130</f>
        <v>453</v>
      </c>
      <c r="D82" s="249"/>
      <c r="E82" s="59">
        <f>+[6]BS17A!V1574</f>
        <v>4149630</v>
      </c>
      <c r="F82" s="234"/>
    </row>
    <row r="83" spans="1:7" ht="15" customHeight="1" x14ac:dyDescent="0.2">
      <c r="A83" s="366" t="s">
        <v>127</v>
      </c>
      <c r="B83" s="351" t="s">
        <v>128</v>
      </c>
      <c r="C83" s="313">
        <f>+[6]BS17A!D1849</f>
        <v>28</v>
      </c>
      <c r="D83" s="250"/>
      <c r="E83" s="60">
        <f>+[6]BS17A!V1849</f>
        <v>1873720</v>
      </c>
      <c r="F83" s="234"/>
    </row>
    <row r="84" spans="1:7" ht="17.25" customHeight="1" x14ac:dyDescent="0.2">
      <c r="A84" s="338"/>
      <c r="B84" s="441" t="s">
        <v>129</v>
      </c>
      <c r="C84" s="261">
        <f>+SUM(C81:C83)</f>
        <v>481</v>
      </c>
      <c r="D84" s="245"/>
      <c r="E84" s="62">
        <f>SUM(E81:E83)</f>
        <v>6023350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43" t="s">
        <v>477</v>
      </c>
      <c r="D89" s="439" t="s">
        <v>131</v>
      </c>
      <c r="E89" s="301" t="s">
        <v>132</v>
      </c>
      <c r="F89" s="258" t="s">
        <v>133</v>
      </c>
      <c r="G89" s="440" t="s">
        <v>11</v>
      </c>
    </row>
    <row r="90" spans="1:7" ht="15" customHeight="1" x14ac:dyDescent="0.2">
      <c r="A90" s="335" t="s">
        <v>134</v>
      </c>
      <c r="B90" s="331" t="s">
        <v>135</v>
      </c>
      <c r="C90" s="395">
        <f>SUM(D90:F90)</f>
        <v>7</v>
      </c>
      <c r="D90" s="322">
        <f>+[6]BS17!E68</f>
        <v>7</v>
      </c>
      <c r="E90" s="262">
        <f>+[6]BS17!F68</f>
        <v>0</v>
      </c>
      <c r="F90" s="263">
        <f>+[6]BS17!G68</f>
        <v>0</v>
      </c>
      <c r="G90" s="64">
        <f>[6]BS17A!V811</f>
        <v>1118250</v>
      </c>
    </row>
    <row r="91" spans="1:7" ht="15" customHeight="1" x14ac:dyDescent="0.2">
      <c r="A91" s="336" t="s">
        <v>136</v>
      </c>
      <c r="B91" s="332" t="s">
        <v>137</v>
      </c>
      <c r="C91" s="391">
        <f t="shared" ref="C91:C108" si="0">SUM(D91:F91)</f>
        <v>109</v>
      </c>
      <c r="D91" s="323">
        <f>+[6]BS17!E69</f>
        <v>109</v>
      </c>
      <c r="E91" s="264">
        <f>+[6]BS17!F69</f>
        <v>0</v>
      </c>
      <c r="F91" s="265">
        <f>+[6]BS17!G69</f>
        <v>0</v>
      </c>
      <c r="G91" s="65">
        <f>[6]BS17A!V882</f>
        <v>23893070</v>
      </c>
    </row>
    <row r="92" spans="1:7" ht="15" customHeight="1" x14ac:dyDescent="0.2">
      <c r="A92" s="336" t="s">
        <v>138</v>
      </c>
      <c r="B92" s="332" t="s">
        <v>139</v>
      </c>
      <c r="C92" s="391">
        <f t="shared" si="0"/>
        <v>34</v>
      </c>
      <c r="D92" s="323">
        <f>+[6]BS17!E70</f>
        <v>29</v>
      </c>
      <c r="E92" s="264">
        <f>+[6]BS17!F70</f>
        <v>0</v>
      </c>
      <c r="F92" s="265">
        <f>+[6]BS17!G70</f>
        <v>5</v>
      </c>
      <c r="G92" s="65">
        <f>[6]BS17A!V961</f>
        <v>3379632.5</v>
      </c>
    </row>
    <row r="93" spans="1:7" ht="15" customHeight="1" x14ac:dyDescent="0.2">
      <c r="A93" s="336" t="s">
        <v>140</v>
      </c>
      <c r="B93" s="332" t="s">
        <v>141</v>
      </c>
      <c r="C93" s="391">
        <f t="shared" si="0"/>
        <v>7</v>
      </c>
      <c r="D93" s="323">
        <f>+[6]BS17!E71</f>
        <v>6</v>
      </c>
      <c r="E93" s="264">
        <f>+[6]BS17!F71</f>
        <v>0</v>
      </c>
      <c r="F93" s="265">
        <f>+[6]BS17!G71</f>
        <v>1</v>
      </c>
      <c r="G93" s="65">
        <f>[6]BS17A!V1037</f>
        <v>484370</v>
      </c>
    </row>
    <row r="94" spans="1:7" ht="15" customHeight="1" x14ac:dyDescent="0.2">
      <c r="A94" s="336" t="s">
        <v>142</v>
      </c>
      <c r="B94" s="332" t="s">
        <v>143</v>
      </c>
      <c r="C94" s="391">
        <f t="shared" si="0"/>
        <v>59</v>
      </c>
      <c r="D94" s="323">
        <f>+[6]BS17!E72</f>
        <v>53</v>
      </c>
      <c r="E94" s="264">
        <f>+[6]BS17!F72</f>
        <v>3</v>
      </c>
      <c r="F94" s="265">
        <f>+[6]BS17!G72</f>
        <v>3</v>
      </c>
      <c r="G94" s="65">
        <f>[6]BS17A!V1098</f>
        <v>2981982.5</v>
      </c>
    </row>
    <row r="95" spans="1:7" ht="15" customHeight="1" x14ac:dyDescent="0.2">
      <c r="A95" s="336" t="s">
        <v>144</v>
      </c>
      <c r="B95" s="332" t="s">
        <v>145</v>
      </c>
      <c r="C95" s="391">
        <f t="shared" si="0"/>
        <v>75</v>
      </c>
      <c r="D95" s="323">
        <f>+[6]BS17!E73</f>
        <v>73</v>
      </c>
      <c r="E95" s="264">
        <f>+[6]BS17!F73</f>
        <v>0</v>
      </c>
      <c r="F95" s="265">
        <f>+[6]BS17!G73</f>
        <v>2</v>
      </c>
      <c r="G95" s="65">
        <f>[6]BS17A!V1166</f>
        <v>1660310</v>
      </c>
    </row>
    <row r="96" spans="1:7" ht="15" customHeight="1" x14ac:dyDescent="0.2">
      <c r="A96" s="336" t="s">
        <v>146</v>
      </c>
      <c r="B96" s="332" t="s">
        <v>147</v>
      </c>
      <c r="C96" s="391">
        <f t="shared" si="0"/>
        <v>7</v>
      </c>
      <c r="D96" s="323">
        <f>+[6]BS17!E74</f>
        <v>3</v>
      </c>
      <c r="E96" s="264">
        <f>+[6]BS17!F74</f>
        <v>0</v>
      </c>
      <c r="F96" s="265">
        <f>+[6]BS17!G74</f>
        <v>4</v>
      </c>
      <c r="G96" s="65">
        <f>[6]BS17A!V1221</f>
        <v>763945</v>
      </c>
    </row>
    <row r="97" spans="1:7" ht="15" customHeight="1" x14ac:dyDescent="0.2">
      <c r="A97" s="336" t="s">
        <v>148</v>
      </c>
      <c r="B97" s="332" t="s">
        <v>149</v>
      </c>
      <c r="C97" s="391">
        <f t="shared" si="0"/>
        <v>2</v>
      </c>
      <c r="D97" s="323">
        <f>+[6]BS17!E75</f>
        <v>2</v>
      </c>
      <c r="E97" s="264">
        <f>+[6]BS17!F75</f>
        <v>0</v>
      </c>
      <c r="F97" s="265">
        <f>+[6]BS17!G75</f>
        <v>0</v>
      </c>
      <c r="G97" s="65">
        <f>[6]BS17A!V1287</f>
        <v>112500</v>
      </c>
    </row>
    <row r="98" spans="1:7" ht="15" customHeight="1" x14ac:dyDescent="0.2">
      <c r="A98" s="336" t="s">
        <v>150</v>
      </c>
      <c r="B98" s="332" t="s">
        <v>151</v>
      </c>
      <c r="C98" s="391">
        <f t="shared" si="0"/>
        <v>236</v>
      </c>
      <c r="D98" s="323">
        <f>+[6]BS17!E76</f>
        <v>185</v>
      </c>
      <c r="E98" s="264">
        <f>+[6]BS17!F76</f>
        <v>13</v>
      </c>
      <c r="F98" s="265">
        <f>+[6]BS17!G76</f>
        <v>38</v>
      </c>
      <c r="G98" s="65">
        <f>[6]BS17A!V1357</f>
        <v>58960545</v>
      </c>
    </row>
    <row r="99" spans="1:7" ht="15" customHeight="1" x14ac:dyDescent="0.2">
      <c r="A99" s="336" t="s">
        <v>152</v>
      </c>
      <c r="B99" s="332" t="s">
        <v>153</v>
      </c>
      <c r="C99" s="391">
        <f t="shared" si="0"/>
        <v>12</v>
      </c>
      <c r="D99" s="323">
        <f>+[6]BS17!E77</f>
        <v>12</v>
      </c>
      <c r="E99" s="264">
        <f>+[6]BS17!F77</f>
        <v>0</v>
      </c>
      <c r="F99" s="265">
        <f>+[6]BS17!G77</f>
        <v>0</v>
      </c>
      <c r="G99" s="65">
        <f>[6]BS17A!V1441</f>
        <v>1741400</v>
      </c>
    </row>
    <row r="100" spans="1:7" ht="15" customHeight="1" x14ac:dyDescent="0.2">
      <c r="A100" s="336" t="s">
        <v>154</v>
      </c>
      <c r="B100" s="332" t="s">
        <v>155</v>
      </c>
      <c r="C100" s="391">
        <f t="shared" si="0"/>
        <v>51</v>
      </c>
      <c r="D100" s="323">
        <f>+[6]BS17!E78</f>
        <v>49</v>
      </c>
      <c r="E100" s="264">
        <f>+[6]BS17!F78</f>
        <v>1</v>
      </c>
      <c r="F100" s="265">
        <f>+[6]BS17!G78</f>
        <v>1</v>
      </c>
      <c r="G100" s="65">
        <f>[6]BS17A!V1489</f>
        <v>10871152.5</v>
      </c>
    </row>
    <row r="101" spans="1:7" ht="15" customHeight="1" x14ac:dyDescent="0.2">
      <c r="A101" s="336" t="s">
        <v>156</v>
      </c>
      <c r="B101" s="332" t="s">
        <v>157</v>
      </c>
      <c r="C101" s="391">
        <f t="shared" si="0"/>
        <v>7</v>
      </c>
      <c r="D101" s="323">
        <f>+[6]BS17!E79</f>
        <v>6</v>
      </c>
      <c r="E101" s="264">
        <f>+[6]BS17!F79</f>
        <v>0</v>
      </c>
      <c r="F101" s="265">
        <f>+[6]BS17!G79</f>
        <v>1</v>
      </c>
      <c r="G101" s="65">
        <f>[6]BS17A!V1592</f>
        <v>971867.5</v>
      </c>
    </row>
    <row r="102" spans="1:7" ht="15" customHeight="1" x14ac:dyDescent="0.2">
      <c r="A102" s="366" t="s">
        <v>158</v>
      </c>
      <c r="B102" s="351" t="s">
        <v>159</v>
      </c>
      <c r="C102" s="392">
        <f t="shared" si="0"/>
        <v>66</v>
      </c>
      <c r="D102" s="324">
        <f>+[6]BS17!E80</f>
        <v>54</v>
      </c>
      <c r="E102" s="266">
        <f>+[6]BS17!F80</f>
        <v>2</v>
      </c>
      <c r="F102" s="267">
        <f>+[6]BS17!G80</f>
        <v>10</v>
      </c>
      <c r="G102" s="66">
        <f>[6]BS17A!V1597</f>
        <v>13581265</v>
      </c>
    </row>
    <row r="103" spans="1:7" ht="15" customHeight="1" x14ac:dyDescent="0.2">
      <c r="A103" s="335" t="s">
        <v>160</v>
      </c>
      <c r="B103" s="331" t="s">
        <v>161</v>
      </c>
      <c r="C103" s="390">
        <f t="shared" si="0"/>
        <v>129</v>
      </c>
      <c r="D103" s="322">
        <f>+[6]BS17!E81</f>
        <v>129</v>
      </c>
      <c r="E103" s="262">
        <f>+[6]BS17!F81</f>
        <v>0</v>
      </c>
      <c r="F103" s="263">
        <f>+[6]BS17!G81</f>
        <v>0</v>
      </c>
      <c r="G103" s="64">
        <f>+[6]BS17A!V1631</f>
        <v>17010820</v>
      </c>
    </row>
    <row r="104" spans="1:7" ht="15" customHeight="1" x14ac:dyDescent="0.2">
      <c r="A104" s="336"/>
      <c r="B104" s="332" t="s">
        <v>162</v>
      </c>
      <c r="C104" s="391">
        <f t="shared" si="0"/>
        <v>0</v>
      </c>
      <c r="D104" s="323">
        <f>+[6]BS17A!D1635</f>
        <v>0</v>
      </c>
      <c r="E104" s="264">
        <f>+[6]BS17A!F1635</f>
        <v>0</v>
      </c>
      <c r="F104" s="265">
        <f>+[6]BS17A!G1635</f>
        <v>0</v>
      </c>
      <c r="G104" s="65">
        <f>+[6]BS17A!V1635</f>
        <v>0</v>
      </c>
    </row>
    <row r="105" spans="1:7" ht="15" customHeight="1" x14ac:dyDescent="0.2">
      <c r="A105" s="336"/>
      <c r="B105" s="332" t="s">
        <v>163</v>
      </c>
      <c r="C105" s="391">
        <f t="shared" si="0"/>
        <v>106</v>
      </c>
      <c r="D105" s="323">
        <f>+[6]BS17A!D1634</f>
        <v>106</v>
      </c>
      <c r="E105" s="264">
        <f>+[6]BS17A!F1634</f>
        <v>0</v>
      </c>
      <c r="F105" s="265">
        <f>+[6]BS17A!G1634</f>
        <v>0</v>
      </c>
      <c r="G105" s="65">
        <f>+[6]BS17A!V1634</f>
        <v>14614220</v>
      </c>
    </row>
    <row r="106" spans="1:7" ht="15" customHeight="1" x14ac:dyDescent="0.2">
      <c r="A106" s="337"/>
      <c r="B106" s="345" t="s">
        <v>164</v>
      </c>
      <c r="C106" s="393">
        <f t="shared" si="0"/>
        <v>23</v>
      </c>
      <c r="D106" s="325">
        <f>+[6]BS17A!D1632+[6]BS17A!D1633</f>
        <v>23</v>
      </c>
      <c r="E106" s="269">
        <f>+[6]BS17A!F1632+[6]BS17A!F1633</f>
        <v>0</v>
      </c>
      <c r="F106" s="270">
        <f>+[6]BS17A!G1632+[6]BS17A!G1633</f>
        <v>0</v>
      </c>
      <c r="G106" s="68">
        <f>+[6]BS17A!V1632+[6]BS17A!V1633</f>
        <v>2396600</v>
      </c>
    </row>
    <row r="107" spans="1:7" ht="15" customHeight="1" x14ac:dyDescent="0.2">
      <c r="A107" s="371" t="s">
        <v>165</v>
      </c>
      <c r="B107" s="370" t="s">
        <v>166</v>
      </c>
      <c r="C107" s="394">
        <f t="shared" si="0"/>
        <v>66</v>
      </c>
      <c r="D107" s="326">
        <f>+[6]BS17!E82</f>
        <v>65</v>
      </c>
      <c r="E107" s="271">
        <f>+[6]BS17!F82</f>
        <v>0</v>
      </c>
      <c r="F107" s="272">
        <f>+[6]BS17!G82</f>
        <v>1</v>
      </c>
      <c r="G107" s="69">
        <f>+[6]BS17A!V1639</f>
        <v>12822130</v>
      </c>
    </row>
    <row r="108" spans="1:7" ht="15" customHeight="1" x14ac:dyDescent="0.2">
      <c r="A108" s="367">
        <v>2106</v>
      </c>
      <c r="B108" s="345" t="s">
        <v>167</v>
      </c>
      <c r="C108" s="393">
        <f t="shared" si="0"/>
        <v>10</v>
      </c>
      <c r="D108" s="325">
        <f>[6]BS17A!D1845</f>
        <v>10</v>
      </c>
      <c r="E108" s="269">
        <f>[6]BS17A!F1845</f>
        <v>0</v>
      </c>
      <c r="F108" s="270">
        <f>[6]BS17A!G1845</f>
        <v>0</v>
      </c>
      <c r="G108" s="68">
        <f>+[6]BS17A!V1845</f>
        <v>576600</v>
      </c>
    </row>
    <row r="109" spans="1:7" ht="15" customHeight="1" x14ac:dyDescent="0.2">
      <c r="A109" s="343"/>
      <c r="B109" s="342" t="s">
        <v>168</v>
      </c>
      <c r="C109" s="327">
        <f>+SUM(C90:C103)+C107+C108</f>
        <v>877</v>
      </c>
      <c r="D109" s="327">
        <f>+SUM(D90:D103)+D107+D108</f>
        <v>792</v>
      </c>
      <c r="E109" s="274">
        <f>+SUM(E90:E103)+E107+E108</f>
        <v>19</v>
      </c>
      <c r="F109" s="275">
        <f>+SUM(F90:F103)+F107+F108</f>
        <v>66</v>
      </c>
      <c r="G109" s="73">
        <f>+SUM(G90:G103)+G107+G108</f>
        <v>150929840</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43" t="s">
        <v>7</v>
      </c>
      <c r="B113" s="443" t="s">
        <v>8</v>
      </c>
      <c r="C113" s="438" t="s">
        <v>9</v>
      </c>
      <c r="D113" s="258" t="s">
        <v>10</v>
      </c>
      <c r="E113" s="440" t="s">
        <v>11</v>
      </c>
      <c r="F113" s="231"/>
    </row>
    <row r="114" spans="1:6" ht="15" customHeight="1" x14ac:dyDescent="0.2">
      <c r="A114" s="335" t="s">
        <v>170</v>
      </c>
      <c r="B114" s="331" t="s">
        <v>171</v>
      </c>
      <c r="C114" s="294">
        <f>+[6]BS17A!D1636</f>
        <v>85</v>
      </c>
      <c r="D114" s="74">
        <f>+[6]BS17A!U1636</f>
        <v>137860</v>
      </c>
      <c r="E114" s="75">
        <f>+[6]BS17A!V1636</f>
        <v>11718100</v>
      </c>
      <c r="F114" s="234"/>
    </row>
    <row r="115" spans="1:6" ht="15" customHeight="1" x14ac:dyDescent="0.2">
      <c r="A115" s="337" t="s">
        <v>172</v>
      </c>
      <c r="B115" s="364" t="s">
        <v>173</v>
      </c>
      <c r="C115" s="313">
        <f>+[6]BS17A!D1637</f>
        <v>2</v>
      </c>
      <c r="D115" s="76">
        <f>+[6]BS17A!U1637</f>
        <v>145050</v>
      </c>
      <c r="E115" s="60">
        <f>+[6]BS17A!V1637</f>
        <v>290100</v>
      </c>
      <c r="F115" s="234"/>
    </row>
    <row r="116" spans="1:6" ht="15" customHeight="1" x14ac:dyDescent="0.2">
      <c r="A116" s="261"/>
      <c r="B116" s="300" t="s">
        <v>174</v>
      </c>
      <c r="C116" s="261">
        <f>SUM(C114:C115)</f>
        <v>87</v>
      </c>
      <c r="D116" s="245"/>
      <c r="E116" s="62">
        <f>SUM(E114:E115)</f>
        <v>12008200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43" t="s">
        <v>7</v>
      </c>
      <c r="B120" s="443" t="s">
        <v>9</v>
      </c>
      <c r="C120" s="443" t="s">
        <v>11</v>
      </c>
      <c r="D120" s="234"/>
      <c r="E120" s="234"/>
      <c r="F120" s="234"/>
    </row>
    <row r="121" spans="1:6" ht="15" customHeight="1" x14ac:dyDescent="0.2">
      <c r="A121" s="276" t="s">
        <v>176</v>
      </c>
      <c r="B121" s="277" t="s">
        <v>177</v>
      </c>
      <c r="C121" s="79">
        <f>+[6]BS17A!V1871+[6]BS17A!V1889+[6]BS17A!V1914</f>
        <v>13835130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43" t="s">
        <v>7</v>
      </c>
      <c r="B125" s="443" t="s">
        <v>8</v>
      </c>
      <c r="C125" s="438" t="s">
        <v>9</v>
      </c>
      <c r="D125" s="258" t="s">
        <v>10</v>
      </c>
      <c r="E125" s="440" t="s">
        <v>11</v>
      </c>
      <c r="F125" s="231"/>
    </row>
    <row r="126" spans="1:6" ht="15" customHeight="1" x14ac:dyDescent="0.2">
      <c r="A126" s="335" t="s">
        <v>179</v>
      </c>
      <c r="B126" s="352" t="s">
        <v>487</v>
      </c>
      <c r="C126" s="294">
        <f>+[6]BS17A!$D59</f>
        <v>5431</v>
      </c>
      <c r="D126" s="20">
        <f>+[6]BS17A!$U59</f>
        <v>35300</v>
      </c>
      <c r="E126" s="80">
        <f>+[6]BS17A!$V59</f>
        <v>191714300</v>
      </c>
      <c r="F126" s="234"/>
    </row>
    <row r="127" spans="1:6" ht="15" customHeight="1" x14ac:dyDescent="0.2">
      <c r="A127" s="336" t="s">
        <v>181</v>
      </c>
      <c r="B127" s="352" t="s">
        <v>488</v>
      </c>
      <c r="C127" s="291">
        <f>+[6]BS17A!$D60</f>
        <v>0</v>
      </c>
      <c r="D127" s="15">
        <f>+[6]BS17A!$U60</f>
        <v>32500</v>
      </c>
      <c r="E127" s="81">
        <f>+[6]BS17A!$V60</f>
        <v>0</v>
      </c>
      <c r="F127" s="234"/>
    </row>
    <row r="128" spans="1:6" ht="15" customHeight="1" x14ac:dyDescent="0.2">
      <c r="A128" s="336" t="s">
        <v>183</v>
      </c>
      <c r="B128" s="352" t="s">
        <v>489</v>
      </c>
      <c r="C128" s="291">
        <f>+[6]BS17A!$D61</f>
        <v>0</v>
      </c>
      <c r="D128" s="15">
        <f>+[6]BS17A!$U61</f>
        <v>27090</v>
      </c>
      <c r="E128" s="81">
        <f>+[6]BS17A!$V61</f>
        <v>0</v>
      </c>
      <c r="F128" s="234"/>
    </row>
    <row r="129" spans="1:6" ht="15" customHeight="1" x14ac:dyDescent="0.2">
      <c r="A129" s="336" t="s">
        <v>185</v>
      </c>
      <c r="B129" s="333" t="s">
        <v>186</v>
      </c>
      <c r="C129" s="291">
        <f>SUM([6]BS17A!D62:D64)</f>
        <v>227</v>
      </c>
      <c r="D129" s="15">
        <f>+[6]BS17A!$U62</f>
        <v>146780</v>
      </c>
      <c r="E129" s="81">
        <f>SUM([6]BS17A!V62:V64)</f>
        <v>33319060</v>
      </c>
      <c r="F129" s="234"/>
    </row>
    <row r="130" spans="1:6" ht="15" customHeight="1" x14ac:dyDescent="0.2">
      <c r="A130" s="336" t="s">
        <v>187</v>
      </c>
      <c r="B130" s="333" t="s">
        <v>188</v>
      </c>
      <c r="C130" s="291">
        <f>SUM([6]BS17A!D65:D67)</f>
        <v>288</v>
      </c>
      <c r="D130" s="15">
        <f>+[6]BS17A!$U65</f>
        <v>70890</v>
      </c>
      <c r="E130" s="81">
        <f>SUM([6]BS17A!V65:V67)</f>
        <v>20416320</v>
      </c>
      <c r="F130" s="234"/>
    </row>
    <row r="131" spans="1:6" ht="15" customHeight="1" x14ac:dyDescent="0.2">
      <c r="A131" s="336" t="s">
        <v>189</v>
      </c>
      <c r="B131" s="333" t="s">
        <v>190</v>
      </c>
      <c r="C131" s="291">
        <f>+[6]BS17A!D68</f>
        <v>97</v>
      </c>
      <c r="D131" s="15">
        <f>+[6]BS17A!$U68</f>
        <v>63600</v>
      </c>
      <c r="E131" s="81">
        <f>+[6]BS17A!$V68</f>
        <v>6169200</v>
      </c>
      <c r="F131" s="234"/>
    </row>
    <row r="132" spans="1:6" ht="15" customHeight="1" x14ac:dyDescent="0.2">
      <c r="A132" s="336" t="s">
        <v>191</v>
      </c>
      <c r="B132" s="333" t="s">
        <v>192</v>
      </c>
      <c r="C132" s="291">
        <f>+[6]BS17A!$D69</f>
        <v>0</v>
      </c>
      <c r="D132" s="15">
        <f>+[6]BS17A!$U69</f>
        <v>18050</v>
      </c>
      <c r="E132" s="81">
        <f>+[6]BS17A!$V69</f>
        <v>0</v>
      </c>
      <c r="F132" s="234"/>
    </row>
    <row r="133" spans="1:6" ht="15" customHeight="1" x14ac:dyDescent="0.2">
      <c r="A133" s="336" t="s">
        <v>193</v>
      </c>
      <c r="B133" s="333" t="s">
        <v>194</v>
      </c>
      <c r="C133" s="291">
        <f>+[6]BS17A!$D70</f>
        <v>0</v>
      </c>
      <c r="D133" s="15">
        <f>+[6]BS17A!$U70</f>
        <v>28280</v>
      </c>
      <c r="E133" s="81">
        <f>+[6]BS17A!$V70</f>
        <v>0</v>
      </c>
      <c r="F133" s="234"/>
    </row>
    <row r="134" spans="1:6" ht="15" customHeight="1" x14ac:dyDescent="0.2">
      <c r="A134" s="336" t="s">
        <v>195</v>
      </c>
      <c r="B134" s="333" t="s">
        <v>196</v>
      </c>
      <c r="C134" s="291">
        <f>+[6]BS17A!$D73</f>
        <v>0</v>
      </c>
      <c r="D134" s="15">
        <f>+[6]BS17A!$U73</f>
        <v>28510</v>
      </c>
      <c r="E134" s="81">
        <f>+[6]BS17A!$V73</f>
        <v>0</v>
      </c>
      <c r="F134" s="234"/>
    </row>
    <row r="135" spans="1:6" ht="15" customHeight="1" x14ac:dyDescent="0.2">
      <c r="A135" s="336" t="s">
        <v>197</v>
      </c>
      <c r="B135" s="333" t="s">
        <v>198</v>
      </c>
      <c r="C135" s="291">
        <f>+[6]BS17A!$D71</f>
        <v>0</v>
      </c>
      <c r="D135" s="15">
        <f>+[6]BS17A!$U71</f>
        <v>29440</v>
      </c>
      <c r="E135" s="81">
        <f>+[6]BS17A!$V71</f>
        <v>0</v>
      </c>
      <c r="F135" s="234"/>
    </row>
    <row r="136" spans="1:6" ht="15" customHeight="1" x14ac:dyDescent="0.2">
      <c r="A136" s="336" t="s">
        <v>199</v>
      </c>
      <c r="B136" s="333" t="s">
        <v>200</v>
      </c>
      <c r="C136" s="291">
        <f>+[6]BS17A!$D76</f>
        <v>0</v>
      </c>
      <c r="D136" s="15">
        <f>+[6]BS17A!$U76</f>
        <v>35300</v>
      </c>
      <c r="E136" s="81">
        <f>+[6]BS17A!$V76</f>
        <v>0</v>
      </c>
      <c r="F136" s="234"/>
    </row>
    <row r="137" spans="1:6" ht="15" customHeight="1" x14ac:dyDescent="0.2">
      <c r="A137" s="336" t="s">
        <v>201</v>
      </c>
      <c r="B137" s="332" t="s">
        <v>202</v>
      </c>
      <c r="C137" s="291">
        <f>+[6]BS17A!$D79</f>
        <v>29</v>
      </c>
      <c r="D137" s="15">
        <f>+[6]BS17A!$U79</f>
        <v>6850</v>
      </c>
      <c r="E137" s="81">
        <f>+[6]BS17A!$V79</f>
        <v>198650</v>
      </c>
      <c r="F137" s="234"/>
    </row>
    <row r="138" spans="1:6" ht="15" customHeight="1" x14ac:dyDescent="0.2">
      <c r="A138" s="336" t="s">
        <v>203</v>
      </c>
      <c r="B138" s="332" t="s">
        <v>204</v>
      </c>
      <c r="C138" s="291">
        <f>+[6]BS17A!$D80</f>
        <v>0</v>
      </c>
      <c r="D138" s="15">
        <f>+[6]BS17A!$U80</f>
        <v>49480</v>
      </c>
      <c r="E138" s="81">
        <f>+[6]BS17A!$V80</f>
        <v>0</v>
      </c>
      <c r="F138" s="234"/>
    </row>
    <row r="139" spans="1:6" ht="15" customHeight="1" x14ac:dyDescent="0.2">
      <c r="A139" s="337"/>
      <c r="B139" s="368" t="s">
        <v>205</v>
      </c>
      <c r="C139" s="321">
        <f>SUM(C126:C138)</f>
        <v>6072</v>
      </c>
      <c r="D139" s="82"/>
      <c r="E139" s="83">
        <f>SUM(E126:E138)</f>
        <v>251817530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+[6]BS17A!$D72</f>
        <v>0</v>
      </c>
      <c r="D141" s="15">
        <f>+[6]BS17A!$U72</f>
        <v>11860</v>
      </c>
      <c r="E141" s="81">
        <f>+[6]BS17A!$V72</f>
        <v>0</v>
      </c>
      <c r="F141" s="234"/>
    </row>
    <row r="142" spans="1:6" ht="15" customHeight="1" x14ac:dyDescent="0.2">
      <c r="A142" s="336" t="s">
        <v>209</v>
      </c>
      <c r="B142" s="333" t="s">
        <v>210</v>
      </c>
      <c r="C142" s="291">
        <f>+[6]BS17A!$D74</f>
        <v>0</v>
      </c>
      <c r="D142" s="15">
        <f>+[6]BS17A!$U74</f>
        <v>11860</v>
      </c>
      <c r="E142" s="81">
        <f>+[6]BS17A!$V74</f>
        <v>0</v>
      </c>
      <c r="F142" s="234"/>
    </row>
    <row r="143" spans="1:6" ht="15" customHeight="1" x14ac:dyDescent="0.2">
      <c r="A143" s="336" t="s">
        <v>211</v>
      </c>
      <c r="B143" s="333" t="s">
        <v>212</v>
      </c>
      <c r="C143" s="291">
        <f>+[6]BS17A!$D75</f>
        <v>0</v>
      </c>
      <c r="D143" s="15">
        <f>+[6]BS17A!$U75</f>
        <v>5230</v>
      </c>
      <c r="E143" s="81">
        <f>+[6]BS17A!$V75</f>
        <v>0</v>
      </c>
      <c r="F143" s="234"/>
    </row>
    <row r="144" spans="1:6" ht="15" customHeight="1" x14ac:dyDescent="0.2">
      <c r="A144" s="336" t="s">
        <v>213</v>
      </c>
      <c r="B144" s="333" t="s">
        <v>214</v>
      </c>
      <c r="C144" s="291">
        <f>+[6]BS17A!$D77</f>
        <v>0</v>
      </c>
      <c r="D144" s="15">
        <f>+[6]BS17A!$U77</f>
        <v>95440</v>
      </c>
      <c r="E144" s="81">
        <f>+[6]BS17A!$V77</f>
        <v>0</v>
      </c>
      <c r="F144" s="234"/>
    </row>
    <row r="145" spans="1:6" ht="15" customHeight="1" x14ac:dyDescent="0.2">
      <c r="A145" s="336" t="s">
        <v>215</v>
      </c>
      <c r="B145" s="333" t="s">
        <v>216</v>
      </c>
      <c r="C145" s="291">
        <f>+[6]BS17A!$D78</f>
        <v>0</v>
      </c>
      <c r="D145" s="15">
        <f>+[6]BS17A!$U78</f>
        <v>11270</v>
      </c>
      <c r="E145" s="81">
        <f>+[6]BS17A!$V78</f>
        <v>0</v>
      </c>
      <c r="F145" s="234"/>
    </row>
    <row r="146" spans="1:6" ht="15" customHeight="1" x14ac:dyDescent="0.2">
      <c r="A146" s="336" t="s">
        <v>217</v>
      </c>
      <c r="B146" s="333" t="s">
        <v>218</v>
      </c>
      <c r="C146" s="291">
        <f>+[6]BS17A!$D81</f>
        <v>0</v>
      </c>
      <c r="D146" s="15">
        <f>+[6]BS17A!$U81</f>
        <v>8680</v>
      </c>
      <c r="E146" s="81">
        <f>+[6]BS17A!$V81</f>
        <v>0</v>
      </c>
      <c r="F146" s="234"/>
    </row>
    <row r="147" spans="1:6" ht="15" customHeight="1" x14ac:dyDescent="0.2">
      <c r="A147" s="337"/>
      <c r="B147" s="368" t="s">
        <v>219</v>
      </c>
      <c r="C147" s="321">
        <f>SUM(C141:C146)</f>
        <v>0</v>
      </c>
      <c r="D147" s="82"/>
      <c r="E147" s="83">
        <f>SUM(E141:E146)</f>
        <v>0</v>
      </c>
      <c r="F147" s="234"/>
    </row>
    <row r="148" spans="1:6" ht="15" customHeight="1" x14ac:dyDescent="0.2">
      <c r="A148" s="343"/>
      <c r="B148" s="342" t="s">
        <v>220</v>
      </c>
      <c r="C148" s="238">
        <f>+C139+C147</f>
        <v>6072</v>
      </c>
      <c r="D148" s="84"/>
      <c r="E148" s="85">
        <f>+E139+E147</f>
        <v>251817530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43" t="s">
        <v>7</v>
      </c>
      <c r="B152" s="443" t="s">
        <v>8</v>
      </c>
      <c r="C152" s="438" t="s">
        <v>9</v>
      </c>
      <c r="D152" s="258" t="s">
        <v>10</v>
      </c>
      <c r="E152" s="440" t="s">
        <v>11</v>
      </c>
      <c r="F152" s="234"/>
    </row>
    <row r="153" spans="1:6" ht="15" customHeight="1" x14ac:dyDescent="0.2">
      <c r="A153" s="335" t="s">
        <v>222</v>
      </c>
      <c r="B153" s="352" t="s">
        <v>223</v>
      </c>
      <c r="C153" s="294">
        <f>+[6]BS17A!D43</f>
        <v>194</v>
      </c>
      <c r="D153" s="20">
        <f>[6]BS17A!U43</f>
        <v>810</v>
      </c>
      <c r="E153" s="80">
        <f>+[6]BS17A!V43</f>
        <v>157140</v>
      </c>
      <c r="F153" s="234"/>
    </row>
    <row r="154" spans="1:6" ht="15" customHeight="1" x14ac:dyDescent="0.2">
      <c r="A154" s="337" t="s">
        <v>224</v>
      </c>
      <c r="B154" s="334" t="s">
        <v>225</v>
      </c>
      <c r="C154" s="302">
        <f>+[6]BS17A!D44+[6]BS17A!D45</f>
        <v>0</v>
      </c>
      <c r="D154" s="22">
        <f>[6]BS17A!U44</f>
        <v>100</v>
      </c>
      <c r="E154" s="86">
        <f>+[6]BS17A!V44+[6]BS17A!V45</f>
        <v>0</v>
      </c>
      <c r="F154" s="234"/>
    </row>
    <row r="155" spans="1:6" ht="15" customHeight="1" x14ac:dyDescent="0.2">
      <c r="A155" s="343"/>
      <c r="B155" s="342" t="s">
        <v>226</v>
      </c>
      <c r="C155" s="238">
        <f>SUM(C153:C154)</f>
        <v>194</v>
      </c>
      <c r="D155" s="84"/>
      <c r="E155" s="85">
        <f>SUM(E153:E154)</f>
        <v>157140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43" t="s">
        <v>7</v>
      </c>
      <c r="B159" s="443" t="s">
        <v>8</v>
      </c>
      <c r="C159" s="438" t="s">
        <v>9</v>
      </c>
      <c r="D159" s="258" t="s">
        <v>10</v>
      </c>
      <c r="E159" s="440" t="s">
        <v>11</v>
      </c>
      <c r="F159" s="234"/>
    </row>
    <row r="160" spans="1:6" ht="15" customHeight="1" x14ac:dyDescent="0.2">
      <c r="A160" s="335" t="s">
        <v>228</v>
      </c>
      <c r="B160" s="331" t="s">
        <v>229</v>
      </c>
      <c r="C160" s="317">
        <f>+[6]BS17A!$D1481</f>
        <v>0</v>
      </c>
      <c r="D160" s="20">
        <f>+[6]BS17A!$U1481</f>
        <v>44460</v>
      </c>
      <c r="E160" s="80">
        <f>+[6]BS17A!$V1481</f>
        <v>0</v>
      </c>
      <c r="F160" s="234"/>
    </row>
    <row r="161" spans="1:6" ht="15" customHeight="1" x14ac:dyDescent="0.2">
      <c r="A161" s="336" t="s">
        <v>230</v>
      </c>
      <c r="B161" s="333" t="s">
        <v>231</v>
      </c>
      <c r="C161" s="320">
        <f>+[6]BS17A!$D1482</f>
        <v>0</v>
      </c>
      <c r="D161" s="15">
        <f>+[6]BS17A!$U1482</f>
        <v>27950</v>
      </c>
      <c r="E161" s="81">
        <f>+[6]BS17A!$V1482</f>
        <v>0</v>
      </c>
      <c r="F161" s="234"/>
    </row>
    <row r="162" spans="1:6" ht="15" customHeight="1" x14ac:dyDescent="0.2">
      <c r="A162" s="336" t="s">
        <v>232</v>
      </c>
      <c r="B162" s="332" t="s">
        <v>233</v>
      </c>
      <c r="C162" s="320">
        <f>+[6]BS17A!$D1483</f>
        <v>0</v>
      </c>
      <c r="D162" s="15">
        <f>+[6]BS17A!$U1483</f>
        <v>28790</v>
      </c>
      <c r="E162" s="81">
        <f>+[6]BS17A!$V1483</f>
        <v>0</v>
      </c>
      <c r="F162" s="234"/>
    </row>
    <row r="163" spans="1:6" ht="15" customHeight="1" x14ac:dyDescent="0.2">
      <c r="A163" s="336" t="s">
        <v>234</v>
      </c>
      <c r="B163" s="333" t="s">
        <v>235</v>
      </c>
      <c r="C163" s="320">
        <f>+[6]BS17A!$D1484</f>
        <v>0</v>
      </c>
      <c r="D163" s="15">
        <f>+[6]BS17A!$U1484</f>
        <v>863910</v>
      </c>
      <c r="E163" s="81">
        <f>+[6]BS17A!$V1484</f>
        <v>0</v>
      </c>
      <c r="F163" s="234"/>
    </row>
    <row r="164" spans="1:6" ht="15" customHeight="1" x14ac:dyDescent="0.2">
      <c r="A164" s="336" t="s">
        <v>236</v>
      </c>
      <c r="B164" s="333" t="s">
        <v>237</v>
      </c>
      <c r="C164" s="320">
        <f>+[6]BS17A!$D1485</f>
        <v>0</v>
      </c>
      <c r="D164" s="15">
        <f>+[6]BS17A!$U1485</f>
        <v>392400</v>
      </c>
      <c r="E164" s="81">
        <f>+[6]BS17A!$V1485</f>
        <v>0</v>
      </c>
      <c r="F164" s="234"/>
    </row>
    <row r="165" spans="1:6" ht="15" customHeight="1" x14ac:dyDescent="0.2">
      <c r="A165" s="336" t="s">
        <v>238</v>
      </c>
      <c r="B165" s="333" t="s">
        <v>239</v>
      </c>
      <c r="C165" s="320">
        <f>+[6]BS17A!$D1486</f>
        <v>0</v>
      </c>
      <c r="D165" s="15">
        <f>+[6]BS17A!$U1486</f>
        <v>600020</v>
      </c>
      <c r="E165" s="81">
        <f>+[6]BS17A!$V1486</f>
        <v>0</v>
      </c>
      <c r="F165" s="234"/>
    </row>
    <row r="166" spans="1:6" ht="15" customHeight="1" x14ac:dyDescent="0.2">
      <c r="A166" s="366" t="s">
        <v>240</v>
      </c>
      <c r="B166" s="364" t="s">
        <v>241</v>
      </c>
      <c r="C166" s="320">
        <f>+[6]BS17A!$D1487</f>
        <v>0</v>
      </c>
      <c r="D166" s="15">
        <f>+[6]BS17A!$U1487</f>
        <v>54100</v>
      </c>
      <c r="E166" s="81">
        <f>+[6]BS17A!$V1487</f>
        <v>0</v>
      </c>
      <c r="F166" s="234"/>
    </row>
    <row r="167" spans="1:6" ht="15" customHeight="1" x14ac:dyDescent="0.2">
      <c r="A167" s="367">
        <v>1901029</v>
      </c>
      <c r="B167" s="365" t="s">
        <v>242</v>
      </c>
      <c r="C167" s="318">
        <f>+[6]BS17A!$D1488</f>
        <v>0</v>
      </c>
      <c r="D167" s="22">
        <f>+[6]BS17A!$U1488</f>
        <v>703310</v>
      </c>
      <c r="E167" s="86">
        <f>+[6]BS17A!$V1488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43" t="s">
        <v>7</v>
      </c>
      <c r="B172" s="443" t="s">
        <v>8</v>
      </c>
      <c r="C172" s="438" t="s">
        <v>9</v>
      </c>
      <c r="D172" s="258" t="s">
        <v>10</v>
      </c>
      <c r="E172" s="440" t="s">
        <v>11</v>
      </c>
      <c r="F172" s="234"/>
    </row>
    <row r="173" spans="1:6" ht="12.75" customHeight="1" x14ac:dyDescent="0.2">
      <c r="A173" s="363">
        <v>1101004</v>
      </c>
      <c r="B173" s="359" t="s">
        <v>245</v>
      </c>
      <c r="C173" s="294">
        <f>+[6]BS17A!$D805</f>
        <v>17</v>
      </c>
      <c r="D173" s="20">
        <f>+[6]BS17A!$U805</f>
        <v>15250</v>
      </c>
      <c r="E173" s="80">
        <f>+[6]BS17A!$V805</f>
        <v>259250</v>
      </c>
      <c r="F173" s="234"/>
    </row>
    <row r="174" spans="1:6" ht="12.75" customHeight="1" x14ac:dyDescent="0.2">
      <c r="A174" s="358">
        <v>1101006</v>
      </c>
      <c r="B174" s="360" t="s">
        <v>246</v>
      </c>
      <c r="C174" s="291">
        <f>+[6]BS17A!$D806</f>
        <v>0</v>
      </c>
      <c r="D174" s="15">
        <f>+[6]BS17A!$U806</f>
        <v>12190</v>
      </c>
      <c r="E174" s="81">
        <f>+[6]BS17A!$V806</f>
        <v>0</v>
      </c>
      <c r="F174" s="234"/>
    </row>
    <row r="175" spans="1:6" ht="24.75" customHeight="1" x14ac:dyDescent="0.2">
      <c r="A175" s="358" t="s">
        <v>247</v>
      </c>
      <c r="B175" s="361" t="s">
        <v>248</v>
      </c>
      <c r="C175" s="291">
        <f>+[6]BS17A!$D1197</f>
        <v>451</v>
      </c>
      <c r="D175" s="15">
        <f>+[6]BS17A!$U1197</f>
        <v>5220</v>
      </c>
      <c r="E175" s="81">
        <f>+[6]BS17A!$V1197</f>
        <v>2354220</v>
      </c>
      <c r="F175" s="234"/>
    </row>
    <row r="176" spans="1:6" ht="24.75" customHeight="1" x14ac:dyDescent="0.2">
      <c r="A176" s="358" t="s">
        <v>249</v>
      </c>
      <c r="B176" s="361" t="s">
        <v>250</v>
      </c>
      <c r="C176" s="291">
        <f>+[6]BS17A!$D1198</f>
        <v>17</v>
      </c>
      <c r="D176" s="15">
        <f>+[6]BS17A!$U1198</f>
        <v>14720</v>
      </c>
      <c r="E176" s="81">
        <f>+[6]BS17A!$V1198</f>
        <v>250240</v>
      </c>
      <c r="F176" s="234"/>
    </row>
    <row r="177" spans="1:6" ht="24.75" customHeight="1" x14ac:dyDescent="0.2">
      <c r="A177" s="358" t="s">
        <v>251</v>
      </c>
      <c r="B177" s="361" t="s">
        <v>252</v>
      </c>
      <c r="C177" s="291">
        <f>+[6]BS17A!$D1199</f>
        <v>32</v>
      </c>
      <c r="D177" s="15">
        <f>+[6]BS17A!$U1199</f>
        <v>24960</v>
      </c>
      <c r="E177" s="81">
        <f>+[6]BS17A!$V1199</f>
        <v>798720</v>
      </c>
      <c r="F177" s="234"/>
    </row>
    <row r="178" spans="1:6" ht="12.75" customHeight="1" x14ac:dyDescent="0.2">
      <c r="A178" s="358" t="s">
        <v>253</v>
      </c>
      <c r="B178" s="361" t="s">
        <v>254</v>
      </c>
      <c r="C178" s="291">
        <f>+[6]BS17A!$D1200</f>
        <v>0</v>
      </c>
      <c r="D178" s="15">
        <f>+[6]BS17A!$U1200</f>
        <v>47660</v>
      </c>
      <c r="E178" s="81">
        <f>+[6]BS17A!$V1200</f>
        <v>0</v>
      </c>
      <c r="F178" s="234"/>
    </row>
    <row r="179" spans="1:6" ht="12.75" customHeight="1" x14ac:dyDescent="0.2">
      <c r="A179" s="358" t="s">
        <v>255</v>
      </c>
      <c r="B179" s="361" t="s">
        <v>256</v>
      </c>
      <c r="C179" s="291">
        <f>+[6]BS17A!$D1201</f>
        <v>95</v>
      </c>
      <c r="D179" s="15">
        <f>+[6]BS17A!$U1201</f>
        <v>53120</v>
      </c>
      <c r="E179" s="81">
        <f>+[6]BS17A!$V1201</f>
        <v>5046400</v>
      </c>
      <c r="F179" s="234"/>
    </row>
    <row r="180" spans="1:6" ht="24.75" customHeight="1" x14ac:dyDescent="0.2">
      <c r="A180" s="358" t="s">
        <v>257</v>
      </c>
      <c r="B180" s="361" t="s">
        <v>258</v>
      </c>
      <c r="C180" s="291">
        <f>+[6]BS17A!$D1202</f>
        <v>0</v>
      </c>
      <c r="D180" s="15">
        <f>+[6]BS17A!$U1202</f>
        <v>29800</v>
      </c>
      <c r="E180" s="81">
        <f>+[6]BS17A!$V1202</f>
        <v>0</v>
      </c>
      <c r="F180" s="234"/>
    </row>
    <row r="181" spans="1:6" ht="12.75" customHeight="1" x14ac:dyDescent="0.2">
      <c r="A181" s="358" t="s">
        <v>259</v>
      </c>
      <c r="B181" s="362" t="s">
        <v>260</v>
      </c>
      <c r="C181" s="291">
        <f>+[6]BS17A!$D1203</f>
        <v>0</v>
      </c>
      <c r="D181" s="15">
        <f>+[6]BS17A!$U1203</f>
        <v>230540</v>
      </c>
      <c r="E181" s="81">
        <f>+[6]BS17A!$V1203</f>
        <v>0</v>
      </c>
      <c r="F181" s="234"/>
    </row>
    <row r="182" spans="1:6" ht="12.75" customHeight="1" x14ac:dyDescent="0.2">
      <c r="A182" s="358" t="s">
        <v>261</v>
      </c>
      <c r="B182" s="361" t="s">
        <v>262</v>
      </c>
      <c r="C182" s="291">
        <f>+[6]BS17A!$D1204</f>
        <v>0</v>
      </c>
      <c r="D182" s="15">
        <f>+[6]BS17A!$U1204</f>
        <v>262080</v>
      </c>
      <c r="E182" s="81">
        <f>+[6]BS17A!$V1204</f>
        <v>0</v>
      </c>
      <c r="F182" s="234"/>
    </row>
    <row r="183" spans="1:6" ht="12.75" customHeight="1" x14ac:dyDescent="0.2">
      <c r="A183" s="358" t="s">
        <v>263</v>
      </c>
      <c r="B183" s="361" t="s">
        <v>264</v>
      </c>
      <c r="C183" s="291">
        <f>+[6]BS17A!$D1205</f>
        <v>0</v>
      </c>
      <c r="D183" s="15">
        <f>+[6]BS17A!$U1205</f>
        <v>213720</v>
      </c>
      <c r="E183" s="81">
        <f>+[6]BS17A!$V1205</f>
        <v>0</v>
      </c>
      <c r="F183" s="234"/>
    </row>
    <row r="184" spans="1:6" ht="24.75" customHeight="1" x14ac:dyDescent="0.2">
      <c r="A184" s="358" t="s">
        <v>265</v>
      </c>
      <c r="B184" s="362" t="s">
        <v>266</v>
      </c>
      <c r="C184" s="291">
        <f>+[6]BS17A!$D1206</f>
        <v>0</v>
      </c>
      <c r="D184" s="15">
        <f>+[6]BS17A!$U1206</f>
        <v>274520</v>
      </c>
      <c r="E184" s="81">
        <f>+[6]BS17A!$V1206</f>
        <v>0</v>
      </c>
      <c r="F184" s="234"/>
    </row>
    <row r="185" spans="1:6" ht="24.75" customHeight="1" x14ac:dyDescent="0.2">
      <c r="A185" s="358" t="s">
        <v>267</v>
      </c>
      <c r="B185" s="362" t="s">
        <v>268</v>
      </c>
      <c r="C185" s="291">
        <f>+[6]BS17A!$D1207</f>
        <v>0</v>
      </c>
      <c r="D185" s="15">
        <f>+[6]BS17A!$U1207</f>
        <v>280890</v>
      </c>
      <c r="E185" s="81">
        <f>+[6]BS17A!$V1207</f>
        <v>0</v>
      </c>
      <c r="F185" s="234"/>
    </row>
    <row r="186" spans="1:6" ht="24.75" customHeight="1" x14ac:dyDescent="0.2">
      <c r="A186" s="358" t="s">
        <v>269</v>
      </c>
      <c r="B186" s="362" t="s">
        <v>270</v>
      </c>
      <c r="C186" s="291">
        <f>+[6]BS17A!$D1208</f>
        <v>0</v>
      </c>
      <c r="D186" s="15">
        <f>+[6]BS17A!$U1208</f>
        <v>237550</v>
      </c>
      <c r="E186" s="81">
        <f>+[6]BS17A!$V1208</f>
        <v>0</v>
      </c>
      <c r="F186" s="234"/>
    </row>
    <row r="187" spans="1:6" ht="12.75" customHeight="1" x14ac:dyDescent="0.2">
      <c r="A187" s="358" t="s">
        <v>271</v>
      </c>
      <c r="B187" s="362" t="s">
        <v>272</v>
      </c>
      <c r="C187" s="291">
        <f>+[6]BS17A!$D1209</f>
        <v>0</v>
      </c>
      <c r="D187" s="15">
        <f>+[6]BS17A!$U1209</f>
        <v>253550</v>
      </c>
      <c r="E187" s="81">
        <f>+[6]BS17A!$V1209</f>
        <v>0</v>
      </c>
      <c r="F187" s="234"/>
    </row>
    <row r="188" spans="1:6" ht="12.75" customHeight="1" x14ac:dyDescent="0.2">
      <c r="A188" s="358" t="s">
        <v>273</v>
      </c>
      <c r="B188" s="362" t="s">
        <v>274</v>
      </c>
      <c r="C188" s="291">
        <f>+[6]BS17A!$D1210</f>
        <v>0</v>
      </c>
      <c r="D188" s="15">
        <f>+[6]BS17A!$U1210</f>
        <v>303190</v>
      </c>
      <c r="E188" s="81">
        <f>+[6]BS17A!$V1210</f>
        <v>0</v>
      </c>
      <c r="F188" s="234"/>
    </row>
    <row r="189" spans="1:6" ht="24.75" customHeight="1" x14ac:dyDescent="0.2">
      <c r="A189" s="358" t="s">
        <v>275</v>
      </c>
      <c r="B189" s="361" t="s">
        <v>276</v>
      </c>
      <c r="C189" s="291">
        <f>+[6]BS17A!$D1211</f>
        <v>0</v>
      </c>
      <c r="D189" s="15">
        <f>+[6]BS17A!$U1211</f>
        <v>268850</v>
      </c>
      <c r="E189" s="81">
        <f>+[6]BS17A!$V1211</f>
        <v>0</v>
      </c>
      <c r="F189" s="234"/>
    </row>
    <row r="190" spans="1:6" ht="24.75" customHeight="1" x14ac:dyDescent="0.2">
      <c r="A190" s="358" t="s">
        <v>277</v>
      </c>
      <c r="B190" s="362" t="s">
        <v>278</v>
      </c>
      <c r="C190" s="291">
        <f>+[6]BS17A!$D1212</f>
        <v>0</v>
      </c>
      <c r="D190" s="15">
        <f>+[6]BS17A!$U1212</f>
        <v>1967550</v>
      </c>
      <c r="E190" s="81">
        <f>+[6]BS17A!$V1212</f>
        <v>0</v>
      </c>
      <c r="F190" s="234"/>
    </row>
    <row r="191" spans="1:6" ht="12.75" customHeight="1" x14ac:dyDescent="0.2">
      <c r="A191" s="358" t="s">
        <v>279</v>
      </c>
      <c r="B191" s="362" t="s">
        <v>280</v>
      </c>
      <c r="C191" s="291">
        <f>+[6]BS17A!$D1213</f>
        <v>0</v>
      </c>
      <c r="D191" s="15">
        <f>+[6]BS17A!$U1213</f>
        <v>1228930</v>
      </c>
      <c r="E191" s="81">
        <f>+[6]BS17A!$V1213</f>
        <v>0</v>
      </c>
      <c r="F191" s="234"/>
    </row>
    <row r="192" spans="1:6" ht="12.75" customHeight="1" x14ac:dyDescent="0.2">
      <c r="A192" s="336" t="s">
        <v>281</v>
      </c>
      <c r="B192" s="362" t="s">
        <v>282</v>
      </c>
      <c r="C192" s="291">
        <f>+[6]BS17A!$D1214</f>
        <v>0</v>
      </c>
      <c r="D192" s="15">
        <f>+[6]BS17A!$U1214</f>
        <v>1189460</v>
      </c>
      <c r="E192" s="81">
        <f>+[6]BS17A!$V1214</f>
        <v>0</v>
      </c>
      <c r="F192" s="234"/>
    </row>
    <row r="193" spans="1:6" ht="24.75" customHeight="1" x14ac:dyDescent="0.2">
      <c r="A193" s="358" t="s">
        <v>283</v>
      </c>
      <c r="B193" s="362" t="s">
        <v>284</v>
      </c>
      <c r="C193" s="291">
        <f>+[6]BS17A!$D1215</f>
        <v>0</v>
      </c>
      <c r="D193" s="15">
        <f>+[6]BS17A!$U1215</f>
        <v>1246120</v>
      </c>
      <c r="E193" s="81">
        <f>+[6]BS17A!$V1215</f>
        <v>0</v>
      </c>
      <c r="F193" s="234"/>
    </row>
    <row r="194" spans="1:6" ht="12.75" customHeight="1" x14ac:dyDescent="0.2">
      <c r="A194" s="336" t="s">
        <v>285</v>
      </c>
      <c r="B194" s="362" t="s">
        <v>286</v>
      </c>
      <c r="C194" s="291">
        <f>+[6]BS17A!$D1216</f>
        <v>0</v>
      </c>
      <c r="D194" s="15">
        <f>+[6]BS17A!$U1216</f>
        <v>176340</v>
      </c>
      <c r="E194" s="81">
        <f>+[6]BS17A!$V1216</f>
        <v>0</v>
      </c>
      <c r="F194" s="234"/>
    </row>
    <row r="195" spans="1:6" ht="12.75" customHeight="1" x14ac:dyDescent="0.2">
      <c r="A195" s="336" t="s">
        <v>287</v>
      </c>
      <c r="B195" s="362" t="s">
        <v>288</v>
      </c>
      <c r="C195" s="291">
        <f>+[6]BS17A!$D1217</f>
        <v>0</v>
      </c>
      <c r="D195" s="15">
        <f>+[6]BS17A!$U1217</f>
        <v>402390</v>
      </c>
      <c r="E195" s="81">
        <f>+[6]BS17A!$V1217</f>
        <v>0</v>
      </c>
      <c r="F195" s="234"/>
    </row>
    <row r="196" spans="1:6" ht="12.75" customHeight="1" x14ac:dyDescent="0.2">
      <c r="A196" s="358" t="s">
        <v>289</v>
      </c>
      <c r="B196" s="362" t="s">
        <v>290</v>
      </c>
      <c r="C196" s="291">
        <f>+[6]BS17A!$D1218</f>
        <v>0</v>
      </c>
      <c r="D196" s="15">
        <f>+[6]BS17A!$U1218</f>
        <v>149180</v>
      </c>
      <c r="E196" s="81">
        <f>+[6]BS17A!$V1218</f>
        <v>0</v>
      </c>
      <c r="F196" s="234"/>
    </row>
    <row r="197" spans="1:6" ht="12.75" customHeight="1" x14ac:dyDescent="0.2">
      <c r="A197" s="358" t="s">
        <v>291</v>
      </c>
      <c r="B197" s="362" t="s">
        <v>292</v>
      </c>
      <c r="C197" s="291">
        <f>+[6]BS17A!$D1219</f>
        <v>0</v>
      </c>
      <c r="D197" s="15">
        <f>+[6]BS17A!$U1219</f>
        <v>1208690</v>
      </c>
      <c r="E197" s="81">
        <f>+[6]BS17A!$V1219</f>
        <v>0</v>
      </c>
      <c r="F197" s="234"/>
    </row>
    <row r="198" spans="1:6" ht="12.75" customHeight="1" x14ac:dyDescent="0.2">
      <c r="A198" s="358" t="s">
        <v>293</v>
      </c>
      <c r="B198" s="362" t="s">
        <v>294</v>
      </c>
      <c r="C198" s="291">
        <f>+[6]BS17A!$D1220</f>
        <v>0</v>
      </c>
      <c r="D198" s="15">
        <f>+[6]BS17A!$U1220</f>
        <v>1208690</v>
      </c>
      <c r="E198" s="81">
        <f>+[6]BS17A!$V1220</f>
        <v>0</v>
      </c>
      <c r="F198" s="234"/>
    </row>
    <row r="199" spans="1:6" ht="12.75" customHeight="1" x14ac:dyDescent="0.2">
      <c r="A199" s="358">
        <v>1801001</v>
      </c>
      <c r="B199" s="360" t="s">
        <v>295</v>
      </c>
      <c r="C199" s="291">
        <f>+[6]BS17A!$D1354</f>
        <v>73</v>
      </c>
      <c r="D199" s="15">
        <f>+[6]BS17A!$U1354</f>
        <v>36050</v>
      </c>
      <c r="E199" s="81">
        <f>+[6]BS17A!$V1354</f>
        <v>2631650</v>
      </c>
      <c r="F199" s="234"/>
    </row>
    <row r="200" spans="1:6" ht="12.75" customHeight="1" x14ac:dyDescent="0.2">
      <c r="A200" s="358">
        <v>1801003</v>
      </c>
      <c r="B200" s="362" t="s">
        <v>296</v>
      </c>
      <c r="C200" s="291">
        <f>+[6]BS17A!$D1355</f>
        <v>0</v>
      </c>
      <c r="D200" s="15">
        <f>+[6]BS17A!$U1355</f>
        <v>43480</v>
      </c>
      <c r="E200" s="81">
        <f>+[6]BS17A!$V1355</f>
        <v>0</v>
      </c>
      <c r="F200" s="234"/>
    </row>
    <row r="201" spans="1:6" ht="12.75" customHeight="1" x14ac:dyDescent="0.2">
      <c r="A201" s="358">
        <v>1801006</v>
      </c>
      <c r="B201" s="360" t="s">
        <v>297</v>
      </c>
      <c r="C201" s="291">
        <f>+[6]BS17A!$D1356</f>
        <v>16</v>
      </c>
      <c r="D201" s="15">
        <f>+[6]BS17A!$U1356</f>
        <v>46320</v>
      </c>
      <c r="E201" s="81">
        <f>+[6]BS17A!$V1356</f>
        <v>741120</v>
      </c>
      <c r="F201" s="234"/>
    </row>
    <row r="202" spans="1:6" ht="24.75" customHeight="1" x14ac:dyDescent="0.2">
      <c r="A202" s="358" t="s">
        <v>298</v>
      </c>
      <c r="B202" s="360" t="s">
        <v>299</v>
      </c>
      <c r="C202" s="291">
        <f>[6]BS17A!D1036</f>
        <v>2</v>
      </c>
      <c r="D202" s="15">
        <f>[6]BS17A!U1036</f>
        <v>9750</v>
      </c>
      <c r="E202" s="81">
        <f>[6]BS17A!V1036</f>
        <v>19500</v>
      </c>
      <c r="F202" s="234"/>
    </row>
    <row r="203" spans="1:6" ht="24.75" customHeight="1" x14ac:dyDescent="0.2">
      <c r="A203" s="386" t="s">
        <v>300</v>
      </c>
      <c r="B203" s="388" t="s">
        <v>301</v>
      </c>
      <c r="C203" s="384">
        <f>[6]BS17A!D807</f>
        <v>0</v>
      </c>
      <c r="D203" s="15">
        <f>[6]BS17A!U807</f>
        <v>413710</v>
      </c>
      <c r="E203" s="81">
        <f>[6]BS17A!V807</f>
        <v>0</v>
      </c>
      <c r="F203" s="234"/>
    </row>
    <row r="204" spans="1:6" ht="24.75" customHeight="1" x14ac:dyDescent="0.2">
      <c r="A204" s="386" t="s">
        <v>302</v>
      </c>
      <c r="B204" s="388" t="s">
        <v>303</v>
      </c>
      <c r="C204" s="384">
        <f>[6]BS17A!D808</f>
        <v>0</v>
      </c>
      <c r="D204" s="15">
        <f>[6]BS17A!U808</f>
        <v>9286150</v>
      </c>
      <c r="E204" s="81">
        <f>[6]BS17A!V808</f>
        <v>0</v>
      </c>
      <c r="F204" s="234"/>
    </row>
    <row r="205" spans="1:6" ht="24.75" customHeight="1" x14ac:dyDescent="0.2">
      <c r="A205" s="386" t="s">
        <v>304</v>
      </c>
      <c r="B205" s="388" t="s">
        <v>305</v>
      </c>
      <c r="C205" s="384">
        <f>[6]BS17A!D809</f>
        <v>0</v>
      </c>
      <c r="D205" s="15">
        <f>[6]BS17A!U809</f>
        <v>238380</v>
      </c>
      <c r="E205" s="81">
        <f>[6]BS17A!V809</f>
        <v>0</v>
      </c>
      <c r="F205" s="234"/>
    </row>
    <row r="206" spans="1:6" ht="24.75" customHeight="1" x14ac:dyDescent="0.2">
      <c r="A206" s="387" t="s">
        <v>306</v>
      </c>
      <c r="B206" s="389" t="s">
        <v>307</v>
      </c>
      <c r="C206" s="385">
        <f>[6]BS17A!D810</f>
        <v>0</v>
      </c>
      <c r="D206" s="22">
        <f>[6]BS17A!U810</f>
        <v>1087000</v>
      </c>
      <c r="E206" s="86">
        <f>[6]BS17A!V810</f>
        <v>0</v>
      </c>
      <c r="F206" s="234"/>
    </row>
    <row r="207" spans="1:6" ht="17.25" customHeight="1" x14ac:dyDescent="0.2">
      <c r="A207" s="343"/>
      <c r="B207" s="342" t="s">
        <v>308</v>
      </c>
      <c r="C207" s="238">
        <f>SUM(C173:C206)</f>
        <v>703</v>
      </c>
      <c r="D207" s="84"/>
      <c r="E207" s="85">
        <f>SUM(E173:E206)</f>
        <v>12101100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43" t="s">
        <v>7</v>
      </c>
      <c r="B211" s="443" t="s">
        <v>8</v>
      </c>
      <c r="C211" s="438" t="s">
        <v>9</v>
      </c>
      <c r="D211" s="258" t="s">
        <v>10</v>
      </c>
      <c r="E211" s="440" t="s">
        <v>11</v>
      </c>
      <c r="F211" s="231"/>
    </row>
    <row r="212" spans="1:6" ht="12.75" customHeight="1" x14ac:dyDescent="0.2">
      <c r="A212" s="335" t="s">
        <v>310</v>
      </c>
      <c r="B212" s="352" t="s">
        <v>311</v>
      </c>
      <c r="C212" s="294">
        <f>+[6]BS17A!$D18</f>
        <v>0</v>
      </c>
      <c r="D212" s="20">
        <f>+[6]BS17A!$U18</f>
        <v>15080</v>
      </c>
      <c r="E212" s="80">
        <f>+[6]BS17A!$V18</f>
        <v>0</v>
      </c>
      <c r="F212" s="234"/>
    </row>
    <row r="213" spans="1:6" ht="12.75" customHeight="1" x14ac:dyDescent="0.2">
      <c r="A213" s="336" t="s">
        <v>312</v>
      </c>
      <c r="B213" s="333" t="s">
        <v>313</v>
      </c>
      <c r="C213" s="291">
        <f>+[6]BS17A!$D19</f>
        <v>44</v>
      </c>
      <c r="D213" s="15">
        <f>+[6]BS17A!$U19</f>
        <v>15080</v>
      </c>
      <c r="E213" s="81">
        <f>+[6]BS17A!$V19</f>
        <v>663520</v>
      </c>
      <c r="F213" s="234"/>
    </row>
    <row r="214" spans="1:6" ht="12.75" customHeight="1" x14ac:dyDescent="0.2">
      <c r="A214" s="336" t="s">
        <v>314</v>
      </c>
      <c r="B214" s="332" t="s">
        <v>315</v>
      </c>
      <c r="C214" s="291">
        <f>+[6]BS17A!$D47</f>
        <v>0</v>
      </c>
      <c r="D214" s="15">
        <f>+[6]BS17A!$U47</f>
        <v>1440</v>
      </c>
      <c r="E214" s="81">
        <f>+[6]BS17A!$V47</f>
        <v>0</v>
      </c>
      <c r="F214" s="234"/>
    </row>
    <row r="215" spans="1:6" ht="12.75" customHeight="1" x14ac:dyDescent="0.2">
      <c r="A215" s="336" t="s">
        <v>316</v>
      </c>
      <c r="B215" s="332" t="s">
        <v>317</v>
      </c>
      <c r="C215" s="291">
        <f>+[6]BS17A!$D48</f>
        <v>304</v>
      </c>
      <c r="D215" s="15">
        <f>+[6]BS17A!$U48</f>
        <v>710</v>
      </c>
      <c r="E215" s="81">
        <f>+[6]BS17A!$V48</f>
        <v>215840</v>
      </c>
      <c r="F215" s="234"/>
    </row>
    <row r="216" spans="1:6" ht="12.75" customHeight="1" x14ac:dyDescent="0.2">
      <c r="A216" s="336" t="s">
        <v>318</v>
      </c>
      <c r="B216" s="333" t="s">
        <v>319</v>
      </c>
      <c r="C216" s="291">
        <f>+[6]BS17A!$D49</f>
        <v>4920</v>
      </c>
      <c r="D216" s="15">
        <f>+[6]BS17A!$U49</f>
        <v>2140</v>
      </c>
      <c r="E216" s="81">
        <f>+[6]BS17A!$V49</f>
        <v>10528800</v>
      </c>
      <c r="F216" s="234"/>
    </row>
    <row r="217" spans="1:6" ht="12.75" customHeight="1" x14ac:dyDescent="0.2">
      <c r="A217" s="336" t="s">
        <v>320</v>
      </c>
      <c r="B217" s="333" t="s">
        <v>321</v>
      </c>
      <c r="C217" s="291">
        <f>+[6]BS17A!$D50</f>
        <v>77</v>
      </c>
      <c r="D217" s="15">
        <f>+[6]BS17A!$U50</f>
        <v>16070</v>
      </c>
      <c r="E217" s="81">
        <f>+[6]BS17A!$V50</f>
        <v>1237390</v>
      </c>
      <c r="F217" s="234"/>
    </row>
    <row r="218" spans="1:6" ht="12.75" customHeight="1" x14ac:dyDescent="0.2">
      <c r="A218" s="336" t="s">
        <v>322</v>
      </c>
      <c r="B218" s="332" t="s">
        <v>323</v>
      </c>
      <c r="C218" s="291">
        <f>+[6]BS17A!$D51</f>
        <v>148</v>
      </c>
      <c r="D218" s="15">
        <f>+[6]BS17A!$U51</f>
        <v>36900</v>
      </c>
      <c r="E218" s="81">
        <f>+[6]BS17A!$V51</f>
        <v>5461200</v>
      </c>
      <c r="F218" s="234"/>
    </row>
    <row r="219" spans="1:6" ht="12.75" customHeight="1" x14ac:dyDescent="0.2">
      <c r="A219" s="358" t="s">
        <v>324</v>
      </c>
      <c r="B219" s="332" t="s">
        <v>325</v>
      </c>
      <c r="C219" s="291">
        <f>+[6]BS17A!D52</f>
        <v>50</v>
      </c>
      <c r="D219" s="92"/>
      <c r="E219" s="81">
        <f>+[6]BS17A!V52</f>
        <v>460500</v>
      </c>
      <c r="F219" s="234"/>
    </row>
    <row r="220" spans="1:6" ht="12.75" customHeight="1" x14ac:dyDescent="0.2">
      <c r="A220" s="337" t="s">
        <v>326</v>
      </c>
      <c r="B220" s="334" t="s">
        <v>327</v>
      </c>
      <c r="C220" s="302">
        <f>+[6]BS17A!$D1861</f>
        <v>43</v>
      </c>
      <c r="D220" s="22">
        <f>+[6]BS17A!$U1861</f>
        <v>29900</v>
      </c>
      <c r="E220" s="86">
        <f>+[6]BS17A!$V1861</f>
        <v>1285700</v>
      </c>
      <c r="F220" s="234"/>
    </row>
    <row r="221" spans="1:6" ht="12.75" x14ac:dyDescent="0.2">
      <c r="A221" s="343"/>
      <c r="B221" s="342" t="s">
        <v>328</v>
      </c>
      <c r="C221" s="238">
        <f>SUM(C212:C220)</f>
        <v>5586</v>
      </c>
      <c r="D221" s="84"/>
      <c r="E221" s="91">
        <f>SUM(E212:E220)</f>
        <v>19852950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43" t="s">
        <v>7</v>
      </c>
      <c r="B225" s="443" t="s">
        <v>9</v>
      </c>
      <c r="C225" s="443"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43" t="s">
        <v>7</v>
      </c>
      <c r="B232" s="443" t="s">
        <v>8</v>
      </c>
      <c r="C232" s="438" t="s">
        <v>9</v>
      </c>
      <c r="D232" s="258" t="s">
        <v>10</v>
      </c>
      <c r="E232" s="440" t="s">
        <v>11</v>
      </c>
      <c r="F232" s="280"/>
      <c r="G232" s="281"/>
    </row>
    <row r="233" spans="1:7" ht="15" customHeight="1" x14ac:dyDescent="0.2">
      <c r="A233" s="335" t="s">
        <v>336</v>
      </c>
      <c r="B233" s="352" t="s">
        <v>337</v>
      </c>
      <c r="C233" s="317">
        <f>+[6]BS17A!$D1941</f>
        <v>223</v>
      </c>
      <c r="D233" s="20">
        <f>+[6]BS17A!$U1941</f>
        <v>20650</v>
      </c>
      <c r="E233" s="80">
        <f>+[6]BS17A!$V1941</f>
        <v>4604950</v>
      </c>
      <c r="F233" s="234"/>
    </row>
    <row r="234" spans="1:7" ht="15" customHeight="1" x14ac:dyDescent="0.2">
      <c r="A234" s="337" t="s">
        <v>338</v>
      </c>
      <c r="B234" s="334" t="s">
        <v>339</v>
      </c>
      <c r="C234" s="318">
        <f>+[6]BS17A!$D1942</f>
        <v>0</v>
      </c>
      <c r="D234" s="22">
        <f>+[6]BS17A!$U1942</f>
        <v>258790</v>
      </c>
      <c r="E234" s="86">
        <f>+[6]BS17A!$V1942</f>
        <v>0</v>
      </c>
      <c r="F234" s="234"/>
    </row>
    <row r="235" spans="1:7" ht="18" customHeight="1" x14ac:dyDescent="0.2">
      <c r="A235" s="343"/>
      <c r="B235" s="342" t="s">
        <v>340</v>
      </c>
      <c r="C235" s="238">
        <f>SUM(C233:C234)</f>
        <v>223</v>
      </c>
      <c r="D235" s="84"/>
      <c r="E235" s="85">
        <f>SUM(E233:E234)</f>
        <v>4604950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43" t="s">
        <v>7</v>
      </c>
      <c r="B239" s="443" t="s">
        <v>8</v>
      </c>
      <c r="C239" s="438" t="s">
        <v>9</v>
      </c>
      <c r="D239" s="258" t="s">
        <v>10</v>
      </c>
      <c r="E239" s="440" t="s">
        <v>11</v>
      </c>
      <c r="F239" s="234"/>
    </row>
    <row r="240" spans="1:7" ht="18" customHeight="1" x14ac:dyDescent="0.2">
      <c r="A240" s="276" t="s">
        <v>342</v>
      </c>
      <c r="B240" s="244" t="s">
        <v>343</v>
      </c>
      <c r="C240" s="285">
        <f>[6]BS17A!D768</f>
        <v>779</v>
      </c>
      <c r="D240" s="101"/>
      <c r="E240" s="102">
        <f>[6]BS17A!V768</f>
        <v>5905750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43" t="s">
        <v>7</v>
      </c>
      <c r="B243" s="438" t="s">
        <v>345</v>
      </c>
      <c r="C243" s="257" t="s">
        <v>346</v>
      </c>
      <c r="D243" s="258" t="s">
        <v>10</v>
      </c>
      <c r="E243" s="440" t="s">
        <v>11</v>
      </c>
      <c r="F243" s="234"/>
    </row>
    <row r="244" spans="1:6" ht="15" customHeight="1" x14ac:dyDescent="0.2">
      <c r="A244" s="237" t="s">
        <v>347</v>
      </c>
      <c r="B244" s="304" t="s">
        <v>348</v>
      </c>
      <c r="C244" s="294">
        <f>+[6]BS17A!$D1944</f>
        <v>0</v>
      </c>
      <c r="D244" s="20">
        <f>+[6]BS17A!$U1944</f>
        <v>264330</v>
      </c>
      <c r="E244" s="80">
        <f>+[6]BS17A!$V1944</f>
        <v>0</v>
      </c>
      <c r="F244" s="234"/>
    </row>
    <row r="245" spans="1:6" ht="15" customHeight="1" x14ac:dyDescent="0.2">
      <c r="A245" s="236" t="s">
        <v>349</v>
      </c>
      <c r="B245" s="305" t="s">
        <v>350</v>
      </c>
      <c r="C245" s="291">
        <f>+[6]BS17A!$D1945</f>
        <v>0</v>
      </c>
      <c r="D245" s="15">
        <f>+[6]BS17A!$U1945</f>
        <v>37550</v>
      </c>
      <c r="E245" s="81">
        <f>+[6]BS17A!$V1945</f>
        <v>0</v>
      </c>
      <c r="F245" s="234"/>
    </row>
    <row r="246" spans="1:6" ht="15" customHeight="1" x14ac:dyDescent="0.2">
      <c r="A246" s="236" t="s">
        <v>351</v>
      </c>
      <c r="B246" s="305" t="s">
        <v>352</v>
      </c>
      <c r="C246" s="291">
        <f>+[6]BS17A!$D1946</f>
        <v>0</v>
      </c>
      <c r="D246" s="15">
        <f>+[6]BS17A!$U1946</f>
        <v>141690</v>
      </c>
      <c r="E246" s="81">
        <f>+[6]BS17A!$V1946</f>
        <v>0</v>
      </c>
      <c r="F246" s="234"/>
    </row>
    <row r="247" spans="1:6" ht="15" customHeight="1" x14ac:dyDescent="0.2">
      <c r="A247" s="236" t="s">
        <v>353</v>
      </c>
      <c r="B247" s="305" t="s">
        <v>354</v>
      </c>
      <c r="C247" s="291">
        <f>+[6]BS17A!$D1947</f>
        <v>0</v>
      </c>
      <c r="D247" s="15">
        <f>+[6]BS17A!$U1947</f>
        <v>141690</v>
      </c>
      <c r="E247" s="81">
        <f>+[6]BS17A!$V1947</f>
        <v>0</v>
      </c>
      <c r="F247" s="234"/>
    </row>
    <row r="248" spans="1:6" ht="15" customHeight="1" x14ac:dyDescent="0.2">
      <c r="A248" s="236" t="s">
        <v>355</v>
      </c>
      <c r="B248" s="305" t="s">
        <v>356</v>
      </c>
      <c r="C248" s="291">
        <f>+[6]BS17A!$D1948</f>
        <v>0</v>
      </c>
      <c r="D248" s="15">
        <f>+[6]BS17A!$U1948</f>
        <v>257940</v>
      </c>
      <c r="E248" s="81">
        <f>+[6]BS17A!$V1948</f>
        <v>0</v>
      </c>
      <c r="F248" s="234"/>
    </row>
    <row r="249" spans="1:6" ht="15" customHeight="1" x14ac:dyDescent="0.2">
      <c r="A249" s="236" t="s">
        <v>357</v>
      </c>
      <c r="B249" s="305" t="s">
        <v>358</v>
      </c>
      <c r="C249" s="291">
        <f>+[6]BS17A!$D1949</f>
        <v>0</v>
      </c>
      <c r="D249" s="15">
        <f>+[6]BS17A!$U1949</f>
        <v>395840</v>
      </c>
      <c r="E249" s="81">
        <f>+[6]BS17A!$V1949</f>
        <v>0</v>
      </c>
      <c r="F249" s="234"/>
    </row>
    <row r="250" spans="1:6" ht="15" customHeight="1" x14ac:dyDescent="0.2">
      <c r="A250" s="236" t="s">
        <v>359</v>
      </c>
      <c r="B250" s="305" t="s">
        <v>360</v>
      </c>
      <c r="C250" s="291">
        <f>+[6]BS17A!$D1950</f>
        <v>0</v>
      </c>
      <c r="D250" s="15">
        <f>+[6]BS17A!$U1950</f>
        <v>675280</v>
      </c>
      <c r="E250" s="81">
        <f>+[6]BS17A!$V1950</f>
        <v>0</v>
      </c>
      <c r="F250" s="234"/>
    </row>
    <row r="251" spans="1:6" ht="15" customHeight="1" x14ac:dyDescent="0.2">
      <c r="A251" s="248" t="s">
        <v>361</v>
      </c>
      <c r="B251" s="305" t="s">
        <v>362</v>
      </c>
      <c r="C251" s="291">
        <f>+[6]BS17A!$D1951</f>
        <v>0</v>
      </c>
      <c r="D251" s="15">
        <f>+[6]BS17A!$U1951</f>
        <v>140650</v>
      </c>
      <c r="E251" s="81">
        <f>+[6]BS17A!$V1951</f>
        <v>0</v>
      </c>
      <c r="F251" s="234"/>
    </row>
    <row r="252" spans="1:6" ht="15" customHeight="1" x14ac:dyDescent="0.2">
      <c r="A252" s="248" t="s">
        <v>363</v>
      </c>
      <c r="B252" s="305" t="s">
        <v>364</v>
      </c>
      <c r="C252" s="291">
        <f>+[6]BS17A!$D1952</f>
        <v>0</v>
      </c>
      <c r="D252" s="15">
        <f>+[6]BS17A!$U1952</f>
        <v>379080</v>
      </c>
      <c r="E252" s="81">
        <f>+[6]BS17A!$V1952</f>
        <v>0</v>
      </c>
      <c r="F252" s="234"/>
    </row>
    <row r="253" spans="1:6" ht="15" customHeight="1" x14ac:dyDescent="0.2">
      <c r="A253" s="248" t="s">
        <v>365</v>
      </c>
      <c r="B253" s="305" t="s">
        <v>366</v>
      </c>
      <c r="C253" s="313">
        <f>+[6]BS17A!$D1953</f>
        <v>0</v>
      </c>
      <c r="D253" s="17">
        <f>+[6]BS17A!$U1953</f>
        <v>159610</v>
      </c>
      <c r="E253" s="103">
        <f>+[6]BS17A!$V1953</f>
        <v>0</v>
      </c>
      <c r="F253" s="234"/>
    </row>
    <row r="254" spans="1:6" ht="15" customHeight="1" x14ac:dyDescent="0.2">
      <c r="A254" s="248" t="s">
        <v>367</v>
      </c>
      <c r="B254" s="305" t="s">
        <v>368</v>
      </c>
      <c r="C254" s="313">
        <f>+[6]BS17A!$D1954</f>
        <v>0</v>
      </c>
      <c r="D254" s="17">
        <f>+[6]BS17A!$U1954</f>
        <v>138700</v>
      </c>
      <c r="E254" s="103">
        <f>+[6]BS17A!$V1954</f>
        <v>0</v>
      </c>
      <c r="F254" s="234"/>
    </row>
    <row r="255" spans="1:6" ht="15" customHeight="1" x14ac:dyDescent="0.2">
      <c r="A255" s="248" t="s">
        <v>369</v>
      </c>
      <c r="B255" s="305" t="s">
        <v>370</v>
      </c>
      <c r="C255" s="313">
        <f>+[6]BS17A!$D1955</f>
        <v>0</v>
      </c>
      <c r="D255" s="17">
        <f>+[6]BS17A!$U1955</f>
        <v>210870</v>
      </c>
      <c r="E255" s="103">
        <f>+[6]BS17A!$V1955</f>
        <v>0</v>
      </c>
      <c r="F255" s="234"/>
    </row>
    <row r="256" spans="1:6" ht="15" customHeight="1" x14ac:dyDescent="0.2">
      <c r="A256" s="248" t="s">
        <v>371</v>
      </c>
      <c r="B256" s="305" t="s">
        <v>372</v>
      </c>
      <c r="C256" s="313">
        <f>+[6]BS17A!$D1956</f>
        <v>0</v>
      </c>
      <c r="D256" s="17">
        <f>+[6]BS17A!$U1956</f>
        <v>55490</v>
      </c>
      <c r="E256" s="103">
        <f>+[6]BS17A!$V1956</f>
        <v>0</v>
      </c>
      <c r="F256" s="234"/>
    </row>
    <row r="257" spans="1:6" ht="15" customHeight="1" x14ac:dyDescent="0.2">
      <c r="A257" s="268" t="s">
        <v>373</v>
      </c>
      <c r="B257" s="312" t="s">
        <v>374</v>
      </c>
      <c r="C257" s="302">
        <f>+[6]BS17A!$D1957</f>
        <v>0</v>
      </c>
      <c r="D257" s="22">
        <f>+[6]BS17A!$U1957</f>
        <v>41470</v>
      </c>
      <c r="E257" s="86">
        <f>+[6]BS17A!$V1957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+[6]BS17A!$D1958</f>
        <v>0</v>
      </c>
      <c r="D259" s="20">
        <f>+[6]BS17A!$U1958</f>
        <v>227410</v>
      </c>
      <c r="E259" s="80">
        <f>+[6]BS17A!$V1958</f>
        <v>0</v>
      </c>
      <c r="F259" s="234"/>
    </row>
    <row r="260" spans="1:6" ht="15" customHeight="1" x14ac:dyDescent="0.2">
      <c r="A260" s="336" t="s">
        <v>377</v>
      </c>
      <c r="B260" s="350" t="s">
        <v>378</v>
      </c>
      <c r="C260" s="291">
        <f>+[6]BS17A!$D1959</f>
        <v>0</v>
      </c>
      <c r="D260" s="15">
        <f>+[6]BS17A!$U1959</f>
        <v>1352770</v>
      </c>
      <c r="E260" s="81">
        <f>+[6]BS17A!$V1959</f>
        <v>0</v>
      </c>
      <c r="F260" s="234"/>
    </row>
    <row r="261" spans="1:6" ht="15" customHeight="1" x14ac:dyDescent="0.2">
      <c r="A261" s="336" t="s">
        <v>379</v>
      </c>
      <c r="B261" s="350" t="s">
        <v>380</v>
      </c>
      <c r="C261" s="291">
        <f>+[6]BS17A!$D1960</f>
        <v>0</v>
      </c>
      <c r="D261" s="15">
        <f>+[6]BS17A!$U1960</f>
        <v>204100</v>
      </c>
      <c r="E261" s="81">
        <f>+[6]BS17A!$V1960</f>
        <v>0</v>
      </c>
      <c r="F261" s="234"/>
    </row>
    <row r="262" spans="1:6" ht="15" customHeight="1" x14ac:dyDescent="0.2">
      <c r="A262" s="336" t="s">
        <v>381</v>
      </c>
      <c r="B262" s="350" t="s">
        <v>382</v>
      </c>
      <c r="C262" s="291">
        <f>+[6]BS17A!$D1961</f>
        <v>0</v>
      </c>
      <c r="D262" s="15">
        <f>+[6]BS17A!$U1961</f>
        <v>180490</v>
      </c>
      <c r="E262" s="81">
        <f>+[6]BS17A!$V1961</f>
        <v>0</v>
      </c>
      <c r="F262" s="234"/>
    </row>
    <row r="263" spans="1:6" ht="15" customHeight="1" x14ac:dyDescent="0.2">
      <c r="A263" s="336" t="s">
        <v>383</v>
      </c>
      <c r="B263" s="350" t="s">
        <v>384</v>
      </c>
      <c r="C263" s="291">
        <f>+[6]BS17A!$D1962</f>
        <v>0</v>
      </c>
      <c r="D263" s="15">
        <f>+[6]BS17A!$U1962</f>
        <v>366390</v>
      </c>
      <c r="E263" s="81">
        <f>+[6]BS17A!$V1962</f>
        <v>0</v>
      </c>
      <c r="F263" s="234"/>
    </row>
    <row r="264" spans="1:6" ht="15" customHeight="1" x14ac:dyDescent="0.2">
      <c r="A264" s="336" t="s">
        <v>385</v>
      </c>
      <c r="B264" s="350" t="s">
        <v>386</v>
      </c>
      <c r="C264" s="291">
        <f>+[6]BS17A!$D1963</f>
        <v>0</v>
      </c>
      <c r="D264" s="15">
        <f>+[6]BS17A!$U1963</f>
        <v>1218380</v>
      </c>
      <c r="E264" s="81">
        <f>+[6]BS17A!$V1963</f>
        <v>0</v>
      </c>
      <c r="F264" s="234"/>
    </row>
    <row r="265" spans="1:6" ht="15" customHeight="1" x14ac:dyDescent="0.2">
      <c r="A265" s="336" t="s">
        <v>387</v>
      </c>
      <c r="B265" s="350" t="s">
        <v>388</v>
      </c>
      <c r="C265" s="291">
        <f>+[6]BS17A!$D1964</f>
        <v>0</v>
      </c>
      <c r="D265" s="15">
        <f>+[6]BS17A!$U1964</f>
        <v>1252090</v>
      </c>
      <c r="E265" s="81">
        <f>+[6]BS17A!$V1964</f>
        <v>0</v>
      </c>
      <c r="F265" s="234"/>
    </row>
    <row r="266" spans="1:6" ht="15" customHeight="1" x14ac:dyDescent="0.2">
      <c r="A266" s="336" t="s">
        <v>389</v>
      </c>
      <c r="B266" s="350" t="s">
        <v>390</v>
      </c>
      <c r="C266" s="291">
        <f>+[6]BS17A!$D1965</f>
        <v>0</v>
      </c>
      <c r="D266" s="15">
        <f>+[6]BS17A!$U1965</f>
        <v>991380</v>
      </c>
      <c r="E266" s="81">
        <f>+[6]BS17A!$V1965</f>
        <v>0</v>
      </c>
      <c r="F266" s="234"/>
    </row>
    <row r="267" spans="1:6" ht="15" customHeight="1" x14ac:dyDescent="0.2">
      <c r="A267" s="336" t="s">
        <v>391</v>
      </c>
      <c r="B267" s="350" t="s">
        <v>392</v>
      </c>
      <c r="C267" s="291">
        <f>+[6]BS17A!$D1966</f>
        <v>0</v>
      </c>
      <c r="D267" s="15">
        <f>+[6]BS17A!$U1966</f>
        <v>1044820</v>
      </c>
      <c r="E267" s="81">
        <f>+[6]BS17A!$V1966</f>
        <v>0</v>
      </c>
      <c r="F267" s="234"/>
    </row>
    <row r="268" spans="1:6" ht="15" customHeight="1" x14ac:dyDescent="0.2">
      <c r="A268" s="336" t="s">
        <v>393</v>
      </c>
      <c r="B268" s="350" t="s">
        <v>394</v>
      </c>
      <c r="C268" s="291">
        <f>+[6]BS17A!$D1967</f>
        <v>0</v>
      </c>
      <c r="D268" s="15">
        <f>+[6]BS17A!$U1967</f>
        <v>412180</v>
      </c>
      <c r="E268" s="81">
        <f>+[6]BS17A!$V1967</f>
        <v>0</v>
      </c>
      <c r="F268" s="234"/>
    </row>
    <row r="269" spans="1:6" ht="15" customHeight="1" x14ac:dyDescent="0.2">
      <c r="A269" s="336" t="s">
        <v>395</v>
      </c>
      <c r="B269" s="350" t="s">
        <v>396</v>
      </c>
      <c r="C269" s="291">
        <f>+[6]BS17A!$D1968</f>
        <v>0</v>
      </c>
      <c r="D269" s="15">
        <f>+[6]BS17A!$U1968</f>
        <v>98710</v>
      </c>
      <c r="E269" s="81">
        <f>+[6]BS17A!$V1968</f>
        <v>0</v>
      </c>
      <c r="F269" s="234"/>
    </row>
    <row r="270" spans="1:6" ht="15" customHeight="1" x14ac:dyDescent="0.2">
      <c r="A270" s="336" t="s">
        <v>397</v>
      </c>
      <c r="B270" s="350" t="s">
        <v>398</v>
      </c>
      <c r="C270" s="291">
        <f>+[6]BS17A!$D1969</f>
        <v>0</v>
      </c>
      <c r="D270" s="15">
        <f>+[6]BS17A!$U1969</f>
        <v>294490</v>
      </c>
      <c r="E270" s="81">
        <f>+[6]BS17A!$V1969</f>
        <v>0</v>
      </c>
      <c r="F270" s="234"/>
    </row>
    <row r="271" spans="1:6" ht="15" customHeight="1" x14ac:dyDescent="0.2">
      <c r="A271" s="336" t="s">
        <v>399</v>
      </c>
      <c r="B271" s="333" t="s">
        <v>400</v>
      </c>
      <c r="C271" s="291">
        <f>+[6]BS17A!$D1970</f>
        <v>0</v>
      </c>
      <c r="D271" s="15">
        <f>+[6]BS17A!$U1970</f>
        <v>83270</v>
      </c>
      <c r="E271" s="81">
        <f>+[6]BS17A!$V1970</f>
        <v>0</v>
      </c>
      <c r="F271" s="234"/>
    </row>
    <row r="272" spans="1:6" ht="15" customHeight="1" x14ac:dyDescent="0.2">
      <c r="A272" s="336" t="s">
        <v>401</v>
      </c>
      <c r="B272" s="333" t="s">
        <v>402</v>
      </c>
      <c r="C272" s="291">
        <f>+[6]BS17A!$D1971</f>
        <v>0</v>
      </c>
      <c r="D272" s="15">
        <f>+[6]BS17A!$U1971</f>
        <v>1430780</v>
      </c>
      <c r="E272" s="81">
        <f>+[6]BS17A!$V1971</f>
        <v>0</v>
      </c>
      <c r="F272" s="234"/>
    </row>
    <row r="273" spans="1:10" ht="15" customHeight="1" x14ac:dyDescent="0.2">
      <c r="A273" s="336" t="s">
        <v>403</v>
      </c>
      <c r="B273" s="333" t="s">
        <v>404</v>
      </c>
      <c r="C273" s="291">
        <f>+[6]BS17A!$D1972</f>
        <v>0</v>
      </c>
      <c r="D273" s="15">
        <f>+[6]BS17A!$U1972</f>
        <v>334550</v>
      </c>
      <c r="E273" s="81">
        <f>+[6]BS17A!$V1972</f>
        <v>0</v>
      </c>
      <c r="F273" s="234"/>
    </row>
    <row r="274" spans="1:10" ht="15" customHeight="1" x14ac:dyDescent="0.2">
      <c r="A274" s="336" t="s">
        <v>405</v>
      </c>
      <c r="B274" s="333" t="s">
        <v>406</v>
      </c>
      <c r="C274" s="291">
        <f>+[6]BS17A!$D1973</f>
        <v>0</v>
      </c>
      <c r="D274" s="15">
        <f>+[6]BS17A!$U1973</f>
        <v>1120750</v>
      </c>
      <c r="E274" s="81">
        <f>+[6]BS17A!$V1973</f>
        <v>0</v>
      </c>
      <c r="F274" s="234"/>
    </row>
    <row r="275" spans="1:10" ht="15" customHeight="1" x14ac:dyDescent="0.2">
      <c r="A275" s="336" t="s">
        <v>407</v>
      </c>
      <c r="B275" s="351" t="s">
        <v>408</v>
      </c>
      <c r="C275" s="291">
        <f>+[6]BS17A!$D1974</f>
        <v>0</v>
      </c>
      <c r="D275" s="15">
        <f>+[6]BS17A!$U1974</f>
        <v>686120</v>
      </c>
      <c r="E275" s="81">
        <f>+[6]BS17A!$V1974</f>
        <v>0</v>
      </c>
      <c r="F275" s="234"/>
    </row>
    <row r="276" spans="1:10" ht="15" customHeight="1" x14ac:dyDescent="0.2">
      <c r="A276" s="337" t="s">
        <v>409</v>
      </c>
      <c r="B276" s="351" t="s">
        <v>410</v>
      </c>
      <c r="C276" s="302">
        <f>+[6]BS17A!$D1975</f>
        <v>0</v>
      </c>
      <c r="D276" s="17">
        <f>+[6]BS17A!$U1975</f>
        <v>559920</v>
      </c>
      <c r="E276" s="103">
        <f>+[6]BS17A!$V1975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+[6]BS17A!$D1976</f>
        <v>0</v>
      </c>
      <c r="D278" s="12">
        <f>[6]BS17A!U1976</f>
        <v>301830</v>
      </c>
      <c r="E278" s="104">
        <f>+[6]BS17A!$V1976</f>
        <v>0</v>
      </c>
      <c r="F278" s="234"/>
    </row>
    <row r="279" spans="1:10" ht="15" customHeight="1" x14ac:dyDescent="0.2">
      <c r="A279" s="336" t="s">
        <v>414</v>
      </c>
      <c r="B279" s="333" t="s">
        <v>415</v>
      </c>
      <c r="C279" s="291">
        <f>+[6]BS17A!$D1977</f>
        <v>0</v>
      </c>
      <c r="D279" s="15">
        <f>[6]BS17A!U1977</f>
        <v>175970</v>
      </c>
      <c r="E279" s="81">
        <f>+[6]BS17A!$V1977</f>
        <v>0</v>
      </c>
      <c r="F279" s="234"/>
    </row>
    <row r="280" spans="1:10" ht="15" customHeight="1" x14ac:dyDescent="0.2">
      <c r="A280" s="336" t="s">
        <v>416</v>
      </c>
      <c r="B280" s="333" t="s">
        <v>417</v>
      </c>
      <c r="C280" s="291">
        <f>+[6]BS17A!$D1978</f>
        <v>0</v>
      </c>
      <c r="D280" s="15">
        <f>[6]BS17A!U1978</f>
        <v>425200</v>
      </c>
      <c r="E280" s="81">
        <f>+[6]BS17A!$V1978</f>
        <v>0</v>
      </c>
      <c r="F280" s="234"/>
    </row>
    <row r="281" spans="1:10" ht="15" customHeight="1" x14ac:dyDescent="0.2">
      <c r="A281" s="336" t="s">
        <v>418</v>
      </c>
      <c r="B281" s="333" t="s">
        <v>419</v>
      </c>
      <c r="C281" s="291">
        <f>+[6]BS17A!$D1979</f>
        <v>0</v>
      </c>
      <c r="D281" s="15">
        <f>[6]BS17A!U1979</f>
        <v>440630</v>
      </c>
      <c r="E281" s="81">
        <f>+[6]BS17A!$V1979</f>
        <v>0</v>
      </c>
      <c r="F281" s="234"/>
    </row>
    <row r="282" spans="1:10" ht="15" customHeight="1" x14ac:dyDescent="0.2">
      <c r="A282" s="337" t="s">
        <v>420</v>
      </c>
      <c r="B282" s="345" t="s">
        <v>421</v>
      </c>
      <c r="C282" s="302">
        <f>+[6]BS17A!$D1980</f>
        <v>0</v>
      </c>
      <c r="D282" s="22">
        <f>[6]BS17A!U1980</f>
        <v>275340</v>
      </c>
      <c r="E282" s="86">
        <f>+[6]BS17A!$V1980</f>
        <v>0</v>
      </c>
      <c r="F282" s="105"/>
    </row>
    <row r="283" spans="1:10" ht="15" customHeight="1" x14ac:dyDescent="0.2">
      <c r="A283" s="348" t="s">
        <v>422</v>
      </c>
      <c r="B283" s="346" t="s">
        <v>423</v>
      </c>
      <c r="C283" s="316">
        <f>+[6]BS17A!$D1981</f>
        <v>113</v>
      </c>
      <c r="D283" s="106">
        <f>[6]BS17A!U1981</f>
        <v>37440</v>
      </c>
      <c r="E283" s="102">
        <f>+[6]BS17A!$V1981</f>
        <v>4230720</v>
      </c>
      <c r="F283" s="105"/>
    </row>
    <row r="284" spans="1:10" ht="15" customHeight="1" x14ac:dyDescent="0.2">
      <c r="A284" s="343"/>
      <c r="B284" s="347" t="s">
        <v>424</v>
      </c>
      <c r="C284" s="238">
        <f>SUM(C244:C283)</f>
        <v>113</v>
      </c>
      <c r="D284" s="84"/>
      <c r="E284" s="85">
        <f>SUM(E244:E283)</f>
        <v>4230720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43" t="s">
        <v>7</v>
      </c>
      <c r="B288" s="443" t="s">
        <v>425</v>
      </c>
      <c r="C288" s="438" t="s">
        <v>346</v>
      </c>
      <c r="D288" s="258" t="s">
        <v>10</v>
      </c>
      <c r="E288" s="440" t="s">
        <v>11</v>
      </c>
      <c r="F288" s="105"/>
    </row>
    <row r="289" spans="1:7" ht="15" customHeight="1" x14ac:dyDescent="0.2">
      <c r="A289" s="335" t="s">
        <v>426</v>
      </c>
      <c r="B289" s="339" t="s">
        <v>427</v>
      </c>
      <c r="C289" s="294">
        <f>+[6]BS17A!$D1983</f>
        <v>0</v>
      </c>
      <c r="D289" s="20">
        <f>+[6]BS17A!$U1983</f>
        <v>7370</v>
      </c>
      <c r="E289" s="80">
        <f>+[6]BS17A!$V1983</f>
        <v>0</v>
      </c>
      <c r="F289" s="234"/>
    </row>
    <row r="290" spans="1:7" ht="15" customHeight="1" x14ac:dyDescent="0.2">
      <c r="A290" s="336" t="s">
        <v>428</v>
      </c>
      <c r="B290" s="340" t="s">
        <v>429</v>
      </c>
      <c r="C290" s="291">
        <f>+[6]BS17A!$D1984</f>
        <v>0</v>
      </c>
      <c r="D290" s="15">
        <f>+[6]BS17A!$U1984</f>
        <v>3920</v>
      </c>
      <c r="E290" s="81">
        <f>+[6]BS17A!$V1984</f>
        <v>0</v>
      </c>
      <c r="F290" s="234"/>
    </row>
    <row r="291" spans="1:7" ht="15" customHeight="1" x14ac:dyDescent="0.2">
      <c r="A291" s="336" t="s">
        <v>430</v>
      </c>
      <c r="B291" s="340" t="s">
        <v>431</v>
      </c>
      <c r="C291" s="291">
        <f>+[6]BS17A!$D1985</f>
        <v>0</v>
      </c>
      <c r="D291" s="15">
        <f>+[6]BS17A!$U1985</f>
        <v>14780</v>
      </c>
      <c r="E291" s="81">
        <f>+[6]BS17A!$V1985</f>
        <v>0</v>
      </c>
      <c r="F291" s="234"/>
    </row>
    <row r="292" spans="1:7" ht="15" customHeight="1" x14ac:dyDescent="0.2">
      <c r="A292" s="336" t="s">
        <v>432</v>
      </c>
      <c r="B292" s="340" t="s">
        <v>433</v>
      </c>
      <c r="C292" s="291">
        <f>+[6]BS17A!$D1986</f>
        <v>0</v>
      </c>
      <c r="D292" s="15">
        <f>+[6]BS17A!$U1986</f>
        <v>151590</v>
      </c>
      <c r="E292" s="81">
        <f>+[6]BS17A!$V1986</f>
        <v>0</v>
      </c>
      <c r="F292" s="234"/>
    </row>
    <row r="293" spans="1:7" ht="15" customHeight="1" x14ac:dyDescent="0.2">
      <c r="A293" s="337" t="s">
        <v>434</v>
      </c>
      <c r="B293" s="341" t="s">
        <v>435</v>
      </c>
      <c r="C293" s="302">
        <f>+[6]BS17A!$D1987</f>
        <v>1</v>
      </c>
      <c r="D293" s="22">
        <f>+[6]BS17A!$U1987</f>
        <v>832610</v>
      </c>
      <c r="E293" s="86">
        <f>+[6]BS17A!$V1987</f>
        <v>832610</v>
      </c>
      <c r="F293" s="234"/>
    </row>
    <row r="294" spans="1:7" ht="15" customHeight="1" x14ac:dyDescent="0.2">
      <c r="A294" s="343"/>
      <c r="B294" s="342" t="s">
        <v>436</v>
      </c>
      <c r="C294" s="261">
        <f>SUM(C289:C293)</f>
        <v>1</v>
      </c>
      <c r="D294" s="245"/>
      <c r="E294" s="62">
        <f>SUM(E289:E293)</f>
        <v>832610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43" t="s">
        <v>7</v>
      </c>
      <c r="B298" s="310" t="s">
        <v>437</v>
      </c>
      <c r="C298" s="311" t="s">
        <v>438</v>
      </c>
      <c r="D298" s="258" t="s">
        <v>10</v>
      </c>
      <c r="E298" s="440" t="s">
        <v>11</v>
      </c>
      <c r="F298" s="289"/>
      <c r="G298" s="235"/>
    </row>
    <row r="299" spans="1:7" ht="15" customHeight="1" x14ac:dyDescent="0.2">
      <c r="A299" s="335" t="s">
        <v>439</v>
      </c>
      <c r="B299" s="331" t="s">
        <v>440</v>
      </c>
      <c r="C299" s="294">
        <f>+[6]BS17A!$D1863</f>
        <v>191</v>
      </c>
      <c r="D299" s="20">
        <f>+[6]BS17A!$U1863</f>
        <v>19700</v>
      </c>
      <c r="E299" s="80">
        <f>+[6]BS17A!$V1863</f>
        <v>3762700</v>
      </c>
      <c r="F299" s="234"/>
    </row>
    <row r="300" spans="1:7" ht="15" customHeight="1" x14ac:dyDescent="0.2">
      <c r="A300" s="336" t="s">
        <v>441</v>
      </c>
      <c r="B300" s="332" t="s">
        <v>442</v>
      </c>
      <c r="C300" s="291">
        <f>+[6]BS17A!$D1864</f>
        <v>161</v>
      </c>
      <c r="D300" s="15">
        <f>+[6]BS17A!$U1864</f>
        <v>61980</v>
      </c>
      <c r="E300" s="81">
        <f>+[6]BS17A!$V1864</f>
        <v>9978780</v>
      </c>
      <c r="F300" s="234"/>
    </row>
    <row r="301" spans="1:7" ht="15" customHeight="1" x14ac:dyDescent="0.2">
      <c r="A301" s="336" t="s">
        <v>443</v>
      </c>
      <c r="B301" s="332" t="s">
        <v>444</v>
      </c>
      <c r="C301" s="291">
        <f>+[6]BS17A!$D1865</f>
        <v>0</v>
      </c>
      <c r="D301" s="15">
        <f>+[6]BS17A!$U1865</f>
        <v>76830</v>
      </c>
      <c r="E301" s="81">
        <f>+[6]BS17A!$V1865</f>
        <v>0</v>
      </c>
      <c r="F301" s="234"/>
    </row>
    <row r="302" spans="1:7" ht="15" customHeight="1" x14ac:dyDescent="0.2">
      <c r="A302" s="336" t="s">
        <v>445</v>
      </c>
      <c r="B302" s="332" t="s">
        <v>446</v>
      </c>
      <c r="C302" s="291">
        <f>+[6]BS17A!$D1866</f>
        <v>156</v>
      </c>
      <c r="D302" s="15">
        <f>+[6]BS17A!$U1866</f>
        <v>2700</v>
      </c>
      <c r="E302" s="81">
        <f>+[6]BS17A!$V1866</f>
        <v>421200</v>
      </c>
      <c r="F302" s="234"/>
    </row>
    <row r="303" spans="1:7" ht="15" customHeight="1" x14ac:dyDescent="0.2">
      <c r="A303" s="336" t="s">
        <v>447</v>
      </c>
      <c r="B303" s="332" t="s">
        <v>448</v>
      </c>
      <c r="C303" s="291">
        <f>+[6]BS17A!$D1867</f>
        <v>0</v>
      </c>
      <c r="D303" s="15">
        <f>+[6]BS17A!$U1867</f>
        <v>70</v>
      </c>
      <c r="E303" s="81">
        <f>+[6]BS17A!$V1867</f>
        <v>0</v>
      </c>
      <c r="F303" s="234"/>
    </row>
    <row r="304" spans="1:7" ht="15" customHeight="1" x14ac:dyDescent="0.2">
      <c r="A304" s="336" t="s">
        <v>449</v>
      </c>
      <c r="B304" s="333" t="s">
        <v>450</v>
      </c>
      <c r="C304" s="291">
        <f>+[6]BS17A!$D1868</f>
        <v>0</v>
      </c>
      <c r="D304" s="15">
        <f>+[6]BS17A!$U1868</f>
        <v>163110</v>
      </c>
      <c r="E304" s="81">
        <f>+[6]BS17A!$V1868</f>
        <v>0</v>
      </c>
      <c r="F304" s="234"/>
    </row>
    <row r="305" spans="1:7" ht="15" customHeight="1" x14ac:dyDescent="0.2">
      <c r="A305" s="337" t="s">
        <v>451</v>
      </c>
      <c r="B305" s="334" t="s">
        <v>452</v>
      </c>
      <c r="C305" s="302">
        <f>+[6]BS17A!$D1869</f>
        <v>0</v>
      </c>
      <c r="D305" s="22">
        <f>+[6]BS17A!$U1869</f>
        <v>11090</v>
      </c>
      <c r="E305" s="86">
        <f>+[6]BS17A!$V1869</f>
        <v>0</v>
      </c>
      <c r="F305" s="234"/>
    </row>
    <row r="306" spans="1:7" ht="15" customHeight="1" x14ac:dyDescent="0.2">
      <c r="A306" s="338"/>
      <c r="B306" s="509" t="s">
        <v>453</v>
      </c>
      <c r="C306" s="510"/>
      <c r="D306" s="101"/>
      <c r="E306" s="112">
        <f>SUM(E299:E305)</f>
        <v>14162680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29736710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43" t="s">
        <v>11</v>
      </c>
      <c r="F314" s="280"/>
      <c r="G314" s="281"/>
    </row>
    <row r="315" spans="1:7" ht="15" customHeight="1" x14ac:dyDescent="0.2">
      <c r="A315" s="256"/>
      <c r="B315" s="501" t="s">
        <v>458</v>
      </c>
      <c r="C315" s="502"/>
      <c r="D315" s="503"/>
      <c r="E315" s="113">
        <f>+E50+E76+E84+G109+E116+C121+E148+E155+E168+E207+E221+C228+E310</f>
        <v>821920410</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43"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10276934</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70805161</v>
      </c>
      <c r="D332" s="234"/>
      <c r="E332" s="234"/>
      <c r="F332" s="234"/>
    </row>
    <row r="333" spans="1:6" ht="15" customHeight="1" x14ac:dyDescent="0.2">
      <c r="A333" s="238"/>
      <c r="B333" s="303" t="s">
        <v>475</v>
      </c>
      <c r="C333" s="90">
        <f>SUM(C325:C332)</f>
        <v>81082095</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[6]NOMBRE!B12</f>
        <v>Sra. María Inés Núñez González</v>
      </c>
      <c r="F338" s="500"/>
    </row>
    <row r="339" spans="1:6" ht="12.75" x14ac:dyDescent="0.2">
      <c r="A339" s="282"/>
      <c r="B339" s="282"/>
      <c r="C339" s="282"/>
      <c r="D339" s="284"/>
      <c r="E339" s="493" t="str">
        <f>[6]NOMBRE!A12</f>
        <v>Jefe de Estadisticas</v>
      </c>
      <c r="F339" s="493"/>
    </row>
    <row r="340" spans="1:6" ht="12.75" x14ac:dyDescent="0.2">
      <c r="A340" s="282"/>
      <c r="B340" s="282"/>
      <c r="C340" s="282"/>
      <c r="D340" s="282"/>
      <c r="E340" s="437"/>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[6]NOMBRE!B11</f>
        <v>Sr. Nolasco Pérez Pérez</v>
      </c>
      <c r="F347" s="500"/>
    </row>
    <row r="348" spans="1:6" ht="22.5" customHeight="1" x14ac:dyDescent="0.2">
      <c r="A348" s="282"/>
      <c r="B348" s="282"/>
      <c r="C348" s="282"/>
      <c r="D348" s="288"/>
      <c r="E348" s="493" t="str">
        <f>CONCATENATE("Director ",[6]NOMBRE!B1)</f>
        <v xml:space="preserve">Director </v>
      </c>
      <c r="F348" s="493"/>
    </row>
    <row r="349" spans="1:6" ht="12.75" x14ac:dyDescent="0.2">
      <c r="A349" s="282"/>
      <c r="B349" s="282"/>
      <c r="C349" s="282"/>
      <c r="D349" s="298"/>
      <c r="E349" s="282"/>
      <c r="F349" s="288"/>
    </row>
  </sheetData>
  <mergeCells count="49">
    <mergeCell ref="C6:E6"/>
    <mergeCell ref="C1:E1"/>
    <mergeCell ref="C2:E2"/>
    <mergeCell ref="C3:E3"/>
    <mergeCell ref="C4:E4"/>
    <mergeCell ref="C5:E5"/>
    <mergeCell ref="A7:B7"/>
    <mergeCell ref="C7:E7"/>
    <mergeCell ref="C8:E8"/>
    <mergeCell ref="A11:E11"/>
    <mergeCell ref="A13:E13"/>
    <mergeCell ref="A27:E27"/>
    <mergeCell ref="A38:E38"/>
    <mergeCell ref="A41:E41"/>
    <mergeCell ref="A46:E46"/>
    <mergeCell ref="A53:E53"/>
    <mergeCell ref="A79:E79"/>
    <mergeCell ref="A87:G87"/>
    <mergeCell ref="A231:E231"/>
    <mergeCell ref="A88:A89"/>
    <mergeCell ref="B88:B89"/>
    <mergeCell ref="A112:E112"/>
    <mergeCell ref="A119:C119"/>
    <mergeCell ref="A124:E124"/>
    <mergeCell ref="A151:E151"/>
    <mergeCell ref="A158:E158"/>
    <mergeCell ref="A171:E171"/>
    <mergeCell ref="A210:E210"/>
    <mergeCell ref="A224:C224"/>
    <mergeCell ref="C88:G88"/>
    <mergeCell ref="B315:D315"/>
    <mergeCell ref="A238:E238"/>
    <mergeCell ref="A242:E242"/>
    <mergeCell ref="A258:E258"/>
    <mergeCell ref="A277:E277"/>
    <mergeCell ref="A287:E287"/>
    <mergeCell ref="A297:E297"/>
    <mergeCell ref="B306:C306"/>
    <mergeCell ref="A309:E309"/>
    <mergeCell ref="B310:D310"/>
    <mergeCell ref="A313:E313"/>
    <mergeCell ref="A314:D314"/>
    <mergeCell ref="E348:F348"/>
    <mergeCell ref="A318:C318"/>
    <mergeCell ref="A319:C319"/>
    <mergeCell ref="A320:B320"/>
    <mergeCell ref="E338:F338"/>
    <mergeCell ref="E339:F339"/>
    <mergeCell ref="E347:F347"/>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zoomScale="69" zoomScaleNormal="69" workbookViewId="0">
      <selection activeCell="C8" sqref="C8:E8"/>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",[7]NOMBRE!B2," - ","( ",[7]NOMBRE!C2,[7]NOMBRE!D2,[7]NOMBRE!E2,[7]NOMBRE!F2,[7]NOMBRE!G2," )")</f>
        <v>COMUNA: Linares - ( 07401 )</v>
      </c>
      <c r="B2" s="229"/>
      <c r="C2" s="526"/>
      <c r="D2" s="527"/>
      <c r="E2" s="528"/>
      <c r="F2" s="231"/>
      <c r="G2" s="232"/>
    </row>
    <row r="3" spans="1:7" ht="12.75" x14ac:dyDescent="0.2">
      <c r="A3" s="228" t="str">
        <f>CONCATENATE("ESTABLECIMIENTO/ESTRATEGIA: ",[7]NOMBRE!B3," - ","( ",[7]NOMBRE!C3,[7]NOMBRE!D3,[7]NOMBRE!E3,[7]NOMBRE!F3,[7]NOMBRE!G3,[7]NOMBRE!H3," )")</f>
        <v>ESTABLECIMIENTO/ESTRATEGIA: Hospital Presidente Carlos Ibáñez del Campo - ( 116108 )</v>
      </c>
      <c r="B3" s="229"/>
      <c r="C3" s="529" t="s">
        <v>2</v>
      </c>
      <c r="D3" s="530"/>
      <c r="E3" s="531"/>
      <c r="F3" s="231"/>
      <c r="G3" s="233"/>
    </row>
    <row r="4" spans="1:7" ht="12.75" x14ac:dyDescent="0.2">
      <c r="A4" s="228" t="str">
        <f>CONCATENATE("MES: ",[7]NOMBRE!B6," - ","( ",[7]NOMBRE!C6,[7]NOMBRE!D6," )")</f>
        <v>MES: JULIO - ( 07 )</v>
      </c>
      <c r="B4" s="229"/>
      <c r="C4" s="526" t="str">
        <f>CONCATENATE([7]NOMBRE!B6," ","( ",[7]NOMBRE!C6,[7]NOMBRE!D6," )")</f>
        <v>JULIO ( 07 )</v>
      </c>
      <c r="D4" s="527"/>
      <c r="E4" s="528"/>
      <c r="F4" s="231"/>
      <c r="G4" s="233"/>
    </row>
    <row r="5" spans="1:7" ht="12.75" x14ac:dyDescent="0.2">
      <c r="A5" s="228" t="str">
        <f>CONCATENATE("AÑO: ",[7]NOMBRE!B7)</f>
        <v>AÑO: 2016</v>
      </c>
      <c r="B5" s="229"/>
      <c r="C5" s="529" t="s">
        <v>3</v>
      </c>
      <c r="D5" s="530"/>
      <c r="E5" s="531"/>
      <c r="F5" s="231"/>
      <c r="G5" s="233"/>
    </row>
    <row r="6" spans="1:7" ht="12.75" x14ac:dyDescent="0.2">
      <c r="A6" s="234"/>
      <c r="B6" s="234"/>
      <c r="C6" s="526">
        <f>[7]NOMBRE!B7</f>
        <v>2016</v>
      </c>
      <c r="D6" s="527"/>
      <c r="E6" s="528"/>
      <c r="F6" s="231"/>
      <c r="G6" s="233"/>
    </row>
    <row r="7" spans="1:7" ht="15" x14ac:dyDescent="0.2">
      <c r="A7" s="521" t="s">
        <v>4</v>
      </c>
      <c r="B7" s="522"/>
      <c r="C7" s="523" t="s">
        <v>5</v>
      </c>
      <c r="D7" s="524"/>
      <c r="E7" s="525"/>
      <c r="F7" s="231"/>
      <c r="G7" s="233"/>
    </row>
    <row r="8" spans="1:7" ht="15" x14ac:dyDescent="0.2">
      <c r="A8" s="234"/>
      <c r="B8" s="445" t="s">
        <v>6</v>
      </c>
      <c r="C8" s="526" t="str">
        <f>CONCATENATE([7]NOMBRE!B3," ","( ",[7]NOMBRE!C3,[7]NOMBRE!D3,[7]NOMBRE!E3,[7]NOMBRE!F3,[7]NOMBRE!G3,"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50" t="s">
        <v>7</v>
      </c>
      <c r="B12" s="450" t="s">
        <v>8</v>
      </c>
      <c r="C12" s="446" t="s">
        <v>9</v>
      </c>
      <c r="D12" s="258" t="s">
        <v>10</v>
      </c>
      <c r="E12" s="448" t="s">
        <v>11</v>
      </c>
      <c r="F12" s="234"/>
    </row>
    <row r="13" spans="1:7" ht="12.75" customHeight="1" x14ac:dyDescent="0.2">
      <c r="A13" s="497" t="s">
        <v>12</v>
      </c>
      <c r="B13" s="498"/>
      <c r="C13" s="498"/>
      <c r="D13" s="498"/>
      <c r="E13" s="499"/>
      <c r="F13" s="234"/>
    </row>
    <row r="14" spans="1:7" ht="15" customHeight="1" x14ac:dyDescent="0.2">
      <c r="A14" s="335" t="s">
        <v>13</v>
      </c>
      <c r="B14" s="396" t="s">
        <v>14</v>
      </c>
      <c r="C14" s="291">
        <f>[7]BS17A!$D13</f>
        <v>0</v>
      </c>
      <c r="D14" s="12">
        <f>[7]BS17A!$U13</f>
        <v>4460</v>
      </c>
      <c r="E14" s="13">
        <f>[7]BS17A!$V13</f>
        <v>0</v>
      </c>
      <c r="F14" s="234"/>
    </row>
    <row r="15" spans="1:7" ht="36" customHeight="1" x14ac:dyDescent="0.2">
      <c r="A15" s="336" t="s">
        <v>15</v>
      </c>
      <c r="B15" s="396" t="s">
        <v>478</v>
      </c>
      <c r="C15" s="291">
        <f>[7]BS17A!$D14</f>
        <v>0</v>
      </c>
      <c r="D15" s="15">
        <f>[7]BS17A!$U14</f>
        <v>5610</v>
      </c>
      <c r="E15" s="16">
        <f>[7]BS17A!$V14</f>
        <v>0</v>
      </c>
      <c r="F15" s="234"/>
    </row>
    <row r="16" spans="1:7" ht="15" customHeight="1" x14ac:dyDescent="0.2">
      <c r="A16" s="336" t="s">
        <v>17</v>
      </c>
      <c r="B16" s="396" t="s">
        <v>479</v>
      </c>
      <c r="C16" s="291">
        <f>[7]BS17A!$D15</f>
        <v>4894</v>
      </c>
      <c r="D16" s="15">
        <f>[7]BS17A!$U15</f>
        <v>12030</v>
      </c>
      <c r="E16" s="16">
        <f>[7]BS17A!$V15</f>
        <v>58874820</v>
      </c>
      <c r="F16" s="234"/>
    </row>
    <row r="17" spans="1:6" ht="15" customHeight="1" x14ac:dyDescent="0.2">
      <c r="A17" s="336" t="s">
        <v>19</v>
      </c>
      <c r="B17" s="396" t="s">
        <v>20</v>
      </c>
      <c r="C17" s="291">
        <f>[7]BS17A!$D16</f>
        <v>0</v>
      </c>
      <c r="D17" s="15">
        <f>[7]BS17A!$U16</f>
        <v>7180</v>
      </c>
      <c r="E17" s="16">
        <f>[7]BS17A!$V16</f>
        <v>0</v>
      </c>
      <c r="F17" s="234"/>
    </row>
    <row r="18" spans="1:6" ht="15" customHeight="1" x14ac:dyDescent="0.2">
      <c r="A18" s="336" t="s">
        <v>21</v>
      </c>
      <c r="B18" s="396" t="s">
        <v>480</v>
      </c>
      <c r="C18" s="291">
        <f>[7]BS17A!$D17</f>
        <v>0</v>
      </c>
      <c r="D18" s="15">
        <f>[7]BS17A!$U17</f>
        <v>7880</v>
      </c>
      <c r="E18" s="16">
        <f>[7]BS17A!$V17</f>
        <v>0</v>
      </c>
      <c r="F18" s="234"/>
    </row>
    <row r="19" spans="1:6" ht="33" customHeight="1" x14ac:dyDescent="0.2">
      <c r="A19" s="336" t="s">
        <v>23</v>
      </c>
      <c r="B19" s="396" t="s">
        <v>481</v>
      </c>
      <c r="C19" s="291">
        <f>[7]BS17A!$D20</f>
        <v>0</v>
      </c>
      <c r="D19" s="15">
        <f>[7]BS17A!$U20</f>
        <v>6080</v>
      </c>
      <c r="E19" s="16">
        <f>[7]BS17A!$V20</f>
        <v>0</v>
      </c>
      <c r="F19" s="234"/>
    </row>
    <row r="20" spans="1:6" ht="42.75" customHeight="1" x14ac:dyDescent="0.2">
      <c r="A20" s="336" t="s">
        <v>25</v>
      </c>
      <c r="B20" s="396" t="s">
        <v>482</v>
      </c>
      <c r="C20" s="291">
        <f>[7]BS17A!$D21</f>
        <v>0</v>
      </c>
      <c r="D20" s="15">
        <f>[7]BS17A!$U21</f>
        <v>7290</v>
      </c>
      <c r="E20" s="16">
        <f>[7]BS17A!$V21</f>
        <v>0</v>
      </c>
      <c r="F20" s="234"/>
    </row>
    <row r="21" spans="1:6" ht="42.75" customHeight="1" x14ac:dyDescent="0.2">
      <c r="A21" s="336" t="s">
        <v>27</v>
      </c>
      <c r="B21" s="396" t="s">
        <v>483</v>
      </c>
      <c r="C21" s="291">
        <f>[7]BS17A!$D22</f>
        <v>0</v>
      </c>
      <c r="D21" s="15">
        <f>[7]BS17A!$U22</f>
        <v>9040</v>
      </c>
      <c r="E21" s="16">
        <f>[7]BS17A!$V22</f>
        <v>0</v>
      </c>
      <c r="F21" s="234"/>
    </row>
    <row r="22" spans="1:6" ht="32.25" customHeight="1" x14ac:dyDescent="0.2">
      <c r="A22" s="336" t="s">
        <v>29</v>
      </c>
      <c r="B22" s="396" t="s">
        <v>484</v>
      </c>
      <c r="C22" s="291">
        <f>[7]BS17A!$D23</f>
        <v>2501</v>
      </c>
      <c r="D22" s="15">
        <f>[7]BS17A!$U23</f>
        <v>6080</v>
      </c>
      <c r="E22" s="16">
        <f>[7]BS17A!$V23</f>
        <v>15206080</v>
      </c>
      <c r="F22" s="234"/>
    </row>
    <row r="23" spans="1:6" ht="40.5" customHeight="1" x14ac:dyDescent="0.2">
      <c r="A23" s="336" t="s">
        <v>31</v>
      </c>
      <c r="B23" s="396" t="s">
        <v>485</v>
      </c>
      <c r="C23" s="291">
        <f>[7]BS17A!$D24</f>
        <v>1214</v>
      </c>
      <c r="D23" s="15">
        <f>[7]BS17A!$U24</f>
        <v>7290</v>
      </c>
      <c r="E23" s="16">
        <f>[7]BS17A!$V24</f>
        <v>8850060</v>
      </c>
      <c r="F23" s="234"/>
    </row>
    <row r="24" spans="1:6" ht="27" customHeight="1" x14ac:dyDescent="0.2">
      <c r="A24" s="336" t="s">
        <v>33</v>
      </c>
      <c r="B24" s="396" t="s">
        <v>486</v>
      </c>
      <c r="C24" s="291">
        <f>[7]BS17A!$D25</f>
        <v>2328</v>
      </c>
      <c r="D24" s="15">
        <f>[7]BS17A!$U25</f>
        <v>9040</v>
      </c>
      <c r="E24" s="16">
        <f>[7]BS17A!$V25</f>
        <v>21045120</v>
      </c>
      <c r="F24" s="234"/>
    </row>
    <row r="25" spans="1:6" ht="15" customHeight="1" x14ac:dyDescent="0.2">
      <c r="A25" s="336" t="s">
        <v>35</v>
      </c>
      <c r="B25" s="396" t="s">
        <v>36</v>
      </c>
      <c r="C25" s="291">
        <f>+[7]BS17A!$D795</f>
        <v>370</v>
      </c>
      <c r="D25" s="15">
        <f>+[7]BS17A!$U795</f>
        <v>7380</v>
      </c>
      <c r="E25" s="16">
        <f>+[7]BS17A!$V795</f>
        <v>2730600</v>
      </c>
      <c r="F25" s="234"/>
    </row>
    <row r="26" spans="1:6" ht="15" customHeight="1" x14ac:dyDescent="0.2">
      <c r="A26" s="337" t="s">
        <v>37</v>
      </c>
      <c r="B26" s="396" t="s">
        <v>38</v>
      </c>
      <c r="C26" s="302">
        <f>+[7]BS17A!$D800</f>
        <v>4</v>
      </c>
      <c r="D26" s="17">
        <f>+[7]BS17A!$U800</f>
        <v>30560</v>
      </c>
      <c r="E26" s="18">
        <f>+[7]BS17A!$V800</f>
        <v>122240</v>
      </c>
      <c r="F26" s="234"/>
    </row>
    <row r="27" spans="1:6" ht="18" customHeight="1" x14ac:dyDescent="0.2">
      <c r="A27" s="497" t="s">
        <v>39</v>
      </c>
      <c r="B27" s="498"/>
      <c r="C27" s="498"/>
      <c r="D27" s="498"/>
      <c r="E27" s="499"/>
      <c r="F27" s="234"/>
    </row>
    <row r="28" spans="1:6" ht="15" customHeight="1" x14ac:dyDescent="0.2">
      <c r="A28" s="335" t="s">
        <v>40</v>
      </c>
      <c r="B28" s="344" t="s">
        <v>41</v>
      </c>
      <c r="C28" s="294">
        <f>[7]BS17A!$D27</f>
        <v>2001</v>
      </c>
      <c r="D28" s="12">
        <f>[7]BS17A!$U27</f>
        <v>1180</v>
      </c>
      <c r="E28" s="13">
        <f>[7]BS17A!$V27</f>
        <v>2361180</v>
      </c>
      <c r="F28" s="234"/>
    </row>
    <row r="29" spans="1:6" ht="15" customHeight="1" x14ac:dyDescent="0.2">
      <c r="A29" s="336" t="s">
        <v>42</v>
      </c>
      <c r="B29" s="350" t="s">
        <v>43</v>
      </c>
      <c r="C29" s="291">
        <f>[7]BS17A!$D28</f>
        <v>0</v>
      </c>
      <c r="D29" s="15">
        <f>[7]BS17A!$U28</f>
        <v>2030</v>
      </c>
      <c r="E29" s="16">
        <f>[7]BS17A!$V28</f>
        <v>0</v>
      </c>
      <c r="F29" s="234"/>
    </row>
    <row r="30" spans="1:6" ht="15" customHeight="1" x14ac:dyDescent="0.2">
      <c r="A30" s="336" t="s">
        <v>44</v>
      </c>
      <c r="B30" s="333" t="s">
        <v>45</v>
      </c>
      <c r="C30" s="291">
        <f>[7]BS17A!$D29</f>
        <v>0</v>
      </c>
      <c r="D30" s="15">
        <f>[7]BS17A!$U29</f>
        <v>650</v>
      </c>
      <c r="E30" s="16">
        <f>[7]BS17A!$V29</f>
        <v>0</v>
      </c>
      <c r="F30" s="234"/>
    </row>
    <row r="31" spans="1:6" ht="15" customHeight="1" x14ac:dyDescent="0.2">
      <c r="A31" s="336" t="s">
        <v>46</v>
      </c>
      <c r="B31" s="333" t="s">
        <v>47</v>
      </c>
      <c r="C31" s="291">
        <f>[7]BS17A!$D30</f>
        <v>138</v>
      </c>
      <c r="D31" s="15">
        <f>[7]BS17A!$U30</f>
        <v>1610</v>
      </c>
      <c r="E31" s="16">
        <f>[7]BS17A!$V30</f>
        <v>222180</v>
      </c>
      <c r="F31" s="234"/>
    </row>
    <row r="32" spans="1:6" ht="15" customHeight="1" x14ac:dyDescent="0.2">
      <c r="A32" s="336" t="s">
        <v>48</v>
      </c>
      <c r="B32" s="333" t="s">
        <v>49</v>
      </c>
      <c r="C32" s="291">
        <f>[7]BS17A!$D31</f>
        <v>1604</v>
      </c>
      <c r="D32" s="15">
        <f>[7]BS17A!$U31</f>
        <v>1300</v>
      </c>
      <c r="E32" s="16">
        <f>[7]BS17A!$V31</f>
        <v>2085200</v>
      </c>
      <c r="F32" s="234"/>
    </row>
    <row r="33" spans="1:6" ht="15" customHeight="1" x14ac:dyDescent="0.2">
      <c r="A33" s="336" t="s">
        <v>50</v>
      </c>
      <c r="B33" s="350" t="s">
        <v>51</v>
      </c>
      <c r="C33" s="291">
        <f>[7]BS17A!$D32</f>
        <v>0</v>
      </c>
      <c r="D33" s="15">
        <f>[7]BS17A!$U32</f>
        <v>1180</v>
      </c>
      <c r="E33" s="16">
        <f>[7]BS17A!$V32</f>
        <v>0</v>
      </c>
      <c r="F33" s="234"/>
    </row>
    <row r="34" spans="1:6" ht="15" customHeight="1" x14ac:dyDescent="0.2">
      <c r="A34" s="336" t="s">
        <v>52</v>
      </c>
      <c r="B34" s="333" t="s">
        <v>53</v>
      </c>
      <c r="C34" s="291">
        <f>+[7]BS17A!$D796</f>
        <v>303</v>
      </c>
      <c r="D34" s="15">
        <f>+[7]BS17A!$U796</f>
        <v>2890</v>
      </c>
      <c r="E34" s="16">
        <f>+[7]BS17A!$V796</f>
        <v>875670</v>
      </c>
      <c r="F34" s="234"/>
    </row>
    <row r="35" spans="1:6" ht="15" customHeight="1" x14ac:dyDescent="0.2">
      <c r="A35" s="336" t="s">
        <v>54</v>
      </c>
      <c r="B35" s="350" t="s">
        <v>55</v>
      </c>
      <c r="C35" s="291">
        <f>+[7]BS17A!$D797</f>
        <v>527</v>
      </c>
      <c r="D35" s="15">
        <f>+[7]BS17A!$U797</f>
        <v>2890</v>
      </c>
      <c r="E35" s="16">
        <f>+[7]BS17A!$V797</f>
        <v>1523030</v>
      </c>
      <c r="F35" s="234"/>
    </row>
    <row r="36" spans="1:6" ht="15" customHeight="1" x14ac:dyDescent="0.2">
      <c r="A36" s="336" t="s">
        <v>56</v>
      </c>
      <c r="B36" s="350" t="s">
        <v>57</v>
      </c>
      <c r="C36" s="291">
        <f>+[7]BS17A!$D798</f>
        <v>3</v>
      </c>
      <c r="D36" s="15">
        <f>+[7]BS17A!$U798</f>
        <v>11500</v>
      </c>
      <c r="E36" s="16">
        <f>+[7]BS17A!$V798</f>
        <v>34500</v>
      </c>
      <c r="F36" s="234"/>
    </row>
    <row r="37" spans="1:6" ht="15" customHeight="1" x14ac:dyDescent="0.2">
      <c r="A37" s="337" t="s">
        <v>58</v>
      </c>
      <c r="B37" s="383" t="s">
        <v>59</v>
      </c>
      <c r="C37" s="302">
        <f>+[7]BS17A!$D799</f>
        <v>57</v>
      </c>
      <c r="D37" s="17">
        <f>+[7]BS17A!$U799</f>
        <v>13470</v>
      </c>
      <c r="E37" s="18">
        <f>+[7]BS17A!$V799</f>
        <v>767790</v>
      </c>
      <c r="F37" s="234"/>
    </row>
    <row r="38" spans="1:6" ht="18" customHeight="1" x14ac:dyDescent="0.2">
      <c r="A38" s="504" t="s">
        <v>60</v>
      </c>
      <c r="B38" s="507"/>
      <c r="C38" s="507"/>
      <c r="D38" s="507"/>
      <c r="E38" s="508"/>
      <c r="F38" s="234"/>
    </row>
    <row r="39" spans="1:6" ht="15" customHeight="1" x14ac:dyDescent="0.2">
      <c r="A39" s="335" t="s">
        <v>61</v>
      </c>
      <c r="B39" s="331" t="s">
        <v>62</v>
      </c>
      <c r="C39" s="294">
        <f>+[7]BS17A!$D801</f>
        <v>0</v>
      </c>
      <c r="D39" s="20">
        <f>+[7]BS17A!$U801</f>
        <v>3796</v>
      </c>
      <c r="E39" s="21">
        <f>+[7]BS17A!$V801</f>
        <v>0</v>
      </c>
      <c r="F39" s="234"/>
    </row>
    <row r="40" spans="1:6" ht="15" customHeight="1" x14ac:dyDescent="0.2">
      <c r="A40" s="337" t="s">
        <v>63</v>
      </c>
      <c r="B40" s="345" t="s">
        <v>64</v>
      </c>
      <c r="C40" s="302">
        <f>+[7]BS17A!$D802</f>
        <v>0</v>
      </c>
      <c r="D40" s="22">
        <f>+[7]BS17A!$U802</f>
        <v>9814</v>
      </c>
      <c r="E40" s="23">
        <f>+[7]BS17A!$V802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+[7]BS17A!$D34</f>
        <v>54</v>
      </c>
      <c r="D42" s="20">
        <f>+[7]BS17A!$U34</f>
        <v>3890</v>
      </c>
      <c r="E42" s="21">
        <f>+[7]BS17A!$V34</f>
        <v>210060</v>
      </c>
      <c r="F42" s="234"/>
    </row>
    <row r="43" spans="1:6" ht="15" customHeight="1" x14ac:dyDescent="0.2">
      <c r="A43" s="336" t="s">
        <v>68</v>
      </c>
      <c r="B43" s="333" t="s">
        <v>69</v>
      </c>
      <c r="C43" s="291">
        <f>+[7]BS17A!$D35</f>
        <v>576</v>
      </c>
      <c r="D43" s="15">
        <f>+[7]BS17A!$U35</f>
        <v>2140</v>
      </c>
      <c r="E43" s="16">
        <f>+[7]BS17A!$V35</f>
        <v>1232640</v>
      </c>
      <c r="F43" s="234"/>
    </row>
    <row r="44" spans="1:6" ht="15" customHeight="1" x14ac:dyDescent="0.2">
      <c r="A44" s="336" t="s">
        <v>70</v>
      </c>
      <c r="B44" s="333" t="s">
        <v>71</v>
      </c>
      <c r="C44" s="291">
        <f>+[7]BS17A!$D36</f>
        <v>49</v>
      </c>
      <c r="D44" s="15">
        <f>+[7]BS17A!$U36</f>
        <v>2140</v>
      </c>
      <c r="E44" s="16">
        <f>+[7]BS17A!$V36</f>
        <v>104860</v>
      </c>
      <c r="F44" s="234"/>
    </row>
    <row r="45" spans="1:6" ht="15" customHeight="1" x14ac:dyDescent="0.2">
      <c r="A45" s="337" t="s">
        <v>72</v>
      </c>
      <c r="B45" s="334" t="s">
        <v>73</v>
      </c>
      <c r="C45" s="302">
        <f>+[7]BS17A!$D37</f>
        <v>306</v>
      </c>
      <c r="D45" s="22">
        <f>+[7]BS17A!$U37</f>
        <v>650</v>
      </c>
      <c r="E45" s="23">
        <f>+[7]BS17A!$V37</f>
        <v>198900</v>
      </c>
      <c r="F45" s="234"/>
    </row>
    <row r="46" spans="1:6" ht="18" customHeight="1" x14ac:dyDescent="0.2">
      <c r="A46" s="504" t="s">
        <v>74</v>
      </c>
      <c r="B46" s="507"/>
      <c r="C46" s="507"/>
      <c r="D46" s="507"/>
      <c r="E46" s="508"/>
      <c r="F46" s="234"/>
    </row>
    <row r="47" spans="1:6" ht="15" customHeight="1" x14ac:dyDescent="0.2">
      <c r="A47" s="335" t="s">
        <v>75</v>
      </c>
      <c r="B47" s="352" t="s">
        <v>76</v>
      </c>
      <c r="C47" s="294">
        <f>+[7]BS17A!$D39</f>
        <v>313</v>
      </c>
      <c r="D47" s="20">
        <f>+[7]BS17A!$U39</f>
        <v>1850</v>
      </c>
      <c r="E47" s="21">
        <f>+[7]BS17A!$V39</f>
        <v>579050</v>
      </c>
      <c r="F47" s="234"/>
    </row>
    <row r="48" spans="1:6" ht="15" customHeight="1" x14ac:dyDescent="0.2">
      <c r="A48" s="336" t="s">
        <v>77</v>
      </c>
      <c r="B48" s="333" t="s">
        <v>78</v>
      </c>
      <c r="C48" s="291">
        <f>+[7]BS17A!$D40</f>
        <v>34</v>
      </c>
      <c r="D48" s="15">
        <f>+[7]BS17A!$U40</f>
        <v>1850</v>
      </c>
      <c r="E48" s="16">
        <f>+[7]BS17A!$V40</f>
        <v>62900</v>
      </c>
      <c r="F48" s="234"/>
    </row>
    <row r="49" spans="1:7" ht="15" customHeight="1" x14ac:dyDescent="0.2">
      <c r="A49" s="337" t="s">
        <v>79</v>
      </c>
      <c r="B49" s="334" t="s">
        <v>80</v>
      </c>
      <c r="C49" s="302">
        <f>+[7]BS17A!$D41</f>
        <v>257</v>
      </c>
      <c r="D49" s="22">
        <f>+[7]BS17A!$U41</f>
        <v>1070</v>
      </c>
      <c r="E49" s="23">
        <f>+[7]BS17A!$V41</f>
        <v>274990</v>
      </c>
      <c r="F49" s="234"/>
    </row>
    <row r="50" spans="1:7" ht="18" customHeight="1" x14ac:dyDescent="0.2">
      <c r="A50" s="238"/>
      <c r="B50" s="314" t="s">
        <v>81</v>
      </c>
      <c r="C50" s="238">
        <f>SUM(C14:C49)</f>
        <v>17533</v>
      </c>
      <c r="D50" s="239"/>
      <c r="E50" s="26">
        <f>SUM(E14:E49)</f>
        <v>117361870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50" t="s">
        <v>7</v>
      </c>
      <c r="B54" s="450" t="s">
        <v>83</v>
      </c>
      <c r="C54" s="446" t="s">
        <v>9</v>
      </c>
      <c r="D54" s="259"/>
      <c r="E54" s="448" t="s">
        <v>11</v>
      </c>
      <c r="F54" s="234"/>
    </row>
    <row r="55" spans="1:7" ht="18" customHeight="1" x14ac:dyDescent="0.2">
      <c r="A55" s="449" t="s">
        <v>84</v>
      </c>
      <c r="B55" s="373" t="s">
        <v>85</v>
      </c>
      <c r="C55" s="261">
        <f>+[7]BS17!$D12</f>
        <v>69652</v>
      </c>
      <c r="D55" s="245"/>
      <c r="E55" s="246">
        <f>+E56+E57+E58+E59+E60+E61+E65+E66+E67</f>
        <v>105190240</v>
      </c>
      <c r="F55" s="234"/>
    </row>
    <row r="56" spans="1:7" ht="15" customHeight="1" x14ac:dyDescent="0.2">
      <c r="A56" s="371" t="s">
        <v>86</v>
      </c>
      <c r="B56" s="344" t="s">
        <v>87</v>
      </c>
      <c r="C56" s="328">
        <f>+[7]BS17!$D13</f>
        <v>26391</v>
      </c>
      <c r="D56" s="247"/>
      <c r="E56" s="36">
        <f>+[7]BS17A!V83</f>
        <v>28840250</v>
      </c>
      <c r="F56" s="234"/>
    </row>
    <row r="57" spans="1:7" ht="15" customHeight="1" x14ac:dyDescent="0.2">
      <c r="A57" s="336" t="s">
        <v>88</v>
      </c>
      <c r="B57" s="332" t="s">
        <v>89</v>
      </c>
      <c r="C57" s="291">
        <f>+[7]BS17!$D14</f>
        <v>30432</v>
      </c>
      <c r="D57" s="249"/>
      <c r="E57" s="39">
        <f>+[7]BS17A!V174</f>
        <v>39480380</v>
      </c>
      <c r="F57" s="234"/>
    </row>
    <row r="58" spans="1:7" ht="15" customHeight="1" x14ac:dyDescent="0.2">
      <c r="A58" s="336" t="s">
        <v>90</v>
      </c>
      <c r="B58" s="332" t="s">
        <v>91</v>
      </c>
      <c r="C58" s="291">
        <f>+[7]BS17!$D15</f>
        <v>1373</v>
      </c>
      <c r="D58" s="249"/>
      <c r="E58" s="39">
        <f>+[7]BS17A!V243</f>
        <v>5085180</v>
      </c>
      <c r="F58" s="234"/>
    </row>
    <row r="59" spans="1:7" ht="15" customHeight="1" x14ac:dyDescent="0.2">
      <c r="A59" s="336" t="s">
        <v>92</v>
      </c>
      <c r="B59" s="332" t="s">
        <v>93</v>
      </c>
      <c r="C59" s="291">
        <f>+[7]BS17!$D16</f>
        <v>0</v>
      </c>
      <c r="D59" s="249"/>
      <c r="E59" s="39">
        <f>+[7]BS17A!V289</f>
        <v>0</v>
      </c>
      <c r="F59" s="234"/>
    </row>
    <row r="60" spans="1:7" ht="15" customHeight="1" x14ac:dyDescent="0.2">
      <c r="A60" s="366" t="s">
        <v>94</v>
      </c>
      <c r="B60" s="351" t="s">
        <v>95</v>
      </c>
      <c r="C60" s="313">
        <f>+[7]BS17!$D17</f>
        <v>1874</v>
      </c>
      <c r="D60" s="250"/>
      <c r="E60" s="41">
        <f>+[7]BS17A!V295</f>
        <v>9521170</v>
      </c>
      <c r="F60" s="234"/>
    </row>
    <row r="61" spans="1:7" ht="15" customHeight="1" x14ac:dyDescent="0.2">
      <c r="A61" s="335" t="s">
        <v>96</v>
      </c>
      <c r="B61" s="374" t="s">
        <v>97</v>
      </c>
      <c r="C61" s="315">
        <f>+[7]BS17!$D18</f>
        <v>6111</v>
      </c>
      <c r="D61" s="251"/>
      <c r="E61" s="43">
        <f>SUM(E62:E64)</f>
        <v>17290650</v>
      </c>
      <c r="F61" s="234"/>
    </row>
    <row r="62" spans="1:7" ht="15" customHeight="1" x14ac:dyDescent="0.2">
      <c r="A62" s="377"/>
      <c r="B62" s="352" t="s">
        <v>98</v>
      </c>
      <c r="C62" s="294">
        <f>+[7]BS17!$D19</f>
        <v>4612</v>
      </c>
      <c r="D62" s="252"/>
      <c r="E62" s="45">
        <f>+[7]BS17A!V362</f>
        <v>10933070</v>
      </c>
      <c r="F62" s="234"/>
    </row>
    <row r="63" spans="1:7" ht="15" customHeight="1" x14ac:dyDescent="0.2">
      <c r="A63" s="377"/>
      <c r="B63" s="332" t="s">
        <v>99</v>
      </c>
      <c r="C63" s="291">
        <f>+[7]BS17!$D20</f>
        <v>36</v>
      </c>
      <c r="D63" s="249"/>
      <c r="E63" s="39">
        <f>+[7]BS17A!V405</f>
        <v>105420</v>
      </c>
      <c r="F63" s="234"/>
    </row>
    <row r="64" spans="1:7" ht="15" customHeight="1" x14ac:dyDescent="0.2">
      <c r="A64" s="378"/>
      <c r="B64" s="334" t="s">
        <v>100</v>
      </c>
      <c r="C64" s="302">
        <f>+[7]BS17!$D21</f>
        <v>1463</v>
      </c>
      <c r="D64" s="253"/>
      <c r="E64" s="47">
        <f>+[7]BS17A!V428</f>
        <v>6252160</v>
      </c>
      <c r="F64" s="234"/>
    </row>
    <row r="65" spans="1:7" ht="15" customHeight="1" x14ac:dyDescent="0.2">
      <c r="A65" s="371" t="s">
        <v>101</v>
      </c>
      <c r="B65" s="370" t="s">
        <v>102</v>
      </c>
      <c r="C65" s="328">
        <f>+[7]BS17!$D22</f>
        <v>0</v>
      </c>
      <c r="D65" s="247"/>
      <c r="E65" s="36">
        <f>+[7]BS17A!V446</f>
        <v>0</v>
      </c>
      <c r="F65" s="234"/>
    </row>
    <row r="66" spans="1:7" ht="15" customHeight="1" x14ac:dyDescent="0.2">
      <c r="A66" s="336" t="s">
        <v>103</v>
      </c>
      <c r="B66" s="332" t="s">
        <v>104</v>
      </c>
      <c r="C66" s="291">
        <f>+[7]BS17!$D23</f>
        <v>49</v>
      </c>
      <c r="D66" s="249"/>
      <c r="E66" s="39">
        <f>+[7]BS17A!V456</f>
        <v>81390</v>
      </c>
      <c r="F66" s="234"/>
    </row>
    <row r="67" spans="1:7" ht="15" customHeight="1" x14ac:dyDescent="0.2">
      <c r="A67" s="366" t="s">
        <v>105</v>
      </c>
      <c r="B67" s="351" t="s">
        <v>106</v>
      </c>
      <c r="C67" s="313">
        <f>+[7]BS17!$D24</f>
        <v>3422</v>
      </c>
      <c r="D67" s="250"/>
      <c r="E67" s="41">
        <f>+[7]BS17A!V500</f>
        <v>4891220</v>
      </c>
      <c r="F67" s="234"/>
    </row>
    <row r="68" spans="1:7" ht="15" customHeight="1" x14ac:dyDescent="0.2">
      <c r="A68" s="379" t="s">
        <v>107</v>
      </c>
      <c r="B68" s="369" t="s">
        <v>108</v>
      </c>
      <c r="C68" s="329">
        <f>+[7]BS17!$D25</f>
        <v>5031</v>
      </c>
      <c r="D68" s="254"/>
      <c r="E68" s="49">
        <f>SUM(E69:E74)</f>
        <v>87168910</v>
      </c>
      <c r="F68" s="234"/>
    </row>
    <row r="69" spans="1:7" ht="15" customHeight="1" x14ac:dyDescent="0.2">
      <c r="A69" s="336" t="s">
        <v>109</v>
      </c>
      <c r="B69" s="332" t="s">
        <v>110</v>
      </c>
      <c r="C69" s="291">
        <f>+[7]BS17!$D26</f>
        <v>2896</v>
      </c>
      <c r="D69" s="249"/>
      <c r="E69" s="39">
        <f>+[7]BS17A!V535</f>
        <v>24429600</v>
      </c>
      <c r="F69" s="234"/>
    </row>
    <row r="70" spans="1:7" ht="15" customHeight="1" x14ac:dyDescent="0.2">
      <c r="A70" s="336" t="s">
        <v>111</v>
      </c>
      <c r="B70" s="332" t="s">
        <v>112</v>
      </c>
      <c r="C70" s="291">
        <f>+[7]BS17!$D27</f>
        <v>8</v>
      </c>
      <c r="D70" s="249"/>
      <c r="E70" s="39">
        <f>+[7]BS17A!V590</f>
        <v>176520</v>
      </c>
      <c r="F70" s="234"/>
    </row>
    <row r="71" spans="1:7" ht="15" customHeight="1" x14ac:dyDescent="0.2">
      <c r="A71" s="336" t="s">
        <v>113</v>
      </c>
      <c r="B71" s="332" t="s">
        <v>114</v>
      </c>
      <c r="C71" s="291">
        <f>+[7]BS17!$D28</f>
        <v>838</v>
      </c>
      <c r="D71" s="249"/>
      <c r="E71" s="39">
        <f>+[7]BS17A!V615</f>
        <v>45192170</v>
      </c>
      <c r="F71" s="234"/>
    </row>
    <row r="72" spans="1:7" ht="15" customHeight="1" x14ac:dyDescent="0.2">
      <c r="A72" s="336" t="s">
        <v>115</v>
      </c>
      <c r="B72" s="332" t="s">
        <v>116</v>
      </c>
      <c r="C72" s="291">
        <f>+[7]BS17!$D30+[7]BS17!$D32</f>
        <v>1124</v>
      </c>
      <c r="D72" s="249"/>
      <c r="E72" s="39">
        <f>+[7]BS17A!V633-[7]BS17A!V634</f>
        <v>16473020</v>
      </c>
      <c r="F72" s="234"/>
    </row>
    <row r="73" spans="1:7" ht="15" customHeight="1" x14ac:dyDescent="0.2">
      <c r="A73" s="380"/>
      <c r="B73" s="332" t="s">
        <v>117</v>
      </c>
      <c r="C73" s="291">
        <f>+[7]BS17!$D31</f>
        <v>165</v>
      </c>
      <c r="D73" s="249"/>
      <c r="E73" s="39">
        <f>+[7]BS17A!V634</f>
        <v>897600</v>
      </c>
      <c r="F73" s="234"/>
    </row>
    <row r="74" spans="1:7" ht="15" customHeight="1" x14ac:dyDescent="0.2">
      <c r="A74" s="381" t="s">
        <v>118</v>
      </c>
      <c r="B74" s="375" t="s">
        <v>119</v>
      </c>
      <c r="C74" s="319">
        <f>+[7]BS17!$D33</f>
        <v>0</v>
      </c>
      <c r="D74" s="299"/>
      <c r="E74" s="124">
        <f>+[7]BS17A!V654</f>
        <v>0</v>
      </c>
      <c r="F74" s="234"/>
    </row>
    <row r="75" spans="1:7" ht="15" customHeight="1" x14ac:dyDescent="0.2">
      <c r="A75" s="382" t="s">
        <v>120</v>
      </c>
      <c r="B75" s="376" t="s">
        <v>121</v>
      </c>
      <c r="C75" s="330">
        <f>+[7]BS17!$D34</f>
        <v>0</v>
      </c>
      <c r="D75" s="255"/>
      <c r="E75" s="51">
        <f>+[7]BS17A!V783</f>
        <v>0</v>
      </c>
      <c r="F75" s="234"/>
    </row>
    <row r="76" spans="1:7" ht="15" customHeight="1" x14ac:dyDescent="0.2">
      <c r="A76" s="338"/>
      <c r="B76" s="451" t="s">
        <v>122</v>
      </c>
      <c r="C76" s="261">
        <f>+C55+C68+C75</f>
        <v>74683</v>
      </c>
      <c r="D76" s="245"/>
      <c r="E76" s="53">
        <f>+E55+E68+E75</f>
        <v>192359150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50" t="s">
        <v>7</v>
      </c>
      <c r="B80" s="447" t="s">
        <v>8</v>
      </c>
      <c r="C80" s="257" t="s">
        <v>9</v>
      </c>
      <c r="D80" s="259"/>
      <c r="E80" s="260" t="s">
        <v>11</v>
      </c>
      <c r="F80" s="242"/>
      <c r="G80" s="243"/>
    </row>
    <row r="81" spans="1:7" ht="15" customHeight="1" x14ac:dyDescent="0.2">
      <c r="A81" s="372" t="s">
        <v>124</v>
      </c>
      <c r="B81" s="344" t="s">
        <v>125</v>
      </c>
      <c r="C81" s="294">
        <f>+[7]BS17!D49</f>
        <v>0</v>
      </c>
      <c r="D81" s="247"/>
      <c r="E81" s="58">
        <f>+SUM([7]BS17A!V673+[7]BS17A!V719)</f>
        <v>0</v>
      </c>
      <c r="F81" s="234"/>
    </row>
    <row r="82" spans="1:7" ht="15" customHeight="1" x14ac:dyDescent="0.2">
      <c r="A82" s="358">
        <v>2001</v>
      </c>
      <c r="B82" s="332" t="s">
        <v>126</v>
      </c>
      <c r="C82" s="291">
        <f>+[7]BS17!E130</f>
        <v>1326</v>
      </c>
      <c r="D82" s="249"/>
      <c r="E82" s="59">
        <f>+[7]BS17A!V1574</f>
        <v>11355660</v>
      </c>
      <c r="F82" s="234"/>
    </row>
    <row r="83" spans="1:7" ht="15" customHeight="1" x14ac:dyDescent="0.2">
      <c r="A83" s="366" t="s">
        <v>127</v>
      </c>
      <c r="B83" s="351" t="s">
        <v>128</v>
      </c>
      <c r="C83" s="313">
        <f>+[7]BS17A!D1849</f>
        <v>24</v>
      </c>
      <c r="D83" s="250"/>
      <c r="E83" s="60">
        <f>+[7]BS17A!V1849</f>
        <v>1580310</v>
      </c>
      <c r="F83" s="234"/>
    </row>
    <row r="84" spans="1:7" ht="17.25" customHeight="1" x14ac:dyDescent="0.2">
      <c r="A84" s="338"/>
      <c r="B84" s="451" t="s">
        <v>129</v>
      </c>
      <c r="C84" s="261">
        <f>+SUM(C81:C83)</f>
        <v>1350</v>
      </c>
      <c r="D84" s="245"/>
      <c r="E84" s="62">
        <f>SUM(E81:E83)</f>
        <v>12935970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50" t="s">
        <v>477</v>
      </c>
      <c r="D89" s="447" t="s">
        <v>131</v>
      </c>
      <c r="E89" s="301" t="s">
        <v>132</v>
      </c>
      <c r="F89" s="258" t="s">
        <v>133</v>
      </c>
      <c r="G89" s="448" t="s">
        <v>11</v>
      </c>
    </row>
    <row r="90" spans="1:7" ht="15" customHeight="1" x14ac:dyDescent="0.2">
      <c r="A90" s="335" t="s">
        <v>134</v>
      </c>
      <c r="B90" s="331" t="s">
        <v>135</v>
      </c>
      <c r="C90" s="395">
        <f>SUM(D90:F90)</f>
        <v>12</v>
      </c>
      <c r="D90" s="322">
        <f>+[7]BS17!E68</f>
        <v>12</v>
      </c>
      <c r="E90" s="262">
        <f>+[7]BS17!F68</f>
        <v>0</v>
      </c>
      <c r="F90" s="263">
        <f>+[7]BS17!G68</f>
        <v>0</v>
      </c>
      <c r="G90" s="64">
        <f>[7]BS17A!V811</f>
        <v>1917000</v>
      </c>
    </row>
    <row r="91" spans="1:7" ht="15" customHeight="1" x14ac:dyDescent="0.2">
      <c r="A91" s="336" t="s">
        <v>136</v>
      </c>
      <c r="B91" s="332" t="s">
        <v>137</v>
      </c>
      <c r="C91" s="391">
        <f t="shared" ref="C91:C108" si="0">SUM(D91:F91)</f>
        <v>118</v>
      </c>
      <c r="D91" s="323">
        <f>+[7]BS17!E69</f>
        <v>118</v>
      </c>
      <c r="E91" s="264">
        <f>+[7]BS17!F69</f>
        <v>0</v>
      </c>
      <c r="F91" s="265">
        <f>+[7]BS17!G69</f>
        <v>0</v>
      </c>
      <c r="G91" s="65">
        <f>[7]BS17A!V882</f>
        <v>32398160</v>
      </c>
    </row>
    <row r="92" spans="1:7" ht="15" customHeight="1" x14ac:dyDescent="0.2">
      <c r="A92" s="336" t="s">
        <v>138</v>
      </c>
      <c r="B92" s="332" t="s">
        <v>139</v>
      </c>
      <c r="C92" s="391">
        <f t="shared" si="0"/>
        <v>19</v>
      </c>
      <c r="D92" s="323">
        <f>+[7]BS17!E70</f>
        <v>17</v>
      </c>
      <c r="E92" s="264">
        <f>+[7]BS17!F70</f>
        <v>0</v>
      </c>
      <c r="F92" s="265">
        <f>+[7]BS17!G70</f>
        <v>2</v>
      </c>
      <c r="G92" s="65">
        <f>[7]BS17A!V961</f>
        <v>1535595</v>
      </c>
    </row>
    <row r="93" spans="1:7" ht="15" customHeight="1" x14ac:dyDescent="0.2">
      <c r="A93" s="336" t="s">
        <v>140</v>
      </c>
      <c r="B93" s="332" t="s">
        <v>141</v>
      </c>
      <c r="C93" s="391">
        <f t="shared" si="0"/>
        <v>3</v>
      </c>
      <c r="D93" s="323">
        <f>+[7]BS17!E71</f>
        <v>3</v>
      </c>
      <c r="E93" s="264">
        <f>+[7]BS17!F71</f>
        <v>0</v>
      </c>
      <c r="F93" s="265">
        <f>+[7]BS17!G71</f>
        <v>0</v>
      </c>
      <c r="G93" s="65">
        <f>[7]BS17A!V1037</f>
        <v>1108910</v>
      </c>
    </row>
    <row r="94" spans="1:7" ht="15" customHeight="1" x14ac:dyDescent="0.2">
      <c r="A94" s="336" t="s">
        <v>142</v>
      </c>
      <c r="B94" s="332" t="s">
        <v>143</v>
      </c>
      <c r="C94" s="391">
        <f t="shared" si="0"/>
        <v>57</v>
      </c>
      <c r="D94" s="323">
        <f>+[7]BS17!E72</f>
        <v>53</v>
      </c>
      <c r="E94" s="264">
        <f>+[7]BS17!F72</f>
        <v>0</v>
      </c>
      <c r="F94" s="265">
        <f>+[7]BS17!G72</f>
        <v>4</v>
      </c>
      <c r="G94" s="65">
        <f>[7]BS17A!V1098</f>
        <v>3147622.5</v>
      </c>
    </row>
    <row r="95" spans="1:7" ht="15" customHeight="1" x14ac:dyDescent="0.2">
      <c r="A95" s="336" t="s">
        <v>144</v>
      </c>
      <c r="B95" s="332" t="s">
        <v>145</v>
      </c>
      <c r="C95" s="391">
        <f t="shared" si="0"/>
        <v>91</v>
      </c>
      <c r="D95" s="323">
        <f>+[7]BS17!E73</f>
        <v>90</v>
      </c>
      <c r="E95" s="264">
        <f>+[7]BS17!F73</f>
        <v>1</v>
      </c>
      <c r="F95" s="265">
        <f>+[7]BS17!G73</f>
        <v>0</v>
      </c>
      <c r="G95" s="65">
        <f>[7]BS17A!V1166</f>
        <v>2477560</v>
      </c>
    </row>
    <row r="96" spans="1:7" ht="15" customHeight="1" x14ac:dyDescent="0.2">
      <c r="A96" s="336" t="s">
        <v>146</v>
      </c>
      <c r="B96" s="332" t="s">
        <v>147</v>
      </c>
      <c r="C96" s="391">
        <f t="shared" si="0"/>
        <v>10</v>
      </c>
      <c r="D96" s="323">
        <f>+[7]BS17!E74</f>
        <v>4</v>
      </c>
      <c r="E96" s="264">
        <f>+[7]BS17!F74</f>
        <v>0</v>
      </c>
      <c r="F96" s="265">
        <f>+[7]BS17!G74</f>
        <v>6</v>
      </c>
      <c r="G96" s="65">
        <f>[7]BS17A!V1221</f>
        <v>1188060</v>
      </c>
    </row>
    <row r="97" spans="1:7" ht="15" customHeight="1" x14ac:dyDescent="0.2">
      <c r="A97" s="336" t="s">
        <v>148</v>
      </c>
      <c r="B97" s="332" t="s">
        <v>149</v>
      </c>
      <c r="C97" s="391">
        <f t="shared" si="0"/>
        <v>3</v>
      </c>
      <c r="D97" s="323">
        <f>+[7]BS17!E75</f>
        <v>2</v>
      </c>
      <c r="E97" s="264">
        <f>+[7]BS17!F75</f>
        <v>0</v>
      </c>
      <c r="F97" s="265">
        <f>+[7]BS17!G75</f>
        <v>1</v>
      </c>
      <c r="G97" s="65">
        <f>[7]BS17A!V1287</f>
        <v>218777.5</v>
      </c>
    </row>
    <row r="98" spans="1:7" ht="15" customHeight="1" x14ac:dyDescent="0.2">
      <c r="A98" s="336" t="s">
        <v>150</v>
      </c>
      <c r="B98" s="332" t="s">
        <v>151</v>
      </c>
      <c r="C98" s="391">
        <f t="shared" si="0"/>
        <v>273</v>
      </c>
      <c r="D98" s="323">
        <f>+[7]BS17!E76</f>
        <v>214</v>
      </c>
      <c r="E98" s="264">
        <f>+[7]BS17!F76</f>
        <v>10</v>
      </c>
      <c r="F98" s="265">
        <f>+[7]BS17!G76</f>
        <v>49</v>
      </c>
      <c r="G98" s="65">
        <f>[7]BS17A!V1357</f>
        <v>67158505</v>
      </c>
    </row>
    <row r="99" spans="1:7" ht="15" customHeight="1" x14ac:dyDescent="0.2">
      <c r="A99" s="336" t="s">
        <v>152</v>
      </c>
      <c r="B99" s="332" t="s">
        <v>153</v>
      </c>
      <c r="C99" s="391">
        <f t="shared" si="0"/>
        <v>6</v>
      </c>
      <c r="D99" s="323">
        <f>+[7]BS17!E77</f>
        <v>6</v>
      </c>
      <c r="E99" s="264">
        <f>+[7]BS17!F77</f>
        <v>0</v>
      </c>
      <c r="F99" s="265">
        <f>+[7]BS17!G77</f>
        <v>0</v>
      </c>
      <c r="G99" s="65">
        <f>[7]BS17A!V1441</f>
        <v>917230</v>
      </c>
    </row>
    <row r="100" spans="1:7" ht="15" customHeight="1" x14ac:dyDescent="0.2">
      <c r="A100" s="336" t="s">
        <v>154</v>
      </c>
      <c r="B100" s="332" t="s">
        <v>155</v>
      </c>
      <c r="C100" s="391">
        <f t="shared" si="0"/>
        <v>51</v>
      </c>
      <c r="D100" s="323">
        <f>+[7]BS17!E78</f>
        <v>47</v>
      </c>
      <c r="E100" s="264">
        <f>+[7]BS17!F78</f>
        <v>1</v>
      </c>
      <c r="F100" s="265">
        <f>+[7]BS17!G78</f>
        <v>3</v>
      </c>
      <c r="G100" s="65">
        <f>[7]BS17A!V1489</f>
        <v>11616167.5</v>
      </c>
    </row>
    <row r="101" spans="1:7" ht="15" customHeight="1" x14ac:dyDescent="0.2">
      <c r="A101" s="336" t="s">
        <v>156</v>
      </c>
      <c r="B101" s="332" t="s">
        <v>157</v>
      </c>
      <c r="C101" s="391">
        <f t="shared" si="0"/>
        <v>8</v>
      </c>
      <c r="D101" s="323">
        <f>+[7]BS17!E79</f>
        <v>8</v>
      </c>
      <c r="E101" s="264">
        <f>+[7]BS17!F79</f>
        <v>0</v>
      </c>
      <c r="F101" s="265">
        <f>+[7]BS17!G79</f>
        <v>0</v>
      </c>
      <c r="G101" s="65">
        <f>[7]BS17A!V1592</f>
        <v>2447340</v>
      </c>
    </row>
    <row r="102" spans="1:7" ht="15" customHeight="1" x14ac:dyDescent="0.2">
      <c r="A102" s="366" t="s">
        <v>158</v>
      </c>
      <c r="B102" s="351" t="s">
        <v>159</v>
      </c>
      <c r="C102" s="392">
        <f t="shared" si="0"/>
        <v>52</v>
      </c>
      <c r="D102" s="324">
        <f>+[7]BS17!E80</f>
        <v>46</v>
      </c>
      <c r="E102" s="266">
        <f>+[7]BS17!F80</f>
        <v>1</v>
      </c>
      <c r="F102" s="267">
        <f>+[7]BS17!G80</f>
        <v>5</v>
      </c>
      <c r="G102" s="66">
        <f>[7]BS17A!V1597</f>
        <v>13210882.5</v>
      </c>
    </row>
    <row r="103" spans="1:7" ht="15" customHeight="1" x14ac:dyDescent="0.2">
      <c r="A103" s="335" t="s">
        <v>160</v>
      </c>
      <c r="B103" s="331" t="s">
        <v>161</v>
      </c>
      <c r="C103" s="390">
        <f t="shared" si="0"/>
        <v>132</v>
      </c>
      <c r="D103" s="322">
        <f>+[7]BS17!E81</f>
        <v>130</v>
      </c>
      <c r="E103" s="262">
        <f>+[7]BS17!F81</f>
        <v>0</v>
      </c>
      <c r="F103" s="263">
        <f>+[7]BS17!G81</f>
        <v>2</v>
      </c>
      <c r="G103" s="64">
        <f>+[7]BS17A!V1631</f>
        <v>17473340</v>
      </c>
    </row>
    <row r="104" spans="1:7" ht="15" customHeight="1" x14ac:dyDescent="0.2">
      <c r="A104" s="336"/>
      <c r="B104" s="332" t="s">
        <v>162</v>
      </c>
      <c r="C104" s="391">
        <f t="shared" si="0"/>
        <v>0</v>
      </c>
      <c r="D104" s="323">
        <f>+[7]BS17A!D1635</f>
        <v>0</v>
      </c>
      <c r="E104" s="264">
        <f>+[7]BS17A!F1635</f>
        <v>0</v>
      </c>
      <c r="F104" s="265">
        <f>+[7]BS17A!G1635</f>
        <v>0</v>
      </c>
      <c r="G104" s="65">
        <f>+[7]BS17A!V1635</f>
        <v>0</v>
      </c>
    </row>
    <row r="105" spans="1:7" ht="15" customHeight="1" x14ac:dyDescent="0.2">
      <c r="A105" s="336"/>
      <c r="B105" s="332" t="s">
        <v>163</v>
      </c>
      <c r="C105" s="391">
        <f t="shared" si="0"/>
        <v>112</v>
      </c>
      <c r="D105" s="323">
        <f>+[7]BS17A!D1634</f>
        <v>112</v>
      </c>
      <c r="E105" s="264">
        <f>+[7]BS17A!F1634</f>
        <v>0</v>
      </c>
      <c r="F105" s="265">
        <f>+[7]BS17A!G1634</f>
        <v>0</v>
      </c>
      <c r="G105" s="65">
        <f>+[7]BS17A!V1634</f>
        <v>15441440</v>
      </c>
    </row>
    <row r="106" spans="1:7" ht="15" customHeight="1" x14ac:dyDescent="0.2">
      <c r="A106" s="337"/>
      <c r="B106" s="345" t="s">
        <v>164</v>
      </c>
      <c r="C106" s="393">
        <f t="shared" si="0"/>
        <v>20</v>
      </c>
      <c r="D106" s="325">
        <f>+[7]BS17A!D1632+[7]BS17A!D1633</f>
        <v>18</v>
      </c>
      <c r="E106" s="269">
        <f>+[7]BS17A!F1632+[7]BS17A!F1633</f>
        <v>0</v>
      </c>
      <c r="F106" s="270">
        <f>+[7]BS17A!G1632+[7]BS17A!G1633</f>
        <v>2</v>
      </c>
      <c r="G106" s="68">
        <f>+[7]BS17A!V1632+[7]BS17A!V1633</f>
        <v>2031900</v>
      </c>
    </row>
    <row r="107" spans="1:7" ht="15" customHeight="1" x14ac:dyDescent="0.2">
      <c r="A107" s="371" t="s">
        <v>165</v>
      </c>
      <c r="B107" s="370" t="s">
        <v>166</v>
      </c>
      <c r="C107" s="394">
        <f t="shared" si="0"/>
        <v>85</v>
      </c>
      <c r="D107" s="326">
        <f>+[7]BS17!E82</f>
        <v>69</v>
      </c>
      <c r="E107" s="271">
        <f>+[7]BS17!F82</f>
        <v>9</v>
      </c>
      <c r="F107" s="272">
        <f>+[7]BS17!G82</f>
        <v>7</v>
      </c>
      <c r="G107" s="69">
        <f>+[7]BS17A!V1639</f>
        <v>14252975</v>
      </c>
    </row>
    <row r="108" spans="1:7" ht="15" customHeight="1" x14ac:dyDescent="0.2">
      <c r="A108" s="367">
        <v>2106</v>
      </c>
      <c r="B108" s="345" t="s">
        <v>167</v>
      </c>
      <c r="C108" s="393">
        <f t="shared" si="0"/>
        <v>17</v>
      </c>
      <c r="D108" s="325">
        <f>[7]BS17A!D1845</f>
        <v>17</v>
      </c>
      <c r="E108" s="269">
        <f>[7]BS17A!F1845</f>
        <v>0</v>
      </c>
      <c r="F108" s="270">
        <f>[7]BS17A!G1845</f>
        <v>0</v>
      </c>
      <c r="G108" s="68">
        <f>+[7]BS17A!V1845</f>
        <v>1152600</v>
      </c>
    </row>
    <row r="109" spans="1:7" ht="15" customHeight="1" x14ac:dyDescent="0.2">
      <c r="A109" s="343"/>
      <c r="B109" s="342" t="s">
        <v>168</v>
      </c>
      <c r="C109" s="327">
        <f>+SUM(C90:C103)+C107+C108</f>
        <v>937</v>
      </c>
      <c r="D109" s="327">
        <f>+SUM(D90:D103)+D107+D108</f>
        <v>836</v>
      </c>
      <c r="E109" s="274">
        <f>+SUM(E90:E103)+E107+E108</f>
        <v>22</v>
      </c>
      <c r="F109" s="275">
        <f>+SUM(F90:F103)+F107+F108</f>
        <v>79</v>
      </c>
      <c r="G109" s="73">
        <f>+SUM(G90:G103)+G107+G108</f>
        <v>172220725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50" t="s">
        <v>7</v>
      </c>
      <c r="B113" s="450" t="s">
        <v>8</v>
      </c>
      <c r="C113" s="446" t="s">
        <v>9</v>
      </c>
      <c r="D113" s="258" t="s">
        <v>10</v>
      </c>
      <c r="E113" s="448" t="s">
        <v>11</v>
      </c>
      <c r="F113" s="231"/>
    </row>
    <row r="114" spans="1:6" ht="15" customHeight="1" x14ac:dyDescent="0.2">
      <c r="A114" s="335" t="s">
        <v>170</v>
      </c>
      <c r="B114" s="331" t="s">
        <v>171</v>
      </c>
      <c r="C114" s="294">
        <f>+[7]BS17A!D1636</f>
        <v>68</v>
      </c>
      <c r="D114" s="74">
        <f>+[7]BS17A!U1636</f>
        <v>137860</v>
      </c>
      <c r="E114" s="75">
        <f>+[7]BS17A!V1636</f>
        <v>9374480</v>
      </c>
      <c r="F114" s="234"/>
    </row>
    <row r="115" spans="1:6" ht="15" customHeight="1" x14ac:dyDescent="0.2">
      <c r="A115" s="337" t="s">
        <v>172</v>
      </c>
      <c r="B115" s="364" t="s">
        <v>173</v>
      </c>
      <c r="C115" s="313">
        <f>+[7]BS17A!D1637</f>
        <v>3</v>
      </c>
      <c r="D115" s="76">
        <f>+[7]BS17A!U1637</f>
        <v>145050</v>
      </c>
      <c r="E115" s="60">
        <f>+[7]BS17A!V1637</f>
        <v>435150</v>
      </c>
      <c r="F115" s="234"/>
    </row>
    <row r="116" spans="1:6" ht="15" customHeight="1" x14ac:dyDescent="0.2">
      <c r="A116" s="261"/>
      <c r="B116" s="300" t="s">
        <v>174</v>
      </c>
      <c r="C116" s="261">
        <f>SUM(C114:C115)</f>
        <v>71</v>
      </c>
      <c r="D116" s="245"/>
      <c r="E116" s="62">
        <f>SUM(E114:E115)</f>
        <v>9809630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50" t="s">
        <v>7</v>
      </c>
      <c r="B120" s="450" t="s">
        <v>9</v>
      </c>
      <c r="C120" s="450" t="s">
        <v>11</v>
      </c>
      <c r="D120" s="234"/>
      <c r="E120" s="234"/>
      <c r="F120" s="234"/>
    </row>
    <row r="121" spans="1:6" ht="15" customHeight="1" x14ac:dyDescent="0.2">
      <c r="A121" s="276" t="s">
        <v>176</v>
      </c>
      <c r="B121" s="277" t="s">
        <v>177</v>
      </c>
      <c r="C121" s="79">
        <f>+[7]BS17A!V1871+[7]BS17A!V1889+[7]BS17A!V1914</f>
        <v>12212810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50" t="s">
        <v>7</v>
      </c>
      <c r="B125" s="450" t="s">
        <v>8</v>
      </c>
      <c r="C125" s="446" t="s">
        <v>9</v>
      </c>
      <c r="D125" s="258" t="s">
        <v>10</v>
      </c>
      <c r="E125" s="448" t="s">
        <v>11</v>
      </c>
      <c r="F125" s="231"/>
    </row>
    <row r="126" spans="1:6" ht="15" customHeight="1" x14ac:dyDescent="0.2">
      <c r="A126" s="335" t="s">
        <v>179</v>
      </c>
      <c r="B126" s="352" t="s">
        <v>487</v>
      </c>
      <c r="C126" s="294">
        <f>+[7]BS17A!$D59</f>
        <v>5751</v>
      </c>
      <c r="D126" s="20">
        <f>+[7]BS17A!$U59</f>
        <v>35300</v>
      </c>
      <c r="E126" s="80">
        <f>+[7]BS17A!$V59</f>
        <v>203010300</v>
      </c>
      <c r="F126" s="234"/>
    </row>
    <row r="127" spans="1:6" ht="15" customHeight="1" x14ac:dyDescent="0.2">
      <c r="A127" s="336" t="s">
        <v>181</v>
      </c>
      <c r="B127" s="352" t="s">
        <v>488</v>
      </c>
      <c r="C127" s="291">
        <f>+[7]BS17A!$D60</f>
        <v>0</v>
      </c>
      <c r="D127" s="15">
        <f>+[7]BS17A!$U60</f>
        <v>32500</v>
      </c>
      <c r="E127" s="81">
        <f>+[7]BS17A!$V60</f>
        <v>0</v>
      </c>
      <c r="F127" s="234"/>
    </row>
    <row r="128" spans="1:6" ht="15" customHeight="1" x14ac:dyDescent="0.2">
      <c r="A128" s="336" t="s">
        <v>183</v>
      </c>
      <c r="B128" s="352" t="s">
        <v>489</v>
      </c>
      <c r="C128" s="291">
        <f>+[7]BS17A!$D61</f>
        <v>0</v>
      </c>
      <c r="D128" s="15">
        <f>+[7]BS17A!$U61</f>
        <v>27090</v>
      </c>
      <c r="E128" s="81">
        <f>+[7]BS17A!$V61</f>
        <v>0</v>
      </c>
      <c r="F128" s="234"/>
    </row>
    <row r="129" spans="1:6" ht="15" customHeight="1" x14ac:dyDescent="0.2">
      <c r="A129" s="336" t="s">
        <v>185</v>
      </c>
      <c r="B129" s="333" t="s">
        <v>186</v>
      </c>
      <c r="C129" s="291">
        <f>SUM([7]BS17A!D62:D64)</f>
        <v>327</v>
      </c>
      <c r="D129" s="15">
        <f>+[7]BS17A!$U62</f>
        <v>146780</v>
      </c>
      <c r="E129" s="81">
        <f>SUM([7]BS17A!V62:V64)</f>
        <v>47997060</v>
      </c>
      <c r="F129" s="234"/>
    </row>
    <row r="130" spans="1:6" ht="15" customHeight="1" x14ac:dyDescent="0.2">
      <c r="A130" s="336" t="s">
        <v>187</v>
      </c>
      <c r="B130" s="333" t="s">
        <v>188</v>
      </c>
      <c r="C130" s="291">
        <f>SUM([7]BS17A!D65:D67)</f>
        <v>301</v>
      </c>
      <c r="D130" s="15">
        <f>+[7]BS17A!$U65</f>
        <v>70890</v>
      </c>
      <c r="E130" s="81">
        <f>SUM([7]BS17A!V65:V67)</f>
        <v>21337890</v>
      </c>
      <c r="F130" s="234"/>
    </row>
    <row r="131" spans="1:6" ht="15" customHeight="1" x14ac:dyDescent="0.2">
      <c r="A131" s="336" t="s">
        <v>189</v>
      </c>
      <c r="B131" s="333" t="s">
        <v>190</v>
      </c>
      <c r="C131" s="291">
        <f>+[7]BS17A!D68</f>
        <v>102</v>
      </c>
      <c r="D131" s="15">
        <f>+[7]BS17A!$U68</f>
        <v>63600</v>
      </c>
      <c r="E131" s="81">
        <f>+[7]BS17A!$V68</f>
        <v>6487200</v>
      </c>
      <c r="F131" s="234"/>
    </row>
    <row r="132" spans="1:6" ht="15" customHeight="1" x14ac:dyDescent="0.2">
      <c r="A132" s="336" t="s">
        <v>191</v>
      </c>
      <c r="B132" s="333" t="s">
        <v>192</v>
      </c>
      <c r="C132" s="291">
        <f>+[7]BS17A!$D69</f>
        <v>0</v>
      </c>
      <c r="D132" s="15">
        <f>+[7]BS17A!$U69</f>
        <v>18050</v>
      </c>
      <c r="E132" s="81">
        <f>+[7]BS17A!$V69</f>
        <v>0</v>
      </c>
      <c r="F132" s="234"/>
    </row>
    <row r="133" spans="1:6" ht="15" customHeight="1" x14ac:dyDescent="0.2">
      <c r="A133" s="336" t="s">
        <v>193</v>
      </c>
      <c r="B133" s="333" t="s">
        <v>194</v>
      </c>
      <c r="C133" s="291">
        <f>+[7]BS17A!$D70</f>
        <v>0</v>
      </c>
      <c r="D133" s="15">
        <f>+[7]BS17A!$U70</f>
        <v>28280</v>
      </c>
      <c r="E133" s="81">
        <f>+[7]BS17A!$V70</f>
        <v>0</v>
      </c>
      <c r="F133" s="234"/>
    </row>
    <row r="134" spans="1:6" ht="15" customHeight="1" x14ac:dyDescent="0.2">
      <c r="A134" s="336" t="s">
        <v>195</v>
      </c>
      <c r="B134" s="333" t="s">
        <v>196</v>
      </c>
      <c r="C134" s="291">
        <f>+[7]BS17A!$D73</f>
        <v>0</v>
      </c>
      <c r="D134" s="15">
        <f>+[7]BS17A!$U73</f>
        <v>28510</v>
      </c>
      <c r="E134" s="81">
        <f>+[7]BS17A!$V73</f>
        <v>0</v>
      </c>
      <c r="F134" s="234"/>
    </row>
    <row r="135" spans="1:6" ht="15" customHeight="1" x14ac:dyDescent="0.2">
      <c r="A135" s="336" t="s">
        <v>197</v>
      </c>
      <c r="B135" s="333" t="s">
        <v>198</v>
      </c>
      <c r="C135" s="291">
        <f>+[7]BS17A!$D71</f>
        <v>0</v>
      </c>
      <c r="D135" s="15">
        <f>+[7]BS17A!$U71</f>
        <v>29440</v>
      </c>
      <c r="E135" s="81">
        <f>+[7]BS17A!$V71</f>
        <v>0</v>
      </c>
      <c r="F135" s="234"/>
    </row>
    <row r="136" spans="1:6" ht="15" customHeight="1" x14ac:dyDescent="0.2">
      <c r="A136" s="336" t="s">
        <v>199</v>
      </c>
      <c r="B136" s="333" t="s">
        <v>200</v>
      </c>
      <c r="C136" s="291">
        <f>+[7]BS17A!$D76</f>
        <v>0</v>
      </c>
      <c r="D136" s="15">
        <f>+[7]BS17A!$U76</f>
        <v>35300</v>
      </c>
      <c r="E136" s="81">
        <f>+[7]BS17A!$V76</f>
        <v>0</v>
      </c>
      <c r="F136" s="234"/>
    </row>
    <row r="137" spans="1:6" ht="15" customHeight="1" x14ac:dyDescent="0.2">
      <c r="A137" s="336" t="s">
        <v>201</v>
      </c>
      <c r="B137" s="332" t="s">
        <v>202</v>
      </c>
      <c r="C137" s="291">
        <f>+[7]BS17A!$D79</f>
        <v>39</v>
      </c>
      <c r="D137" s="15">
        <f>+[7]BS17A!$U79</f>
        <v>6850</v>
      </c>
      <c r="E137" s="81">
        <f>+[7]BS17A!$V79</f>
        <v>267150</v>
      </c>
      <c r="F137" s="234"/>
    </row>
    <row r="138" spans="1:6" ht="15" customHeight="1" x14ac:dyDescent="0.2">
      <c r="A138" s="336" t="s">
        <v>203</v>
      </c>
      <c r="B138" s="332" t="s">
        <v>204</v>
      </c>
      <c r="C138" s="291">
        <f>+[7]BS17A!$D80</f>
        <v>0</v>
      </c>
      <c r="D138" s="15">
        <f>+[7]BS17A!$U80</f>
        <v>49480</v>
      </c>
      <c r="E138" s="81">
        <f>+[7]BS17A!$V80</f>
        <v>0</v>
      </c>
      <c r="F138" s="234"/>
    </row>
    <row r="139" spans="1:6" ht="15" customHeight="1" x14ac:dyDescent="0.2">
      <c r="A139" s="337"/>
      <c r="B139" s="368" t="s">
        <v>205</v>
      </c>
      <c r="C139" s="321">
        <f>SUM(C126:C138)</f>
        <v>6520</v>
      </c>
      <c r="D139" s="82"/>
      <c r="E139" s="83">
        <f>SUM(E126:E138)</f>
        <v>279099600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+[7]BS17A!$D72</f>
        <v>0</v>
      </c>
      <c r="D141" s="15">
        <f>+[7]BS17A!$U72</f>
        <v>11860</v>
      </c>
      <c r="E141" s="81">
        <f>+[7]BS17A!$V72</f>
        <v>0</v>
      </c>
      <c r="F141" s="234"/>
    </row>
    <row r="142" spans="1:6" ht="15" customHeight="1" x14ac:dyDescent="0.2">
      <c r="A142" s="336" t="s">
        <v>209</v>
      </c>
      <c r="B142" s="333" t="s">
        <v>210</v>
      </c>
      <c r="C142" s="291">
        <f>+[7]BS17A!$D74</f>
        <v>0</v>
      </c>
      <c r="D142" s="15">
        <f>+[7]BS17A!$U74</f>
        <v>11860</v>
      </c>
      <c r="E142" s="81">
        <f>+[7]BS17A!$V74</f>
        <v>0</v>
      </c>
      <c r="F142" s="234"/>
    </row>
    <row r="143" spans="1:6" ht="15" customHeight="1" x14ac:dyDescent="0.2">
      <c r="A143" s="336" t="s">
        <v>211</v>
      </c>
      <c r="B143" s="333" t="s">
        <v>212</v>
      </c>
      <c r="C143" s="291">
        <f>+[7]BS17A!$D75</f>
        <v>0</v>
      </c>
      <c r="D143" s="15">
        <f>+[7]BS17A!$U75</f>
        <v>5230</v>
      </c>
      <c r="E143" s="81">
        <f>+[7]BS17A!$V75</f>
        <v>0</v>
      </c>
      <c r="F143" s="234"/>
    </row>
    <row r="144" spans="1:6" ht="15" customHeight="1" x14ac:dyDescent="0.2">
      <c r="A144" s="336" t="s">
        <v>213</v>
      </c>
      <c r="B144" s="333" t="s">
        <v>214</v>
      </c>
      <c r="C144" s="291">
        <f>+[7]BS17A!$D77</f>
        <v>0</v>
      </c>
      <c r="D144" s="15">
        <f>+[7]BS17A!$U77</f>
        <v>95440</v>
      </c>
      <c r="E144" s="81">
        <f>+[7]BS17A!$V77</f>
        <v>0</v>
      </c>
      <c r="F144" s="234"/>
    </row>
    <row r="145" spans="1:6" ht="15" customHeight="1" x14ac:dyDescent="0.2">
      <c r="A145" s="336" t="s">
        <v>215</v>
      </c>
      <c r="B145" s="333" t="s">
        <v>216</v>
      </c>
      <c r="C145" s="291">
        <f>+[7]BS17A!$D78</f>
        <v>0</v>
      </c>
      <c r="D145" s="15">
        <f>+[7]BS17A!$U78</f>
        <v>11270</v>
      </c>
      <c r="E145" s="81">
        <f>+[7]BS17A!$V78</f>
        <v>0</v>
      </c>
      <c r="F145" s="234"/>
    </row>
    <row r="146" spans="1:6" ht="15" customHeight="1" x14ac:dyDescent="0.2">
      <c r="A146" s="336" t="s">
        <v>217</v>
      </c>
      <c r="B146" s="333" t="s">
        <v>218</v>
      </c>
      <c r="C146" s="291">
        <f>+[7]BS17A!$D81</f>
        <v>0</v>
      </c>
      <c r="D146" s="15">
        <f>+[7]BS17A!$U81</f>
        <v>8680</v>
      </c>
      <c r="E146" s="81">
        <f>+[7]BS17A!$V81</f>
        <v>0</v>
      </c>
      <c r="F146" s="234"/>
    </row>
    <row r="147" spans="1:6" ht="15" customHeight="1" x14ac:dyDescent="0.2">
      <c r="A147" s="337"/>
      <c r="B147" s="368" t="s">
        <v>219</v>
      </c>
      <c r="C147" s="321">
        <f>SUM(C141:C146)</f>
        <v>0</v>
      </c>
      <c r="D147" s="82"/>
      <c r="E147" s="83">
        <f>SUM(E141:E146)</f>
        <v>0</v>
      </c>
      <c r="F147" s="234"/>
    </row>
    <row r="148" spans="1:6" ht="15" customHeight="1" x14ac:dyDescent="0.2">
      <c r="A148" s="343"/>
      <c r="B148" s="342" t="s">
        <v>220</v>
      </c>
      <c r="C148" s="238">
        <f>+C139+C147</f>
        <v>6520</v>
      </c>
      <c r="D148" s="84"/>
      <c r="E148" s="85">
        <f>+E139+E147</f>
        <v>279099600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50" t="s">
        <v>7</v>
      </c>
      <c r="B152" s="450" t="s">
        <v>8</v>
      </c>
      <c r="C152" s="446" t="s">
        <v>9</v>
      </c>
      <c r="D152" s="258" t="s">
        <v>10</v>
      </c>
      <c r="E152" s="448" t="s">
        <v>11</v>
      </c>
      <c r="F152" s="234"/>
    </row>
    <row r="153" spans="1:6" ht="15" customHeight="1" x14ac:dyDescent="0.2">
      <c r="A153" s="335" t="s">
        <v>222</v>
      </c>
      <c r="B153" s="352" t="s">
        <v>223</v>
      </c>
      <c r="C153" s="294">
        <f>+[7]BS17A!D43</f>
        <v>215</v>
      </c>
      <c r="D153" s="20">
        <f>[7]BS17A!U43</f>
        <v>810</v>
      </c>
      <c r="E153" s="80">
        <f>+[7]BS17A!V43</f>
        <v>174150</v>
      </c>
      <c r="F153" s="234"/>
    </row>
    <row r="154" spans="1:6" ht="15" customHeight="1" x14ac:dyDescent="0.2">
      <c r="A154" s="337" t="s">
        <v>224</v>
      </c>
      <c r="B154" s="334" t="s">
        <v>225</v>
      </c>
      <c r="C154" s="302">
        <f>+[7]BS17A!D44+[7]BS17A!D45</f>
        <v>0</v>
      </c>
      <c r="D154" s="22">
        <f>[7]BS17A!U44</f>
        <v>100</v>
      </c>
      <c r="E154" s="86">
        <f>+[7]BS17A!V44+[7]BS17A!V45</f>
        <v>0</v>
      </c>
      <c r="F154" s="234"/>
    </row>
    <row r="155" spans="1:6" ht="15" customHeight="1" x14ac:dyDescent="0.2">
      <c r="A155" s="343"/>
      <c r="B155" s="342" t="s">
        <v>226</v>
      </c>
      <c r="C155" s="238">
        <f>SUM(C153:C154)</f>
        <v>215</v>
      </c>
      <c r="D155" s="84"/>
      <c r="E155" s="85">
        <f>SUM(E153:E154)</f>
        <v>174150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50" t="s">
        <v>7</v>
      </c>
      <c r="B159" s="450" t="s">
        <v>8</v>
      </c>
      <c r="C159" s="446" t="s">
        <v>9</v>
      </c>
      <c r="D159" s="258" t="s">
        <v>10</v>
      </c>
      <c r="E159" s="448" t="s">
        <v>11</v>
      </c>
      <c r="F159" s="234"/>
    </row>
    <row r="160" spans="1:6" ht="15" customHeight="1" x14ac:dyDescent="0.2">
      <c r="A160" s="335" t="s">
        <v>228</v>
      </c>
      <c r="B160" s="331" t="s">
        <v>229</v>
      </c>
      <c r="C160" s="317">
        <f>+[7]BS17A!$D1481</f>
        <v>0</v>
      </c>
      <c r="D160" s="20">
        <f>+[7]BS17A!$U1481</f>
        <v>44460</v>
      </c>
      <c r="E160" s="80">
        <f>+[7]BS17A!$V1481</f>
        <v>0</v>
      </c>
      <c r="F160" s="234"/>
    </row>
    <row r="161" spans="1:6" ht="15" customHeight="1" x14ac:dyDescent="0.2">
      <c r="A161" s="336" t="s">
        <v>230</v>
      </c>
      <c r="B161" s="333" t="s">
        <v>231</v>
      </c>
      <c r="C161" s="320">
        <f>+[7]BS17A!$D1482</f>
        <v>0</v>
      </c>
      <c r="D161" s="15">
        <f>+[7]BS17A!$U1482</f>
        <v>27950</v>
      </c>
      <c r="E161" s="81">
        <f>+[7]BS17A!$V1482</f>
        <v>0</v>
      </c>
      <c r="F161" s="234"/>
    </row>
    <row r="162" spans="1:6" ht="15" customHeight="1" x14ac:dyDescent="0.2">
      <c r="A162" s="336" t="s">
        <v>232</v>
      </c>
      <c r="B162" s="332" t="s">
        <v>233</v>
      </c>
      <c r="C162" s="320">
        <f>+[7]BS17A!$D1483</f>
        <v>0</v>
      </c>
      <c r="D162" s="15">
        <f>+[7]BS17A!$U1483</f>
        <v>28790</v>
      </c>
      <c r="E162" s="81">
        <f>+[7]BS17A!$V1483</f>
        <v>0</v>
      </c>
      <c r="F162" s="234"/>
    </row>
    <row r="163" spans="1:6" ht="15" customHeight="1" x14ac:dyDescent="0.2">
      <c r="A163" s="336" t="s">
        <v>234</v>
      </c>
      <c r="B163" s="333" t="s">
        <v>235</v>
      </c>
      <c r="C163" s="320">
        <f>+[7]BS17A!$D1484</f>
        <v>0</v>
      </c>
      <c r="D163" s="15">
        <f>+[7]BS17A!$U1484</f>
        <v>863910</v>
      </c>
      <c r="E163" s="81">
        <f>+[7]BS17A!$V1484</f>
        <v>0</v>
      </c>
      <c r="F163" s="234"/>
    </row>
    <row r="164" spans="1:6" ht="15" customHeight="1" x14ac:dyDescent="0.2">
      <c r="A164" s="336" t="s">
        <v>236</v>
      </c>
      <c r="B164" s="333" t="s">
        <v>237</v>
      </c>
      <c r="C164" s="320">
        <f>+[7]BS17A!$D1485</f>
        <v>0</v>
      </c>
      <c r="D164" s="15">
        <f>+[7]BS17A!$U1485</f>
        <v>392400</v>
      </c>
      <c r="E164" s="81">
        <f>+[7]BS17A!$V1485</f>
        <v>0</v>
      </c>
      <c r="F164" s="234"/>
    </row>
    <row r="165" spans="1:6" ht="15" customHeight="1" x14ac:dyDescent="0.2">
      <c r="A165" s="336" t="s">
        <v>238</v>
      </c>
      <c r="B165" s="333" t="s">
        <v>239</v>
      </c>
      <c r="C165" s="320">
        <f>+[7]BS17A!$D1486</f>
        <v>0</v>
      </c>
      <c r="D165" s="15">
        <f>+[7]BS17A!$U1486</f>
        <v>600020</v>
      </c>
      <c r="E165" s="81">
        <f>+[7]BS17A!$V1486</f>
        <v>0</v>
      </c>
      <c r="F165" s="234"/>
    </row>
    <row r="166" spans="1:6" ht="15" customHeight="1" x14ac:dyDescent="0.2">
      <c r="A166" s="366" t="s">
        <v>240</v>
      </c>
      <c r="B166" s="364" t="s">
        <v>241</v>
      </c>
      <c r="C166" s="320">
        <f>+[7]BS17A!$D1487</f>
        <v>0</v>
      </c>
      <c r="D166" s="15">
        <f>+[7]BS17A!$U1487</f>
        <v>54100</v>
      </c>
      <c r="E166" s="81">
        <f>+[7]BS17A!$V1487</f>
        <v>0</v>
      </c>
      <c r="F166" s="234"/>
    </row>
    <row r="167" spans="1:6" ht="15" customHeight="1" x14ac:dyDescent="0.2">
      <c r="A167" s="367">
        <v>1901029</v>
      </c>
      <c r="B167" s="365" t="s">
        <v>242</v>
      </c>
      <c r="C167" s="318">
        <f>+[7]BS17A!$D1488</f>
        <v>0</v>
      </c>
      <c r="D167" s="22">
        <f>+[7]BS17A!$U1488</f>
        <v>703310</v>
      </c>
      <c r="E167" s="86">
        <f>+[7]BS17A!$V1488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50" t="s">
        <v>7</v>
      </c>
      <c r="B172" s="450" t="s">
        <v>8</v>
      </c>
      <c r="C172" s="446" t="s">
        <v>9</v>
      </c>
      <c r="D172" s="258" t="s">
        <v>10</v>
      </c>
      <c r="E172" s="448" t="s">
        <v>11</v>
      </c>
      <c r="F172" s="234"/>
    </row>
    <row r="173" spans="1:6" ht="12.75" customHeight="1" x14ac:dyDescent="0.2">
      <c r="A173" s="363">
        <v>1101004</v>
      </c>
      <c r="B173" s="359" t="s">
        <v>245</v>
      </c>
      <c r="C173" s="294">
        <f>+[7]BS17A!$D805</f>
        <v>15</v>
      </c>
      <c r="D173" s="20">
        <f>+[7]BS17A!$U805</f>
        <v>15250</v>
      </c>
      <c r="E173" s="80">
        <f>+[7]BS17A!$V805</f>
        <v>228750</v>
      </c>
      <c r="F173" s="234"/>
    </row>
    <row r="174" spans="1:6" ht="12.75" customHeight="1" x14ac:dyDescent="0.2">
      <c r="A174" s="358">
        <v>1101006</v>
      </c>
      <c r="B174" s="360" t="s">
        <v>246</v>
      </c>
      <c r="C174" s="291">
        <f>+[7]BS17A!$D806</f>
        <v>0</v>
      </c>
      <c r="D174" s="15">
        <f>+[7]BS17A!$U806</f>
        <v>12190</v>
      </c>
      <c r="E174" s="81">
        <f>+[7]BS17A!$V806</f>
        <v>0</v>
      </c>
      <c r="F174" s="234"/>
    </row>
    <row r="175" spans="1:6" ht="24.75" customHeight="1" x14ac:dyDescent="0.2">
      <c r="A175" s="358" t="s">
        <v>247</v>
      </c>
      <c r="B175" s="361" t="s">
        <v>248</v>
      </c>
      <c r="C175" s="291">
        <f>+[7]BS17A!$D1197</f>
        <v>679</v>
      </c>
      <c r="D175" s="15">
        <f>+[7]BS17A!$U1197</f>
        <v>5220</v>
      </c>
      <c r="E175" s="81">
        <f>+[7]BS17A!$V1197</f>
        <v>3544380</v>
      </c>
      <c r="F175" s="234"/>
    </row>
    <row r="176" spans="1:6" ht="24.75" customHeight="1" x14ac:dyDescent="0.2">
      <c r="A176" s="358" t="s">
        <v>249</v>
      </c>
      <c r="B176" s="361" t="s">
        <v>250</v>
      </c>
      <c r="C176" s="291">
        <f>+[7]BS17A!$D1198</f>
        <v>26</v>
      </c>
      <c r="D176" s="15">
        <f>+[7]BS17A!$U1198</f>
        <v>14720</v>
      </c>
      <c r="E176" s="81">
        <f>+[7]BS17A!$V1198</f>
        <v>382720</v>
      </c>
      <c r="F176" s="234"/>
    </row>
    <row r="177" spans="1:6" ht="24.75" customHeight="1" x14ac:dyDescent="0.2">
      <c r="A177" s="358" t="s">
        <v>251</v>
      </c>
      <c r="B177" s="361" t="s">
        <v>252</v>
      </c>
      <c r="C177" s="291">
        <f>+[7]BS17A!$D1199</f>
        <v>29</v>
      </c>
      <c r="D177" s="15">
        <f>+[7]BS17A!$U1199</f>
        <v>24960</v>
      </c>
      <c r="E177" s="81">
        <f>+[7]BS17A!$V1199</f>
        <v>723840</v>
      </c>
      <c r="F177" s="234"/>
    </row>
    <row r="178" spans="1:6" ht="12.75" customHeight="1" x14ac:dyDescent="0.2">
      <c r="A178" s="358" t="s">
        <v>253</v>
      </c>
      <c r="B178" s="361" t="s">
        <v>254</v>
      </c>
      <c r="C178" s="291">
        <f>+[7]BS17A!$D1200</f>
        <v>0</v>
      </c>
      <c r="D178" s="15">
        <f>+[7]BS17A!$U1200</f>
        <v>47660</v>
      </c>
      <c r="E178" s="81">
        <f>+[7]BS17A!$V1200</f>
        <v>0</v>
      </c>
      <c r="F178" s="234"/>
    </row>
    <row r="179" spans="1:6" ht="12.75" customHeight="1" x14ac:dyDescent="0.2">
      <c r="A179" s="358" t="s">
        <v>255</v>
      </c>
      <c r="B179" s="361" t="s">
        <v>256</v>
      </c>
      <c r="C179" s="291">
        <f>+[7]BS17A!$D1201</f>
        <v>69</v>
      </c>
      <c r="D179" s="15">
        <f>+[7]BS17A!$U1201</f>
        <v>53120</v>
      </c>
      <c r="E179" s="81">
        <f>+[7]BS17A!$V1201</f>
        <v>3665280</v>
      </c>
      <c r="F179" s="234"/>
    </row>
    <row r="180" spans="1:6" ht="24.75" customHeight="1" x14ac:dyDescent="0.2">
      <c r="A180" s="358" t="s">
        <v>257</v>
      </c>
      <c r="B180" s="361" t="s">
        <v>258</v>
      </c>
      <c r="C180" s="291">
        <f>+[7]BS17A!$D1202</f>
        <v>0</v>
      </c>
      <c r="D180" s="15">
        <f>+[7]BS17A!$U1202</f>
        <v>29800</v>
      </c>
      <c r="E180" s="81">
        <f>+[7]BS17A!$V1202</f>
        <v>0</v>
      </c>
      <c r="F180" s="234"/>
    </row>
    <row r="181" spans="1:6" ht="12.75" customHeight="1" x14ac:dyDescent="0.2">
      <c r="A181" s="358" t="s">
        <v>259</v>
      </c>
      <c r="B181" s="362" t="s">
        <v>260</v>
      </c>
      <c r="C181" s="291">
        <f>+[7]BS17A!$D1203</f>
        <v>0</v>
      </c>
      <c r="D181" s="15">
        <f>+[7]BS17A!$U1203</f>
        <v>230540</v>
      </c>
      <c r="E181" s="81">
        <f>+[7]BS17A!$V1203</f>
        <v>0</v>
      </c>
      <c r="F181" s="234"/>
    </row>
    <row r="182" spans="1:6" ht="12.75" customHeight="1" x14ac:dyDescent="0.2">
      <c r="A182" s="358" t="s">
        <v>261</v>
      </c>
      <c r="B182" s="361" t="s">
        <v>262</v>
      </c>
      <c r="C182" s="291">
        <f>+[7]BS17A!$D1204</f>
        <v>0</v>
      </c>
      <c r="D182" s="15">
        <f>+[7]BS17A!$U1204</f>
        <v>262080</v>
      </c>
      <c r="E182" s="81">
        <f>+[7]BS17A!$V1204</f>
        <v>0</v>
      </c>
      <c r="F182" s="234"/>
    </row>
    <row r="183" spans="1:6" ht="12.75" customHeight="1" x14ac:dyDescent="0.2">
      <c r="A183" s="358" t="s">
        <v>263</v>
      </c>
      <c r="B183" s="361" t="s">
        <v>264</v>
      </c>
      <c r="C183" s="291">
        <f>+[7]BS17A!$D1205</f>
        <v>0</v>
      </c>
      <c r="D183" s="15">
        <f>+[7]BS17A!$U1205</f>
        <v>213720</v>
      </c>
      <c r="E183" s="81">
        <f>+[7]BS17A!$V1205</f>
        <v>0</v>
      </c>
      <c r="F183" s="234"/>
    </row>
    <row r="184" spans="1:6" ht="24.75" customHeight="1" x14ac:dyDescent="0.2">
      <c r="A184" s="358" t="s">
        <v>265</v>
      </c>
      <c r="B184" s="362" t="s">
        <v>266</v>
      </c>
      <c r="C184" s="291">
        <f>+[7]BS17A!$D1206</f>
        <v>0</v>
      </c>
      <c r="D184" s="15">
        <f>+[7]BS17A!$U1206</f>
        <v>274520</v>
      </c>
      <c r="E184" s="81">
        <f>+[7]BS17A!$V1206</f>
        <v>0</v>
      </c>
      <c r="F184" s="234"/>
    </row>
    <row r="185" spans="1:6" ht="24.75" customHeight="1" x14ac:dyDescent="0.2">
      <c r="A185" s="358" t="s">
        <v>267</v>
      </c>
      <c r="B185" s="362" t="s">
        <v>268</v>
      </c>
      <c r="C185" s="291">
        <f>+[7]BS17A!$D1207</f>
        <v>0</v>
      </c>
      <c r="D185" s="15">
        <f>+[7]BS17A!$U1207</f>
        <v>280890</v>
      </c>
      <c r="E185" s="81">
        <f>+[7]BS17A!$V1207</f>
        <v>0</v>
      </c>
      <c r="F185" s="234"/>
    </row>
    <row r="186" spans="1:6" ht="24.75" customHeight="1" x14ac:dyDescent="0.2">
      <c r="A186" s="358" t="s">
        <v>269</v>
      </c>
      <c r="B186" s="362" t="s">
        <v>270</v>
      </c>
      <c r="C186" s="291">
        <f>+[7]BS17A!$D1208</f>
        <v>0</v>
      </c>
      <c r="D186" s="15">
        <f>+[7]BS17A!$U1208</f>
        <v>237550</v>
      </c>
      <c r="E186" s="81">
        <f>+[7]BS17A!$V1208</f>
        <v>0</v>
      </c>
      <c r="F186" s="234"/>
    </row>
    <row r="187" spans="1:6" ht="12.75" customHeight="1" x14ac:dyDescent="0.2">
      <c r="A187" s="358" t="s">
        <v>271</v>
      </c>
      <c r="B187" s="362" t="s">
        <v>272</v>
      </c>
      <c r="C187" s="291">
        <f>+[7]BS17A!$D1209</f>
        <v>0</v>
      </c>
      <c r="D187" s="15">
        <f>+[7]BS17A!$U1209</f>
        <v>253550</v>
      </c>
      <c r="E187" s="81">
        <f>+[7]BS17A!$V1209</f>
        <v>0</v>
      </c>
      <c r="F187" s="234"/>
    </row>
    <row r="188" spans="1:6" ht="12.75" customHeight="1" x14ac:dyDescent="0.2">
      <c r="A188" s="358" t="s">
        <v>273</v>
      </c>
      <c r="B188" s="362" t="s">
        <v>274</v>
      </c>
      <c r="C188" s="291">
        <f>+[7]BS17A!$D1210</f>
        <v>0</v>
      </c>
      <c r="D188" s="15">
        <f>+[7]BS17A!$U1210</f>
        <v>303190</v>
      </c>
      <c r="E188" s="81">
        <f>+[7]BS17A!$V1210</f>
        <v>0</v>
      </c>
      <c r="F188" s="234"/>
    </row>
    <row r="189" spans="1:6" ht="24.75" customHeight="1" x14ac:dyDescent="0.2">
      <c r="A189" s="358" t="s">
        <v>275</v>
      </c>
      <c r="B189" s="361" t="s">
        <v>276</v>
      </c>
      <c r="C189" s="291">
        <f>+[7]BS17A!$D1211</f>
        <v>0</v>
      </c>
      <c r="D189" s="15">
        <f>+[7]BS17A!$U1211</f>
        <v>268850</v>
      </c>
      <c r="E189" s="81">
        <f>+[7]BS17A!$V1211</f>
        <v>0</v>
      </c>
      <c r="F189" s="234"/>
    </row>
    <row r="190" spans="1:6" ht="24.75" customHeight="1" x14ac:dyDescent="0.2">
      <c r="A190" s="358" t="s">
        <v>277</v>
      </c>
      <c r="B190" s="362" t="s">
        <v>278</v>
      </c>
      <c r="C190" s="291">
        <f>+[7]BS17A!$D1212</f>
        <v>0</v>
      </c>
      <c r="D190" s="15">
        <f>+[7]BS17A!$U1212</f>
        <v>1967550</v>
      </c>
      <c r="E190" s="81">
        <f>+[7]BS17A!$V1212</f>
        <v>0</v>
      </c>
      <c r="F190" s="234"/>
    </row>
    <row r="191" spans="1:6" ht="12.75" customHeight="1" x14ac:dyDescent="0.2">
      <c r="A191" s="358" t="s">
        <v>279</v>
      </c>
      <c r="B191" s="362" t="s">
        <v>280</v>
      </c>
      <c r="C191" s="291">
        <f>+[7]BS17A!$D1213</f>
        <v>0</v>
      </c>
      <c r="D191" s="15">
        <f>+[7]BS17A!$U1213</f>
        <v>1228930</v>
      </c>
      <c r="E191" s="81">
        <f>+[7]BS17A!$V1213</f>
        <v>0</v>
      </c>
      <c r="F191" s="234"/>
    </row>
    <row r="192" spans="1:6" ht="12.75" customHeight="1" x14ac:dyDescent="0.2">
      <c r="A192" s="336" t="s">
        <v>281</v>
      </c>
      <c r="B192" s="362" t="s">
        <v>282</v>
      </c>
      <c r="C192" s="291">
        <f>+[7]BS17A!$D1214</f>
        <v>0</v>
      </c>
      <c r="D192" s="15">
        <f>+[7]BS17A!$U1214</f>
        <v>1189460</v>
      </c>
      <c r="E192" s="81">
        <f>+[7]BS17A!$V1214</f>
        <v>0</v>
      </c>
      <c r="F192" s="234"/>
    </row>
    <row r="193" spans="1:6" ht="24.75" customHeight="1" x14ac:dyDescent="0.2">
      <c r="A193" s="358" t="s">
        <v>283</v>
      </c>
      <c r="B193" s="362" t="s">
        <v>284</v>
      </c>
      <c r="C193" s="291">
        <f>+[7]BS17A!$D1215</f>
        <v>0</v>
      </c>
      <c r="D193" s="15">
        <f>+[7]BS17A!$U1215</f>
        <v>1246120</v>
      </c>
      <c r="E193" s="81">
        <f>+[7]BS17A!$V1215</f>
        <v>0</v>
      </c>
      <c r="F193" s="234"/>
    </row>
    <row r="194" spans="1:6" ht="12.75" customHeight="1" x14ac:dyDescent="0.2">
      <c r="A194" s="336" t="s">
        <v>285</v>
      </c>
      <c r="B194" s="362" t="s">
        <v>286</v>
      </c>
      <c r="C194" s="291">
        <f>+[7]BS17A!$D1216</f>
        <v>0</v>
      </c>
      <c r="D194" s="15">
        <f>+[7]BS17A!$U1216</f>
        <v>176340</v>
      </c>
      <c r="E194" s="81">
        <f>+[7]BS17A!$V1216</f>
        <v>0</v>
      </c>
      <c r="F194" s="234"/>
    </row>
    <row r="195" spans="1:6" ht="12.75" customHeight="1" x14ac:dyDescent="0.2">
      <c r="A195" s="336" t="s">
        <v>287</v>
      </c>
      <c r="B195" s="362" t="s">
        <v>288</v>
      </c>
      <c r="C195" s="291">
        <f>+[7]BS17A!$D1217</f>
        <v>0</v>
      </c>
      <c r="D195" s="15">
        <f>+[7]BS17A!$U1217</f>
        <v>402390</v>
      </c>
      <c r="E195" s="81">
        <f>+[7]BS17A!$V1217</f>
        <v>0</v>
      </c>
      <c r="F195" s="234"/>
    </row>
    <row r="196" spans="1:6" ht="12.75" customHeight="1" x14ac:dyDescent="0.2">
      <c r="A196" s="358" t="s">
        <v>289</v>
      </c>
      <c r="B196" s="362" t="s">
        <v>290</v>
      </c>
      <c r="C196" s="291">
        <f>+[7]BS17A!$D1218</f>
        <v>0</v>
      </c>
      <c r="D196" s="15">
        <f>+[7]BS17A!$U1218</f>
        <v>149180</v>
      </c>
      <c r="E196" s="81">
        <f>+[7]BS17A!$V1218</f>
        <v>0</v>
      </c>
      <c r="F196" s="234"/>
    </row>
    <row r="197" spans="1:6" ht="12.75" customHeight="1" x14ac:dyDescent="0.2">
      <c r="A197" s="358" t="s">
        <v>291</v>
      </c>
      <c r="B197" s="362" t="s">
        <v>292</v>
      </c>
      <c r="C197" s="291">
        <f>+[7]BS17A!$D1219</f>
        <v>0</v>
      </c>
      <c r="D197" s="15">
        <f>+[7]BS17A!$U1219</f>
        <v>1208690</v>
      </c>
      <c r="E197" s="81">
        <f>+[7]BS17A!$V1219</f>
        <v>0</v>
      </c>
      <c r="F197" s="234"/>
    </row>
    <row r="198" spans="1:6" ht="12.75" customHeight="1" x14ac:dyDescent="0.2">
      <c r="A198" s="358" t="s">
        <v>293</v>
      </c>
      <c r="B198" s="362" t="s">
        <v>294</v>
      </c>
      <c r="C198" s="291">
        <f>+[7]BS17A!$D1220</f>
        <v>0</v>
      </c>
      <c r="D198" s="15">
        <f>+[7]BS17A!$U1220</f>
        <v>1208690</v>
      </c>
      <c r="E198" s="81">
        <f>+[7]BS17A!$V1220</f>
        <v>0</v>
      </c>
      <c r="F198" s="234"/>
    </row>
    <row r="199" spans="1:6" ht="12.75" customHeight="1" x14ac:dyDescent="0.2">
      <c r="A199" s="358">
        <v>1801001</v>
      </c>
      <c r="B199" s="360" t="s">
        <v>295</v>
      </c>
      <c r="C199" s="291">
        <f>+[7]BS17A!$D1354</f>
        <v>60</v>
      </c>
      <c r="D199" s="15">
        <f>+[7]BS17A!$U1354</f>
        <v>36050</v>
      </c>
      <c r="E199" s="81">
        <f>+[7]BS17A!$V1354</f>
        <v>2163000</v>
      </c>
      <c r="F199" s="234"/>
    </row>
    <row r="200" spans="1:6" ht="12.75" customHeight="1" x14ac:dyDescent="0.2">
      <c r="A200" s="358">
        <v>1801003</v>
      </c>
      <c r="B200" s="362" t="s">
        <v>296</v>
      </c>
      <c r="C200" s="291">
        <f>+[7]BS17A!$D1355</f>
        <v>0</v>
      </c>
      <c r="D200" s="15">
        <f>+[7]BS17A!$U1355</f>
        <v>43480</v>
      </c>
      <c r="E200" s="81">
        <f>+[7]BS17A!$V1355</f>
        <v>0</v>
      </c>
      <c r="F200" s="234"/>
    </row>
    <row r="201" spans="1:6" ht="12.75" customHeight="1" x14ac:dyDescent="0.2">
      <c r="A201" s="358">
        <v>1801006</v>
      </c>
      <c r="B201" s="360" t="s">
        <v>297</v>
      </c>
      <c r="C201" s="291">
        <f>+[7]BS17A!$D1356</f>
        <v>11</v>
      </c>
      <c r="D201" s="15">
        <f>+[7]BS17A!$U1356</f>
        <v>46320</v>
      </c>
      <c r="E201" s="81">
        <f>+[7]BS17A!$V1356</f>
        <v>509520</v>
      </c>
      <c r="F201" s="234"/>
    </row>
    <row r="202" spans="1:6" ht="24.75" customHeight="1" x14ac:dyDescent="0.2">
      <c r="A202" s="358" t="s">
        <v>298</v>
      </c>
      <c r="B202" s="360" t="s">
        <v>299</v>
      </c>
      <c r="C202" s="291">
        <f>[7]BS17A!D1036</f>
        <v>0</v>
      </c>
      <c r="D202" s="15">
        <f>[7]BS17A!U1036</f>
        <v>9750</v>
      </c>
      <c r="E202" s="81">
        <f>[7]BS17A!V1036</f>
        <v>0</v>
      </c>
      <c r="F202" s="234"/>
    </row>
    <row r="203" spans="1:6" ht="24.75" customHeight="1" x14ac:dyDescent="0.2">
      <c r="A203" s="386" t="s">
        <v>300</v>
      </c>
      <c r="B203" s="388" t="s">
        <v>301</v>
      </c>
      <c r="C203" s="384">
        <f>[7]BS17A!D807</f>
        <v>0</v>
      </c>
      <c r="D203" s="15">
        <f>[7]BS17A!U807</f>
        <v>413710</v>
      </c>
      <c r="E203" s="81">
        <f>[7]BS17A!V807</f>
        <v>0</v>
      </c>
      <c r="F203" s="234"/>
    </row>
    <row r="204" spans="1:6" ht="24.75" customHeight="1" x14ac:dyDescent="0.2">
      <c r="A204" s="386" t="s">
        <v>302</v>
      </c>
      <c r="B204" s="388" t="s">
        <v>303</v>
      </c>
      <c r="C204" s="384">
        <f>[7]BS17A!D808</f>
        <v>0</v>
      </c>
      <c r="D204" s="15">
        <f>[7]BS17A!U808</f>
        <v>9286150</v>
      </c>
      <c r="E204" s="81">
        <f>[7]BS17A!V808</f>
        <v>0</v>
      </c>
      <c r="F204" s="234"/>
    </row>
    <row r="205" spans="1:6" ht="24.75" customHeight="1" x14ac:dyDescent="0.2">
      <c r="A205" s="386" t="s">
        <v>304</v>
      </c>
      <c r="B205" s="388" t="s">
        <v>305</v>
      </c>
      <c r="C205" s="384">
        <f>[7]BS17A!D809</f>
        <v>0</v>
      </c>
      <c r="D205" s="15">
        <f>[7]BS17A!U809</f>
        <v>238380</v>
      </c>
      <c r="E205" s="81">
        <f>[7]BS17A!V809</f>
        <v>0</v>
      </c>
      <c r="F205" s="234"/>
    </row>
    <row r="206" spans="1:6" ht="24.75" customHeight="1" x14ac:dyDescent="0.2">
      <c r="A206" s="387" t="s">
        <v>306</v>
      </c>
      <c r="B206" s="389" t="s">
        <v>307</v>
      </c>
      <c r="C206" s="385">
        <f>[7]BS17A!D810</f>
        <v>0</v>
      </c>
      <c r="D206" s="22">
        <f>[7]BS17A!U810</f>
        <v>1087000</v>
      </c>
      <c r="E206" s="86">
        <f>[7]BS17A!V810</f>
        <v>0</v>
      </c>
      <c r="F206" s="234"/>
    </row>
    <row r="207" spans="1:6" ht="17.25" customHeight="1" x14ac:dyDescent="0.2">
      <c r="A207" s="343"/>
      <c r="B207" s="342" t="s">
        <v>308</v>
      </c>
      <c r="C207" s="238">
        <f>SUM(C173:C206)</f>
        <v>889</v>
      </c>
      <c r="D207" s="84"/>
      <c r="E207" s="85">
        <f>SUM(E173:E206)</f>
        <v>11217490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50" t="s">
        <v>7</v>
      </c>
      <c r="B211" s="450" t="s">
        <v>8</v>
      </c>
      <c r="C211" s="446" t="s">
        <v>9</v>
      </c>
      <c r="D211" s="258" t="s">
        <v>10</v>
      </c>
      <c r="E211" s="448" t="s">
        <v>11</v>
      </c>
      <c r="F211" s="231"/>
    </row>
    <row r="212" spans="1:6" ht="12.75" customHeight="1" x14ac:dyDescent="0.2">
      <c r="A212" s="335" t="s">
        <v>310</v>
      </c>
      <c r="B212" s="352" t="s">
        <v>311</v>
      </c>
      <c r="C212" s="294">
        <f>+[7]BS17A!$D18</f>
        <v>0</v>
      </c>
      <c r="D212" s="20">
        <f>+[7]BS17A!$U18</f>
        <v>15080</v>
      </c>
      <c r="E212" s="80">
        <f>+[7]BS17A!$V18</f>
        <v>0</v>
      </c>
      <c r="F212" s="234"/>
    </row>
    <row r="213" spans="1:6" ht="12.75" customHeight="1" x14ac:dyDescent="0.2">
      <c r="A213" s="336" t="s">
        <v>312</v>
      </c>
      <c r="B213" s="333" t="s">
        <v>313</v>
      </c>
      <c r="C213" s="291">
        <f>+[7]BS17A!$D19</f>
        <v>61</v>
      </c>
      <c r="D213" s="15">
        <f>+[7]BS17A!$U19</f>
        <v>15080</v>
      </c>
      <c r="E213" s="81">
        <f>+[7]BS17A!$V19</f>
        <v>919880</v>
      </c>
      <c r="F213" s="234"/>
    </row>
    <row r="214" spans="1:6" ht="12.75" customHeight="1" x14ac:dyDescent="0.2">
      <c r="A214" s="336" t="s">
        <v>314</v>
      </c>
      <c r="B214" s="332" t="s">
        <v>315</v>
      </c>
      <c r="C214" s="291">
        <f>+[7]BS17A!$D47</f>
        <v>0</v>
      </c>
      <c r="D214" s="15">
        <f>+[7]BS17A!$U47</f>
        <v>1440</v>
      </c>
      <c r="E214" s="81">
        <f>+[7]BS17A!$V47</f>
        <v>0</v>
      </c>
      <c r="F214" s="234"/>
    </row>
    <row r="215" spans="1:6" ht="12.75" customHeight="1" x14ac:dyDescent="0.2">
      <c r="A215" s="336" t="s">
        <v>316</v>
      </c>
      <c r="B215" s="332" t="s">
        <v>317</v>
      </c>
      <c r="C215" s="291">
        <f>+[7]BS17A!$D48</f>
        <v>391</v>
      </c>
      <c r="D215" s="15">
        <f>+[7]BS17A!$U48</f>
        <v>710</v>
      </c>
      <c r="E215" s="81">
        <f>+[7]BS17A!$V48</f>
        <v>277610</v>
      </c>
      <c r="F215" s="234"/>
    </row>
    <row r="216" spans="1:6" ht="12.75" customHeight="1" x14ac:dyDescent="0.2">
      <c r="A216" s="336" t="s">
        <v>318</v>
      </c>
      <c r="B216" s="333" t="s">
        <v>319</v>
      </c>
      <c r="C216" s="291">
        <f>+[7]BS17A!$D49</f>
        <v>4858</v>
      </c>
      <c r="D216" s="15">
        <f>+[7]BS17A!$U49</f>
        <v>2140</v>
      </c>
      <c r="E216" s="81">
        <f>+[7]BS17A!$V49</f>
        <v>10396120</v>
      </c>
      <c r="F216" s="234"/>
    </row>
    <row r="217" spans="1:6" ht="12.75" customHeight="1" x14ac:dyDescent="0.2">
      <c r="A217" s="336" t="s">
        <v>320</v>
      </c>
      <c r="B217" s="333" t="s">
        <v>321</v>
      </c>
      <c r="C217" s="291">
        <f>+[7]BS17A!$D50</f>
        <v>79</v>
      </c>
      <c r="D217" s="15">
        <f>+[7]BS17A!$U50</f>
        <v>16070</v>
      </c>
      <c r="E217" s="81">
        <f>+[7]BS17A!$V50</f>
        <v>1269530</v>
      </c>
      <c r="F217" s="234"/>
    </row>
    <row r="218" spans="1:6" ht="12.75" customHeight="1" x14ac:dyDescent="0.2">
      <c r="A218" s="336" t="s">
        <v>322</v>
      </c>
      <c r="B218" s="332" t="s">
        <v>323</v>
      </c>
      <c r="C218" s="291">
        <f>+[7]BS17A!$D51</f>
        <v>156</v>
      </c>
      <c r="D218" s="15">
        <f>+[7]BS17A!$U51</f>
        <v>36900</v>
      </c>
      <c r="E218" s="81">
        <f>+[7]BS17A!$V51</f>
        <v>5756400</v>
      </c>
      <c r="F218" s="234"/>
    </row>
    <row r="219" spans="1:6" ht="12.75" customHeight="1" x14ac:dyDescent="0.2">
      <c r="A219" s="358" t="s">
        <v>324</v>
      </c>
      <c r="B219" s="332" t="s">
        <v>325</v>
      </c>
      <c r="C219" s="291">
        <f>+[7]BS17A!D52</f>
        <v>45</v>
      </c>
      <c r="D219" s="92"/>
      <c r="E219" s="81">
        <f>+[7]BS17A!V52</f>
        <v>414450</v>
      </c>
      <c r="F219" s="234"/>
    </row>
    <row r="220" spans="1:6" ht="12.75" customHeight="1" x14ac:dyDescent="0.2">
      <c r="A220" s="337" t="s">
        <v>326</v>
      </c>
      <c r="B220" s="334" t="s">
        <v>327</v>
      </c>
      <c r="C220" s="302">
        <f>+[7]BS17A!$D1861</f>
        <v>32</v>
      </c>
      <c r="D220" s="22">
        <f>+[7]BS17A!$U1861</f>
        <v>29900</v>
      </c>
      <c r="E220" s="86">
        <f>+[7]BS17A!$V1861</f>
        <v>956800</v>
      </c>
      <c r="F220" s="234"/>
    </row>
    <row r="221" spans="1:6" ht="12.75" x14ac:dyDescent="0.2">
      <c r="A221" s="343"/>
      <c r="B221" s="342" t="s">
        <v>328</v>
      </c>
      <c r="C221" s="238">
        <f>SUM(C212:C220)</f>
        <v>5622</v>
      </c>
      <c r="D221" s="84"/>
      <c r="E221" s="91">
        <f>SUM(E212:E220)</f>
        <v>19990790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50" t="s">
        <v>7</v>
      </c>
      <c r="B225" s="450" t="s">
        <v>9</v>
      </c>
      <c r="C225" s="450"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50" t="s">
        <v>7</v>
      </c>
      <c r="B232" s="450" t="s">
        <v>8</v>
      </c>
      <c r="C232" s="446" t="s">
        <v>9</v>
      </c>
      <c r="D232" s="258" t="s">
        <v>10</v>
      </c>
      <c r="E232" s="448" t="s">
        <v>11</v>
      </c>
      <c r="F232" s="280"/>
      <c r="G232" s="281"/>
    </row>
    <row r="233" spans="1:7" ht="15" customHeight="1" x14ac:dyDescent="0.2">
      <c r="A233" s="335" t="s">
        <v>336</v>
      </c>
      <c r="B233" s="352" t="s">
        <v>337</v>
      </c>
      <c r="C233" s="317">
        <f>+[7]BS17A!$D1941</f>
        <v>303</v>
      </c>
      <c r="D233" s="20">
        <f>+[7]BS17A!$U1941</f>
        <v>20650</v>
      </c>
      <c r="E233" s="80">
        <f>+[7]BS17A!$V1941</f>
        <v>6256950</v>
      </c>
      <c r="F233" s="234"/>
    </row>
    <row r="234" spans="1:7" ht="15" customHeight="1" x14ac:dyDescent="0.2">
      <c r="A234" s="337" t="s">
        <v>338</v>
      </c>
      <c r="B234" s="334" t="s">
        <v>339</v>
      </c>
      <c r="C234" s="318">
        <f>+[7]BS17A!$D1942</f>
        <v>0</v>
      </c>
      <c r="D234" s="22">
        <f>+[7]BS17A!$U1942</f>
        <v>258790</v>
      </c>
      <c r="E234" s="86">
        <f>+[7]BS17A!$V1942</f>
        <v>0</v>
      </c>
      <c r="F234" s="234"/>
    </row>
    <row r="235" spans="1:7" ht="18" customHeight="1" x14ac:dyDescent="0.2">
      <c r="A235" s="343"/>
      <c r="B235" s="342" t="s">
        <v>340</v>
      </c>
      <c r="C235" s="238">
        <f>SUM(C233:C234)</f>
        <v>303</v>
      </c>
      <c r="D235" s="84"/>
      <c r="E235" s="85">
        <f>SUM(E233:E234)</f>
        <v>6256950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50" t="s">
        <v>7</v>
      </c>
      <c r="B239" s="450" t="s">
        <v>8</v>
      </c>
      <c r="C239" s="446" t="s">
        <v>9</v>
      </c>
      <c r="D239" s="258" t="s">
        <v>10</v>
      </c>
      <c r="E239" s="448" t="s">
        <v>11</v>
      </c>
      <c r="F239" s="234"/>
    </row>
    <row r="240" spans="1:7" ht="18" customHeight="1" x14ac:dyDescent="0.2">
      <c r="A240" s="276" t="s">
        <v>342</v>
      </c>
      <c r="B240" s="244" t="s">
        <v>343</v>
      </c>
      <c r="C240" s="285">
        <f>[7]BS17A!D768</f>
        <v>956</v>
      </c>
      <c r="D240" s="101"/>
      <c r="E240" s="102">
        <f>[7]BS17A!V768</f>
        <v>7319550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50" t="s">
        <v>7</v>
      </c>
      <c r="B243" s="446" t="s">
        <v>345</v>
      </c>
      <c r="C243" s="257" t="s">
        <v>346</v>
      </c>
      <c r="D243" s="258" t="s">
        <v>10</v>
      </c>
      <c r="E243" s="448" t="s">
        <v>11</v>
      </c>
      <c r="F243" s="234"/>
    </row>
    <row r="244" spans="1:6" ht="15" customHeight="1" x14ac:dyDescent="0.2">
      <c r="A244" s="237" t="s">
        <v>347</v>
      </c>
      <c r="B244" s="304" t="s">
        <v>348</v>
      </c>
      <c r="C244" s="294">
        <f>+[7]BS17A!$D1944</f>
        <v>0</v>
      </c>
      <c r="D244" s="20">
        <f>+[7]BS17A!$U1944</f>
        <v>264330</v>
      </c>
      <c r="E244" s="80">
        <f>+[7]BS17A!$V1944</f>
        <v>0</v>
      </c>
      <c r="F244" s="234"/>
    </row>
    <row r="245" spans="1:6" ht="15" customHeight="1" x14ac:dyDescent="0.2">
      <c r="A245" s="236" t="s">
        <v>349</v>
      </c>
      <c r="B245" s="305" t="s">
        <v>350</v>
      </c>
      <c r="C245" s="291">
        <f>+[7]BS17A!$D1945</f>
        <v>0</v>
      </c>
      <c r="D245" s="15">
        <f>+[7]BS17A!$U1945</f>
        <v>37550</v>
      </c>
      <c r="E245" s="81">
        <f>+[7]BS17A!$V1945</f>
        <v>0</v>
      </c>
      <c r="F245" s="234"/>
    </row>
    <row r="246" spans="1:6" ht="15" customHeight="1" x14ac:dyDescent="0.2">
      <c r="A246" s="236" t="s">
        <v>351</v>
      </c>
      <c r="B246" s="305" t="s">
        <v>352</v>
      </c>
      <c r="C246" s="291">
        <f>+[7]BS17A!$D1946</f>
        <v>0</v>
      </c>
      <c r="D246" s="15">
        <f>+[7]BS17A!$U1946</f>
        <v>141690</v>
      </c>
      <c r="E246" s="81">
        <f>+[7]BS17A!$V1946</f>
        <v>0</v>
      </c>
      <c r="F246" s="234"/>
    </row>
    <row r="247" spans="1:6" ht="15" customHeight="1" x14ac:dyDescent="0.2">
      <c r="A247" s="236" t="s">
        <v>353</v>
      </c>
      <c r="B247" s="305" t="s">
        <v>354</v>
      </c>
      <c r="C247" s="291">
        <f>+[7]BS17A!$D1947</f>
        <v>0</v>
      </c>
      <c r="D247" s="15">
        <f>+[7]BS17A!$U1947</f>
        <v>141690</v>
      </c>
      <c r="E247" s="81">
        <f>+[7]BS17A!$V1947</f>
        <v>0</v>
      </c>
      <c r="F247" s="234"/>
    </row>
    <row r="248" spans="1:6" ht="15" customHeight="1" x14ac:dyDescent="0.2">
      <c r="A248" s="236" t="s">
        <v>355</v>
      </c>
      <c r="B248" s="305" t="s">
        <v>356</v>
      </c>
      <c r="C248" s="291">
        <f>+[7]BS17A!$D1948</f>
        <v>0</v>
      </c>
      <c r="D248" s="15">
        <f>+[7]BS17A!$U1948</f>
        <v>257940</v>
      </c>
      <c r="E248" s="81">
        <f>+[7]BS17A!$V1948</f>
        <v>0</v>
      </c>
      <c r="F248" s="234"/>
    </row>
    <row r="249" spans="1:6" ht="15" customHeight="1" x14ac:dyDescent="0.2">
      <c r="A249" s="236" t="s">
        <v>357</v>
      </c>
      <c r="B249" s="305" t="s">
        <v>358</v>
      </c>
      <c r="C249" s="291">
        <f>+[7]BS17A!$D1949</f>
        <v>0</v>
      </c>
      <c r="D249" s="15">
        <f>+[7]BS17A!$U1949</f>
        <v>395840</v>
      </c>
      <c r="E249" s="81">
        <f>+[7]BS17A!$V1949</f>
        <v>0</v>
      </c>
      <c r="F249" s="234"/>
    </row>
    <row r="250" spans="1:6" ht="15" customHeight="1" x14ac:dyDescent="0.2">
      <c r="A250" s="236" t="s">
        <v>359</v>
      </c>
      <c r="B250" s="305" t="s">
        <v>360</v>
      </c>
      <c r="C250" s="291">
        <f>+[7]BS17A!$D1950</f>
        <v>0</v>
      </c>
      <c r="D250" s="15">
        <f>+[7]BS17A!$U1950</f>
        <v>675280</v>
      </c>
      <c r="E250" s="81">
        <f>+[7]BS17A!$V1950</f>
        <v>0</v>
      </c>
      <c r="F250" s="234"/>
    </row>
    <row r="251" spans="1:6" ht="15" customHeight="1" x14ac:dyDescent="0.2">
      <c r="A251" s="248" t="s">
        <v>361</v>
      </c>
      <c r="B251" s="305" t="s">
        <v>362</v>
      </c>
      <c r="C251" s="291">
        <f>+[7]BS17A!$D1951</f>
        <v>0</v>
      </c>
      <c r="D251" s="15">
        <f>+[7]BS17A!$U1951</f>
        <v>140650</v>
      </c>
      <c r="E251" s="81">
        <f>+[7]BS17A!$V1951</f>
        <v>0</v>
      </c>
      <c r="F251" s="234"/>
    </row>
    <row r="252" spans="1:6" ht="15" customHeight="1" x14ac:dyDescent="0.2">
      <c r="A252" s="248" t="s">
        <v>363</v>
      </c>
      <c r="B252" s="305" t="s">
        <v>364</v>
      </c>
      <c r="C252" s="291">
        <f>+[7]BS17A!$D1952</f>
        <v>0</v>
      </c>
      <c r="D252" s="15">
        <f>+[7]BS17A!$U1952</f>
        <v>379080</v>
      </c>
      <c r="E252" s="81">
        <f>+[7]BS17A!$V1952</f>
        <v>0</v>
      </c>
      <c r="F252" s="234"/>
    </row>
    <row r="253" spans="1:6" ht="15" customHeight="1" x14ac:dyDescent="0.2">
      <c r="A253" s="248" t="s">
        <v>365</v>
      </c>
      <c r="B253" s="305" t="s">
        <v>366</v>
      </c>
      <c r="C253" s="313">
        <f>+[7]BS17A!$D1953</f>
        <v>0</v>
      </c>
      <c r="D253" s="17">
        <f>+[7]BS17A!$U1953</f>
        <v>159610</v>
      </c>
      <c r="E253" s="103">
        <f>+[7]BS17A!$V1953</f>
        <v>0</v>
      </c>
      <c r="F253" s="234"/>
    </row>
    <row r="254" spans="1:6" ht="15" customHeight="1" x14ac:dyDescent="0.2">
      <c r="A254" s="248" t="s">
        <v>367</v>
      </c>
      <c r="B254" s="305" t="s">
        <v>368</v>
      </c>
      <c r="C254" s="313">
        <f>+[7]BS17A!$D1954</f>
        <v>0</v>
      </c>
      <c r="D254" s="17">
        <f>+[7]BS17A!$U1954</f>
        <v>138700</v>
      </c>
      <c r="E254" s="103">
        <f>+[7]BS17A!$V1954</f>
        <v>0</v>
      </c>
      <c r="F254" s="234"/>
    </row>
    <row r="255" spans="1:6" ht="15" customHeight="1" x14ac:dyDescent="0.2">
      <c r="A255" s="248" t="s">
        <v>369</v>
      </c>
      <c r="B255" s="305" t="s">
        <v>370</v>
      </c>
      <c r="C255" s="313">
        <f>+[7]BS17A!$D1955</f>
        <v>0</v>
      </c>
      <c r="D255" s="17">
        <f>+[7]BS17A!$U1955</f>
        <v>210870</v>
      </c>
      <c r="E255" s="103">
        <f>+[7]BS17A!$V1955</f>
        <v>0</v>
      </c>
      <c r="F255" s="234"/>
    </row>
    <row r="256" spans="1:6" ht="15" customHeight="1" x14ac:dyDescent="0.2">
      <c r="A256" s="248" t="s">
        <v>371</v>
      </c>
      <c r="B256" s="305" t="s">
        <v>372</v>
      </c>
      <c r="C256" s="313">
        <f>+[7]BS17A!$D1956</f>
        <v>0</v>
      </c>
      <c r="D256" s="17">
        <f>+[7]BS17A!$U1956</f>
        <v>55490</v>
      </c>
      <c r="E256" s="103">
        <f>+[7]BS17A!$V1956</f>
        <v>0</v>
      </c>
      <c r="F256" s="234"/>
    </row>
    <row r="257" spans="1:6" ht="15" customHeight="1" x14ac:dyDescent="0.2">
      <c r="A257" s="268" t="s">
        <v>373</v>
      </c>
      <c r="B257" s="312" t="s">
        <v>374</v>
      </c>
      <c r="C257" s="302">
        <f>+[7]BS17A!$D1957</f>
        <v>0</v>
      </c>
      <c r="D257" s="22">
        <f>+[7]BS17A!$U1957</f>
        <v>41470</v>
      </c>
      <c r="E257" s="86">
        <f>+[7]BS17A!$V1957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+[7]BS17A!$D1958</f>
        <v>0</v>
      </c>
      <c r="D259" s="20">
        <f>+[7]BS17A!$U1958</f>
        <v>227410</v>
      </c>
      <c r="E259" s="80">
        <f>+[7]BS17A!$V1958</f>
        <v>0</v>
      </c>
      <c r="F259" s="234"/>
    </row>
    <row r="260" spans="1:6" ht="15" customHeight="1" x14ac:dyDescent="0.2">
      <c r="A260" s="336" t="s">
        <v>377</v>
      </c>
      <c r="B260" s="350" t="s">
        <v>378</v>
      </c>
      <c r="C260" s="291">
        <f>+[7]BS17A!$D1959</f>
        <v>0</v>
      </c>
      <c r="D260" s="15">
        <f>+[7]BS17A!$U1959</f>
        <v>1352770</v>
      </c>
      <c r="E260" s="81">
        <f>+[7]BS17A!$V1959</f>
        <v>0</v>
      </c>
      <c r="F260" s="234"/>
    </row>
    <row r="261" spans="1:6" ht="15" customHeight="1" x14ac:dyDescent="0.2">
      <c r="A261" s="336" t="s">
        <v>379</v>
      </c>
      <c r="B261" s="350" t="s">
        <v>380</v>
      </c>
      <c r="C261" s="291">
        <f>+[7]BS17A!$D1960</f>
        <v>0</v>
      </c>
      <c r="D261" s="15">
        <f>+[7]BS17A!$U1960</f>
        <v>204100</v>
      </c>
      <c r="E261" s="81">
        <f>+[7]BS17A!$V1960</f>
        <v>0</v>
      </c>
      <c r="F261" s="234"/>
    </row>
    <row r="262" spans="1:6" ht="15" customHeight="1" x14ac:dyDescent="0.2">
      <c r="A262" s="336" t="s">
        <v>381</v>
      </c>
      <c r="B262" s="350" t="s">
        <v>382</v>
      </c>
      <c r="C262" s="291">
        <f>+[7]BS17A!$D1961</f>
        <v>0</v>
      </c>
      <c r="D262" s="15">
        <f>+[7]BS17A!$U1961</f>
        <v>180490</v>
      </c>
      <c r="E262" s="81">
        <f>+[7]BS17A!$V1961</f>
        <v>0</v>
      </c>
      <c r="F262" s="234"/>
    </row>
    <row r="263" spans="1:6" ht="15" customHeight="1" x14ac:dyDescent="0.2">
      <c r="A263" s="336" t="s">
        <v>383</v>
      </c>
      <c r="B263" s="350" t="s">
        <v>384</v>
      </c>
      <c r="C263" s="291">
        <f>+[7]BS17A!$D1962</f>
        <v>0</v>
      </c>
      <c r="D263" s="15">
        <f>+[7]BS17A!$U1962</f>
        <v>366390</v>
      </c>
      <c r="E263" s="81">
        <f>+[7]BS17A!$V1962</f>
        <v>0</v>
      </c>
      <c r="F263" s="234"/>
    </row>
    <row r="264" spans="1:6" ht="15" customHeight="1" x14ac:dyDescent="0.2">
      <c r="A264" s="336" t="s">
        <v>385</v>
      </c>
      <c r="B264" s="350" t="s">
        <v>386</v>
      </c>
      <c r="C264" s="291">
        <f>+[7]BS17A!$D1963</f>
        <v>0</v>
      </c>
      <c r="D264" s="15">
        <f>+[7]BS17A!$U1963</f>
        <v>1218380</v>
      </c>
      <c r="E264" s="81">
        <f>+[7]BS17A!$V1963</f>
        <v>0</v>
      </c>
      <c r="F264" s="234"/>
    </row>
    <row r="265" spans="1:6" ht="15" customHeight="1" x14ac:dyDescent="0.2">
      <c r="A265" s="336" t="s">
        <v>387</v>
      </c>
      <c r="B265" s="350" t="s">
        <v>388</v>
      </c>
      <c r="C265" s="291">
        <f>+[7]BS17A!$D1964</f>
        <v>0</v>
      </c>
      <c r="D265" s="15">
        <f>+[7]BS17A!$U1964</f>
        <v>1252090</v>
      </c>
      <c r="E265" s="81">
        <f>+[7]BS17A!$V1964</f>
        <v>0</v>
      </c>
      <c r="F265" s="234"/>
    </row>
    <row r="266" spans="1:6" ht="15" customHeight="1" x14ac:dyDescent="0.2">
      <c r="A266" s="336" t="s">
        <v>389</v>
      </c>
      <c r="B266" s="350" t="s">
        <v>390</v>
      </c>
      <c r="C266" s="291">
        <f>+[7]BS17A!$D1965</f>
        <v>0</v>
      </c>
      <c r="D266" s="15">
        <f>+[7]BS17A!$U1965</f>
        <v>991380</v>
      </c>
      <c r="E266" s="81">
        <f>+[7]BS17A!$V1965</f>
        <v>0</v>
      </c>
      <c r="F266" s="234"/>
    </row>
    <row r="267" spans="1:6" ht="15" customHeight="1" x14ac:dyDescent="0.2">
      <c r="A267" s="336" t="s">
        <v>391</v>
      </c>
      <c r="B267" s="350" t="s">
        <v>392</v>
      </c>
      <c r="C267" s="291">
        <f>+[7]BS17A!$D1966</f>
        <v>0</v>
      </c>
      <c r="D267" s="15">
        <f>+[7]BS17A!$U1966</f>
        <v>1044820</v>
      </c>
      <c r="E267" s="81">
        <f>+[7]BS17A!$V1966</f>
        <v>0</v>
      </c>
      <c r="F267" s="234"/>
    </row>
    <row r="268" spans="1:6" ht="15" customHeight="1" x14ac:dyDescent="0.2">
      <c r="A268" s="336" t="s">
        <v>393</v>
      </c>
      <c r="B268" s="350" t="s">
        <v>394</v>
      </c>
      <c r="C268" s="291">
        <f>+[7]BS17A!$D1967</f>
        <v>0</v>
      </c>
      <c r="D268" s="15">
        <f>+[7]BS17A!$U1967</f>
        <v>412180</v>
      </c>
      <c r="E268" s="81">
        <f>+[7]BS17A!$V1967</f>
        <v>0</v>
      </c>
      <c r="F268" s="234"/>
    </row>
    <row r="269" spans="1:6" ht="15" customHeight="1" x14ac:dyDescent="0.2">
      <c r="A269" s="336" t="s">
        <v>395</v>
      </c>
      <c r="B269" s="350" t="s">
        <v>396</v>
      </c>
      <c r="C269" s="291">
        <f>+[7]BS17A!$D1968</f>
        <v>0</v>
      </c>
      <c r="D269" s="15">
        <f>+[7]BS17A!$U1968</f>
        <v>98710</v>
      </c>
      <c r="E269" s="81">
        <f>+[7]BS17A!$V1968</f>
        <v>0</v>
      </c>
      <c r="F269" s="234"/>
    </row>
    <row r="270" spans="1:6" ht="15" customHeight="1" x14ac:dyDescent="0.2">
      <c r="A270" s="336" t="s">
        <v>397</v>
      </c>
      <c r="B270" s="350" t="s">
        <v>398</v>
      </c>
      <c r="C270" s="291">
        <f>+[7]BS17A!$D1969</f>
        <v>0</v>
      </c>
      <c r="D270" s="15">
        <f>+[7]BS17A!$U1969</f>
        <v>294490</v>
      </c>
      <c r="E270" s="81">
        <f>+[7]BS17A!$V1969</f>
        <v>0</v>
      </c>
      <c r="F270" s="234"/>
    </row>
    <row r="271" spans="1:6" ht="15" customHeight="1" x14ac:dyDescent="0.2">
      <c r="A271" s="336" t="s">
        <v>399</v>
      </c>
      <c r="B271" s="333" t="s">
        <v>400</v>
      </c>
      <c r="C271" s="291">
        <f>+[7]BS17A!$D1970</f>
        <v>0</v>
      </c>
      <c r="D271" s="15">
        <f>+[7]BS17A!$U1970</f>
        <v>83270</v>
      </c>
      <c r="E271" s="81">
        <f>+[7]BS17A!$V1970</f>
        <v>0</v>
      </c>
      <c r="F271" s="234"/>
    </row>
    <row r="272" spans="1:6" ht="15" customHeight="1" x14ac:dyDescent="0.2">
      <c r="A272" s="336" t="s">
        <v>401</v>
      </c>
      <c r="B272" s="333" t="s">
        <v>402</v>
      </c>
      <c r="C272" s="291">
        <f>+[7]BS17A!$D1971</f>
        <v>0</v>
      </c>
      <c r="D272" s="15">
        <f>+[7]BS17A!$U1971</f>
        <v>1430780</v>
      </c>
      <c r="E272" s="81">
        <f>+[7]BS17A!$V1971</f>
        <v>0</v>
      </c>
      <c r="F272" s="234"/>
    </row>
    <row r="273" spans="1:10" ht="15" customHeight="1" x14ac:dyDescent="0.2">
      <c r="A273" s="336" t="s">
        <v>403</v>
      </c>
      <c r="B273" s="333" t="s">
        <v>404</v>
      </c>
      <c r="C273" s="291">
        <f>+[7]BS17A!$D1972</f>
        <v>0</v>
      </c>
      <c r="D273" s="15">
        <f>+[7]BS17A!$U1972</f>
        <v>334550</v>
      </c>
      <c r="E273" s="81">
        <f>+[7]BS17A!$V1972</f>
        <v>0</v>
      </c>
      <c r="F273" s="234"/>
    </row>
    <row r="274" spans="1:10" ht="15" customHeight="1" x14ac:dyDescent="0.2">
      <c r="A274" s="336" t="s">
        <v>405</v>
      </c>
      <c r="B274" s="333" t="s">
        <v>406</v>
      </c>
      <c r="C274" s="291">
        <f>+[7]BS17A!$D1973</f>
        <v>0</v>
      </c>
      <c r="D274" s="15">
        <f>+[7]BS17A!$U1973</f>
        <v>1120750</v>
      </c>
      <c r="E274" s="81">
        <f>+[7]BS17A!$V1973</f>
        <v>0</v>
      </c>
      <c r="F274" s="234"/>
    </row>
    <row r="275" spans="1:10" ht="15" customHeight="1" x14ac:dyDescent="0.2">
      <c r="A275" s="336" t="s">
        <v>407</v>
      </c>
      <c r="B275" s="351" t="s">
        <v>408</v>
      </c>
      <c r="C275" s="291">
        <f>+[7]BS17A!$D1974</f>
        <v>0</v>
      </c>
      <c r="D275" s="15">
        <f>+[7]BS17A!$U1974</f>
        <v>686120</v>
      </c>
      <c r="E275" s="81">
        <f>+[7]BS17A!$V1974</f>
        <v>0</v>
      </c>
      <c r="F275" s="234"/>
    </row>
    <row r="276" spans="1:10" ht="15" customHeight="1" x14ac:dyDescent="0.2">
      <c r="A276" s="337" t="s">
        <v>409</v>
      </c>
      <c r="B276" s="351" t="s">
        <v>410</v>
      </c>
      <c r="C276" s="302">
        <f>+[7]BS17A!$D1975</f>
        <v>0</v>
      </c>
      <c r="D276" s="17">
        <f>+[7]BS17A!$U1975</f>
        <v>559920</v>
      </c>
      <c r="E276" s="103">
        <f>+[7]BS17A!$V1975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+[7]BS17A!$D1976</f>
        <v>0</v>
      </c>
      <c r="D278" s="12">
        <f>[7]BS17A!U1976</f>
        <v>301830</v>
      </c>
      <c r="E278" s="104">
        <f>+[7]BS17A!$V1976</f>
        <v>0</v>
      </c>
      <c r="F278" s="234"/>
    </row>
    <row r="279" spans="1:10" ht="15" customHeight="1" x14ac:dyDescent="0.2">
      <c r="A279" s="336" t="s">
        <v>414</v>
      </c>
      <c r="B279" s="333" t="s">
        <v>415</v>
      </c>
      <c r="C279" s="291">
        <f>+[7]BS17A!$D1977</f>
        <v>0</v>
      </c>
      <c r="D279" s="15">
        <f>[7]BS17A!U1977</f>
        <v>175970</v>
      </c>
      <c r="E279" s="81">
        <f>+[7]BS17A!$V1977</f>
        <v>0</v>
      </c>
      <c r="F279" s="234"/>
    </row>
    <row r="280" spans="1:10" ht="15" customHeight="1" x14ac:dyDescent="0.2">
      <c r="A280" s="336" t="s">
        <v>416</v>
      </c>
      <c r="B280" s="333" t="s">
        <v>417</v>
      </c>
      <c r="C280" s="291">
        <f>+[7]BS17A!$D1978</f>
        <v>0</v>
      </c>
      <c r="D280" s="15">
        <f>[7]BS17A!U1978</f>
        <v>425200</v>
      </c>
      <c r="E280" s="81">
        <f>+[7]BS17A!$V1978</f>
        <v>0</v>
      </c>
      <c r="F280" s="234"/>
    </row>
    <row r="281" spans="1:10" ht="15" customHeight="1" x14ac:dyDescent="0.2">
      <c r="A281" s="336" t="s">
        <v>418</v>
      </c>
      <c r="B281" s="333" t="s">
        <v>419</v>
      </c>
      <c r="C281" s="291">
        <f>+[7]BS17A!$D1979</f>
        <v>0</v>
      </c>
      <c r="D281" s="15">
        <f>[7]BS17A!U1979</f>
        <v>440630</v>
      </c>
      <c r="E281" s="81">
        <f>+[7]BS17A!$V1979</f>
        <v>0</v>
      </c>
      <c r="F281" s="234"/>
    </row>
    <row r="282" spans="1:10" ht="15" customHeight="1" x14ac:dyDescent="0.2">
      <c r="A282" s="337" t="s">
        <v>420</v>
      </c>
      <c r="B282" s="345" t="s">
        <v>421</v>
      </c>
      <c r="C282" s="302">
        <f>+[7]BS17A!$D1980</f>
        <v>0</v>
      </c>
      <c r="D282" s="22">
        <f>[7]BS17A!U1980</f>
        <v>275340</v>
      </c>
      <c r="E282" s="86">
        <f>+[7]BS17A!$V1980</f>
        <v>0</v>
      </c>
      <c r="F282" s="105"/>
    </row>
    <row r="283" spans="1:10" ht="15" customHeight="1" x14ac:dyDescent="0.2">
      <c r="A283" s="348" t="s">
        <v>422</v>
      </c>
      <c r="B283" s="346" t="s">
        <v>423</v>
      </c>
      <c r="C283" s="316">
        <f>+[7]BS17A!$D1981</f>
        <v>122</v>
      </c>
      <c r="D283" s="106">
        <f>[7]BS17A!U1981</f>
        <v>37440</v>
      </c>
      <c r="E283" s="102">
        <f>+[7]BS17A!$V1981</f>
        <v>4567680</v>
      </c>
      <c r="F283" s="105"/>
    </row>
    <row r="284" spans="1:10" ht="15" customHeight="1" x14ac:dyDescent="0.2">
      <c r="A284" s="343"/>
      <c r="B284" s="347" t="s">
        <v>424</v>
      </c>
      <c r="C284" s="238">
        <f>SUM(C244:C283)</f>
        <v>122</v>
      </c>
      <c r="D284" s="84"/>
      <c r="E284" s="85">
        <f>SUM(E244:E283)</f>
        <v>4567680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50" t="s">
        <v>7</v>
      </c>
      <c r="B288" s="450" t="s">
        <v>425</v>
      </c>
      <c r="C288" s="446" t="s">
        <v>346</v>
      </c>
      <c r="D288" s="258" t="s">
        <v>10</v>
      </c>
      <c r="E288" s="448" t="s">
        <v>11</v>
      </c>
      <c r="F288" s="105"/>
    </row>
    <row r="289" spans="1:7" ht="15" customHeight="1" x14ac:dyDescent="0.2">
      <c r="A289" s="335" t="s">
        <v>426</v>
      </c>
      <c r="B289" s="339" t="s">
        <v>427</v>
      </c>
      <c r="C289" s="294">
        <f>+[7]BS17A!$D1983</f>
        <v>0</v>
      </c>
      <c r="D289" s="20">
        <f>+[7]BS17A!$U1983</f>
        <v>7370</v>
      </c>
      <c r="E289" s="80">
        <f>+[7]BS17A!$V1983</f>
        <v>0</v>
      </c>
      <c r="F289" s="234"/>
    </row>
    <row r="290" spans="1:7" ht="15" customHeight="1" x14ac:dyDescent="0.2">
      <c r="A290" s="336" t="s">
        <v>428</v>
      </c>
      <c r="B290" s="340" t="s">
        <v>429</v>
      </c>
      <c r="C290" s="291">
        <f>+[7]BS17A!$D1984</f>
        <v>0</v>
      </c>
      <c r="D290" s="15">
        <f>+[7]BS17A!$U1984</f>
        <v>3920</v>
      </c>
      <c r="E290" s="81">
        <f>+[7]BS17A!$V1984</f>
        <v>0</v>
      </c>
      <c r="F290" s="234"/>
    </row>
    <row r="291" spans="1:7" ht="15" customHeight="1" x14ac:dyDescent="0.2">
      <c r="A291" s="336" t="s">
        <v>430</v>
      </c>
      <c r="B291" s="340" t="s">
        <v>431</v>
      </c>
      <c r="C291" s="291">
        <f>+[7]BS17A!$D1985</f>
        <v>0</v>
      </c>
      <c r="D291" s="15">
        <f>+[7]BS17A!$U1985</f>
        <v>14780</v>
      </c>
      <c r="E291" s="81">
        <f>+[7]BS17A!$V1985</f>
        <v>0</v>
      </c>
      <c r="F291" s="234"/>
    </row>
    <row r="292" spans="1:7" ht="15" customHeight="1" x14ac:dyDescent="0.2">
      <c r="A292" s="336" t="s">
        <v>432</v>
      </c>
      <c r="B292" s="340" t="s">
        <v>433</v>
      </c>
      <c r="C292" s="291">
        <f>+[7]BS17A!$D1986</f>
        <v>0</v>
      </c>
      <c r="D292" s="15">
        <f>+[7]BS17A!$U1986</f>
        <v>151590</v>
      </c>
      <c r="E292" s="81">
        <f>+[7]BS17A!$V1986</f>
        <v>0</v>
      </c>
      <c r="F292" s="234"/>
    </row>
    <row r="293" spans="1:7" ht="15" customHeight="1" x14ac:dyDescent="0.2">
      <c r="A293" s="337" t="s">
        <v>434</v>
      </c>
      <c r="B293" s="341" t="s">
        <v>435</v>
      </c>
      <c r="C293" s="302">
        <f>+[7]BS17A!$D1987</f>
        <v>0</v>
      </c>
      <c r="D293" s="22">
        <f>+[7]BS17A!$U1987</f>
        <v>832610</v>
      </c>
      <c r="E293" s="86">
        <f>+[7]BS17A!$V1987</f>
        <v>0</v>
      </c>
      <c r="F293" s="234"/>
    </row>
    <row r="294" spans="1:7" ht="15" customHeight="1" x14ac:dyDescent="0.2">
      <c r="A294" s="343"/>
      <c r="B294" s="342" t="s">
        <v>436</v>
      </c>
      <c r="C294" s="261">
        <f>SUM(C289:C293)</f>
        <v>0</v>
      </c>
      <c r="D294" s="245"/>
      <c r="E294" s="62">
        <f>SUM(E289:E293)</f>
        <v>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50" t="s">
        <v>7</v>
      </c>
      <c r="B298" s="310" t="s">
        <v>437</v>
      </c>
      <c r="C298" s="311" t="s">
        <v>438</v>
      </c>
      <c r="D298" s="258" t="s">
        <v>10</v>
      </c>
      <c r="E298" s="448" t="s">
        <v>11</v>
      </c>
      <c r="F298" s="289"/>
      <c r="G298" s="235"/>
    </row>
    <row r="299" spans="1:7" ht="15" customHeight="1" x14ac:dyDescent="0.2">
      <c r="A299" s="335" t="s">
        <v>439</v>
      </c>
      <c r="B299" s="331" t="s">
        <v>440</v>
      </c>
      <c r="C299" s="294">
        <f>+[7]BS17A!$D1863</f>
        <v>185</v>
      </c>
      <c r="D299" s="20">
        <f>+[7]BS17A!$U1863</f>
        <v>19700</v>
      </c>
      <c r="E299" s="80">
        <f>+[7]BS17A!$V1863</f>
        <v>3644500</v>
      </c>
      <c r="F299" s="234"/>
    </row>
    <row r="300" spans="1:7" ht="15" customHeight="1" x14ac:dyDescent="0.2">
      <c r="A300" s="336" t="s">
        <v>441</v>
      </c>
      <c r="B300" s="332" t="s">
        <v>442</v>
      </c>
      <c r="C300" s="291">
        <f>+[7]BS17A!$D1864</f>
        <v>96</v>
      </c>
      <c r="D300" s="15">
        <f>+[7]BS17A!$U1864</f>
        <v>61980</v>
      </c>
      <c r="E300" s="81">
        <f>+[7]BS17A!$V1864</f>
        <v>5950080</v>
      </c>
      <c r="F300" s="234"/>
    </row>
    <row r="301" spans="1:7" ht="15" customHeight="1" x14ac:dyDescent="0.2">
      <c r="A301" s="336" t="s">
        <v>443</v>
      </c>
      <c r="B301" s="332" t="s">
        <v>444</v>
      </c>
      <c r="C301" s="291">
        <f>+[7]BS17A!$D1865</f>
        <v>0</v>
      </c>
      <c r="D301" s="15">
        <f>+[7]BS17A!$U1865</f>
        <v>76830</v>
      </c>
      <c r="E301" s="81">
        <f>+[7]BS17A!$V1865</f>
        <v>0</v>
      </c>
      <c r="F301" s="234"/>
    </row>
    <row r="302" spans="1:7" ht="15" customHeight="1" x14ac:dyDescent="0.2">
      <c r="A302" s="336" t="s">
        <v>445</v>
      </c>
      <c r="B302" s="332" t="s">
        <v>446</v>
      </c>
      <c r="C302" s="291">
        <f>+[7]BS17A!$D1866</f>
        <v>169</v>
      </c>
      <c r="D302" s="15">
        <f>+[7]BS17A!$U1866</f>
        <v>2700</v>
      </c>
      <c r="E302" s="81">
        <f>+[7]BS17A!$V1866</f>
        <v>456300</v>
      </c>
      <c r="F302" s="234"/>
    </row>
    <row r="303" spans="1:7" ht="15" customHeight="1" x14ac:dyDescent="0.2">
      <c r="A303" s="336" t="s">
        <v>447</v>
      </c>
      <c r="B303" s="332" t="s">
        <v>448</v>
      </c>
      <c r="C303" s="291">
        <f>+[7]BS17A!$D1867</f>
        <v>0</v>
      </c>
      <c r="D303" s="15">
        <f>+[7]BS17A!$U1867</f>
        <v>70</v>
      </c>
      <c r="E303" s="81">
        <f>+[7]BS17A!$V1867</f>
        <v>0</v>
      </c>
      <c r="F303" s="234"/>
    </row>
    <row r="304" spans="1:7" ht="15" customHeight="1" x14ac:dyDescent="0.2">
      <c r="A304" s="336" t="s">
        <v>449</v>
      </c>
      <c r="B304" s="333" t="s">
        <v>450</v>
      </c>
      <c r="C304" s="291">
        <f>+[7]BS17A!$D1868</f>
        <v>0</v>
      </c>
      <c r="D304" s="15">
        <f>+[7]BS17A!$U1868</f>
        <v>163110</v>
      </c>
      <c r="E304" s="81">
        <f>+[7]BS17A!$V1868</f>
        <v>0</v>
      </c>
      <c r="F304" s="234"/>
    </row>
    <row r="305" spans="1:7" ht="15" customHeight="1" x14ac:dyDescent="0.2">
      <c r="A305" s="337" t="s">
        <v>451</v>
      </c>
      <c r="B305" s="334" t="s">
        <v>452</v>
      </c>
      <c r="C305" s="302">
        <f>+[7]BS17A!$D1869</f>
        <v>0</v>
      </c>
      <c r="D305" s="22">
        <f>+[7]BS17A!$U1869</f>
        <v>11090</v>
      </c>
      <c r="E305" s="86">
        <f>+[7]BS17A!$V1869</f>
        <v>0</v>
      </c>
      <c r="F305" s="234"/>
    </row>
    <row r="306" spans="1:7" ht="15" customHeight="1" x14ac:dyDescent="0.2">
      <c r="A306" s="338"/>
      <c r="B306" s="509" t="s">
        <v>453</v>
      </c>
      <c r="C306" s="510"/>
      <c r="D306" s="101"/>
      <c r="E306" s="112">
        <f>SUM(E299:E305)</f>
        <v>10050880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28195060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50" t="s">
        <v>11</v>
      </c>
      <c r="F314" s="280"/>
      <c r="G314" s="281"/>
    </row>
    <row r="315" spans="1:7" ht="15" customHeight="1" x14ac:dyDescent="0.2">
      <c r="A315" s="256"/>
      <c r="B315" s="501" t="s">
        <v>458</v>
      </c>
      <c r="C315" s="502"/>
      <c r="D315" s="503"/>
      <c r="E315" s="113">
        <f>+E50+E76+E84+G109+E116+C121+E148+E155+E168+E207+E221+C228+E310</f>
        <v>855577245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50"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10584997</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64990609</v>
      </c>
      <c r="D332" s="234"/>
      <c r="E332" s="234"/>
      <c r="F332" s="234"/>
    </row>
    <row r="333" spans="1:6" ht="15" customHeight="1" x14ac:dyDescent="0.2">
      <c r="A333" s="238"/>
      <c r="B333" s="303" t="s">
        <v>475</v>
      </c>
      <c r="C333" s="90">
        <f>SUM(C325:C332)</f>
        <v>75575606</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[7]NOMBRE!B12</f>
        <v>Sra. María Inés Núñez González</v>
      </c>
      <c r="F338" s="500"/>
    </row>
    <row r="339" spans="1:6" ht="12.75" x14ac:dyDescent="0.2">
      <c r="A339" s="282"/>
      <c r="B339" s="282"/>
      <c r="C339" s="282"/>
      <c r="D339" s="284"/>
      <c r="E339" s="493" t="str">
        <f>[7]NOMBRE!A12</f>
        <v>Jefe de Estadisticas</v>
      </c>
      <c r="F339" s="493"/>
    </row>
    <row r="340" spans="1:6" ht="12.75" x14ac:dyDescent="0.2">
      <c r="A340" s="282"/>
      <c r="B340" s="282"/>
      <c r="C340" s="282"/>
      <c r="D340" s="282"/>
      <c r="E340" s="452"/>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[7]NOMBRE!B11</f>
        <v>Sr. Nolasco Pérez Pérez</v>
      </c>
      <c r="F347" s="500"/>
    </row>
    <row r="348" spans="1:6" ht="22.5" customHeight="1" x14ac:dyDescent="0.2">
      <c r="A348" s="282"/>
      <c r="B348" s="282"/>
      <c r="C348" s="282"/>
      <c r="D348" s="288"/>
      <c r="E348" s="493" t="str">
        <f>CONCATENATE("Director ",[7]NOMBRE!B1)</f>
        <v xml:space="preserve">Director </v>
      </c>
      <c r="F348" s="493"/>
    </row>
    <row r="349" spans="1:6" ht="12.75" x14ac:dyDescent="0.2">
      <c r="A349" s="282"/>
      <c r="B349" s="282"/>
      <c r="C349" s="282"/>
      <c r="D349" s="298"/>
      <c r="E349" s="282"/>
      <c r="F349" s="288"/>
    </row>
  </sheetData>
  <mergeCells count="49">
    <mergeCell ref="C6:E6"/>
    <mergeCell ref="A13:E13"/>
    <mergeCell ref="A38:E38"/>
    <mergeCell ref="A41:E41"/>
    <mergeCell ref="A46:E46"/>
    <mergeCell ref="A7:B7"/>
    <mergeCell ref="C7:E7"/>
    <mergeCell ref="C8:E8"/>
    <mergeCell ref="C1:E1"/>
    <mergeCell ref="C2:E2"/>
    <mergeCell ref="C3:E3"/>
    <mergeCell ref="C4:E4"/>
    <mergeCell ref="C5:E5"/>
    <mergeCell ref="A151:E151"/>
    <mergeCell ref="A171:E171"/>
    <mergeCell ref="A158:E158"/>
    <mergeCell ref="A112:E112"/>
    <mergeCell ref="A119:C119"/>
    <mergeCell ref="A124:E124"/>
    <mergeCell ref="A88:A89"/>
    <mergeCell ref="B88:B89"/>
    <mergeCell ref="A87:G87"/>
    <mergeCell ref="C88:G88"/>
    <mergeCell ref="A11:E11"/>
    <mergeCell ref="A79:E79"/>
    <mergeCell ref="A27:E27"/>
    <mergeCell ref="A53:E53"/>
    <mergeCell ref="A210:E210"/>
    <mergeCell ref="A309:E309"/>
    <mergeCell ref="B310:D310"/>
    <mergeCell ref="B306:C306"/>
    <mergeCell ref="A258:E258"/>
    <mergeCell ref="A242:E242"/>
    <mergeCell ref="A238:E238"/>
    <mergeCell ref="A277:E277"/>
    <mergeCell ref="A287:E287"/>
    <mergeCell ref="A297:E297"/>
    <mergeCell ref="A224:C224"/>
    <mergeCell ref="A231:E231"/>
    <mergeCell ref="E348:F348"/>
    <mergeCell ref="A313:E313"/>
    <mergeCell ref="A314:D314"/>
    <mergeCell ref="B315:D315"/>
    <mergeCell ref="A318:C318"/>
    <mergeCell ref="E338:F338"/>
    <mergeCell ref="E347:F347"/>
    <mergeCell ref="E339:F339"/>
    <mergeCell ref="A319:C319"/>
    <mergeCell ref="A320:B320"/>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9"/>
  <sheetViews>
    <sheetView zoomScale="69" zoomScaleNormal="69" workbookViewId="0">
      <selection activeCell="G10" sqref="G10"/>
    </sheetView>
  </sheetViews>
  <sheetFormatPr baseColWidth="10" defaultRowHeight="10.5" x14ac:dyDescent="0.15"/>
  <cols>
    <col min="1" max="1" width="20.28515625" style="1" customWidth="1"/>
    <col min="2" max="2" width="83.140625" style="1" customWidth="1"/>
    <col min="3" max="5" width="21.42578125" style="1" customWidth="1"/>
    <col min="6" max="6" width="19.5703125" style="2" customWidth="1"/>
    <col min="7" max="7" width="26.140625" style="1" customWidth="1"/>
    <col min="8" max="9" width="5.140625" style="1" customWidth="1"/>
    <col min="10" max="256" width="11.42578125" style="1"/>
    <col min="257" max="257" width="20.28515625" style="1" customWidth="1"/>
    <col min="258" max="258" width="83.140625" style="1" customWidth="1"/>
    <col min="259" max="261" width="21.42578125" style="1" customWidth="1"/>
    <col min="262" max="262" width="19.5703125" style="1" customWidth="1"/>
    <col min="263" max="263" width="26.140625" style="1" customWidth="1"/>
    <col min="264" max="265" width="5.140625" style="1" customWidth="1"/>
    <col min="266" max="512" width="11.42578125" style="1"/>
    <col min="513" max="513" width="20.28515625" style="1" customWidth="1"/>
    <col min="514" max="514" width="83.140625" style="1" customWidth="1"/>
    <col min="515" max="517" width="21.42578125" style="1" customWidth="1"/>
    <col min="518" max="518" width="19.5703125" style="1" customWidth="1"/>
    <col min="519" max="519" width="26.140625" style="1" customWidth="1"/>
    <col min="520" max="521" width="5.140625" style="1" customWidth="1"/>
    <col min="522" max="768" width="11.42578125" style="1"/>
    <col min="769" max="769" width="20.28515625" style="1" customWidth="1"/>
    <col min="770" max="770" width="83.140625" style="1" customWidth="1"/>
    <col min="771" max="773" width="21.42578125" style="1" customWidth="1"/>
    <col min="774" max="774" width="19.5703125" style="1" customWidth="1"/>
    <col min="775" max="775" width="26.140625" style="1" customWidth="1"/>
    <col min="776" max="777" width="5.140625" style="1" customWidth="1"/>
    <col min="778" max="1024" width="11.42578125" style="1"/>
    <col min="1025" max="1025" width="20.28515625" style="1" customWidth="1"/>
    <col min="1026" max="1026" width="83.140625" style="1" customWidth="1"/>
    <col min="1027" max="1029" width="21.42578125" style="1" customWidth="1"/>
    <col min="1030" max="1030" width="19.5703125" style="1" customWidth="1"/>
    <col min="1031" max="1031" width="26.140625" style="1" customWidth="1"/>
    <col min="1032" max="1033" width="5.140625" style="1" customWidth="1"/>
    <col min="1034" max="1280" width="11.42578125" style="1"/>
    <col min="1281" max="1281" width="20.28515625" style="1" customWidth="1"/>
    <col min="1282" max="1282" width="83.140625" style="1" customWidth="1"/>
    <col min="1283" max="1285" width="21.42578125" style="1" customWidth="1"/>
    <col min="1286" max="1286" width="19.5703125" style="1" customWidth="1"/>
    <col min="1287" max="1287" width="26.140625" style="1" customWidth="1"/>
    <col min="1288" max="1289" width="5.140625" style="1" customWidth="1"/>
    <col min="1290" max="1536" width="11.42578125" style="1"/>
    <col min="1537" max="1537" width="20.28515625" style="1" customWidth="1"/>
    <col min="1538" max="1538" width="83.140625" style="1" customWidth="1"/>
    <col min="1539" max="1541" width="21.42578125" style="1" customWidth="1"/>
    <col min="1542" max="1542" width="19.5703125" style="1" customWidth="1"/>
    <col min="1543" max="1543" width="26.140625" style="1" customWidth="1"/>
    <col min="1544" max="1545" width="5.140625" style="1" customWidth="1"/>
    <col min="1546" max="1792" width="11.42578125" style="1"/>
    <col min="1793" max="1793" width="20.28515625" style="1" customWidth="1"/>
    <col min="1794" max="1794" width="83.140625" style="1" customWidth="1"/>
    <col min="1795" max="1797" width="21.42578125" style="1" customWidth="1"/>
    <col min="1798" max="1798" width="19.5703125" style="1" customWidth="1"/>
    <col min="1799" max="1799" width="26.140625" style="1" customWidth="1"/>
    <col min="1800" max="1801" width="5.140625" style="1" customWidth="1"/>
    <col min="1802" max="2048" width="11.42578125" style="1"/>
    <col min="2049" max="2049" width="20.28515625" style="1" customWidth="1"/>
    <col min="2050" max="2050" width="83.140625" style="1" customWidth="1"/>
    <col min="2051" max="2053" width="21.42578125" style="1" customWidth="1"/>
    <col min="2054" max="2054" width="19.5703125" style="1" customWidth="1"/>
    <col min="2055" max="2055" width="26.140625" style="1" customWidth="1"/>
    <col min="2056" max="2057" width="5.140625" style="1" customWidth="1"/>
    <col min="2058" max="2304" width="11.42578125" style="1"/>
    <col min="2305" max="2305" width="20.28515625" style="1" customWidth="1"/>
    <col min="2306" max="2306" width="83.140625" style="1" customWidth="1"/>
    <col min="2307" max="2309" width="21.42578125" style="1" customWidth="1"/>
    <col min="2310" max="2310" width="19.5703125" style="1" customWidth="1"/>
    <col min="2311" max="2311" width="26.140625" style="1" customWidth="1"/>
    <col min="2312" max="2313" width="5.140625" style="1" customWidth="1"/>
    <col min="2314" max="2560" width="11.42578125" style="1"/>
    <col min="2561" max="2561" width="20.28515625" style="1" customWidth="1"/>
    <col min="2562" max="2562" width="83.140625" style="1" customWidth="1"/>
    <col min="2563" max="2565" width="21.42578125" style="1" customWidth="1"/>
    <col min="2566" max="2566" width="19.5703125" style="1" customWidth="1"/>
    <col min="2567" max="2567" width="26.140625" style="1" customWidth="1"/>
    <col min="2568" max="2569" width="5.140625" style="1" customWidth="1"/>
    <col min="2570" max="2816" width="11.42578125" style="1"/>
    <col min="2817" max="2817" width="20.28515625" style="1" customWidth="1"/>
    <col min="2818" max="2818" width="83.140625" style="1" customWidth="1"/>
    <col min="2819" max="2821" width="21.42578125" style="1" customWidth="1"/>
    <col min="2822" max="2822" width="19.5703125" style="1" customWidth="1"/>
    <col min="2823" max="2823" width="26.140625" style="1" customWidth="1"/>
    <col min="2824" max="2825" width="5.140625" style="1" customWidth="1"/>
    <col min="2826" max="3072" width="11.42578125" style="1"/>
    <col min="3073" max="3073" width="20.28515625" style="1" customWidth="1"/>
    <col min="3074" max="3074" width="83.140625" style="1" customWidth="1"/>
    <col min="3075" max="3077" width="21.42578125" style="1" customWidth="1"/>
    <col min="3078" max="3078" width="19.5703125" style="1" customWidth="1"/>
    <col min="3079" max="3079" width="26.140625" style="1" customWidth="1"/>
    <col min="3080" max="3081" width="5.140625" style="1" customWidth="1"/>
    <col min="3082" max="3328" width="11.42578125" style="1"/>
    <col min="3329" max="3329" width="20.28515625" style="1" customWidth="1"/>
    <col min="3330" max="3330" width="83.140625" style="1" customWidth="1"/>
    <col min="3331" max="3333" width="21.42578125" style="1" customWidth="1"/>
    <col min="3334" max="3334" width="19.5703125" style="1" customWidth="1"/>
    <col min="3335" max="3335" width="26.140625" style="1" customWidth="1"/>
    <col min="3336" max="3337" width="5.140625" style="1" customWidth="1"/>
    <col min="3338" max="3584" width="11.42578125" style="1"/>
    <col min="3585" max="3585" width="20.28515625" style="1" customWidth="1"/>
    <col min="3586" max="3586" width="83.140625" style="1" customWidth="1"/>
    <col min="3587" max="3589" width="21.42578125" style="1" customWidth="1"/>
    <col min="3590" max="3590" width="19.5703125" style="1" customWidth="1"/>
    <col min="3591" max="3591" width="26.140625" style="1" customWidth="1"/>
    <col min="3592" max="3593" width="5.140625" style="1" customWidth="1"/>
    <col min="3594" max="3840" width="11.42578125" style="1"/>
    <col min="3841" max="3841" width="20.28515625" style="1" customWidth="1"/>
    <col min="3842" max="3842" width="83.140625" style="1" customWidth="1"/>
    <col min="3843" max="3845" width="21.42578125" style="1" customWidth="1"/>
    <col min="3846" max="3846" width="19.5703125" style="1" customWidth="1"/>
    <col min="3847" max="3847" width="26.140625" style="1" customWidth="1"/>
    <col min="3848" max="3849" width="5.140625" style="1" customWidth="1"/>
    <col min="3850" max="4096" width="11.42578125" style="1"/>
    <col min="4097" max="4097" width="20.28515625" style="1" customWidth="1"/>
    <col min="4098" max="4098" width="83.140625" style="1" customWidth="1"/>
    <col min="4099" max="4101" width="21.42578125" style="1" customWidth="1"/>
    <col min="4102" max="4102" width="19.5703125" style="1" customWidth="1"/>
    <col min="4103" max="4103" width="26.140625" style="1" customWidth="1"/>
    <col min="4104" max="4105" width="5.140625" style="1" customWidth="1"/>
    <col min="4106" max="4352" width="11.42578125" style="1"/>
    <col min="4353" max="4353" width="20.28515625" style="1" customWidth="1"/>
    <col min="4354" max="4354" width="83.140625" style="1" customWidth="1"/>
    <col min="4355" max="4357" width="21.42578125" style="1" customWidth="1"/>
    <col min="4358" max="4358" width="19.5703125" style="1" customWidth="1"/>
    <col min="4359" max="4359" width="26.140625" style="1" customWidth="1"/>
    <col min="4360" max="4361" width="5.140625" style="1" customWidth="1"/>
    <col min="4362" max="4608" width="11.42578125" style="1"/>
    <col min="4609" max="4609" width="20.28515625" style="1" customWidth="1"/>
    <col min="4610" max="4610" width="83.140625" style="1" customWidth="1"/>
    <col min="4611" max="4613" width="21.42578125" style="1" customWidth="1"/>
    <col min="4614" max="4614" width="19.5703125" style="1" customWidth="1"/>
    <col min="4615" max="4615" width="26.140625" style="1" customWidth="1"/>
    <col min="4616" max="4617" width="5.140625" style="1" customWidth="1"/>
    <col min="4618" max="4864" width="11.42578125" style="1"/>
    <col min="4865" max="4865" width="20.28515625" style="1" customWidth="1"/>
    <col min="4866" max="4866" width="83.140625" style="1" customWidth="1"/>
    <col min="4867" max="4869" width="21.42578125" style="1" customWidth="1"/>
    <col min="4870" max="4870" width="19.5703125" style="1" customWidth="1"/>
    <col min="4871" max="4871" width="26.140625" style="1" customWidth="1"/>
    <col min="4872" max="4873" width="5.140625" style="1" customWidth="1"/>
    <col min="4874" max="5120" width="11.42578125" style="1"/>
    <col min="5121" max="5121" width="20.28515625" style="1" customWidth="1"/>
    <col min="5122" max="5122" width="83.140625" style="1" customWidth="1"/>
    <col min="5123" max="5125" width="21.42578125" style="1" customWidth="1"/>
    <col min="5126" max="5126" width="19.5703125" style="1" customWidth="1"/>
    <col min="5127" max="5127" width="26.140625" style="1" customWidth="1"/>
    <col min="5128" max="5129" width="5.140625" style="1" customWidth="1"/>
    <col min="5130" max="5376" width="11.42578125" style="1"/>
    <col min="5377" max="5377" width="20.28515625" style="1" customWidth="1"/>
    <col min="5378" max="5378" width="83.140625" style="1" customWidth="1"/>
    <col min="5379" max="5381" width="21.42578125" style="1" customWidth="1"/>
    <col min="5382" max="5382" width="19.5703125" style="1" customWidth="1"/>
    <col min="5383" max="5383" width="26.140625" style="1" customWidth="1"/>
    <col min="5384" max="5385" width="5.140625" style="1" customWidth="1"/>
    <col min="5386" max="5632" width="11.42578125" style="1"/>
    <col min="5633" max="5633" width="20.28515625" style="1" customWidth="1"/>
    <col min="5634" max="5634" width="83.140625" style="1" customWidth="1"/>
    <col min="5635" max="5637" width="21.42578125" style="1" customWidth="1"/>
    <col min="5638" max="5638" width="19.5703125" style="1" customWidth="1"/>
    <col min="5639" max="5639" width="26.140625" style="1" customWidth="1"/>
    <col min="5640" max="5641" width="5.140625" style="1" customWidth="1"/>
    <col min="5642" max="5888" width="11.42578125" style="1"/>
    <col min="5889" max="5889" width="20.28515625" style="1" customWidth="1"/>
    <col min="5890" max="5890" width="83.140625" style="1" customWidth="1"/>
    <col min="5891" max="5893" width="21.42578125" style="1" customWidth="1"/>
    <col min="5894" max="5894" width="19.5703125" style="1" customWidth="1"/>
    <col min="5895" max="5895" width="26.140625" style="1" customWidth="1"/>
    <col min="5896" max="5897" width="5.140625" style="1" customWidth="1"/>
    <col min="5898" max="6144" width="11.42578125" style="1"/>
    <col min="6145" max="6145" width="20.28515625" style="1" customWidth="1"/>
    <col min="6146" max="6146" width="83.140625" style="1" customWidth="1"/>
    <col min="6147" max="6149" width="21.42578125" style="1" customWidth="1"/>
    <col min="6150" max="6150" width="19.5703125" style="1" customWidth="1"/>
    <col min="6151" max="6151" width="26.140625" style="1" customWidth="1"/>
    <col min="6152" max="6153" width="5.140625" style="1" customWidth="1"/>
    <col min="6154" max="6400" width="11.42578125" style="1"/>
    <col min="6401" max="6401" width="20.28515625" style="1" customWidth="1"/>
    <col min="6402" max="6402" width="83.140625" style="1" customWidth="1"/>
    <col min="6403" max="6405" width="21.42578125" style="1" customWidth="1"/>
    <col min="6406" max="6406" width="19.5703125" style="1" customWidth="1"/>
    <col min="6407" max="6407" width="26.140625" style="1" customWidth="1"/>
    <col min="6408" max="6409" width="5.140625" style="1" customWidth="1"/>
    <col min="6410" max="6656" width="11.42578125" style="1"/>
    <col min="6657" max="6657" width="20.28515625" style="1" customWidth="1"/>
    <col min="6658" max="6658" width="83.140625" style="1" customWidth="1"/>
    <col min="6659" max="6661" width="21.42578125" style="1" customWidth="1"/>
    <col min="6662" max="6662" width="19.5703125" style="1" customWidth="1"/>
    <col min="6663" max="6663" width="26.140625" style="1" customWidth="1"/>
    <col min="6664" max="6665" width="5.140625" style="1" customWidth="1"/>
    <col min="6666" max="6912" width="11.42578125" style="1"/>
    <col min="6913" max="6913" width="20.28515625" style="1" customWidth="1"/>
    <col min="6914" max="6914" width="83.140625" style="1" customWidth="1"/>
    <col min="6915" max="6917" width="21.42578125" style="1" customWidth="1"/>
    <col min="6918" max="6918" width="19.5703125" style="1" customWidth="1"/>
    <col min="6919" max="6919" width="26.140625" style="1" customWidth="1"/>
    <col min="6920" max="6921" width="5.140625" style="1" customWidth="1"/>
    <col min="6922" max="7168" width="11.42578125" style="1"/>
    <col min="7169" max="7169" width="20.28515625" style="1" customWidth="1"/>
    <col min="7170" max="7170" width="83.140625" style="1" customWidth="1"/>
    <col min="7171" max="7173" width="21.42578125" style="1" customWidth="1"/>
    <col min="7174" max="7174" width="19.5703125" style="1" customWidth="1"/>
    <col min="7175" max="7175" width="26.140625" style="1" customWidth="1"/>
    <col min="7176" max="7177" width="5.140625" style="1" customWidth="1"/>
    <col min="7178" max="7424" width="11.42578125" style="1"/>
    <col min="7425" max="7425" width="20.28515625" style="1" customWidth="1"/>
    <col min="7426" max="7426" width="83.140625" style="1" customWidth="1"/>
    <col min="7427" max="7429" width="21.42578125" style="1" customWidth="1"/>
    <col min="7430" max="7430" width="19.5703125" style="1" customWidth="1"/>
    <col min="7431" max="7431" width="26.140625" style="1" customWidth="1"/>
    <col min="7432" max="7433" width="5.140625" style="1" customWidth="1"/>
    <col min="7434" max="7680" width="11.42578125" style="1"/>
    <col min="7681" max="7681" width="20.28515625" style="1" customWidth="1"/>
    <col min="7682" max="7682" width="83.140625" style="1" customWidth="1"/>
    <col min="7683" max="7685" width="21.42578125" style="1" customWidth="1"/>
    <col min="7686" max="7686" width="19.5703125" style="1" customWidth="1"/>
    <col min="7687" max="7687" width="26.140625" style="1" customWidth="1"/>
    <col min="7688" max="7689" width="5.140625" style="1" customWidth="1"/>
    <col min="7690" max="7936" width="11.42578125" style="1"/>
    <col min="7937" max="7937" width="20.28515625" style="1" customWidth="1"/>
    <col min="7938" max="7938" width="83.140625" style="1" customWidth="1"/>
    <col min="7939" max="7941" width="21.42578125" style="1" customWidth="1"/>
    <col min="7942" max="7942" width="19.5703125" style="1" customWidth="1"/>
    <col min="7943" max="7943" width="26.140625" style="1" customWidth="1"/>
    <col min="7944" max="7945" width="5.140625" style="1" customWidth="1"/>
    <col min="7946" max="8192" width="11.42578125" style="1"/>
    <col min="8193" max="8193" width="20.28515625" style="1" customWidth="1"/>
    <col min="8194" max="8194" width="83.140625" style="1" customWidth="1"/>
    <col min="8195" max="8197" width="21.42578125" style="1" customWidth="1"/>
    <col min="8198" max="8198" width="19.5703125" style="1" customWidth="1"/>
    <col min="8199" max="8199" width="26.140625" style="1" customWidth="1"/>
    <col min="8200" max="8201" width="5.140625" style="1" customWidth="1"/>
    <col min="8202" max="8448" width="11.42578125" style="1"/>
    <col min="8449" max="8449" width="20.28515625" style="1" customWidth="1"/>
    <col min="8450" max="8450" width="83.140625" style="1" customWidth="1"/>
    <col min="8451" max="8453" width="21.42578125" style="1" customWidth="1"/>
    <col min="8454" max="8454" width="19.5703125" style="1" customWidth="1"/>
    <col min="8455" max="8455" width="26.140625" style="1" customWidth="1"/>
    <col min="8456" max="8457" width="5.140625" style="1" customWidth="1"/>
    <col min="8458" max="8704" width="11.42578125" style="1"/>
    <col min="8705" max="8705" width="20.28515625" style="1" customWidth="1"/>
    <col min="8706" max="8706" width="83.140625" style="1" customWidth="1"/>
    <col min="8707" max="8709" width="21.42578125" style="1" customWidth="1"/>
    <col min="8710" max="8710" width="19.5703125" style="1" customWidth="1"/>
    <col min="8711" max="8711" width="26.140625" style="1" customWidth="1"/>
    <col min="8712" max="8713" width="5.140625" style="1" customWidth="1"/>
    <col min="8714" max="8960" width="11.42578125" style="1"/>
    <col min="8961" max="8961" width="20.28515625" style="1" customWidth="1"/>
    <col min="8962" max="8962" width="83.140625" style="1" customWidth="1"/>
    <col min="8963" max="8965" width="21.42578125" style="1" customWidth="1"/>
    <col min="8966" max="8966" width="19.5703125" style="1" customWidth="1"/>
    <col min="8967" max="8967" width="26.140625" style="1" customWidth="1"/>
    <col min="8968" max="8969" width="5.140625" style="1" customWidth="1"/>
    <col min="8970" max="9216" width="11.42578125" style="1"/>
    <col min="9217" max="9217" width="20.28515625" style="1" customWidth="1"/>
    <col min="9218" max="9218" width="83.140625" style="1" customWidth="1"/>
    <col min="9219" max="9221" width="21.42578125" style="1" customWidth="1"/>
    <col min="9222" max="9222" width="19.5703125" style="1" customWidth="1"/>
    <col min="9223" max="9223" width="26.140625" style="1" customWidth="1"/>
    <col min="9224" max="9225" width="5.140625" style="1" customWidth="1"/>
    <col min="9226" max="9472" width="11.42578125" style="1"/>
    <col min="9473" max="9473" width="20.28515625" style="1" customWidth="1"/>
    <col min="9474" max="9474" width="83.140625" style="1" customWidth="1"/>
    <col min="9475" max="9477" width="21.42578125" style="1" customWidth="1"/>
    <col min="9478" max="9478" width="19.5703125" style="1" customWidth="1"/>
    <col min="9479" max="9479" width="26.140625" style="1" customWidth="1"/>
    <col min="9480" max="9481" width="5.140625" style="1" customWidth="1"/>
    <col min="9482" max="9728" width="11.42578125" style="1"/>
    <col min="9729" max="9729" width="20.28515625" style="1" customWidth="1"/>
    <col min="9730" max="9730" width="83.140625" style="1" customWidth="1"/>
    <col min="9731" max="9733" width="21.42578125" style="1" customWidth="1"/>
    <col min="9734" max="9734" width="19.5703125" style="1" customWidth="1"/>
    <col min="9735" max="9735" width="26.140625" style="1" customWidth="1"/>
    <col min="9736" max="9737" width="5.140625" style="1" customWidth="1"/>
    <col min="9738" max="9984" width="11.42578125" style="1"/>
    <col min="9985" max="9985" width="20.28515625" style="1" customWidth="1"/>
    <col min="9986" max="9986" width="83.140625" style="1" customWidth="1"/>
    <col min="9987" max="9989" width="21.42578125" style="1" customWidth="1"/>
    <col min="9990" max="9990" width="19.5703125" style="1" customWidth="1"/>
    <col min="9991" max="9991" width="26.140625" style="1" customWidth="1"/>
    <col min="9992" max="9993" width="5.140625" style="1" customWidth="1"/>
    <col min="9994" max="10240" width="11.42578125" style="1"/>
    <col min="10241" max="10241" width="20.28515625" style="1" customWidth="1"/>
    <col min="10242" max="10242" width="83.140625" style="1" customWidth="1"/>
    <col min="10243" max="10245" width="21.42578125" style="1" customWidth="1"/>
    <col min="10246" max="10246" width="19.5703125" style="1" customWidth="1"/>
    <col min="10247" max="10247" width="26.140625" style="1" customWidth="1"/>
    <col min="10248" max="10249" width="5.140625" style="1" customWidth="1"/>
    <col min="10250" max="10496" width="11.42578125" style="1"/>
    <col min="10497" max="10497" width="20.28515625" style="1" customWidth="1"/>
    <col min="10498" max="10498" width="83.140625" style="1" customWidth="1"/>
    <col min="10499" max="10501" width="21.42578125" style="1" customWidth="1"/>
    <col min="10502" max="10502" width="19.5703125" style="1" customWidth="1"/>
    <col min="10503" max="10503" width="26.140625" style="1" customWidth="1"/>
    <col min="10504" max="10505" width="5.140625" style="1" customWidth="1"/>
    <col min="10506" max="10752" width="11.42578125" style="1"/>
    <col min="10753" max="10753" width="20.28515625" style="1" customWidth="1"/>
    <col min="10754" max="10754" width="83.140625" style="1" customWidth="1"/>
    <col min="10755" max="10757" width="21.42578125" style="1" customWidth="1"/>
    <col min="10758" max="10758" width="19.5703125" style="1" customWidth="1"/>
    <col min="10759" max="10759" width="26.140625" style="1" customWidth="1"/>
    <col min="10760" max="10761" width="5.140625" style="1" customWidth="1"/>
    <col min="10762" max="11008" width="11.42578125" style="1"/>
    <col min="11009" max="11009" width="20.28515625" style="1" customWidth="1"/>
    <col min="11010" max="11010" width="83.140625" style="1" customWidth="1"/>
    <col min="11011" max="11013" width="21.42578125" style="1" customWidth="1"/>
    <col min="11014" max="11014" width="19.5703125" style="1" customWidth="1"/>
    <col min="11015" max="11015" width="26.140625" style="1" customWidth="1"/>
    <col min="11016" max="11017" width="5.140625" style="1" customWidth="1"/>
    <col min="11018" max="11264" width="11.42578125" style="1"/>
    <col min="11265" max="11265" width="20.28515625" style="1" customWidth="1"/>
    <col min="11266" max="11266" width="83.140625" style="1" customWidth="1"/>
    <col min="11267" max="11269" width="21.42578125" style="1" customWidth="1"/>
    <col min="11270" max="11270" width="19.5703125" style="1" customWidth="1"/>
    <col min="11271" max="11271" width="26.140625" style="1" customWidth="1"/>
    <col min="11272" max="11273" width="5.140625" style="1" customWidth="1"/>
    <col min="11274" max="11520" width="11.42578125" style="1"/>
    <col min="11521" max="11521" width="20.28515625" style="1" customWidth="1"/>
    <col min="11522" max="11522" width="83.140625" style="1" customWidth="1"/>
    <col min="11523" max="11525" width="21.42578125" style="1" customWidth="1"/>
    <col min="11526" max="11526" width="19.5703125" style="1" customWidth="1"/>
    <col min="11527" max="11527" width="26.140625" style="1" customWidth="1"/>
    <col min="11528" max="11529" width="5.140625" style="1" customWidth="1"/>
    <col min="11530" max="11776" width="11.42578125" style="1"/>
    <col min="11777" max="11777" width="20.28515625" style="1" customWidth="1"/>
    <col min="11778" max="11778" width="83.140625" style="1" customWidth="1"/>
    <col min="11779" max="11781" width="21.42578125" style="1" customWidth="1"/>
    <col min="11782" max="11782" width="19.5703125" style="1" customWidth="1"/>
    <col min="11783" max="11783" width="26.140625" style="1" customWidth="1"/>
    <col min="11784" max="11785" width="5.140625" style="1" customWidth="1"/>
    <col min="11786" max="12032" width="11.42578125" style="1"/>
    <col min="12033" max="12033" width="20.28515625" style="1" customWidth="1"/>
    <col min="12034" max="12034" width="83.140625" style="1" customWidth="1"/>
    <col min="12035" max="12037" width="21.42578125" style="1" customWidth="1"/>
    <col min="12038" max="12038" width="19.5703125" style="1" customWidth="1"/>
    <col min="12039" max="12039" width="26.140625" style="1" customWidth="1"/>
    <col min="12040" max="12041" width="5.140625" style="1" customWidth="1"/>
    <col min="12042" max="12288" width="11.42578125" style="1"/>
    <col min="12289" max="12289" width="20.28515625" style="1" customWidth="1"/>
    <col min="12290" max="12290" width="83.140625" style="1" customWidth="1"/>
    <col min="12291" max="12293" width="21.42578125" style="1" customWidth="1"/>
    <col min="12294" max="12294" width="19.5703125" style="1" customWidth="1"/>
    <col min="12295" max="12295" width="26.140625" style="1" customWidth="1"/>
    <col min="12296" max="12297" width="5.140625" style="1" customWidth="1"/>
    <col min="12298" max="12544" width="11.42578125" style="1"/>
    <col min="12545" max="12545" width="20.28515625" style="1" customWidth="1"/>
    <col min="12546" max="12546" width="83.140625" style="1" customWidth="1"/>
    <col min="12547" max="12549" width="21.42578125" style="1" customWidth="1"/>
    <col min="12550" max="12550" width="19.5703125" style="1" customWidth="1"/>
    <col min="12551" max="12551" width="26.140625" style="1" customWidth="1"/>
    <col min="12552" max="12553" width="5.140625" style="1" customWidth="1"/>
    <col min="12554" max="12800" width="11.42578125" style="1"/>
    <col min="12801" max="12801" width="20.28515625" style="1" customWidth="1"/>
    <col min="12802" max="12802" width="83.140625" style="1" customWidth="1"/>
    <col min="12803" max="12805" width="21.42578125" style="1" customWidth="1"/>
    <col min="12806" max="12806" width="19.5703125" style="1" customWidth="1"/>
    <col min="12807" max="12807" width="26.140625" style="1" customWidth="1"/>
    <col min="12808" max="12809" width="5.140625" style="1" customWidth="1"/>
    <col min="12810" max="13056" width="11.42578125" style="1"/>
    <col min="13057" max="13057" width="20.28515625" style="1" customWidth="1"/>
    <col min="13058" max="13058" width="83.140625" style="1" customWidth="1"/>
    <col min="13059" max="13061" width="21.42578125" style="1" customWidth="1"/>
    <col min="13062" max="13062" width="19.5703125" style="1" customWidth="1"/>
    <col min="13063" max="13063" width="26.140625" style="1" customWidth="1"/>
    <col min="13064" max="13065" width="5.140625" style="1" customWidth="1"/>
    <col min="13066" max="13312" width="11.42578125" style="1"/>
    <col min="13313" max="13313" width="20.28515625" style="1" customWidth="1"/>
    <col min="13314" max="13314" width="83.140625" style="1" customWidth="1"/>
    <col min="13315" max="13317" width="21.42578125" style="1" customWidth="1"/>
    <col min="13318" max="13318" width="19.5703125" style="1" customWidth="1"/>
    <col min="13319" max="13319" width="26.140625" style="1" customWidth="1"/>
    <col min="13320" max="13321" width="5.140625" style="1" customWidth="1"/>
    <col min="13322" max="13568" width="11.42578125" style="1"/>
    <col min="13569" max="13569" width="20.28515625" style="1" customWidth="1"/>
    <col min="13570" max="13570" width="83.140625" style="1" customWidth="1"/>
    <col min="13571" max="13573" width="21.42578125" style="1" customWidth="1"/>
    <col min="13574" max="13574" width="19.5703125" style="1" customWidth="1"/>
    <col min="13575" max="13575" width="26.140625" style="1" customWidth="1"/>
    <col min="13576" max="13577" width="5.140625" style="1" customWidth="1"/>
    <col min="13578" max="13824" width="11.42578125" style="1"/>
    <col min="13825" max="13825" width="20.28515625" style="1" customWidth="1"/>
    <col min="13826" max="13826" width="83.140625" style="1" customWidth="1"/>
    <col min="13827" max="13829" width="21.42578125" style="1" customWidth="1"/>
    <col min="13830" max="13830" width="19.5703125" style="1" customWidth="1"/>
    <col min="13831" max="13831" width="26.140625" style="1" customWidth="1"/>
    <col min="13832" max="13833" width="5.140625" style="1" customWidth="1"/>
    <col min="13834" max="14080" width="11.42578125" style="1"/>
    <col min="14081" max="14081" width="20.28515625" style="1" customWidth="1"/>
    <col min="14082" max="14082" width="83.140625" style="1" customWidth="1"/>
    <col min="14083" max="14085" width="21.42578125" style="1" customWidth="1"/>
    <col min="14086" max="14086" width="19.5703125" style="1" customWidth="1"/>
    <col min="14087" max="14087" width="26.140625" style="1" customWidth="1"/>
    <col min="14088" max="14089" width="5.140625" style="1" customWidth="1"/>
    <col min="14090" max="14336" width="11.42578125" style="1"/>
    <col min="14337" max="14337" width="20.28515625" style="1" customWidth="1"/>
    <col min="14338" max="14338" width="83.140625" style="1" customWidth="1"/>
    <col min="14339" max="14341" width="21.42578125" style="1" customWidth="1"/>
    <col min="14342" max="14342" width="19.5703125" style="1" customWidth="1"/>
    <col min="14343" max="14343" width="26.140625" style="1" customWidth="1"/>
    <col min="14344" max="14345" width="5.140625" style="1" customWidth="1"/>
    <col min="14346" max="14592" width="11.42578125" style="1"/>
    <col min="14593" max="14593" width="20.28515625" style="1" customWidth="1"/>
    <col min="14594" max="14594" width="83.140625" style="1" customWidth="1"/>
    <col min="14595" max="14597" width="21.42578125" style="1" customWidth="1"/>
    <col min="14598" max="14598" width="19.5703125" style="1" customWidth="1"/>
    <col min="14599" max="14599" width="26.140625" style="1" customWidth="1"/>
    <col min="14600" max="14601" width="5.140625" style="1" customWidth="1"/>
    <col min="14602" max="14848" width="11.42578125" style="1"/>
    <col min="14849" max="14849" width="20.28515625" style="1" customWidth="1"/>
    <col min="14850" max="14850" width="83.140625" style="1" customWidth="1"/>
    <col min="14851" max="14853" width="21.42578125" style="1" customWidth="1"/>
    <col min="14854" max="14854" width="19.5703125" style="1" customWidth="1"/>
    <col min="14855" max="14855" width="26.140625" style="1" customWidth="1"/>
    <col min="14856" max="14857" width="5.140625" style="1" customWidth="1"/>
    <col min="14858" max="15104" width="11.42578125" style="1"/>
    <col min="15105" max="15105" width="20.28515625" style="1" customWidth="1"/>
    <col min="15106" max="15106" width="83.140625" style="1" customWidth="1"/>
    <col min="15107" max="15109" width="21.42578125" style="1" customWidth="1"/>
    <col min="15110" max="15110" width="19.5703125" style="1" customWidth="1"/>
    <col min="15111" max="15111" width="26.140625" style="1" customWidth="1"/>
    <col min="15112" max="15113" width="5.140625" style="1" customWidth="1"/>
    <col min="15114" max="15360" width="11.42578125" style="1"/>
    <col min="15361" max="15361" width="20.28515625" style="1" customWidth="1"/>
    <col min="15362" max="15362" width="83.140625" style="1" customWidth="1"/>
    <col min="15363" max="15365" width="21.42578125" style="1" customWidth="1"/>
    <col min="15366" max="15366" width="19.5703125" style="1" customWidth="1"/>
    <col min="15367" max="15367" width="26.140625" style="1" customWidth="1"/>
    <col min="15368" max="15369" width="5.140625" style="1" customWidth="1"/>
    <col min="15370" max="15616" width="11.42578125" style="1"/>
    <col min="15617" max="15617" width="20.28515625" style="1" customWidth="1"/>
    <col min="15618" max="15618" width="83.140625" style="1" customWidth="1"/>
    <col min="15619" max="15621" width="21.42578125" style="1" customWidth="1"/>
    <col min="15622" max="15622" width="19.5703125" style="1" customWidth="1"/>
    <col min="15623" max="15623" width="26.140625" style="1" customWidth="1"/>
    <col min="15624" max="15625" width="5.140625" style="1" customWidth="1"/>
    <col min="15626" max="15872" width="11.42578125" style="1"/>
    <col min="15873" max="15873" width="20.28515625" style="1" customWidth="1"/>
    <col min="15874" max="15874" width="83.140625" style="1" customWidth="1"/>
    <col min="15875" max="15877" width="21.42578125" style="1" customWidth="1"/>
    <col min="15878" max="15878" width="19.5703125" style="1" customWidth="1"/>
    <col min="15879" max="15879" width="26.140625" style="1" customWidth="1"/>
    <col min="15880" max="15881" width="5.140625" style="1" customWidth="1"/>
    <col min="15882" max="16128" width="11.42578125" style="1"/>
    <col min="16129" max="16129" width="20.28515625" style="1" customWidth="1"/>
    <col min="16130" max="16130" width="83.140625" style="1" customWidth="1"/>
    <col min="16131" max="16133" width="21.42578125" style="1" customWidth="1"/>
    <col min="16134" max="16134" width="19.5703125" style="1" customWidth="1"/>
    <col min="16135" max="16135" width="26.140625" style="1" customWidth="1"/>
    <col min="16136" max="16137" width="5.140625" style="1" customWidth="1"/>
    <col min="16138" max="16384" width="11.42578125" style="1"/>
  </cols>
  <sheetData>
    <row r="1" spans="1:7" ht="12.75" x14ac:dyDescent="0.2">
      <c r="A1" s="228" t="s">
        <v>0</v>
      </c>
      <c r="B1" s="229"/>
      <c r="C1" s="529" t="s">
        <v>1</v>
      </c>
      <c r="D1" s="530"/>
      <c r="E1" s="531"/>
      <c r="F1" s="230"/>
    </row>
    <row r="2" spans="1:7" ht="12.75" x14ac:dyDescent="0.2">
      <c r="A2" s="228" t="str">
        <f>CONCATENATE("COMUNA: ",[8]NOMBRE!B2," - ","( ",[8]NOMBRE!C2,[8]NOMBRE!D2,[8]NOMBRE!E2,[8]NOMBRE!F2,[8]NOMBRE!G2," )")</f>
        <v>COMUNA: Linares - ( 07401 )</v>
      </c>
      <c r="B2" s="229"/>
      <c r="C2" s="526"/>
      <c r="D2" s="527"/>
      <c r="E2" s="528"/>
      <c r="F2" s="231"/>
      <c r="G2" s="232"/>
    </row>
    <row r="3" spans="1:7" ht="12.75" x14ac:dyDescent="0.2">
      <c r="A3" s="228" t="str">
        <f>CONCATENATE("ESTABLECIMIENTO/ESTRATEGIA: ",[8]NOMBRE!B3," - ","( ",[8]NOMBRE!C3,[8]NOMBRE!D3,[8]NOMBRE!E3,[8]NOMBRE!F3,[8]NOMBRE!G3,[8]NOMBRE!H3," )")</f>
        <v>ESTABLECIMIENTO/ESTRATEGIA: Hospital Presidente Carlos Ibáñez del Campo - ( 116108 )</v>
      </c>
      <c r="B3" s="229"/>
      <c r="C3" s="529" t="s">
        <v>2</v>
      </c>
      <c r="D3" s="530"/>
      <c r="E3" s="531"/>
      <c r="F3" s="231"/>
      <c r="G3" s="233"/>
    </row>
    <row r="4" spans="1:7" ht="12.75" x14ac:dyDescent="0.2">
      <c r="A4" s="228" t="str">
        <f>CONCATENATE("MES: ",[8]NOMBRE!B6," - ","( ",[8]NOMBRE!C6,[8]NOMBRE!D6," )")</f>
        <v>MES: AGOSTO - ( 08 )</v>
      </c>
      <c r="B4" s="229"/>
      <c r="C4" s="526" t="str">
        <f>CONCATENATE([8]NOMBRE!B6," ","( ",[8]NOMBRE!C6,[8]NOMBRE!D6," )")</f>
        <v>AGOSTO ( 08 )</v>
      </c>
      <c r="D4" s="527"/>
      <c r="E4" s="528"/>
      <c r="F4" s="231"/>
      <c r="G4" s="233"/>
    </row>
    <row r="5" spans="1:7" ht="12.75" x14ac:dyDescent="0.2">
      <c r="A5" s="228" t="str">
        <f>CONCATENATE("AÑO: ",[8]NOMBRE!B7)</f>
        <v>AÑO: 2016</v>
      </c>
      <c r="B5" s="229"/>
      <c r="C5" s="529" t="s">
        <v>3</v>
      </c>
      <c r="D5" s="530"/>
      <c r="E5" s="531"/>
      <c r="F5" s="231"/>
      <c r="G5" s="233"/>
    </row>
    <row r="6" spans="1:7" ht="12.75" x14ac:dyDescent="0.2">
      <c r="A6" s="234"/>
      <c r="B6" s="234"/>
      <c r="C6" s="526">
        <f>[8]NOMBRE!B7</f>
        <v>2016</v>
      </c>
      <c r="D6" s="527"/>
      <c r="E6" s="528"/>
      <c r="F6" s="231"/>
      <c r="G6" s="233"/>
    </row>
    <row r="7" spans="1:7" ht="15" x14ac:dyDescent="0.2">
      <c r="A7" s="521" t="s">
        <v>4</v>
      </c>
      <c r="B7" s="522"/>
      <c r="C7" s="523" t="s">
        <v>5</v>
      </c>
      <c r="D7" s="524"/>
      <c r="E7" s="525"/>
      <c r="F7" s="231"/>
      <c r="G7" s="233"/>
    </row>
    <row r="8" spans="1:7" ht="15" x14ac:dyDescent="0.2">
      <c r="A8" s="234"/>
      <c r="B8" s="453" t="s">
        <v>6</v>
      </c>
      <c r="C8" s="526" t="str">
        <f>CONCATENATE([8]NOMBRE!B3," ","( ",[8]NOMBRE!C3,[8]NOMBRE!D3,[8]NOMBRE!E3,[8]NOMBRE!F3,[8]NOMBRE!G3," )")</f>
        <v>Hospital Presidente Carlos Ibáñez del Campo ( 11610 )</v>
      </c>
      <c r="D8" s="527"/>
      <c r="E8" s="528"/>
      <c r="F8" s="231"/>
      <c r="G8" s="233"/>
    </row>
    <row r="9" spans="1:7" ht="12.75" x14ac:dyDescent="0.2">
      <c r="A9" s="234"/>
      <c r="B9" s="234"/>
      <c r="C9" s="234"/>
      <c r="D9" s="234"/>
      <c r="E9" s="234"/>
      <c r="F9" s="231"/>
      <c r="G9" s="233"/>
    </row>
    <row r="10" spans="1:7" ht="12.75" x14ac:dyDescent="0.2">
      <c r="A10" s="234"/>
      <c r="B10" s="234"/>
      <c r="C10" s="234"/>
      <c r="D10" s="234"/>
      <c r="E10" s="234"/>
      <c r="F10" s="231"/>
      <c r="G10" s="235"/>
    </row>
    <row r="11" spans="1:7" ht="12.75" x14ac:dyDescent="0.2">
      <c r="A11" s="511" t="s">
        <v>476</v>
      </c>
      <c r="B11" s="505"/>
      <c r="C11" s="505"/>
      <c r="D11" s="505"/>
      <c r="E11" s="506"/>
      <c r="F11" s="231"/>
    </row>
    <row r="12" spans="1:7" ht="43.5" customHeight="1" x14ac:dyDescent="0.2">
      <c r="A12" s="458" t="s">
        <v>7</v>
      </c>
      <c r="B12" s="458" t="s">
        <v>8</v>
      </c>
      <c r="C12" s="454" t="s">
        <v>9</v>
      </c>
      <c r="D12" s="258" t="s">
        <v>10</v>
      </c>
      <c r="E12" s="456" t="s">
        <v>11</v>
      </c>
      <c r="F12" s="234"/>
    </row>
    <row r="13" spans="1:7" ht="12.75" customHeight="1" x14ac:dyDescent="0.2">
      <c r="A13" s="497" t="s">
        <v>12</v>
      </c>
      <c r="B13" s="498"/>
      <c r="C13" s="498"/>
      <c r="D13" s="498"/>
      <c r="E13" s="499"/>
      <c r="F13" s="234"/>
    </row>
    <row r="14" spans="1:7" ht="15" customHeight="1" x14ac:dyDescent="0.2">
      <c r="A14" s="335" t="s">
        <v>13</v>
      </c>
      <c r="B14" s="396" t="s">
        <v>14</v>
      </c>
      <c r="C14" s="291">
        <f>[8]BS17A!$D13</f>
        <v>0</v>
      </c>
      <c r="D14" s="12">
        <f>[8]BS17A!$U13</f>
        <v>4460</v>
      </c>
      <c r="E14" s="13">
        <f>[8]BS17A!$V13</f>
        <v>0</v>
      </c>
      <c r="F14" s="234"/>
    </row>
    <row r="15" spans="1:7" ht="36" customHeight="1" x14ac:dyDescent="0.2">
      <c r="A15" s="336" t="s">
        <v>15</v>
      </c>
      <c r="B15" s="396" t="s">
        <v>478</v>
      </c>
      <c r="C15" s="291">
        <f>[8]BS17A!$D14</f>
        <v>0</v>
      </c>
      <c r="D15" s="15">
        <f>[8]BS17A!$U14</f>
        <v>5610</v>
      </c>
      <c r="E15" s="16">
        <f>[8]BS17A!$V14</f>
        <v>0</v>
      </c>
      <c r="F15" s="234"/>
    </row>
    <row r="16" spans="1:7" ht="15" customHeight="1" x14ac:dyDescent="0.2">
      <c r="A16" s="336" t="s">
        <v>17</v>
      </c>
      <c r="B16" s="396" t="s">
        <v>479</v>
      </c>
      <c r="C16" s="291">
        <f>[8]BS17A!$D15</f>
        <v>5528</v>
      </c>
      <c r="D16" s="15">
        <f>[8]BS17A!$U15</f>
        <v>12030</v>
      </c>
      <c r="E16" s="16">
        <f>[8]BS17A!$V15</f>
        <v>66501840</v>
      </c>
      <c r="F16" s="234"/>
    </row>
    <row r="17" spans="1:6" ht="15" customHeight="1" x14ac:dyDescent="0.2">
      <c r="A17" s="336" t="s">
        <v>19</v>
      </c>
      <c r="B17" s="396" t="s">
        <v>20</v>
      </c>
      <c r="C17" s="291">
        <f>[8]BS17A!$D16</f>
        <v>0</v>
      </c>
      <c r="D17" s="15">
        <f>[8]BS17A!$U16</f>
        <v>7180</v>
      </c>
      <c r="E17" s="16">
        <f>[8]BS17A!$V16</f>
        <v>0</v>
      </c>
      <c r="F17" s="234"/>
    </row>
    <row r="18" spans="1:6" ht="15" customHeight="1" x14ac:dyDescent="0.2">
      <c r="A18" s="336" t="s">
        <v>21</v>
      </c>
      <c r="B18" s="396" t="s">
        <v>480</v>
      </c>
      <c r="C18" s="291">
        <f>[8]BS17A!$D17</f>
        <v>0</v>
      </c>
      <c r="D18" s="15">
        <f>[8]BS17A!$U17</f>
        <v>7880</v>
      </c>
      <c r="E18" s="16">
        <f>[8]BS17A!$V17</f>
        <v>0</v>
      </c>
      <c r="F18" s="234"/>
    </row>
    <row r="19" spans="1:6" ht="33" customHeight="1" x14ac:dyDescent="0.2">
      <c r="A19" s="336" t="s">
        <v>23</v>
      </c>
      <c r="B19" s="396" t="s">
        <v>481</v>
      </c>
      <c r="C19" s="291">
        <f>[8]BS17A!$D20</f>
        <v>0</v>
      </c>
      <c r="D19" s="15">
        <f>[8]BS17A!$U20</f>
        <v>6080</v>
      </c>
      <c r="E19" s="16">
        <f>[8]BS17A!$V20</f>
        <v>0</v>
      </c>
      <c r="F19" s="234"/>
    </row>
    <row r="20" spans="1:6" ht="42.75" customHeight="1" x14ac:dyDescent="0.2">
      <c r="A20" s="336" t="s">
        <v>25</v>
      </c>
      <c r="B20" s="396" t="s">
        <v>482</v>
      </c>
      <c r="C20" s="291">
        <f>[8]BS17A!$D21</f>
        <v>0</v>
      </c>
      <c r="D20" s="15">
        <f>[8]BS17A!$U21</f>
        <v>7290</v>
      </c>
      <c r="E20" s="16">
        <f>[8]BS17A!$V21</f>
        <v>0</v>
      </c>
      <c r="F20" s="234"/>
    </row>
    <row r="21" spans="1:6" ht="42.75" customHeight="1" x14ac:dyDescent="0.2">
      <c r="A21" s="336" t="s">
        <v>27</v>
      </c>
      <c r="B21" s="396" t="s">
        <v>483</v>
      </c>
      <c r="C21" s="291">
        <f>[8]BS17A!$D22</f>
        <v>0</v>
      </c>
      <c r="D21" s="15">
        <f>[8]BS17A!$U22</f>
        <v>9040</v>
      </c>
      <c r="E21" s="16">
        <f>[8]BS17A!$V22</f>
        <v>0</v>
      </c>
      <c r="F21" s="234"/>
    </row>
    <row r="22" spans="1:6" ht="32.25" customHeight="1" x14ac:dyDescent="0.2">
      <c r="A22" s="336" t="s">
        <v>29</v>
      </c>
      <c r="B22" s="396" t="s">
        <v>484</v>
      </c>
      <c r="C22" s="291">
        <f>[8]BS17A!$D23</f>
        <v>3002</v>
      </c>
      <c r="D22" s="15">
        <f>[8]BS17A!$U23</f>
        <v>6080</v>
      </c>
      <c r="E22" s="16">
        <f>[8]BS17A!$V23</f>
        <v>18252160</v>
      </c>
      <c r="F22" s="234"/>
    </row>
    <row r="23" spans="1:6" ht="40.5" customHeight="1" x14ac:dyDescent="0.2">
      <c r="A23" s="336" t="s">
        <v>31</v>
      </c>
      <c r="B23" s="396" t="s">
        <v>485</v>
      </c>
      <c r="C23" s="291">
        <f>[8]BS17A!$D24</f>
        <v>1647</v>
      </c>
      <c r="D23" s="15">
        <f>[8]BS17A!$U24</f>
        <v>7290</v>
      </c>
      <c r="E23" s="16">
        <f>[8]BS17A!$V24</f>
        <v>12006630</v>
      </c>
      <c r="F23" s="234"/>
    </row>
    <row r="24" spans="1:6" ht="27" customHeight="1" x14ac:dyDescent="0.2">
      <c r="A24" s="336" t="s">
        <v>33</v>
      </c>
      <c r="B24" s="396" t="s">
        <v>486</v>
      </c>
      <c r="C24" s="291">
        <f>[8]BS17A!$D25</f>
        <v>2353</v>
      </c>
      <c r="D24" s="15">
        <f>[8]BS17A!$U25</f>
        <v>9040</v>
      </c>
      <c r="E24" s="16">
        <f>[8]BS17A!$V25</f>
        <v>21271120</v>
      </c>
      <c r="F24" s="234"/>
    </row>
    <row r="25" spans="1:6" ht="15" customHeight="1" x14ac:dyDescent="0.2">
      <c r="A25" s="336" t="s">
        <v>35</v>
      </c>
      <c r="B25" s="396" t="s">
        <v>36</v>
      </c>
      <c r="C25" s="291">
        <f>+[8]BS17A!$D795</f>
        <v>456</v>
      </c>
      <c r="D25" s="15">
        <f>+[8]BS17A!$U795</f>
        <v>7380</v>
      </c>
      <c r="E25" s="16">
        <f>+[8]BS17A!$V795</f>
        <v>3365280</v>
      </c>
      <c r="F25" s="234"/>
    </row>
    <row r="26" spans="1:6" ht="15" customHeight="1" x14ac:dyDescent="0.2">
      <c r="A26" s="337" t="s">
        <v>37</v>
      </c>
      <c r="B26" s="396" t="s">
        <v>38</v>
      </c>
      <c r="C26" s="302">
        <f>+[8]BS17A!$D800</f>
        <v>6</v>
      </c>
      <c r="D26" s="17">
        <f>+[8]BS17A!$U800</f>
        <v>30560</v>
      </c>
      <c r="E26" s="18">
        <f>+[8]BS17A!$V800</f>
        <v>183360</v>
      </c>
      <c r="F26" s="234"/>
    </row>
    <row r="27" spans="1:6" ht="18" customHeight="1" x14ac:dyDescent="0.2">
      <c r="A27" s="497" t="s">
        <v>39</v>
      </c>
      <c r="B27" s="498"/>
      <c r="C27" s="498"/>
      <c r="D27" s="498"/>
      <c r="E27" s="499"/>
      <c r="F27" s="234"/>
    </row>
    <row r="28" spans="1:6" ht="15" customHeight="1" x14ac:dyDescent="0.2">
      <c r="A28" s="335" t="s">
        <v>40</v>
      </c>
      <c r="B28" s="344" t="s">
        <v>41</v>
      </c>
      <c r="C28" s="294">
        <f>[8]BS17A!$D27</f>
        <v>2286</v>
      </c>
      <c r="D28" s="12">
        <f>[8]BS17A!$U27</f>
        <v>1180</v>
      </c>
      <c r="E28" s="13">
        <f>[8]BS17A!$V27</f>
        <v>2697480</v>
      </c>
      <c r="F28" s="234"/>
    </row>
    <row r="29" spans="1:6" ht="15" customHeight="1" x14ac:dyDescent="0.2">
      <c r="A29" s="336" t="s">
        <v>42</v>
      </c>
      <c r="B29" s="350" t="s">
        <v>43</v>
      </c>
      <c r="C29" s="291">
        <f>[8]BS17A!$D28</f>
        <v>0</v>
      </c>
      <c r="D29" s="15">
        <f>[8]BS17A!$U28</f>
        <v>2030</v>
      </c>
      <c r="E29" s="16">
        <f>[8]BS17A!$V28</f>
        <v>0</v>
      </c>
      <c r="F29" s="234"/>
    </row>
    <row r="30" spans="1:6" ht="15" customHeight="1" x14ac:dyDescent="0.2">
      <c r="A30" s="336" t="s">
        <v>44</v>
      </c>
      <c r="B30" s="333" t="s">
        <v>45</v>
      </c>
      <c r="C30" s="291">
        <f>[8]BS17A!$D29</f>
        <v>0</v>
      </c>
      <c r="D30" s="15">
        <f>[8]BS17A!$U29</f>
        <v>650</v>
      </c>
      <c r="E30" s="16">
        <f>[8]BS17A!$V29</f>
        <v>0</v>
      </c>
      <c r="F30" s="234"/>
    </row>
    <row r="31" spans="1:6" ht="15" customHeight="1" x14ac:dyDescent="0.2">
      <c r="A31" s="336" t="s">
        <v>46</v>
      </c>
      <c r="B31" s="333" t="s">
        <v>47</v>
      </c>
      <c r="C31" s="291">
        <f>[8]BS17A!$D30</f>
        <v>165</v>
      </c>
      <c r="D31" s="15">
        <f>[8]BS17A!$U30</f>
        <v>1610</v>
      </c>
      <c r="E31" s="16">
        <f>[8]BS17A!$V30</f>
        <v>265650</v>
      </c>
      <c r="F31" s="234"/>
    </row>
    <row r="32" spans="1:6" ht="15" customHeight="1" x14ac:dyDescent="0.2">
      <c r="A32" s="336" t="s">
        <v>48</v>
      </c>
      <c r="B32" s="333" t="s">
        <v>49</v>
      </c>
      <c r="C32" s="291">
        <f>[8]BS17A!$D31</f>
        <v>2069</v>
      </c>
      <c r="D32" s="15">
        <f>[8]BS17A!$U31</f>
        <v>1300</v>
      </c>
      <c r="E32" s="16">
        <f>[8]BS17A!$V31</f>
        <v>2689700</v>
      </c>
      <c r="F32" s="234"/>
    </row>
    <row r="33" spans="1:6" ht="15" customHeight="1" x14ac:dyDescent="0.2">
      <c r="A33" s="336" t="s">
        <v>50</v>
      </c>
      <c r="B33" s="350" t="s">
        <v>51</v>
      </c>
      <c r="C33" s="291">
        <f>[8]BS17A!$D32</f>
        <v>0</v>
      </c>
      <c r="D33" s="15">
        <f>[8]BS17A!$U32</f>
        <v>1180</v>
      </c>
      <c r="E33" s="16">
        <f>[8]BS17A!$V32</f>
        <v>0</v>
      </c>
      <c r="F33" s="234"/>
    </row>
    <row r="34" spans="1:6" ht="15" customHeight="1" x14ac:dyDescent="0.2">
      <c r="A34" s="336" t="s">
        <v>52</v>
      </c>
      <c r="B34" s="333" t="s">
        <v>53</v>
      </c>
      <c r="C34" s="291">
        <f>+[8]BS17A!$D796</f>
        <v>392</v>
      </c>
      <c r="D34" s="15">
        <f>+[8]BS17A!$U796</f>
        <v>2890</v>
      </c>
      <c r="E34" s="16">
        <f>+[8]BS17A!$V796</f>
        <v>1132880</v>
      </c>
      <c r="F34" s="234"/>
    </row>
    <row r="35" spans="1:6" ht="15" customHeight="1" x14ac:dyDescent="0.2">
      <c r="A35" s="336" t="s">
        <v>54</v>
      </c>
      <c r="B35" s="350" t="s">
        <v>55</v>
      </c>
      <c r="C35" s="291">
        <f>+[8]BS17A!$D797</f>
        <v>519</v>
      </c>
      <c r="D35" s="15">
        <f>+[8]BS17A!$U797</f>
        <v>2890</v>
      </c>
      <c r="E35" s="16">
        <f>+[8]BS17A!$V797</f>
        <v>1499910</v>
      </c>
      <c r="F35" s="234"/>
    </row>
    <row r="36" spans="1:6" ht="15" customHeight="1" x14ac:dyDescent="0.2">
      <c r="A36" s="336" t="s">
        <v>56</v>
      </c>
      <c r="B36" s="350" t="s">
        <v>57</v>
      </c>
      <c r="C36" s="291">
        <f>+[8]BS17A!$D798</f>
        <v>16</v>
      </c>
      <c r="D36" s="15">
        <f>+[8]BS17A!$U798</f>
        <v>11500</v>
      </c>
      <c r="E36" s="16">
        <f>+[8]BS17A!$V798</f>
        <v>184000</v>
      </c>
      <c r="F36" s="234"/>
    </row>
    <row r="37" spans="1:6" ht="15" customHeight="1" x14ac:dyDescent="0.2">
      <c r="A37" s="337" t="s">
        <v>58</v>
      </c>
      <c r="B37" s="383" t="s">
        <v>59</v>
      </c>
      <c r="C37" s="302">
        <f>+[8]BS17A!$D799</f>
        <v>74</v>
      </c>
      <c r="D37" s="17">
        <f>+[8]BS17A!$U799</f>
        <v>13470</v>
      </c>
      <c r="E37" s="18">
        <f>+[8]BS17A!$V799</f>
        <v>996780</v>
      </c>
      <c r="F37" s="234"/>
    </row>
    <row r="38" spans="1:6" ht="18" customHeight="1" x14ac:dyDescent="0.2">
      <c r="A38" s="504" t="s">
        <v>60</v>
      </c>
      <c r="B38" s="507"/>
      <c r="C38" s="507"/>
      <c r="D38" s="507"/>
      <c r="E38" s="508"/>
      <c r="F38" s="234"/>
    </row>
    <row r="39" spans="1:6" ht="15" customHeight="1" x14ac:dyDescent="0.2">
      <c r="A39" s="335" t="s">
        <v>61</v>
      </c>
      <c r="B39" s="331" t="s">
        <v>62</v>
      </c>
      <c r="C39" s="294">
        <f>+[8]BS17A!$D801</f>
        <v>0</v>
      </c>
      <c r="D39" s="20">
        <f>+[8]BS17A!$U801</f>
        <v>3796</v>
      </c>
      <c r="E39" s="21">
        <f>+[8]BS17A!$V801</f>
        <v>0</v>
      </c>
      <c r="F39" s="234"/>
    </row>
    <row r="40" spans="1:6" ht="15" customHeight="1" x14ac:dyDescent="0.2">
      <c r="A40" s="337" t="s">
        <v>63</v>
      </c>
      <c r="B40" s="345" t="s">
        <v>64</v>
      </c>
      <c r="C40" s="302">
        <f>+[8]BS17A!$D802</f>
        <v>0</v>
      </c>
      <c r="D40" s="22">
        <f>+[8]BS17A!$U802</f>
        <v>9814</v>
      </c>
      <c r="E40" s="23">
        <f>+[8]BS17A!$V802</f>
        <v>0</v>
      </c>
      <c r="F40" s="234"/>
    </row>
    <row r="41" spans="1:6" ht="18" customHeight="1" x14ac:dyDescent="0.2">
      <c r="A41" s="504" t="s">
        <v>65</v>
      </c>
      <c r="B41" s="507"/>
      <c r="C41" s="507"/>
      <c r="D41" s="507"/>
      <c r="E41" s="508"/>
      <c r="F41" s="234"/>
    </row>
    <row r="42" spans="1:6" ht="15" customHeight="1" x14ac:dyDescent="0.2">
      <c r="A42" s="335" t="s">
        <v>66</v>
      </c>
      <c r="B42" s="352" t="s">
        <v>67</v>
      </c>
      <c r="C42" s="294">
        <f>+[8]BS17A!$D34</f>
        <v>63</v>
      </c>
      <c r="D42" s="20">
        <f>+[8]BS17A!$U34</f>
        <v>3890</v>
      </c>
      <c r="E42" s="21">
        <f>+[8]BS17A!$V34</f>
        <v>245070</v>
      </c>
      <c r="F42" s="234"/>
    </row>
    <row r="43" spans="1:6" ht="15" customHeight="1" x14ac:dyDescent="0.2">
      <c r="A43" s="336" t="s">
        <v>68</v>
      </c>
      <c r="B43" s="333" t="s">
        <v>69</v>
      </c>
      <c r="C43" s="291">
        <f>+[8]BS17A!$D35</f>
        <v>542</v>
      </c>
      <c r="D43" s="15">
        <f>+[8]BS17A!$U35</f>
        <v>2140</v>
      </c>
      <c r="E43" s="16">
        <f>+[8]BS17A!$V35</f>
        <v>1159880</v>
      </c>
      <c r="F43" s="234"/>
    </row>
    <row r="44" spans="1:6" ht="15" customHeight="1" x14ac:dyDescent="0.2">
      <c r="A44" s="336" t="s">
        <v>70</v>
      </c>
      <c r="B44" s="333" t="s">
        <v>71</v>
      </c>
      <c r="C44" s="291">
        <f>+[8]BS17A!$D36</f>
        <v>84</v>
      </c>
      <c r="D44" s="15">
        <f>+[8]BS17A!$U36</f>
        <v>2140</v>
      </c>
      <c r="E44" s="16">
        <f>+[8]BS17A!$V36</f>
        <v>179760</v>
      </c>
      <c r="F44" s="234"/>
    </row>
    <row r="45" spans="1:6" ht="15" customHeight="1" x14ac:dyDescent="0.2">
      <c r="A45" s="337" t="s">
        <v>72</v>
      </c>
      <c r="B45" s="334" t="s">
        <v>73</v>
      </c>
      <c r="C45" s="302">
        <f>+[8]BS17A!$D37</f>
        <v>363</v>
      </c>
      <c r="D45" s="22">
        <f>+[8]BS17A!$U37</f>
        <v>650</v>
      </c>
      <c r="E45" s="23">
        <f>+[8]BS17A!$V37</f>
        <v>235950</v>
      </c>
      <c r="F45" s="234"/>
    </row>
    <row r="46" spans="1:6" ht="18" customHeight="1" x14ac:dyDescent="0.2">
      <c r="A46" s="504" t="s">
        <v>74</v>
      </c>
      <c r="B46" s="507"/>
      <c r="C46" s="507"/>
      <c r="D46" s="507"/>
      <c r="E46" s="508"/>
      <c r="F46" s="234"/>
    </row>
    <row r="47" spans="1:6" ht="15" customHeight="1" x14ac:dyDescent="0.2">
      <c r="A47" s="335" t="s">
        <v>75</v>
      </c>
      <c r="B47" s="352" t="s">
        <v>76</v>
      </c>
      <c r="C47" s="294">
        <f>+[8]BS17A!$D39</f>
        <v>362</v>
      </c>
      <c r="D47" s="20">
        <f>+[8]BS17A!$U39</f>
        <v>1850</v>
      </c>
      <c r="E47" s="21">
        <f>+[8]BS17A!$V39</f>
        <v>669700</v>
      </c>
      <c r="F47" s="234"/>
    </row>
    <row r="48" spans="1:6" ht="15" customHeight="1" x14ac:dyDescent="0.2">
      <c r="A48" s="336" t="s">
        <v>77</v>
      </c>
      <c r="B48" s="333" t="s">
        <v>78</v>
      </c>
      <c r="C48" s="291">
        <f>+[8]BS17A!$D40</f>
        <v>31</v>
      </c>
      <c r="D48" s="15">
        <f>+[8]BS17A!$U40</f>
        <v>1850</v>
      </c>
      <c r="E48" s="16">
        <f>+[8]BS17A!$V40</f>
        <v>57350</v>
      </c>
      <c r="F48" s="234"/>
    </row>
    <row r="49" spans="1:7" ht="15" customHeight="1" x14ac:dyDescent="0.2">
      <c r="A49" s="337" t="s">
        <v>79</v>
      </c>
      <c r="B49" s="334" t="s">
        <v>80</v>
      </c>
      <c r="C49" s="302">
        <f>+[8]BS17A!$D41</f>
        <v>326</v>
      </c>
      <c r="D49" s="22">
        <f>+[8]BS17A!$U41</f>
        <v>1070</v>
      </c>
      <c r="E49" s="23">
        <f>+[8]BS17A!$V41</f>
        <v>348820</v>
      </c>
      <c r="F49" s="234"/>
    </row>
    <row r="50" spans="1:7" ht="18" customHeight="1" x14ac:dyDescent="0.2">
      <c r="A50" s="238"/>
      <c r="B50" s="314" t="s">
        <v>81</v>
      </c>
      <c r="C50" s="238">
        <f>SUM(C14:C49)</f>
        <v>20284</v>
      </c>
      <c r="D50" s="239"/>
      <c r="E50" s="26">
        <f>SUM(E14:E49)</f>
        <v>133943320</v>
      </c>
      <c r="F50" s="234"/>
    </row>
    <row r="51" spans="1:7" ht="18" customHeight="1" x14ac:dyDescent="0.2">
      <c r="A51" s="240"/>
      <c r="B51" s="240"/>
      <c r="C51" s="240"/>
      <c r="D51" s="241"/>
      <c r="E51" s="29"/>
      <c r="F51" s="234"/>
    </row>
    <row r="52" spans="1:7" ht="12.75" x14ac:dyDescent="0.2">
      <c r="A52" s="234"/>
      <c r="B52" s="234"/>
      <c r="C52" s="234"/>
      <c r="D52" s="234"/>
      <c r="E52" s="234"/>
      <c r="F52" s="242"/>
      <c r="G52" s="243"/>
    </row>
    <row r="53" spans="1:7" ht="12.75" x14ac:dyDescent="0.2">
      <c r="A53" s="504" t="s">
        <v>82</v>
      </c>
      <c r="B53" s="507"/>
      <c r="C53" s="507"/>
      <c r="D53" s="507"/>
      <c r="E53" s="508"/>
      <c r="F53" s="242"/>
      <c r="G53" s="243"/>
    </row>
    <row r="54" spans="1:7" ht="42.75" customHeight="1" x14ac:dyDescent="0.2">
      <c r="A54" s="458" t="s">
        <v>7</v>
      </c>
      <c r="B54" s="458" t="s">
        <v>83</v>
      </c>
      <c r="C54" s="454" t="s">
        <v>9</v>
      </c>
      <c r="D54" s="259"/>
      <c r="E54" s="456" t="s">
        <v>11</v>
      </c>
      <c r="F54" s="234"/>
    </row>
    <row r="55" spans="1:7" ht="18" customHeight="1" x14ac:dyDescent="0.2">
      <c r="A55" s="457" t="s">
        <v>84</v>
      </c>
      <c r="B55" s="373" t="s">
        <v>85</v>
      </c>
      <c r="C55" s="261">
        <f>+[8]BS17!$D12</f>
        <v>76277</v>
      </c>
      <c r="D55" s="245"/>
      <c r="E55" s="246">
        <f>+E56+E57+E58+E59+E60+E61+E65+E66+E67</f>
        <v>118089260</v>
      </c>
      <c r="F55" s="234"/>
    </row>
    <row r="56" spans="1:7" ht="15" customHeight="1" x14ac:dyDescent="0.2">
      <c r="A56" s="371" t="s">
        <v>86</v>
      </c>
      <c r="B56" s="344" t="s">
        <v>87</v>
      </c>
      <c r="C56" s="328">
        <f>+[8]BS17!$D13</f>
        <v>28604</v>
      </c>
      <c r="D56" s="247"/>
      <c r="E56" s="36">
        <f>+[8]BS17A!V83</f>
        <v>32163840</v>
      </c>
      <c r="F56" s="234"/>
    </row>
    <row r="57" spans="1:7" ht="15" customHeight="1" x14ac:dyDescent="0.2">
      <c r="A57" s="336" t="s">
        <v>88</v>
      </c>
      <c r="B57" s="332" t="s">
        <v>89</v>
      </c>
      <c r="C57" s="291">
        <f>+[8]BS17!$D14</f>
        <v>32362</v>
      </c>
      <c r="D57" s="249"/>
      <c r="E57" s="39">
        <f>+[8]BS17A!V174</f>
        <v>41568850</v>
      </c>
      <c r="F57" s="234"/>
    </row>
    <row r="58" spans="1:7" ht="15" customHeight="1" x14ac:dyDescent="0.2">
      <c r="A58" s="336" t="s">
        <v>90</v>
      </c>
      <c r="B58" s="332" t="s">
        <v>91</v>
      </c>
      <c r="C58" s="291">
        <f>+[8]BS17!$D15</f>
        <v>1494</v>
      </c>
      <c r="D58" s="249"/>
      <c r="E58" s="39">
        <f>+[8]BS17A!V243</f>
        <v>5505000</v>
      </c>
      <c r="F58" s="234"/>
    </row>
    <row r="59" spans="1:7" ht="15" customHeight="1" x14ac:dyDescent="0.2">
      <c r="A59" s="336" t="s">
        <v>92</v>
      </c>
      <c r="B59" s="332" t="s">
        <v>93</v>
      </c>
      <c r="C59" s="291">
        <f>+[8]BS17!$D16</f>
        <v>0</v>
      </c>
      <c r="D59" s="249"/>
      <c r="E59" s="39">
        <f>+[8]BS17A!V289</f>
        <v>0</v>
      </c>
      <c r="F59" s="234"/>
    </row>
    <row r="60" spans="1:7" ht="15" customHeight="1" x14ac:dyDescent="0.2">
      <c r="A60" s="366" t="s">
        <v>94</v>
      </c>
      <c r="B60" s="351" t="s">
        <v>95</v>
      </c>
      <c r="C60" s="313">
        <f>+[8]BS17!$D17</f>
        <v>2053</v>
      </c>
      <c r="D60" s="250"/>
      <c r="E60" s="41">
        <f>+[8]BS17A!V295</f>
        <v>10400410</v>
      </c>
      <c r="F60" s="234"/>
    </row>
    <row r="61" spans="1:7" ht="15" customHeight="1" x14ac:dyDescent="0.2">
      <c r="A61" s="335" t="s">
        <v>96</v>
      </c>
      <c r="B61" s="374" t="s">
        <v>97</v>
      </c>
      <c r="C61" s="315">
        <f>+[8]BS17!$D18</f>
        <v>7987</v>
      </c>
      <c r="D61" s="251"/>
      <c r="E61" s="43">
        <f>SUM(E62:E64)</f>
        <v>22778550</v>
      </c>
      <c r="F61" s="234"/>
    </row>
    <row r="62" spans="1:7" ht="15" customHeight="1" x14ac:dyDescent="0.2">
      <c r="A62" s="377"/>
      <c r="B62" s="352" t="s">
        <v>98</v>
      </c>
      <c r="C62" s="294">
        <f>+[8]BS17!$D19</f>
        <v>5835</v>
      </c>
      <c r="D62" s="252"/>
      <c r="E62" s="45">
        <f>+[8]BS17A!V362</f>
        <v>13725270</v>
      </c>
      <c r="F62" s="234"/>
    </row>
    <row r="63" spans="1:7" ht="15" customHeight="1" x14ac:dyDescent="0.2">
      <c r="A63" s="377"/>
      <c r="B63" s="332" t="s">
        <v>99</v>
      </c>
      <c r="C63" s="291">
        <f>+[8]BS17!$D20</f>
        <v>70</v>
      </c>
      <c r="D63" s="249"/>
      <c r="E63" s="39">
        <f>+[8]BS17A!V405</f>
        <v>204480</v>
      </c>
      <c r="F63" s="234"/>
    </row>
    <row r="64" spans="1:7" ht="15" customHeight="1" x14ac:dyDescent="0.2">
      <c r="A64" s="378"/>
      <c r="B64" s="334" t="s">
        <v>100</v>
      </c>
      <c r="C64" s="302">
        <f>+[8]BS17!$D21</f>
        <v>2082</v>
      </c>
      <c r="D64" s="253"/>
      <c r="E64" s="47">
        <f>+[8]BS17A!V428</f>
        <v>8848800</v>
      </c>
      <c r="F64" s="234"/>
    </row>
    <row r="65" spans="1:7" ht="15" customHeight="1" x14ac:dyDescent="0.2">
      <c r="A65" s="371" t="s">
        <v>101</v>
      </c>
      <c r="B65" s="370" t="s">
        <v>102</v>
      </c>
      <c r="C65" s="328">
        <f>+[8]BS17!$D22</f>
        <v>22</v>
      </c>
      <c r="D65" s="247"/>
      <c r="E65" s="36">
        <f>+[8]BS17A!V446</f>
        <v>241120</v>
      </c>
      <c r="F65" s="234"/>
    </row>
    <row r="66" spans="1:7" ht="15" customHeight="1" x14ac:dyDescent="0.2">
      <c r="A66" s="336" t="s">
        <v>103</v>
      </c>
      <c r="B66" s="332" t="s">
        <v>104</v>
      </c>
      <c r="C66" s="291">
        <f>+[8]BS17!$D23</f>
        <v>68</v>
      </c>
      <c r="D66" s="249"/>
      <c r="E66" s="39">
        <f>+[8]BS17A!V456</f>
        <v>139050</v>
      </c>
      <c r="F66" s="234"/>
    </row>
    <row r="67" spans="1:7" ht="15" customHeight="1" x14ac:dyDescent="0.2">
      <c r="A67" s="366" t="s">
        <v>105</v>
      </c>
      <c r="B67" s="351" t="s">
        <v>106</v>
      </c>
      <c r="C67" s="313">
        <f>+[8]BS17!$D24</f>
        <v>3687</v>
      </c>
      <c r="D67" s="250"/>
      <c r="E67" s="41">
        <f>+[8]BS17A!V500</f>
        <v>5292440</v>
      </c>
      <c r="F67" s="234"/>
    </row>
    <row r="68" spans="1:7" ht="15" customHeight="1" x14ac:dyDescent="0.2">
      <c r="A68" s="379" t="s">
        <v>107</v>
      </c>
      <c r="B68" s="369" t="s">
        <v>108</v>
      </c>
      <c r="C68" s="329">
        <f>+[8]BS17!$D25</f>
        <v>5268</v>
      </c>
      <c r="D68" s="254"/>
      <c r="E68" s="49">
        <f>SUM(E69:E74)</f>
        <v>103249850</v>
      </c>
      <c r="F68" s="234"/>
    </row>
    <row r="69" spans="1:7" ht="15" customHeight="1" x14ac:dyDescent="0.2">
      <c r="A69" s="336" t="s">
        <v>109</v>
      </c>
      <c r="B69" s="332" t="s">
        <v>110</v>
      </c>
      <c r="C69" s="291">
        <f>+[8]BS17!$D26</f>
        <v>3157</v>
      </c>
      <c r="D69" s="249"/>
      <c r="E69" s="39">
        <f>+[8]BS17A!V535</f>
        <v>26575670</v>
      </c>
      <c r="F69" s="234"/>
    </row>
    <row r="70" spans="1:7" ht="15" customHeight="1" x14ac:dyDescent="0.2">
      <c r="A70" s="336" t="s">
        <v>111</v>
      </c>
      <c r="B70" s="332" t="s">
        <v>112</v>
      </c>
      <c r="C70" s="291">
        <f>+[8]BS17!$D27</f>
        <v>7</v>
      </c>
      <c r="D70" s="249"/>
      <c r="E70" s="39">
        <f>+[8]BS17A!V590</f>
        <v>145950</v>
      </c>
      <c r="F70" s="234"/>
    </row>
    <row r="71" spans="1:7" ht="15" customHeight="1" x14ac:dyDescent="0.2">
      <c r="A71" s="336" t="s">
        <v>113</v>
      </c>
      <c r="B71" s="332" t="s">
        <v>114</v>
      </c>
      <c r="C71" s="291">
        <f>+[8]BS17!$D28</f>
        <v>1123</v>
      </c>
      <c r="D71" s="249"/>
      <c r="E71" s="39">
        <f>+[8]BS17A!V615</f>
        <v>62503000</v>
      </c>
      <c r="F71" s="234"/>
    </row>
    <row r="72" spans="1:7" ht="15" customHeight="1" x14ac:dyDescent="0.2">
      <c r="A72" s="336" t="s">
        <v>115</v>
      </c>
      <c r="B72" s="332" t="s">
        <v>116</v>
      </c>
      <c r="C72" s="291">
        <f>+[8]BS17!$D30+[8]BS17!$D32</f>
        <v>850</v>
      </c>
      <c r="D72" s="249"/>
      <c r="E72" s="39">
        <f>+[8]BS17A!V633-[8]BS17A!V634</f>
        <v>13312590</v>
      </c>
      <c r="F72" s="234"/>
    </row>
    <row r="73" spans="1:7" ht="15" customHeight="1" x14ac:dyDescent="0.2">
      <c r="A73" s="380"/>
      <c r="B73" s="332" t="s">
        <v>117</v>
      </c>
      <c r="C73" s="291">
        <f>+[8]BS17!$D31</f>
        <v>131</v>
      </c>
      <c r="D73" s="249"/>
      <c r="E73" s="39">
        <f>+[8]BS17A!V634</f>
        <v>712640</v>
      </c>
      <c r="F73" s="234"/>
    </row>
    <row r="74" spans="1:7" ht="15" customHeight="1" x14ac:dyDescent="0.2">
      <c r="A74" s="381" t="s">
        <v>118</v>
      </c>
      <c r="B74" s="375" t="s">
        <v>119</v>
      </c>
      <c r="C74" s="319">
        <f>+[8]BS17!$D33</f>
        <v>0</v>
      </c>
      <c r="D74" s="299"/>
      <c r="E74" s="124">
        <f>+[8]BS17A!V654</f>
        <v>0</v>
      </c>
      <c r="F74" s="234"/>
    </row>
    <row r="75" spans="1:7" ht="15" customHeight="1" x14ac:dyDescent="0.2">
      <c r="A75" s="382" t="s">
        <v>120</v>
      </c>
      <c r="B75" s="376" t="s">
        <v>121</v>
      </c>
      <c r="C75" s="330">
        <f>+[8]BS17!$D34</f>
        <v>0</v>
      </c>
      <c r="D75" s="255"/>
      <c r="E75" s="51">
        <f>+[8]BS17A!V783</f>
        <v>0</v>
      </c>
      <c r="F75" s="234"/>
    </row>
    <row r="76" spans="1:7" ht="15" customHeight="1" x14ac:dyDescent="0.2">
      <c r="A76" s="338"/>
      <c r="B76" s="459" t="s">
        <v>122</v>
      </c>
      <c r="C76" s="261">
        <f>+C55+C68+C75</f>
        <v>81545</v>
      </c>
      <c r="D76" s="245"/>
      <c r="E76" s="53">
        <f>+E55+E68+E75</f>
        <v>221339110</v>
      </c>
      <c r="F76" s="234"/>
    </row>
    <row r="77" spans="1:7" ht="12.75" x14ac:dyDescent="0.2">
      <c r="A77" s="234"/>
      <c r="B77" s="234"/>
      <c r="C77" s="234"/>
      <c r="D77" s="234"/>
      <c r="E77" s="234"/>
      <c r="F77" s="242"/>
      <c r="G77" s="243"/>
    </row>
    <row r="78" spans="1:7" ht="12.75" x14ac:dyDescent="0.2">
      <c r="A78" s="234"/>
      <c r="B78" s="234"/>
      <c r="C78" s="234"/>
      <c r="D78" s="234"/>
      <c r="E78" s="234"/>
      <c r="F78" s="242"/>
      <c r="G78" s="243"/>
    </row>
    <row r="79" spans="1:7" ht="12.75" x14ac:dyDescent="0.2">
      <c r="A79" s="511" t="s">
        <v>123</v>
      </c>
      <c r="B79" s="505"/>
      <c r="C79" s="505"/>
      <c r="D79" s="505"/>
      <c r="E79" s="506"/>
      <c r="F79" s="242"/>
      <c r="G79" s="243"/>
    </row>
    <row r="80" spans="1:7" ht="45" customHeight="1" x14ac:dyDescent="0.2">
      <c r="A80" s="458" t="s">
        <v>7</v>
      </c>
      <c r="B80" s="455" t="s">
        <v>8</v>
      </c>
      <c r="C80" s="257" t="s">
        <v>9</v>
      </c>
      <c r="D80" s="259"/>
      <c r="E80" s="260" t="s">
        <v>11</v>
      </c>
      <c r="F80" s="242"/>
      <c r="G80" s="243"/>
    </row>
    <row r="81" spans="1:7" ht="15" customHeight="1" x14ac:dyDescent="0.2">
      <c r="A81" s="372" t="s">
        <v>124</v>
      </c>
      <c r="B81" s="344" t="s">
        <v>125</v>
      </c>
      <c r="C81" s="294">
        <f>+[8]BS17!D49</f>
        <v>0</v>
      </c>
      <c r="D81" s="247"/>
      <c r="E81" s="58">
        <f>+SUM([8]BS17A!V673+[8]BS17A!V719)</f>
        <v>0</v>
      </c>
      <c r="F81" s="234"/>
    </row>
    <row r="82" spans="1:7" ht="15" customHeight="1" x14ac:dyDescent="0.2">
      <c r="A82" s="358">
        <v>2001</v>
      </c>
      <c r="B82" s="332" t="s">
        <v>126</v>
      </c>
      <c r="C82" s="291">
        <f>+[8]BS17!E130</f>
        <v>1037</v>
      </c>
      <c r="D82" s="249"/>
      <c r="E82" s="59">
        <f>+[8]BS17A!V1574</f>
        <v>9239130</v>
      </c>
      <c r="F82" s="234"/>
    </row>
    <row r="83" spans="1:7" ht="15" customHeight="1" x14ac:dyDescent="0.2">
      <c r="A83" s="366" t="s">
        <v>127</v>
      </c>
      <c r="B83" s="351" t="s">
        <v>128</v>
      </c>
      <c r="C83" s="313">
        <f>+[8]BS17A!D1849</f>
        <v>51</v>
      </c>
      <c r="D83" s="250"/>
      <c r="E83" s="60">
        <f>+[8]BS17A!V1849</f>
        <v>3248810</v>
      </c>
      <c r="F83" s="234"/>
    </row>
    <row r="84" spans="1:7" ht="17.25" customHeight="1" x14ac:dyDescent="0.2">
      <c r="A84" s="338"/>
      <c r="B84" s="459" t="s">
        <v>129</v>
      </c>
      <c r="C84" s="261">
        <f>+SUM(C81:C83)</f>
        <v>1088</v>
      </c>
      <c r="D84" s="245"/>
      <c r="E84" s="62">
        <f>SUM(E81:E83)</f>
        <v>12487940</v>
      </c>
      <c r="F84" s="234"/>
    </row>
    <row r="85" spans="1:7" ht="12.75" x14ac:dyDescent="0.2">
      <c r="A85" s="234"/>
      <c r="B85" s="234"/>
      <c r="C85" s="234"/>
      <c r="D85" s="234"/>
      <c r="E85" s="234"/>
      <c r="F85" s="234"/>
    </row>
    <row r="86" spans="1:7" ht="12.75" x14ac:dyDescent="0.2">
      <c r="A86" s="234"/>
      <c r="B86" s="234"/>
      <c r="C86" s="234"/>
      <c r="D86" s="234"/>
      <c r="E86" s="234"/>
      <c r="F86" s="231"/>
    </row>
    <row r="87" spans="1:7" ht="12.75" customHeight="1" x14ac:dyDescent="0.15">
      <c r="A87" s="532" t="s">
        <v>130</v>
      </c>
      <c r="B87" s="532"/>
      <c r="C87" s="532"/>
      <c r="D87" s="532"/>
      <c r="E87" s="532"/>
      <c r="F87" s="532"/>
      <c r="G87" s="532"/>
    </row>
    <row r="88" spans="1:7" ht="33.75" customHeight="1" x14ac:dyDescent="0.15">
      <c r="A88" s="514" t="s">
        <v>7</v>
      </c>
      <c r="B88" s="514" t="s">
        <v>8</v>
      </c>
      <c r="C88" s="533" t="s">
        <v>9</v>
      </c>
      <c r="D88" s="534"/>
      <c r="E88" s="534"/>
      <c r="F88" s="534"/>
      <c r="G88" s="535"/>
    </row>
    <row r="89" spans="1:7" ht="45" customHeight="1" x14ac:dyDescent="0.15">
      <c r="A89" s="515"/>
      <c r="B89" s="515"/>
      <c r="C89" s="458" t="s">
        <v>477</v>
      </c>
      <c r="D89" s="455" t="s">
        <v>131</v>
      </c>
      <c r="E89" s="301" t="s">
        <v>132</v>
      </c>
      <c r="F89" s="258" t="s">
        <v>133</v>
      </c>
      <c r="G89" s="456" t="s">
        <v>11</v>
      </c>
    </row>
    <row r="90" spans="1:7" ht="15" customHeight="1" x14ac:dyDescent="0.2">
      <c r="A90" s="335" t="s">
        <v>134</v>
      </c>
      <c r="B90" s="331" t="s">
        <v>135</v>
      </c>
      <c r="C90" s="395">
        <f>SUM(D90:F90)</f>
        <v>3</v>
      </c>
      <c r="D90" s="322">
        <f>+[8]BS17!E68</f>
        <v>3</v>
      </c>
      <c r="E90" s="262">
        <f>+[8]BS17!F68</f>
        <v>0</v>
      </c>
      <c r="F90" s="263">
        <f>+[8]BS17!G68</f>
        <v>0</v>
      </c>
      <c r="G90" s="64">
        <f>[8]BS17A!V811</f>
        <v>479250</v>
      </c>
    </row>
    <row r="91" spans="1:7" ht="15" customHeight="1" x14ac:dyDescent="0.2">
      <c r="A91" s="336" t="s">
        <v>136</v>
      </c>
      <c r="B91" s="332" t="s">
        <v>137</v>
      </c>
      <c r="C91" s="391">
        <f t="shared" ref="C91:C108" si="0">SUM(D91:F91)</f>
        <v>89</v>
      </c>
      <c r="D91" s="323">
        <f>+[8]BS17!E69</f>
        <v>88</v>
      </c>
      <c r="E91" s="264">
        <f>+[8]BS17!F69</f>
        <v>0</v>
      </c>
      <c r="F91" s="265">
        <f>+[8]BS17!G69</f>
        <v>1</v>
      </c>
      <c r="G91" s="65">
        <f>[8]BS17A!V882</f>
        <v>22848435</v>
      </c>
    </row>
    <row r="92" spans="1:7" ht="15" customHeight="1" x14ac:dyDescent="0.2">
      <c r="A92" s="336" t="s">
        <v>138</v>
      </c>
      <c r="B92" s="332" t="s">
        <v>139</v>
      </c>
      <c r="C92" s="391">
        <f t="shared" si="0"/>
        <v>35</v>
      </c>
      <c r="D92" s="323">
        <f>+[8]BS17!E70</f>
        <v>34</v>
      </c>
      <c r="E92" s="264">
        <f>+[8]BS17!F70</f>
        <v>0</v>
      </c>
      <c r="F92" s="265">
        <f>+[8]BS17!G70</f>
        <v>1</v>
      </c>
      <c r="G92" s="65">
        <f>[8]BS17A!V961</f>
        <v>2804212.5</v>
      </c>
    </row>
    <row r="93" spans="1:7" ht="15" customHeight="1" x14ac:dyDescent="0.2">
      <c r="A93" s="336" t="s">
        <v>140</v>
      </c>
      <c r="B93" s="332" t="s">
        <v>141</v>
      </c>
      <c r="C93" s="391">
        <f t="shared" si="0"/>
        <v>1</v>
      </c>
      <c r="D93" s="323">
        <f>+[8]BS17!E71</f>
        <v>1</v>
      </c>
      <c r="E93" s="264">
        <f>+[8]BS17!F71</f>
        <v>0</v>
      </c>
      <c r="F93" s="265">
        <f>+[8]BS17!G71</f>
        <v>0</v>
      </c>
      <c r="G93" s="65">
        <f>[8]BS17A!V1037</f>
        <v>142270</v>
      </c>
    </row>
    <row r="94" spans="1:7" ht="15" customHeight="1" x14ac:dyDescent="0.2">
      <c r="A94" s="336" t="s">
        <v>142</v>
      </c>
      <c r="B94" s="332" t="s">
        <v>143</v>
      </c>
      <c r="C94" s="391">
        <f t="shared" si="0"/>
        <v>46</v>
      </c>
      <c r="D94" s="323">
        <f>+[8]BS17!E72</f>
        <v>45</v>
      </c>
      <c r="E94" s="264">
        <f>+[8]BS17!F72</f>
        <v>0</v>
      </c>
      <c r="F94" s="265">
        <f>+[8]BS17!G72</f>
        <v>1</v>
      </c>
      <c r="G94" s="65">
        <f>[8]BS17A!V1098</f>
        <v>3760382.5</v>
      </c>
    </row>
    <row r="95" spans="1:7" ht="15" customHeight="1" x14ac:dyDescent="0.2">
      <c r="A95" s="336" t="s">
        <v>144</v>
      </c>
      <c r="B95" s="332" t="s">
        <v>145</v>
      </c>
      <c r="C95" s="391">
        <f t="shared" si="0"/>
        <v>58</v>
      </c>
      <c r="D95" s="323">
        <f>+[8]BS17!E73</f>
        <v>55</v>
      </c>
      <c r="E95" s="264">
        <f>+[8]BS17!F73</f>
        <v>0</v>
      </c>
      <c r="F95" s="265">
        <f>+[8]BS17!G73</f>
        <v>3</v>
      </c>
      <c r="G95" s="65">
        <f>[8]BS17A!V1166</f>
        <v>1399160</v>
      </c>
    </row>
    <row r="96" spans="1:7" ht="15" customHeight="1" x14ac:dyDescent="0.2">
      <c r="A96" s="336" t="s">
        <v>146</v>
      </c>
      <c r="B96" s="332" t="s">
        <v>147</v>
      </c>
      <c r="C96" s="391">
        <f t="shared" si="0"/>
        <v>6</v>
      </c>
      <c r="D96" s="323">
        <f>+[8]BS17!E74</f>
        <v>4</v>
      </c>
      <c r="E96" s="264">
        <f>+[8]BS17!F74</f>
        <v>0</v>
      </c>
      <c r="F96" s="265">
        <f>+[8]BS17!G74</f>
        <v>2</v>
      </c>
      <c r="G96" s="65">
        <f>[8]BS17A!V1221</f>
        <v>782485</v>
      </c>
    </row>
    <row r="97" spans="1:7" ht="15" customHeight="1" x14ac:dyDescent="0.2">
      <c r="A97" s="336" t="s">
        <v>148</v>
      </c>
      <c r="B97" s="332" t="s">
        <v>149</v>
      </c>
      <c r="C97" s="391">
        <f t="shared" si="0"/>
        <v>3</v>
      </c>
      <c r="D97" s="323">
        <f>+[8]BS17!E75</f>
        <v>3</v>
      </c>
      <c r="E97" s="264">
        <f>+[8]BS17!F75</f>
        <v>0</v>
      </c>
      <c r="F97" s="265">
        <f>+[8]BS17!G75</f>
        <v>0</v>
      </c>
      <c r="G97" s="65">
        <f>[8]BS17A!V1287</f>
        <v>168750</v>
      </c>
    </row>
    <row r="98" spans="1:7" ht="15" customHeight="1" x14ac:dyDescent="0.2">
      <c r="A98" s="336" t="s">
        <v>150</v>
      </c>
      <c r="B98" s="332" t="s">
        <v>151</v>
      </c>
      <c r="C98" s="391">
        <f t="shared" si="0"/>
        <v>236</v>
      </c>
      <c r="D98" s="323">
        <f>+[8]BS17!E76</f>
        <v>209</v>
      </c>
      <c r="E98" s="264">
        <f>+[8]BS17!F76</f>
        <v>2</v>
      </c>
      <c r="F98" s="265">
        <f>+[8]BS17!G76</f>
        <v>25</v>
      </c>
      <c r="G98" s="65">
        <f>[8]BS17A!V1357</f>
        <v>62386817.5</v>
      </c>
    </row>
    <row r="99" spans="1:7" ht="15" customHeight="1" x14ac:dyDescent="0.2">
      <c r="A99" s="336" t="s">
        <v>152</v>
      </c>
      <c r="B99" s="332" t="s">
        <v>153</v>
      </c>
      <c r="C99" s="391">
        <f t="shared" si="0"/>
        <v>7</v>
      </c>
      <c r="D99" s="323">
        <f>+[8]BS17!E77</f>
        <v>7</v>
      </c>
      <c r="E99" s="264">
        <f>+[8]BS17!F77</f>
        <v>0</v>
      </c>
      <c r="F99" s="265">
        <f>+[8]BS17!G77</f>
        <v>0</v>
      </c>
      <c r="G99" s="65">
        <f>[8]BS17A!V1441</f>
        <v>959320</v>
      </c>
    </row>
    <row r="100" spans="1:7" ht="15" customHeight="1" x14ac:dyDescent="0.2">
      <c r="A100" s="336" t="s">
        <v>154</v>
      </c>
      <c r="B100" s="332" t="s">
        <v>155</v>
      </c>
      <c r="C100" s="391">
        <f t="shared" si="0"/>
        <v>70</v>
      </c>
      <c r="D100" s="323">
        <f>+[8]BS17!E78</f>
        <v>67</v>
      </c>
      <c r="E100" s="264">
        <f>+[8]BS17!F78</f>
        <v>1</v>
      </c>
      <c r="F100" s="265">
        <f>+[8]BS17!G78</f>
        <v>2</v>
      </c>
      <c r="G100" s="65">
        <f>[8]BS17A!V1489</f>
        <v>14637390</v>
      </c>
    </row>
    <row r="101" spans="1:7" ht="15" customHeight="1" x14ac:dyDescent="0.2">
      <c r="A101" s="336" t="s">
        <v>156</v>
      </c>
      <c r="B101" s="332" t="s">
        <v>157</v>
      </c>
      <c r="C101" s="391">
        <f t="shared" si="0"/>
        <v>7</v>
      </c>
      <c r="D101" s="323">
        <f>+[8]BS17!E79</f>
        <v>7</v>
      </c>
      <c r="E101" s="264">
        <f>+[8]BS17!F79</f>
        <v>0</v>
      </c>
      <c r="F101" s="265">
        <f>+[8]BS17!G79</f>
        <v>0</v>
      </c>
      <c r="G101" s="65">
        <f>[8]BS17A!V1592</f>
        <v>1681370</v>
      </c>
    </row>
    <row r="102" spans="1:7" ht="15" customHeight="1" x14ac:dyDescent="0.2">
      <c r="A102" s="366" t="s">
        <v>158</v>
      </c>
      <c r="B102" s="351" t="s">
        <v>159</v>
      </c>
      <c r="C102" s="392">
        <f t="shared" si="0"/>
        <v>67</v>
      </c>
      <c r="D102" s="324">
        <f>+[8]BS17!E80</f>
        <v>58</v>
      </c>
      <c r="E102" s="266">
        <f>+[8]BS17!F80</f>
        <v>1</v>
      </c>
      <c r="F102" s="267">
        <f>+[8]BS17!G80</f>
        <v>8</v>
      </c>
      <c r="G102" s="66">
        <f>[8]BS17A!V1597</f>
        <v>14247520</v>
      </c>
    </row>
    <row r="103" spans="1:7" ht="15" customHeight="1" x14ac:dyDescent="0.2">
      <c r="A103" s="335" t="s">
        <v>160</v>
      </c>
      <c r="B103" s="331" t="s">
        <v>161</v>
      </c>
      <c r="C103" s="390">
        <f t="shared" si="0"/>
        <v>117</v>
      </c>
      <c r="D103" s="322">
        <f>+[8]BS17!E81</f>
        <v>117</v>
      </c>
      <c r="E103" s="262">
        <f>+[8]BS17!F81</f>
        <v>0</v>
      </c>
      <c r="F103" s="263">
        <f>+[8]BS17!G81</f>
        <v>0</v>
      </c>
      <c r="G103" s="64">
        <f>+[8]BS17A!V1631</f>
        <v>15668050</v>
      </c>
    </row>
    <row r="104" spans="1:7" ht="15" customHeight="1" x14ac:dyDescent="0.2">
      <c r="A104" s="336"/>
      <c r="B104" s="332" t="s">
        <v>162</v>
      </c>
      <c r="C104" s="391">
        <f t="shared" si="0"/>
        <v>0</v>
      </c>
      <c r="D104" s="323">
        <f>+[8]BS17A!D1635</f>
        <v>0</v>
      </c>
      <c r="E104" s="264">
        <f>+[8]BS17A!F1635</f>
        <v>0</v>
      </c>
      <c r="F104" s="265">
        <f>+[8]BS17A!G1635</f>
        <v>0</v>
      </c>
      <c r="G104" s="65">
        <f>+[8]BS17A!V1635</f>
        <v>0</v>
      </c>
    </row>
    <row r="105" spans="1:7" ht="15" customHeight="1" x14ac:dyDescent="0.2">
      <c r="A105" s="336"/>
      <c r="B105" s="332" t="s">
        <v>163</v>
      </c>
      <c r="C105" s="391">
        <f t="shared" si="0"/>
        <v>103</v>
      </c>
      <c r="D105" s="323">
        <f>+[8]BS17A!D1634</f>
        <v>103</v>
      </c>
      <c r="E105" s="264">
        <f>+[8]BS17A!F1634</f>
        <v>0</v>
      </c>
      <c r="F105" s="265">
        <f>+[8]BS17A!G1634</f>
        <v>0</v>
      </c>
      <c r="G105" s="65">
        <f>+[8]BS17A!V1634</f>
        <v>14200610</v>
      </c>
    </row>
    <row r="106" spans="1:7" ht="15" customHeight="1" x14ac:dyDescent="0.2">
      <c r="A106" s="337"/>
      <c r="B106" s="345" t="s">
        <v>164</v>
      </c>
      <c r="C106" s="393">
        <f t="shared" si="0"/>
        <v>14</v>
      </c>
      <c r="D106" s="325">
        <f>+[8]BS17A!D1632+[8]BS17A!D1633</f>
        <v>14</v>
      </c>
      <c r="E106" s="269">
        <f>+[8]BS17A!F1632+[8]BS17A!F1633</f>
        <v>0</v>
      </c>
      <c r="F106" s="270">
        <f>+[8]BS17A!G1632+[8]BS17A!G1633</f>
        <v>0</v>
      </c>
      <c r="G106" s="68">
        <f>+[8]BS17A!V1632+[8]BS17A!V1633</f>
        <v>1467440</v>
      </c>
    </row>
    <row r="107" spans="1:7" ht="15" customHeight="1" x14ac:dyDescent="0.2">
      <c r="A107" s="371" t="s">
        <v>165</v>
      </c>
      <c r="B107" s="370" t="s">
        <v>166</v>
      </c>
      <c r="C107" s="394">
        <f t="shared" si="0"/>
        <v>73</v>
      </c>
      <c r="D107" s="326">
        <f>+[8]BS17!E82</f>
        <v>72</v>
      </c>
      <c r="E107" s="271">
        <f>+[8]BS17!F82</f>
        <v>0</v>
      </c>
      <c r="F107" s="272">
        <f>+[8]BS17!G82</f>
        <v>1</v>
      </c>
      <c r="G107" s="69">
        <f>+[8]BS17A!V1639</f>
        <v>14391652.5</v>
      </c>
    </row>
    <row r="108" spans="1:7" ht="15" customHeight="1" x14ac:dyDescent="0.2">
      <c r="A108" s="367">
        <v>2106</v>
      </c>
      <c r="B108" s="345" t="s">
        <v>167</v>
      </c>
      <c r="C108" s="393">
        <f t="shared" si="0"/>
        <v>8</v>
      </c>
      <c r="D108" s="325">
        <f>[8]BS17A!D1845</f>
        <v>8</v>
      </c>
      <c r="E108" s="269">
        <f>[8]BS17A!F1845</f>
        <v>0</v>
      </c>
      <c r="F108" s="270">
        <f>[8]BS17A!G1845</f>
        <v>0</v>
      </c>
      <c r="G108" s="68">
        <f>+[8]BS17A!V1845</f>
        <v>518740</v>
      </c>
    </row>
    <row r="109" spans="1:7" ht="15" customHeight="1" x14ac:dyDescent="0.2">
      <c r="A109" s="343"/>
      <c r="B109" s="342" t="s">
        <v>168</v>
      </c>
      <c r="C109" s="327">
        <f>+SUM(C90:C103)+C107+C108</f>
        <v>826</v>
      </c>
      <c r="D109" s="327">
        <f>+SUM(D90:D103)+D107+D108</f>
        <v>778</v>
      </c>
      <c r="E109" s="274">
        <f>+SUM(E90:E103)+E107+E108</f>
        <v>4</v>
      </c>
      <c r="F109" s="275">
        <f>+SUM(F90:F103)+F107+F108</f>
        <v>44</v>
      </c>
      <c r="G109" s="73">
        <f>+SUM(G90:G103)+G107+G108</f>
        <v>156875805</v>
      </c>
    </row>
    <row r="110" spans="1:7" ht="12.75" x14ac:dyDescent="0.2">
      <c r="A110" s="234"/>
      <c r="B110" s="234"/>
      <c r="C110" s="234"/>
      <c r="D110" s="234"/>
      <c r="E110" s="234"/>
      <c r="F110" s="231"/>
    </row>
    <row r="111" spans="1:7" ht="12.75" x14ac:dyDescent="0.2">
      <c r="A111" s="234"/>
      <c r="B111" s="234"/>
      <c r="C111" s="234"/>
      <c r="D111" s="234"/>
      <c r="E111" s="234"/>
      <c r="F111" s="231"/>
    </row>
    <row r="112" spans="1:7" ht="12.75" x14ac:dyDescent="0.2">
      <c r="A112" s="511" t="s">
        <v>169</v>
      </c>
      <c r="B112" s="505"/>
      <c r="C112" s="505"/>
      <c r="D112" s="505"/>
      <c r="E112" s="506"/>
      <c r="F112" s="231"/>
    </row>
    <row r="113" spans="1:6" ht="49.5" customHeight="1" x14ac:dyDescent="0.2">
      <c r="A113" s="458" t="s">
        <v>7</v>
      </c>
      <c r="B113" s="458" t="s">
        <v>8</v>
      </c>
      <c r="C113" s="454" t="s">
        <v>9</v>
      </c>
      <c r="D113" s="258" t="s">
        <v>10</v>
      </c>
      <c r="E113" s="456" t="s">
        <v>11</v>
      </c>
      <c r="F113" s="231"/>
    </row>
    <row r="114" spans="1:6" ht="15" customHeight="1" x14ac:dyDescent="0.2">
      <c r="A114" s="335" t="s">
        <v>170</v>
      </c>
      <c r="B114" s="331" t="s">
        <v>171</v>
      </c>
      <c r="C114" s="294">
        <f>+[8]BS17A!D1636</f>
        <v>84</v>
      </c>
      <c r="D114" s="74">
        <f>+[8]BS17A!U1636</f>
        <v>137860</v>
      </c>
      <c r="E114" s="75">
        <f>+[8]BS17A!V1636</f>
        <v>11580240</v>
      </c>
      <c r="F114" s="234"/>
    </row>
    <row r="115" spans="1:6" ht="15" customHeight="1" x14ac:dyDescent="0.2">
      <c r="A115" s="337" t="s">
        <v>172</v>
      </c>
      <c r="B115" s="364" t="s">
        <v>173</v>
      </c>
      <c r="C115" s="313">
        <f>+[8]BS17A!D1637</f>
        <v>3</v>
      </c>
      <c r="D115" s="76">
        <f>+[8]BS17A!U1637</f>
        <v>145050</v>
      </c>
      <c r="E115" s="60">
        <f>+[8]BS17A!V1637</f>
        <v>435150</v>
      </c>
      <c r="F115" s="234"/>
    </row>
    <row r="116" spans="1:6" ht="15" customHeight="1" x14ac:dyDescent="0.2">
      <c r="A116" s="261"/>
      <c r="B116" s="300" t="s">
        <v>174</v>
      </c>
      <c r="C116" s="261">
        <f>SUM(C114:C115)</f>
        <v>87</v>
      </c>
      <c r="D116" s="245"/>
      <c r="E116" s="62">
        <f>SUM(E114:E115)</f>
        <v>12015390</v>
      </c>
      <c r="F116" s="234"/>
    </row>
    <row r="117" spans="1:6" ht="12.75" x14ac:dyDescent="0.2">
      <c r="A117" s="234"/>
      <c r="B117" s="234"/>
      <c r="C117" s="234"/>
      <c r="D117" s="234"/>
      <c r="E117" s="234"/>
      <c r="F117" s="234"/>
    </row>
    <row r="118" spans="1:6" ht="12.75" x14ac:dyDescent="0.2">
      <c r="A118" s="234"/>
      <c r="B118" s="234"/>
      <c r="C118" s="234"/>
      <c r="D118" s="234"/>
      <c r="E118" s="234"/>
      <c r="F118" s="231"/>
    </row>
    <row r="119" spans="1:6" ht="12.75" x14ac:dyDescent="0.2">
      <c r="A119" s="516" t="s">
        <v>175</v>
      </c>
      <c r="B119" s="516"/>
      <c r="C119" s="516"/>
      <c r="D119" s="234"/>
      <c r="E119" s="234"/>
      <c r="F119" s="231"/>
    </row>
    <row r="120" spans="1:6" ht="38.25" customHeight="1" x14ac:dyDescent="0.2">
      <c r="A120" s="458" t="s">
        <v>7</v>
      </c>
      <c r="B120" s="458" t="s">
        <v>9</v>
      </c>
      <c r="C120" s="458" t="s">
        <v>11</v>
      </c>
      <c r="D120" s="234"/>
      <c r="E120" s="234"/>
      <c r="F120" s="234"/>
    </row>
    <row r="121" spans="1:6" ht="15" customHeight="1" x14ac:dyDescent="0.2">
      <c r="A121" s="276" t="s">
        <v>176</v>
      </c>
      <c r="B121" s="277" t="s">
        <v>177</v>
      </c>
      <c r="C121" s="79">
        <f>+[8]BS17A!V1871+[8]BS17A!V1889+[8]BS17A!V1914</f>
        <v>16104790</v>
      </c>
      <c r="D121" s="234"/>
      <c r="E121" s="234"/>
      <c r="F121" s="234"/>
    </row>
    <row r="122" spans="1:6" ht="12.75" x14ac:dyDescent="0.2">
      <c r="A122" s="234"/>
      <c r="B122" s="234"/>
      <c r="C122" s="234"/>
      <c r="D122" s="234"/>
      <c r="E122" s="231"/>
      <c r="F122" s="234"/>
    </row>
    <row r="123" spans="1:6" ht="12.75" x14ac:dyDescent="0.2">
      <c r="A123" s="234"/>
      <c r="B123" s="234"/>
      <c r="C123" s="234"/>
      <c r="D123" s="234"/>
      <c r="E123" s="231"/>
      <c r="F123" s="234"/>
    </row>
    <row r="124" spans="1:6" ht="12.75" x14ac:dyDescent="0.2">
      <c r="A124" s="511" t="s">
        <v>178</v>
      </c>
      <c r="B124" s="505"/>
      <c r="C124" s="505"/>
      <c r="D124" s="505"/>
      <c r="E124" s="506"/>
      <c r="F124" s="231"/>
    </row>
    <row r="125" spans="1:6" ht="45.75" customHeight="1" x14ac:dyDescent="0.2">
      <c r="A125" s="458" t="s">
        <v>7</v>
      </c>
      <c r="B125" s="458" t="s">
        <v>8</v>
      </c>
      <c r="C125" s="454" t="s">
        <v>9</v>
      </c>
      <c r="D125" s="258" t="s">
        <v>10</v>
      </c>
      <c r="E125" s="456" t="s">
        <v>11</v>
      </c>
      <c r="F125" s="231"/>
    </row>
    <row r="126" spans="1:6" ht="15" customHeight="1" x14ac:dyDescent="0.2">
      <c r="A126" s="335" t="s">
        <v>179</v>
      </c>
      <c r="B126" s="352" t="s">
        <v>487</v>
      </c>
      <c r="C126" s="294">
        <f>+[8]BS17A!$D59</f>
        <v>5901</v>
      </c>
      <c r="D126" s="20">
        <f>+[8]BS17A!$U59</f>
        <v>35300</v>
      </c>
      <c r="E126" s="80">
        <f>+[8]BS17A!$V59</f>
        <v>208305300</v>
      </c>
      <c r="F126" s="234"/>
    </row>
    <row r="127" spans="1:6" ht="15" customHeight="1" x14ac:dyDescent="0.2">
      <c r="A127" s="336" t="s">
        <v>181</v>
      </c>
      <c r="B127" s="352" t="s">
        <v>488</v>
      </c>
      <c r="C127" s="291">
        <f>+[8]BS17A!$D60</f>
        <v>0</v>
      </c>
      <c r="D127" s="15">
        <f>+[8]BS17A!$U60</f>
        <v>32500</v>
      </c>
      <c r="E127" s="81">
        <f>+[8]BS17A!$V60</f>
        <v>0</v>
      </c>
      <c r="F127" s="234"/>
    </row>
    <row r="128" spans="1:6" ht="15" customHeight="1" x14ac:dyDescent="0.2">
      <c r="A128" s="336" t="s">
        <v>183</v>
      </c>
      <c r="B128" s="352" t="s">
        <v>489</v>
      </c>
      <c r="C128" s="291">
        <f>+[8]BS17A!$D61</f>
        <v>0</v>
      </c>
      <c r="D128" s="15">
        <f>+[8]BS17A!$U61</f>
        <v>27090</v>
      </c>
      <c r="E128" s="81">
        <f>+[8]BS17A!$V61</f>
        <v>0</v>
      </c>
      <c r="F128" s="234"/>
    </row>
    <row r="129" spans="1:6" ht="15" customHeight="1" x14ac:dyDescent="0.2">
      <c r="A129" s="336" t="s">
        <v>185</v>
      </c>
      <c r="B129" s="333" t="s">
        <v>186</v>
      </c>
      <c r="C129" s="291">
        <f>SUM([8]BS17A!D62:D64)</f>
        <v>263</v>
      </c>
      <c r="D129" s="15">
        <f>+[8]BS17A!$U62</f>
        <v>146780</v>
      </c>
      <c r="E129" s="81">
        <f>SUM([8]BS17A!V62:V64)</f>
        <v>38603140</v>
      </c>
      <c r="F129" s="234"/>
    </row>
    <row r="130" spans="1:6" ht="15" customHeight="1" x14ac:dyDescent="0.2">
      <c r="A130" s="336" t="s">
        <v>187</v>
      </c>
      <c r="B130" s="333" t="s">
        <v>188</v>
      </c>
      <c r="C130" s="291">
        <f>SUM([8]BS17A!D65:D67)</f>
        <v>319</v>
      </c>
      <c r="D130" s="15">
        <f>+[8]BS17A!$U65</f>
        <v>70890</v>
      </c>
      <c r="E130" s="81">
        <f>SUM([8]BS17A!V65:V67)</f>
        <v>22613910</v>
      </c>
      <c r="F130" s="234"/>
    </row>
    <row r="131" spans="1:6" ht="15" customHeight="1" x14ac:dyDescent="0.2">
      <c r="A131" s="336" t="s">
        <v>189</v>
      </c>
      <c r="B131" s="333" t="s">
        <v>190</v>
      </c>
      <c r="C131" s="291">
        <f>+[8]BS17A!D68</f>
        <v>139</v>
      </c>
      <c r="D131" s="15">
        <f>+[8]BS17A!$U68</f>
        <v>63600</v>
      </c>
      <c r="E131" s="81">
        <f>+[8]BS17A!$V68</f>
        <v>8840400</v>
      </c>
      <c r="F131" s="234"/>
    </row>
    <row r="132" spans="1:6" ht="15" customHeight="1" x14ac:dyDescent="0.2">
      <c r="A132" s="336" t="s">
        <v>191</v>
      </c>
      <c r="B132" s="333" t="s">
        <v>192</v>
      </c>
      <c r="C132" s="291">
        <f>+[8]BS17A!$D69</f>
        <v>0</v>
      </c>
      <c r="D132" s="15">
        <f>+[8]BS17A!$U69</f>
        <v>18050</v>
      </c>
      <c r="E132" s="81">
        <f>+[8]BS17A!$V69</f>
        <v>0</v>
      </c>
      <c r="F132" s="234"/>
    </row>
    <row r="133" spans="1:6" ht="15" customHeight="1" x14ac:dyDescent="0.2">
      <c r="A133" s="336" t="s">
        <v>193</v>
      </c>
      <c r="B133" s="333" t="s">
        <v>194</v>
      </c>
      <c r="C133" s="291">
        <f>+[8]BS17A!$D70</f>
        <v>0</v>
      </c>
      <c r="D133" s="15">
        <f>+[8]BS17A!$U70</f>
        <v>28280</v>
      </c>
      <c r="E133" s="81">
        <f>+[8]BS17A!$V70</f>
        <v>0</v>
      </c>
      <c r="F133" s="234"/>
    </row>
    <row r="134" spans="1:6" ht="15" customHeight="1" x14ac:dyDescent="0.2">
      <c r="A134" s="336" t="s">
        <v>195</v>
      </c>
      <c r="B134" s="333" t="s">
        <v>196</v>
      </c>
      <c r="C134" s="291">
        <f>+[8]BS17A!$D73</f>
        <v>0</v>
      </c>
      <c r="D134" s="15">
        <f>+[8]BS17A!$U73</f>
        <v>28510</v>
      </c>
      <c r="E134" s="81">
        <f>+[8]BS17A!$V73</f>
        <v>0</v>
      </c>
      <c r="F134" s="234"/>
    </row>
    <row r="135" spans="1:6" ht="15" customHeight="1" x14ac:dyDescent="0.2">
      <c r="A135" s="336" t="s">
        <v>197</v>
      </c>
      <c r="B135" s="333" t="s">
        <v>198</v>
      </c>
      <c r="C135" s="291">
        <f>+[8]BS17A!$D71</f>
        <v>0</v>
      </c>
      <c r="D135" s="15">
        <f>+[8]BS17A!$U71</f>
        <v>29440</v>
      </c>
      <c r="E135" s="81">
        <f>+[8]BS17A!$V71</f>
        <v>0</v>
      </c>
      <c r="F135" s="234"/>
    </row>
    <row r="136" spans="1:6" ht="15" customHeight="1" x14ac:dyDescent="0.2">
      <c r="A136" s="336" t="s">
        <v>199</v>
      </c>
      <c r="B136" s="333" t="s">
        <v>200</v>
      </c>
      <c r="C136" s="291">
        <f>+[8]BS17A!$D76</f>
        <v>0</v>
      </c>
      <c r="D136" s="15">
        <f>+[8]BS17A!$U76</f>
        <v>35300</v>
      </c>
      <c r="E136" s="81">
        <f>+[8]BS17A!$V76</f>
        <v>0</v>
      </c>
      <c r="F136" s="234"/>
    </row>
    <row r="137" spans="1:6" ht="15" customHeight="1" x14ac:dyDescent="0.2">
      <c r="A137" s="336" t="s">
        <v>201</v>
      </c>
      <c r="B137" s="332" t="s">
        <v>202</v>
      </c>
      <c r="C137" s="291">
        <f>+[8]BS17A!$D79</f>
        <v>30</v>
      </c>
      <c r="D137" s="15">
        <f>+[8]BS17A!$U79</f>
        <v>6850</v>
      </c>
      <c r="E137" s="81">
        <f>+[8]BS17A!$V79</f>
        <v>205500</v>
      </c>
      <c r="F137" s="234"/>
    </row>
    <row r="138" spans="1:6" ht="15" customHeight="1" x14ac:dyDescent="0.2">
      <c r="A138" s="336" t="s">
        <v>203</v>
      </c>
      <c r="B138" s="332" t="s">
        <v>204</v>
      </c>
      <c r="C138" s="291">
        <f>+[8]BS17A!$D80</f>
        <v>0</v>
      </c>
      <c r="D138" s="15">
        <f>+[8]BS17A!$U80</f>
        <v>49480</v>
      </c>
      <c r="E138" s="81">
        <f>+[8]BS17A!$V80</f>
        <v>0</v>
      </c>
      <c r="F138" s="234"/>
    </row>
    <row r="139" spans="1:6" ht="15" customHeight="1" x14ac:dyDescent="0.2">
      <c r="A139" s="337"/>
      <c r="B139" s="368" t="s">
        <v>205</v>
      </c>
      <c r="C139" s="321">
        <f>SUM(C126:C138)</f>
        <v>6652</v>
      </c>
      <c r="D139" s="82"/>
      <c r="E139" s="83">
        <f>SUM(E126:E138)</f>
        <v>278568250</v>
      </c>
      <c r="F139" s="234"/>
    </row>
    <row r="140" spans="1:6" ht="15" customHeight="1" x14ac:dyDescent="0.2">
      <c r="A140" s="335"/>
      <c r="B140" s="369" t="s">
        <v>206</v>
      </c>
      <c r="C140" s="294"/>
      <c r="D140" s="20"/>
      <c r="E140" s="80"/>
      <c r="F140" s="234"/>
    </row>
    <row r="141" spans="1:6" ht="15" customHeight="1" x14ac:dyDescent="0.2">
      <c r="A141" s="336" t="s">
        <v>207</v>
      </c>
      <c r="B141" s="333" t="s">
        <v>208</v>
      </c>
      <c r="C141" s="291">
        <f>+[8]BS17A!$D72</f>
        <v>0</v>
      </c>
      <c r="D141" s="15">
        <f>+[8]BS17A!$U72</f>
        <v>11860</v>
      </c>
      <c r="E141" s="81">
        <f>+[8]BS17A!$V72</f>
        <v>0</v>
      </c>
      <c r="F141" s="234"/>
    </row>
    <row r="142" spans="1:6" ht="15" customHeight="1" x14ac:dyDescent="0.2">
      <c r="A142" s="336" t="s">
        <v>209</v>
      </c>
      <c r="B142" s="333" t="s">
        <v>210</v>
      </c>
      <c r="C142" s="291">
        <f>+[8]BS17A!$D74</f>
        <v>0</v>
      </c>
      <c r="D142" s="15">
        <f>+[8]BS17A!$U74</f>
        <v>11860</v>
      </c>
      <c r="E142" s="81">
        <f>+[8]BS17A!$V74</f>
        <v>0</v>
      </c>
      <c r="F142" s="234"/>
    </row>
    <row r="143" spans="1:6" ht="15" customHeight="1" x14ac:dyDescent="0.2">
      <c r="A143" s="336" t="s">
        <v>211</v>
      </c>
      <c r="B143" s="333" t="s">
        <v>212</v>
      </c>
      <c r="C143" s="291">
        <f>+[8]BS17A!$D75</f>
        <v>2</v>
      </c>
      <c r="D143" s="15">
        <f>+[8]BS17A!$U75</f>
        <v>5230</v>
      </c>
      <c r="E143" s="81">
        <f>+[8]BS17A!$V75</f>
        <v>10460</v>
      </c>
      <c r="F143" s="234"/>
    </row>
    <row r="144" spans="1:6" ht="15" customHeight="1" x14ac:dyDescent="0.2">
      <c r="A144" s="336" t="s">
        <v>213</v>
      </c>
      <c r="B144" s="333" t="s">
        <v>214</v>
      </c>
      <c r="C144" s="291">
        <f>+[8]BS17A!$D77</f>
        <v>0</v>
      </c>
      <c r="D144" s="15">
        <f>+[8]BS17A!$U77</f>
        <v>95440</v>
      </c>
      <c r="E144" s="81">
        <f>+[8]BS17A!$V77</f>
        <v>0</v>
      </c>
      <c r="F144" s="234"/>
    </row>
    <row r="145" spans="1:6" ht="15" customHeight="1" x14ac:dyDescent="0.2">
      <c r="A145" s="336" t="s">
        <v>215</v>
      </c>
      <c r="B145" s="333" t="s">
        <v>216</v>
      </c>
      <c r="C145" s="291">
        <f>+[8]BS17A!$D78</f>
        <v>0</v>
      </c>
      <c r="D145" s="15">
        <f>+[8]BS17A!$U78</f>
        <v>11270</v>
      </c>
      <c r="E145" s="81">
        <f>+[8]BS17A!$V78</f>
        <v>0</v>
      </c>
      <c r="F145" s="234"/>
    </row>
    <row r="146" spans="1:6" ht="15" customHeight="1" x14ac:dyDescent="0.2">
      <c r="A146" s="336" t="s">
        <v>217</v>
      </c>
      <c r="B146" s="333" t="s">
        <v>218</v>
      </c>
      <c r="C146" s="291">
        <f>+[8]BS17A!$D81</f>
        <v>0</v>
      </c>
      <c r="D146" s="15">
        <f>+[8]BS17A!$U81</f>
        <v>8680</v>
      </c>
      <c r="E146" s="81">
        <f>+[8]BS17A!$V81</f>
        <v>0</v>
      </c>
      <c r="F146" s="234"/>
    </row>
    <row r="147" spans="1:6" ht="15" customHeight="1" x14ac:dyDescent="0.2">
      <c r="A147" s="337"/>
      <c r="B147" s="368" t="s">
        <v>219</v>
      </c>
      <c r="C147" s="321">
        <f>SUM(C141:C146)</f>
        <v>2</v>
      </c>
      <c r="D147" s="82"/>
      <c r="E147" s="83">
        <f>SUM(E141:E146)</f>
        <v>10460</v>
      </c>
      <c r="F147" s="234"/>
    </row>
    <row r="148" spans="1:6" ht="15" customHeight="1" x14ac:dyDescent="0.2">
      <c r="A148" s="343"/>
      <c r="B148" s="342" t="s">
        <v>220</v>
      </c>
      <c r="C148" s="238">
        <f>+C139+C147</f>
        <v>6654</v>
      </c>
      <c r="D148" s="84"/>
      <c r="E148" s="85">
        <f>+E139+E147</f>
        <v>278578710</v>
      </c>
      <c r="F148" s="234"/>
    </row>
    <row r="149" spans="1:6" ht="12.75" x14ac:dyDescent="0.2">
      <c r="A149" s="234"/>
      <c r="B149" s="234"/>
      <c r="C149" s="234"/>
      <c r="D149" s="234"/>
      <c r="E149" s="234"/>
      <c r="F149" s="234"/>
    </row>
    <row r="150" spans="1:6" ht="12.75" x14ac:dyDescent="0.2">
      <c r="A150" s="234"/>
      <c r="B150" s="234"/>
      <c r="C150" s="234"/>
      <c r="D150" s="234"/>
      <c r="E150" s="234"/>
      <c r="F150" s="231"/>
    </row>
    <row r="151" spans="1:6" ht="12.75" x14ac:dyDescent="0.2">
      <c r="A151" s="494" t="s">
        <v>221</v>
      </c>
      <c r="B151" s="495"/>
      <c r="C151" s="495"/>
      <c r="D151" s="495"/>
      <c r="E151" s="496"/>
      <c r="F151" s="231"/>
    </row>
    <row r="152" spans="1:6" ht="47.25" customHeight="1" x14ac:dyDescent="0.2">
      <c r="A152" s="458" t="s">
        <v>7</v>
      </c>
      <c r="B152" s="458" t="s">
        <v>8</v>
      </c>
      <c r="C152" s="454" t="s">
        <v>9</v>
      </c>
      <c r="D152" s="258" t="s">
        <v>10</v>
      </c>
      <c r="E152" s="456" t="s">
        <v>11</v>
      </c>
      <c r="F152" s="234"/>
    </row>
    <row r="153" spans="1:6" ht="15" customHeight="1" x14ac:dyDescent="0.2">
      <c r="A153" s="335" t="s">
        <v>222</v>
      </c>
      <c r="B153" s="352" t="s">
        <v>223</v>
      </c>
      <c r="C153" s="294">
        <f>+[8]BS17A!D43</f>
        <v>221</v>
      </c>
      <c r="D153" s="20">
        <f>[8]BS17A!U43</f>
        <v>810</v>
      </c>
      <c r="E153" s="80">
        <f>+[8]BS17A!V43</f>
        <v>179010</v>
      </c>
      <c r="F153" s="234"/>
    </row>
    <row r="154" spans="1:6" ht="15" customHeight="1" x14ac:dyDescent="0.2">
      <c r="A154" s="337" t="s">
        <v>224</v>
      </c>
      <c r="B154" s="334" t="s">
        <v>225</v>
      </c>
      <c r="C154" s="302">
        <f>+[8]BS17A!D44+[8]BS17A!D45</f>
        <v>0</v>
      </c>
      <c r="D154" s="22">
        <f>[8]BS17A!U44</f>
        <v>100</v>
      </c>
      <c r="E154" s="86">
        <f>+[8]BS17A!V44+[8]BS17A!V45</f>
        <v>0</v>
      </c>
      <c r="F154" s="234"/>
    </row>
    <row r="155" spans="1:6" ht="15" customHeight="1" x14ac:dyDescent="0.2">
      <c r="A155" s="343"/>
      <c r="B155" s="342" t="s">
        <v>226</v>
      </c>
      <c r="C155" s="238">
        <f>SUM(C153:C154)</f>
        <v>221</v>
      </c>
      <c r="D155" s="84"/>
      <c r="E155" s="85">
        <f>SUM(E153:E154)</f>
        <v>179010</v>
      </c>
      <c r="F155" s="234"/>
    </row>
    <row r="156" spans="1:6" ht="12.75" x14ac:dyDescent="0.2">
      <c r="A156" s="234"/>
      <c r="B156" s="234"/>
      <c r="C156" s="234"/>
      <c r="D156" s="234"/>
      <c r="E156" s="234"/>
      <c r="F156" s="234"/>
    </row>
    <row r="157" spans="1:6" ht="12.75" x14ac:dyDescent="0.2">
      <c r="A157" s="234"/>
      <c r="B157" s="234"/>
      <c r="C157" s="234"/>
      <c r="D157" s="234"/>
      <c r="E157" s="234"/>
      <c r="F157" s="234"/>
    </row>
    <row r="158" spans="1:6" ht="18" customHeight="1" x14ac:dyDescent="0.2">
      <c r="A158" s="494" t="s">
        <v>227</v>
      </c>
      <c r="B158" s="495"/>
      <c r="C158" s="495"/>
      <c r="D158" s="495"/>
      <c r="E158" s="496"/>
      <c r="F158" s="231"/>
    </row>
    <row r="159" spans="1:6" ht="47.25" customHeight="1" x14ac:dyDescent="0.2">
      <c r="A159" s="458" t="s">
        <v>7</v>
      </c>
      <c r="B159" s="458" t="s">
        <v>8</v>
      </c>
      <c r="C159" s="454" t="s">
        <v>9</v>
      </c>
      <c r="D159" s="258" t="s">
        <v>10</v>
      </c>
      <c r="E159" s="456" t="s">
        <v>11</v>
      </c>
      <c r="F159" s="234"/>
    </row>
    <row r="160" spans="1:6" ht="15" customHeight="1" x14ac:dyDescent="0.2">
      <c r="A160" s="335" t="s">
        <v>228</v>
      </c>
      <c r="B160" s="331" t="s">
        <v>229</v>
      </c>
      <c r="C160" s="317">
        <f>+[8]BS17A!$D1481</f>
        <v>0</v>
      </c>
      <c r="D160" s="20">
        <f>+[8]BS17A!$U1481</f>
        <v>44460</v>
      </c>
      <c r="E160" s="80">
        <f>+[8]BS17A!$V1481</f>
        <v>0</v>
      </c>
      <c r="F160" s="234"/>
    </row>
    <row r="161" spans="1:6" ht="15" customHeight="1" x14ac:dyDescent="0.2">
      <c r="A161" s="336" t="s">
        <v>230</v>
      </c>
      <c r="B161" s="333" t="s">
        <v>231</v>
      </c>
      <c r="C161" s="320">
        <f>+[8]BS17A!$D1482</f>
        <v>0</v>
      </c>
      <c r="D161" s="15">
        <f>+[8]BS17A!$U1482</f>
        <v>27950</v>
      </c>
      <c r="E161" s="81">
        <f>+[8]BS17A!$V1482</f>
        <v>0</v>
      </c>
      <c r="F161" s="234"/>
    </row>
    <row r="162" spans="1:6" ht="15" customHeight="1" x14ac:dyDescent="0.2">
      <c r="A162" s="336" t="s">
        <v>232</v>
      </c>
      <c r="B162" s="332" t="s">
        <v>233</v>
      </c>
      <c r="C162" s="320">
        <f>+[8]BS17A!$D1483</f>
        <v>0</v>
      </c>
      <c r="D162" s="15">
        <f>+[8]BS17A!$U1483</f>
        <v>28790</v>
      </c>
      <c r="E162" s="81">
        <f>+[8]BS17A!$V1483</f>
        <v>0</v>
      </c>
      <c r="F162" s="234"/>
    </row>
    <row r="163" spans="1:6" ht="15" customHeight="1" x14ac:dyDescent="0.2">
      <c r="A163" s="336" t="s">
        <v>234</v>
      </c>
      <c r="B163" s="333" t="s">
        <v>235</v>
      </c>
      <c r="C163" s="320">
        <f>+[8]BS17A!$D1484</f>
        <v>0</v>
      </c>
      <c r="D163" s="15">
        <f>+[8]BS17A!$U1484</f>
        <v>863910</v>
      </c>
      <c r="E163" s="81">
        <f>+[8]BS17A!$V1484</f>
        <v>0</v>
      </c>
      <c r="F163" s="234"/>
    </row>
    <row r="164" spans="1:6" ht="15" customHeight="1" x14ac:dyDescent="0.2">
      <c r="A164" s="336" t="s">
        <v>236</v>
      </c>
      <c r="B164" s="333" t="s">
        <v>237</v>
      </c>
      <c r="C164" s="320">
        <f>+[8]BS17A!$D1485</f>
        <v>0</v>
      </c>
      <c r="D164" s="15">
        <f>+[8]BS17A!$U1485</f>
        <v>392400</v>
      </c>
      <c r="E164" s="81">
        <f>+[8]BS17A!$V1485</f>
        <v>0</v>
      </c>
      <c r="F164" s="234"/>
    </row>
    <row r="165" spans="1:6" ht="15" customHeight="1" x14ac:dyDescent="0.2">
      <c r="A165" s="336" t="s">
        <v>238</v>
      </c>
      <c r="B165" s="333" t="s">
        <v>239</v>
      </c>
      <c r="C165" s="320">
        <f>+[8]BS17A!$D1486</f>
        <v>0</v>
      </c>
      <c r="D165" s="15">
        <f>+[8]BS17A!$U1486</f>
        <v>600020</v>
      </c>
      <c r="E165" s="81">
        <f>+[8]BS17A!$V1486</f>
        <v>0</v>
      </c>
      <c r="F165" s="234"/>
    </row>
    <row r="166" spans="1:6" ht="15" customHeight="1" x14ac:dyDescent="0.2">
      <c r="A166" s="366" t="s">
        <v>240</v>
      </c>
      <c r="B166" s="364" t="s">
        <v>241</v>
      </c>
      <c r="C166" s="320">
        <f>+[8]BS17A!$D1487</f>
        <v>0</v>
      </c>
      <c r="D166" s="15">
        <f>+[8]BS17A!$U1487</f>
        <v>54100</v>
      </c>
      <c r="E166" s="81">
        <f>+[8]BS17A!$V1487</f>
        <v>0</v>
      </c>
      <c r="F166" s="234"/>
    </row>
    <row r="167" spans="1:6" ht="15" customHeight="1" x14ac:dyDescent="0.2">
      <c r="A167" s="367">
        <v>1901029</v>
      </c>
      <c r="B167" s="365" t="s">
        <v>242</v>
      </c>
      <c r="C167" s="318">
        <f>+[8]BS17A!$D1488</f>
        <v>0</v>
      </c>
      <c r="D167" s="22">
        <f>+[8]BS17A!$U1488</f>
        <v>703310</v>
      </c>
      <c r="E167" s="86">
        <f>+[8]BS17A!$V1488</f>
        <v>0</v>
      </c>
      <c r="F167" s="234"/>
    </row>
    <row r="168" spans="1:6" ht="15" customHeight="1" x14ac:dyDescent="0.2">
      <c r="A168" s="273"/>
      <c r="B168" s="278" t="s">
        <v>243</v>
      </c>
      <c r="C168" s="279">
        <f>SUM(C160:C167)</f>
        <v>0</v>
      </c>
      <c r="D168" s="89"/>
      <c r="E168" s="90">
        <f>SUM(E160:E167)</f>
        <v>0</v>
      </c>
      <c r="F168" s="234"/>
    </row>
    <row r="169" spans="1:6" ht="12.75" x14ac:dyDescent="0.2">
      <c r="A169" s="234"/>
      <c r="B169" s="234"/>
      <c r="C169" s="234"/>
      <c r="D169" s="234"/>
      <c r="E169" s="234"/>
      <c r="F169" s="234"/>
    </row>
    <row r="170" spans="1:6" ht="18" customHeight="1" x14ac:dyDescent="0.2">
      <c r="A170" s="234"/>
      <c r="B170" s="234"/>
      <c r="C170" s="234"/>
      <c r="D170" s="234"/>
      <c r="E170" s="234"/>
      <c r="F170" s="234"/>
    </row>
    <row r="171" spans="1:6" ht="18" customHeight="1" x14ac:dyDescent="0.2">
      <c r="A171" s="511" t="s">
        <v>244</v>
      </c>
      <c r="B171" s="505"/>
      <c r="C171" s="505"/>
      <c r="D171" s="505"/>
      <c r="E171" s="506"/>
      <c r="F171" s="231"/>
    </row>
    <row r="172" spans="1:6" ht="46.5" customHeight="1" x14ac:dyDescent="0.2">
      <c r="A172" s="458" t="s">
        <v>7</v>
      </c>
      <c r="B172" s="458" t="s">
        <v>8</v>
      </c>
      <c r="C172" s="454" t="s">
        <v>9</v>
      </c>
      <c r="D172" s="258" t="s">
        <v>10</v>
      </c>
      <c r="E172" s="456" t="s">
        <v>11</v>
      </c>
      <c r="F172" s="234"/>
    </row>
    <row r="173" spans="1:6" ht="12.75" customHeight="1" x14ac:dyDescent="0.2">
      <c r="A173" s="363">
        <v>1101004</v>
      </c>
      <c r="B173" s="359" t="s">
        <v>245</v>
      </c>
      <c r="C173" s="294">
        <f>+[8]BS17A!$D805</f>
        <v>22</v>
      </c>
      <c r="D173" s="20">
        <f>+[8]BS17A!$U805</f>
        <v>15250</v>
      </c>
      <c r="E173" s="80">
        <f>+[8]BS17A!$V805</f>
        <v>335500</v>
      </c>
      <c r="F173" s="234"/>
    </row>
    <row r="174" spans="1:6" ht="12.75" customHeight="1" x14ac:dyDescent="0.2">
      <c r="A174" s="358">
        <v>1101006</v>
      </c>
      <c r="B174" s="360" t="s">
        <v>246</v>
      </c>
      <c r="C174" s="291">
        <f>+[8]BS17A!$D806</f>
        <v>0</v>
      </c>
      <c r="D174" s="15">
        <f>+[8]BS17A!$U806</f>
        <v>12190</v>
      </c>
      <c r="E174" s="81">
        <f>+[8]BS17A!$V806</f>
        <v>0</v>
      </c>
      <c r="F174" s="234"/>
    </row>
    <row r="175" spans="1:6" ht="24.75" customHeight="1" x14ac:dyDescent="0.2">
      <c r="A175" s="358" t="s">
        <v>247</v>
      </c>
      <c r="B175" s="361" t="s">
        <v>248</v>
      </c>
      <c r="C175" s="291">
        <f>+[8]BS17A!$D1197</f>
        <v>357</v>
      </c>
      <c r="D175" s="15">
        <f>+[8]BS17A!$U1197</f>
        <v>5220</v>
      </c>
      <c r="E175" s="81">
        <f>+[8]BS17A!$V1197</f>
        <v>1863540</v>
      </c>
      <c r="F175" s="234"/>
    </row>
    <row r="176" spans="1:6" ht="24.75" customHeight="1" x14ac:dyDescent="0.2">
      <c r="A176" s="358" t="s">
        <v>249</v>
      </c>
      <c r="B176" s="361" t="s">
        <v>250</v>
      </c>
      <c r="C176" s="291">
        <f>+[8]BS17A!$D1198</f>
        <v>28</v>
      </c>
      <c r="D176" s="15">
        <f>+[8]BS17A!$U1198</f>
        <v>14720</v>
      </c>
      <c r="E176" s="81">
        <f>+[8]BS17A!$V1198</f>
        <v>412160</v>
      </c>
      <c r="F176" s="234"/>
    </row>
    <row r="177" spans="1:6" ht="24.75" customHeight="1" x14ac:dyDescent="0.2">
      <c r="A177" s="358" t="s">
        <v>251</v>
      </c>
      <c r="B177" s="361" t="s">
        <v>252</v>
      </c>
      <c r="C177" s="291">
        <f>+[8]BS17A!$D1199</f>
        <v>43</v>
      </c>
      <c r="D177" s="15">
        <f>+[8]BS17A!$U1199</f>
        <v>24960</v>
      </c>
      <c r="E177" s="81">
        <f>+[8]BS17A!$V1199</f>
        <v>1073280</v>
      </c>
      <c r="F177" s="234"/>
    </row>
    <row r="178" spans="1:6" ht="12.75" customHeight="1" x14ac:dyDescent="0.2">
      <c r="A178" s="358" t="s">
        <v>253</v>
      </c>
      <c r="B178" s="361" t="s">
        <v>254</v>
      </c>
      <c r="C178" s="291">
        <f>+[8]BS17A!$D1200</f>
        <v>0</v>
      </c>
      <c r="D178" s="15">
        <f>+[8]BS17A!$U1200</f>
        <v>47660</v>
      </c>
      <c r="E178" s="81">
        <f>+[8]BS17A!$V1200</f>
        <v>0</v>
      </c>
      <c r="F178" s="234"/>
    </row>
    <row r="179" spans="1:6" ht="12.75" customHeight="1" x14ac:dyDescent="0.2">
      <c r="A179" s="358" t="s">
        <v>255</v>
      </c>
      <c r="B179" s="361" t="s">
        <v>256</v>
      </c>
      <c r="C179" s="291">
        <f>+[8]BS17A!$D1201</f>
        <v>49</v>
      </c>
      <c r="D179" s="15">
        <f>+[8]BS17A!$U1201</f>
        <v>53120</v>
      </c>
      <c r="E179" s="81">
        <f>+[8]BS17A!$V1201</f>
        <v>2602880</v>
      </c>
      <c r="F179" s="234"/>
    </row>
    <row r="180" spans="1:6" ht="24.75" customHeight="1" x14ac:dyDescent="0.2">
      <c r="A180" s="358" t="s">
        <v>257</v>
      </c>
      <c r="B180" s="361" t="s">
        <v>258</v>
      </c>
      <c r="C180" s="291">
        <f>+[8]BS17A!$D1202</f>
        <v>0</v>
      </c>
      <c r="D180" s="15">
        <f>+[8]BS17A!$U1202</f>
        <v>29800</v>
      </c>
      <c r="E180" s="81">
        <f>+[8]BS17A!$V1202</f>
        <v>0</v>
      </c>
      <c r="F180" s="234"/>
    </row>
    <row r="181" spans="1:6" ht="12.75" customHeight="1" x14ac:dyDescent="0.2">
      <c r="A181" s="358" t="s">
        <v>259</v>
      </c>
      <c r="B181" s="362" t="s">
        <v>260</v>
      </c>
      <c r="C181" s="291">
        <f>+[8]BS17A!$D1203</f>
        <v>0</v>
      </c>
      <c r="D181" s="15">
        <f>+[8]BS17A!$U1203</f>
        <v>230540</v>
      </c>
      <c r="E181" s="81">
        <f>+[8]BS17A!$V1203</f>
        <v>0</v>
      </c>
      <c r="F181" s="234"/>
    </row>
    <row r="182" spans="1:6" ht="12.75" customHeight="1" x14ac:dyDescent="0.2">
      <c r="A182" s="358" t="s">
        <v>261</v>
      </c>
      <c r="B182" s="361" t="s">
        <v>262</v>
      </c>
      <c r="C182" s="291">
        <f>+[8]BS17A!$D1204</f>
        <v>0</v>
      </c>
      <c r="D182" s="15">
        <f>+[8]BS17A!$U1204</f>
        <v>262080</v>
      </c>
      <c r="E182" s="81">
        <f>+[8]BS17A!$V1204</f>
        <v>0</v>
      </c>
      <c r="F182" s="234"/>
    </row>
    <row r="183" spans="1:6" ht="12.75" customHeight="1" x14ac:dyDescent="0.2">
      <c r="A183" s="358" t="s">
        <v>263</v>
      </c>
      <c r="B183" s="361" t="s">
        <v>264</v>
      </c>
      <c r="C183" s="291">
        <f>+[8]BS17A!$D1205</f>
        <v>0</v>
      </c>
      <c r="D183" s="15">
        <f>+[8]BS17A!$U1205</f>
        <v>213720</v>
      </c>
      <c r="E183" s="81">
        <f>+[8]BS17A!$V1205</f>
        <v>0</v>
      </c>
      <c r="F183" s="234"/>
    </row>
    <row r="184" spans="1:6" ht="24.75" customHeight="1" x14ac:dyDescent="0.2">
      <c r="A184" s="358" t="s">
        <v>265</v>
      </c>
      <c r="B184" s="362" t="s">
        <v>266</v>
      </c>
      <c r="C184" s="291">
        <f>+[8]BS17A!$D1206</f>
        <v>0</v>
      </c>
      <c r="D184" s="15">
        <f>+[8]BS17A!$U1206</f>
        <v>274520</v>
      </c>
      <c r="E184" s="81">
        <f>+[8]BS17A!$V1206</f>
        <v>0</v>
      </c>
      <c r="F184" s="234"/>
    </row>
    <row r="185" spans="1:6" ht="24.75" customHeight="1" x14ac:dyDescent="0.2">
      <c r="A185" s="358" t="s">
        <v>267</v>
      </c>
      <c r="B185" s="362" t="s">
        <v>268</v>
      </c>
      <c r="C185" s="291">
        <f>+[8]BS17A!$D1207</f>
        <v>0</v>
      </c>
      <c r="D185" s="15">
        <f>+[8]BS17A!$U1207</f>
        <v>280890</v>
      </c>
      <c r="E185" s="81">
        <f>+[8]BS17A!$V1207</f>
        <v>0</v>
      </c>
      <c r="F185" s="234"/>
    </row>
    <row r="186" spans="1:6" ht="24.75" customHeight="1" x14ac:dyDescent="0.2">
      <c r="A186" s="358" t="s">
        <v>269</v>
      </c>
      <c r="B186" s="362" t="s">
        <v>270</v>
      </c>
      <c r="C186" s="291">
        <f>+[8]BS17A!$D1208</f>
        <v>0</v>
      </c>
      <c r="D186" s="15">
        <f>+[8]BS17A!$U1208</f>
        <v>237550</v>
      </c>
      <c r="E186" s="81">
        <f>+[8]BS17A!$V1208</f>
        <v>0</v>
      </c>
      <c r="F186" s="234"/>
    </row>
    <row r="187" spans="1:6" ht="12.75" customHeight="1" x14ac:dyDescent="0.2">
      <c r="A187" s="358" t="s">
        <v>271</v>
      </c>
      <c r="B187" s="362" t="s">
        <v>272</v>
      </c>
      <c r="C187" s="291">
        <f>+[8]BS17A!$D1209</f>
        <v>0</v>
      </c>
      <c r="D187" s="15">
        <f>+[8]BS17A!$U1209</f>
        <v>253550</v>
      </c>
      <c r="E187" s="81">
        <f>+[8]BS17A!$V1209</f>
        <v>0</v>
      </c>
      <c r="F187" s="234"/>
    </row>
    <row r="188" spans="1:6" ht="12.75" customHeight="1" x14ac:dyDescent="0.2">
      <c r="A188" s="358" t="s">
        <v>273</v>
      </c>
      <c r="B188" s="362" t="s">
        <v>274</v>
      </c>
      <c r="C188" s="291">
        <f>+[8]BS17A!$D1210</f>
        <v>0</v>
      </c>
      <c r="D188" s="15">
        <f>+[8]BS17A!$U1210</f>
        <v>303190</v>
      </c>
      <c r="E188" s="81">
        <f>+[8]BS17A!$V1210</f>
        <v>0</v>
      </c>
      <c r="F188" s="234"/>
    </row>
    <row r="189" spans="1:6" ht="24.75" customHeight="1" x14ac:dyDescent="0.2">
      <c r="A189" s="358" t="s">
        <v>275</v>
      </c>
      <c r="B189" s="361" t="s">
        <v>276</v>
      </c>
      <c r="C189" s="291">
        <f>+[8]BS17A!$D1211</f>
        <v>0</v>
      </c>
      <c r="D189" s="15">
        <f>+[8]BS17A!$U1211</f>
        <v>268850</v>
      </c>
      <c r="E189" s="81">
        <f>+[8]BS17A!$V1211</f>
        <v>0</v>
      </c>
      <c r="F189" s="234"/>
    </row>
    <row r="190" spans="1:6" ht="24.75" customHeight="1" x14ac:dyDescent="0.2">
      <c r="A190" s="358" t="s">
        <v>277</v>
      </c>
      <c r="B190" s="362" t="s">
        <v>278</v>
      </c>
      <c r="C190" s="291">
        <f>+[8]BS17A!$D1212</f>
        <v>0</v>
      </c>
      <c r="D190" s="15">
        <f>+[8]BS17A!$U1212</f>
        <v>1967550</v>
      </c>
      <c r="E190" s="81">
        <f>+[8]BS17A!$V1212</f>
        <v>0</v>
      </c>
      <c r="F190" s="234"/>
    </row>
    <row r="191" spans="1:6" ht="12.75" customHeight="1" x14ac:dyDescent="0.2">
      <c r="A191" s="358" t="s">
        <v>279</v>
      </c>
      <c r="B191" s="362" t="s">
        <v>280</v>
      </c>
      <c r="C191" s="291">
        <f>+[8]BS17A!$D1213</f>
        <v>0</v>
      </c>
      <c r="D191" s="15">
        <f>+[8]BS17A!$U1213</f>
        <v>1228930</v>
      </c>
      <c r="E191" s="81">
        <f>+[8]BS17A!$V1213</f>
        <v>0</v>
      </c>
      <c r="F191" s="234"/>
    </row>
    <row r="192" spans="1:6" ht="12.75" customHeight="1" x14ac:dyDescent="0.2">
      <c r="A192" s="336" t="s">
        <v>281</v>
      </c>
      <c r="B192" s="362" t="s">
        <v>282</v>
      </c>
      <c r="C192" s="291">
        <f>+[8]BS17A!$D1214</f>
        <v>0</v>
      </c>
      <c r="D192" s="15">
        <f>+[8]BS17A!$U1214</f>
        <v>1189460</v>
      </c>
      <c r="E192" s="81">
        <f>+[8]BS17A!$V1214</f>
        <v>0</v>
      </c>
      <c r="F192" s="234"/>
    </row>
    <row r="193" spans="1:6" ht="24.75" customHeight="1" x14ac:dyDescent="0.2">
      <c r="A193" s="358" t="s">
        <v>283</v>
      </c>
      <c r="B193" s="362" t="s">
        <v>284</v>
      </c>
      <c r="C193" s="291">
        <f>+[8]BS17A!$D1215</f>
        <v>0</v>
      </c>
      <c r="D193" s="15">
        <f>+[8]BS17A!$U1215</f>
        <v>1246120</v>
      </c>
      <c r="E193" s="81">
        <f>+[8]BS17A!$V1215</f>
        <v>0</v>
      </c>
      <c r="F193" s="234"/>
    </row>
    <row r="194" spans="1:6" ht="12.75" customHeight="1" x14ac:dyDescent="0.2">
      <c r="A194" s="336" t="s">
        <v>285</v>
      </c>
      <c r="B194" s="362" t="s">
        <v>286</v>
      </c>
      <c r="C194" s="291">
        <f>+[8]BS17A!$D1216</f>
        <v>0</v>
      </c>
      <c r="D194" s="15">
        <f>+[8]BS17A!$U1216</f>
        <v>176340</v>
      </c>
      <c r="E194" s="81">
        <f>+[8]BS17A!$V1216</f>
        <v>0</v>
      </c>
      <c r="F194" s="234"/>
    </row>
    <row r="195" spans="1:6" ht="12.75" customHeight="1" x14ac:dyDescent="0.2">
      <c r="A195" s="336" t="s">
        <v>287</v>
      </c>
      <c r="B195" s="362" t="s">
        <v>288</v>
      </c>
      <c r="C195" s="291">
        <f>+[8]BS17A!$D1217</f>
        <v>0</v>
      </c>
      <c r="D195" s="15">
        <f>+[8]BS17A!$U1217</f>
        <v>402390</v>
      </c>
      <c r="E195" s="81">
        <f>+[8]BS17A!$V1217</f>
        <v>0</v>
      </c>
      <c r="F195" s="234"/>
    </row>
    <row r="196" spans="1:6" ht="12.75" customHeight="1" x14ac:dyDescent="0.2">
      <c r="A196" s="358" t="s">
        <v>289</v>
      </c>
      <c r="B196" s="362" t="s">
        <v>290</v>
      </c>
      <c r="C196" s="291">
        <f>+[8]BS17A!$D1218</f>
        <v>0</v>
      </c>
      <c r="D196" s="15">
        <f>+[8]BS17A!$U1218</f>
        <v>149180</v>
      </c>
      <c r="E196" s="81">
        <f>+[8]BS17A!$V1218</f>
        <v>0</v>
      </c>
      <c r="F196" s="234"/>
    </row>
    <row r="197" spans="1:6" ht="12.75" customHeight="1" x14ac:dyDescent="0.2">
      <c r="A197" s="358" t="s">
        <v>291</v>
      </c>
      <c r="B197" s="362" t="s">
        <v>292</v>
      </c>
      <c r="C197" s="291">
        <f>+[8]BS17A!$D1219</f>
        <v>0</v>
      </c>
      <c r="D197" s="15">
        <f>+[8]BS17A!$U1219</f>
        <v>1208690</v>
      </c>
      <c r="E197" s="81">
        <f>+[8]BS17A!$V1219</f>
        <v>0</v>
      </c>
      <c r="F197" s="234"/>
    </row>
    <row r="198" spans="1:6" ht="12.75" customHeight="1" x14ac:dyDescent="0.2">
      <c r="A198" s="358" t="s">
        <v>293</v>
      </c>
      <c r="B198" s="362" t="s">
        <v>294</v>
      </c>
      <c r="C198" s="291">
        <f>+[8]BS17A!$D1220</f>
        <v>0</v>
      </c>
      <c r="D198" s="15">
        <f>+[8]BS17A!$U1220</f>
        <v>1208690</v>
      </c>
      <c r="E198" s="81">
        <f>+[8]BS17A!$V1220</f>
        <v>0</v>
      </c>
      <c r="F198" s="234"/>
    </row>
    <row r="199" spans="1:6" ht="12.75" customHeight="1" x14ac:dyDescent="0.2">
      <c r="A199" s="358">
        <v>1801001</v>
      </c>
      <c r="B199" s="360" t="s">
        <v>295</v>
      </c>
      <c r="C199" s="291">
        <f>+[8]BS17A!$D1354</f>
        <v>68</v>
      </c>
      <c r="D199" s="15">
        <f>+[8]BS17A!$U1354</f>
        <v>36050</v>
      </c>
      <c r="E199" s="81">
        <f>+[8]BS17A!$V1354</f>
        <v>2451400</v>
      </c>
      <c r="F199" s="234"/>
    </row>
    <row r="200" spans="1:6" ht="12.75" customHeight="1" x14ac:dyDescent="0.2">
      <c r="A200" s="358">
        <v>1801003</v>
      </c>
      <c r="B200" s="362" t="s">
        <v>296</v>
      </c>
      <c r="C200" s="291">
        <f>+[8]BS17A!$D1355</f>
        <v>0</v>
      </c>
      <c r="D200" s="15">
        <f>+[8]BS17A!$U1355</f>
        <v>43480</v>
      </c>
      <c r="E200" s="81">
        <f>+[8]BS17A!$V1355</f>
        <v>0</v>
      </c>
      <c r="F200" s="234"/>
    </row>
    <row r="201" spans="1:6" ht="12.75" customHeight="1" x14ac:dyDescent="0.2">
      <c r="A201" s="358">
        <v>1801006</v>
      </c>
      <c r="B201" s="360" t="s">
        <v>297</v>
      </c>
      <c r="C201" s="291">
        <f>+[8]BS17A!$D1356</f>
        <v>13</v>
      </c>
      <c r="D201" s="15">
        <f>+[8]BS17A!$U1356</f>
        <v>46320</v>
      </c>
      <c r="E201" s="81">
        <f>+[8]BS17A!$V1356</f>
        <v>602160</v>
      </c>
      <c r="F201" s="234"/>
    </row>
    <row r="202" spans="1:6" ht="24.75" customHeight="1" x14ac:dyDescent="0.2">
      <c r="A202" s="358" t="s">
        <v>298</v>
      </c>
      <c r="B202" s="360" t="s">
        <v>299</v>
      </c>
      <c r="C202" s="291">
        <f>[8]BS17A!D1036</f>
        <v>0</v>
      </c>
      <c r="D202" s="15">
        <f>[8]BS17A!U1036</f>
        <v>9750</v>
      </c>
      <c r="E202" s="81">
        <f>[8]BS17A!V1036</f>
        <v>0</v>
      </c>
      <c r="F202" s="234"/>
    </row>
    <row r="203" spans="1:6" ht="24.75" customHeight="1" x14ac:dyDescent="0.2">
      <c r="A203" s="386" t="s">
        <v>300</v>
      </c>
      <c r="B203" s="388" t="s">
        <v>301</v>
      </c>
      <c r="C203" s="384">
        <f>[8]BS17A!D807</f>
        <v>0</v>
      </c>
      <c r="D203" s="15">
        <f>[8]BS17A!U807</f>
        <v>413710</v>
      </c>
      <c r="E203" s="81">
        <f>[8]BS17A!V807</f>
        <v>0</v>
      </c>
      <c r="F203" s="234"/>
    </row>
    <row r="204" spans="1:6" ht="24.75" customHeight="1" x14ac:dyDescent="0.2">
      <c r="A204" s="386" t="s">
        <v>302</v>
      </c>
      <c r="B204" s="388" t="s">
        <v>303</v>
      </c>
      <c r="C204" s="384">
        <f>[8]BS17A!D808</f>
        <v>0</v>
      </c>
      <c r="D204" s="15">
        <f>[8]BS17A!U808</f>
        <v>9286150</v>
      </c>
      <c r="E204" s="81">
        <f>[8]BS17A!V808</f>
        <v>0</v>
      </c>
      <c r="F204" s="234"/>
    </row>
    <row r="205" spans="1:6" ht="24.75" customHeight="1" x14ac:dyDescent="0.2">
      <c r="A205" s="386" t="s">
        <v>304</v>
      </c>
      <c r="B205" s="388" t="s">
        <v>305</v>
      </c>
      <c r="C205" s="384">
        <f>[8]BS17A!D809</f>
        <v>0</v>
      </c>
      <c r="D205" s="15">
        <f>[8]BS17A!U809</f>
        <v>238380</v>
      </c>
      <c r="E205" s="81">
        <f>[8]BS17A!V809</f>
        <v>0</v>
      </c>
      <c r="F205" s="234"/>
    </row>
    <row r="206" spans="1:6" ht="24.75" customHeight="1" x14ac:dyDescent="0.2">
      <c r="A206" s="387" t="s">
        <v>306</v>
      </c>
      <c r="B206" s="389" t="s">
        <v>307</v>
      </c>
      <c r="C206" s="385">
        <f>[8]BS17A!D810</f>
        <v>0</v>
      </c>
      <c r="D206" s="22">
        <f>[8]BS17A!U810</f>
        <v>1087000</v>
      </c>
      <c r="E206" s="86">
        <f>[8]BS17A!V810</f>
        <v>0</v>
      </c>
      <c r="F206" s="234"/>
    </row>
    <row r="207" spans="1:6" ht="17.25" customHeight="1" x14ac:dyDescent="0.2">
      <c r="A207" s="343"/>
      <c r="B207" s="342" t="s">
        <v>308</v>
      </c>
      <c r="C207" s="238">
        <f>SUM(C173:C206)</f>
        <v>580</v>
      </c>
      <c r="D207" s="84"/>
      <c r="E207" s="85">
        <f>SUM(E173:E206)</f>
        <v>9340920</v>
      </c>
      <c r="F207" s="234"/>
    </row>
    <row r="208" spans="1:6" ht="21.75" customHeight="1" x14ac:dyDescent="0.2">
      <c r="A208" s="234"/>
      <c r="B208" s="234"/>
      <c r="C208" s="234"/>
      <c r="D208" s="234"/>
      <c r="E208" s="234"/>
      <c r="F208" s="234"/>
    </row>
    <row r="209" spans="1:6" ht="19.5" customHeight="1" x14ac:dyDescent="0.2">
      <c r="A209" s="234"/>
      <c r="B209" s="234"/>
      <c r="C209" s="234"/>
      <c r="D209" s="234"/>
      <c r="E209" s="234"/>
      <c r="F209" s="234"/>
    </row>
    <row r="210" spans="1:6" ht="18" customHeight="1" x14ac:dyDescent="0.2">
      <c r="A210" s="511" t="s">
        <v>309</v>
      </c>
      <c r="B210" s="505"/>
      <c r="C210" s="505"/>
      <c r="D210" s="505"/>
      <c r="E210" s="506"/>
      <c r="F210" s="231"/>
    </row>
    <row r="211" spans="1:6" ht="39.75" customHeight="1" x14ac:dyDescent="0.2">
      <c r="A211" s="458" t="s">
        <v>7</v>
      </c>
      <c r="B211" s="458" t="s">
        <v>8</v>
      </c>
      <c r="C211" s="454" t="s">
        <v>9</v>
      </c>
      <c r="D211" s="258" t="s">
        <v>10</v>
      </c>
      <c r="E211" s="456" t="s">
        <v>11</v>
      </c>
      <c r="F211" s="231"/>
    </row>
    <row r="212" spans="1:6" ht="12.75" customHeight="1" x14ac:dyDescent="0.2">
      <c r="A212" s="335" t="s">
        <v>310</v>
      </c>
      <c r="B212" s="352" t="s">
        <v>311</v>
      </c>
      <c r="C212" s="294">
        <f>+[8]BS17A!$D18</f>
        <v>0</v>
      </c>
      <c r="D212" s="20">
        <f>+[8]BS17A!$U18</f>
        <v>15080</v>
      </c>
      <c r="E212" s="80">
        <f>+[8]BS17A!$V18</f>
        <v>0</v>
      </c>
      <c r="F212" s="234"/>
    </row>
    <row r="213" spans="1:6" ht="12.75" customHeight="1" x14ac:dyDescent="0.2">
      <c r="A213" s="336" t="s">
        <v>312</v>
      </c>
      <c r="B213" s="333" t="s">
        <v>313</v>
      </c>
      <c r="C213" s="291">
        <f>+[8]BS17A!$D19</f>
        <v>46</v>
      </c>
      <c r="D213" s="15">
        <f>+[8]BS17A!$U19</f>
        <v>15080</v>
      </c>
      <c r="E213" s="81">
        <f>+[8]BS17A!$V19</f>
        <v>693680</v>
      </c>
      <c r="F213" s="234"/>
    </row>
    <row r="214" spans="1:6" ht="12.75" customHeight="1" x14ac:dyDescent="0.2">
      <c r="A214" s="336" t="s">
        <v>314</v>
      </c>
      <c r="B214" s="332" t="s">
        <v>315</v>
      </c>
      <c r="C214" s="291">
        <f>+[8]BS17A!$D47</f>
        <v>0</v>
      </c>
      <c r="D214" s="15">
        <f>+[8]BS17A!$U47</f>
        <v>1440</v>
      </c>
      <c r="E214" s="81">
        <f>+[8]BS17A!$V47</f>
        <v>0</v>
      </c>
      <c r="F214" s="234"/>
    </row>
    <row r="215" spans="1:6" ht="12.75" customHeight="1" x14ac:dyDescent="0.2">
      <c r="A215" s="336" t="s">
        <v>316</v>
      </c>
      <c r="B215" s="332" t="s">
        <v>317</v>
      </c>
      <c r="C215" s="291">
        <f>+[8]BS17A!$D48</f>
        <v>527</v>
      </c>
      <c r="D215" s="15">
        <f>+[8]BS17A!$U48</f>
        <v>710</v>
      </c>
      <c r="E215" s="81">
        <f>+[8]BS17A!$V48</f>
        <v>374170</v>
      </c>
      <c r="F215" s="234"/>
    </row>
    <row r="216" spans="1:6" ht="12.75" customHeight="1" x14ac:dyDescent="0.2">
      <c r="A216" s="336" t="s">
        <v>318</v>
      </c>
      <c r="B216" s="333" t="s">
        <v>319</v>
      </c>
      <c r="C216" s="291">
        <f>+[8]BS17A!$D49</f>
        <v>5533</v>
      </c>
      <c r="D216" s="15">
        <f>+[8]BS17A!$U49</f>
        <v>2140</v>
      </c>
      <c r="E216" s="81">
        <f>+[8]BS17A!$V49</f>
        <v>11840620</v>
      </c>
      <c r="F216" s="234"/>
    </row>
    <row r="217" spans="1:6" ht="12.75" customHeight="1" x14ac:dyDescent="0.2">
      <c r="A217" s="336" t="s">
        <v>320</v>
      </c>
      <c r="B217" s="333" t="s">
        <v>321</v>
      </c>
      <c r="C217" s="291">
        <f>+[8]BS17A!$D50</f>
        <v>79</v>
      </c>
      <c r="D217" s="15">
        <f>+[8]BS17A!$U50</f>
        <v>16070</v>
      </c>
      <c r="E217" s="81">
        <f>+[8]BS17A!$V50</f>
        <v>1269530</v>
      </c>
      <c r="F217" s="234"/>
    </row>
    <row r="218" spans="1:6" ht="12.75" customHeight="1" x14ac:dyDescent="0.2">
      <c r="A218" s="336" t="s">
        <v>322</v>
      </c>
      <c r="B218" s="332" t="s">
        <v>323</v>
      </c>
      <c r="C218" s="291">
        <f>+[8]BS17A!$D51</f>
        <v>157</v>
      </c>
      <c r="D218" s="15">
        <f>+[8]BS17A!$U51</f>
        <v>36900</v>
      </c>
      <c r="E218" s="81">
        <f>+[8]BS17A!$V51</f>
        <v>5793300</v>
      </c>
      <c r="F218" s="234"/>
    </row>
    <row r="219" spans="1:6" ht="12.75" customHeight="1" x14ac:dyDescent="0.2">
      <c r="A219" s="358" t="s">
        <v>324</v>
      </c>
      <c r="B219" s="332" t="s">
        <v>325</v>
      </c>
      <c r="C219" s="291">
        <f>+[8]BS17A!D52</f>
        <v>52</v>
      </c>
      <c r="D219" s="92"/>
      <c r="E219" s="81">
        <f>+[8]BS17A!V52</f>
        <v>478920</v>
      </c>
      <c r="F219" s="234"/>
    </row>
    <row r="220" spans="1:6" ht="12.75" customHeight="1" x14ac:dyDescent="0.2">
      <c r="A220" s="337" t="s">
        <v>326</v>
      </c>
      <c r="B220" s="334" t="s">
        <v>327</v>
      </c>
      <c r="C220" s="302">
        <f>+[8]BS17A!$D1861</f>
        <v>42</v>
      </c>
      <c r="D220" s="22">
        <f>+[8]BS17A!$U1861</f>
        <v>29900</v>
      </c>
      <c r="E220" s="86">
        <f>+[8]BS17A!$V1861</f>
        <v>1255800</v>
      </c>
      <c r="F220" s="234"/>
    </row>
    <row r="221" spans="1:6" ht="12.75" x14ac:dyDescent="0.2">
      <c r="A221" s="343"/>
      <c r="B221" s="342" t="s">
        <v>328</v>
      </c>
      <c r="C221" s="238">
        <f>SUM(C212:C220)</f>
        <v>6436</v>
      </c>
      <c r="D221" s="84"/>
      <c r="E221" s="91">
        <f>SUM(E212:E220)</f>
        <v>21706020</v>
      </c>
      <c r="F221" s="234"/>
    </row>
    <row r="222" spans="1:6" ht="17.25" customHeight="1" x14ac:dyDescent="0.2">
      <c r="A222" s="234"/>
      <c r="B222" s="234"/>
      <c r="C222" s="234"/>
      <c r="D222" s="234"/>
      <c r="E222" s="234"/>
      <c r="F222" s="234"/>
    </row>
    <row r="223" spans="1:6" ht="18" customHeight="1" x14ac:dyDescent="0.2">
      <c r="A223" s="234"/>
      <c r="B223" s="234"/>
      <c r="C223" s="234"/>
      <c r="D223" s="234"/>
      <c r="E223" s="234"/>
      <c r="F223" s="234"/>
    </row>
    <row r="224" spans="1:6" ht="27.75" customHeight="1" x14ac:dyDescent="0.2">
      <c r="A224" s="517" t="s">
        <v>329</v>
      </c>
      <c r="B224" s="518"/>
      <c r="C224" s="519"/>
      <c r="D224" s="234"/>
      <c r="E224" s="234"/>
      <c r="F224" s="231"/>
    </row>
    <row r="225" spans="1:7" ht="42.75" customHeight="1" x14ac:dyDescent="0.2">
      <c r="A225" s="458" t="s">
        <v>7</v>
      </c>
      <c r="B225" s="458" t="s">
        <v>9</v>
      </c>
      <c r="C225" s="458" t="s">
        <v>11</v>
      </c>
      <c r="D225" s="231"/>
      <c r="E225" s="234"/>
      <c r="F225" s="234"/>
    </row>
    <row r="226" spans="1:7" ht="15" customHeight="1" x14ac:dyDescent="0.2">
      <c r="A226" s="335" t="s">
        <v>330</v>
      </c>
      <c r="B226" s="353" t="s">
        <v>331</v>
      </c>
      <c r="C226" s="93"/>
      <c r="D226" s="280"/>
      <c r="E226" s="234"/>
      <c r="F226" s="234"/>
    </row>
    <row r="227" spans="1:7" ht="15" customHeight="1" x14ac:dyDescent="0.2">
      <c r="A227" s="356" t="s">
        <v>332</v>
      </c>
      <c r="B227" s="354" t="s">
        <v>333</v>
      </c>
      <c r="C227" s="95"/>
      <c r="D227" s="280"/>
      <c r="E227" s="234"/>
      <c r="F227" s="234"/>
    </row>
    <row r="228" spans="1:7" ht="18" customHeight="1" x14ac:dyDescent="0.2">
      <c r="A228" s="357"/>
      <c r="B228" s="355" t="s">
        <v>334</v>
      </c>
      <c r="C228" s="148">
        <f>SUM(C226:C227)</f>
        <v>0</v>
      </c>
      <c r="D228" s="280"/>
      <c r="E228" s="234"/>
      <c r="F228" s="234"/>
    </row>
    <row r="229" spans="1:7" ht="18" customHeight="1" x14ac:dyDescent="0.2">
      <c r="A229" s="234"/>
      <c r="B229" s="234"/>
      <c r="C229" s="234"/>
      <c r="D229" s="280"/>
      <c r="E229" s="280"/>
      <c r="F229" s="280"/>
    </row>
    <row r="230" spans="1:7" ht="18" customHeight="1" x14ac:dyDescent="0.2">
      <c r="A230" s="234"/>
      <c r="B230" s="234"/>
      <c r="C230" s="234"/>
      <c r="D230" s="234"/>
      <c r="E230" s="234"/>
      <c r="F230" s="280"/>
      <c r="G230" s="281"/>
    </row>
    <row r="231" spans="1:7" ht="18" customHeight="1" x14ac:dyDescent="0.2">
      <c r="A231" s="511" t="s">
        <v>335</v>
      </c>
      <c r="B231" s="505"/>
      <c r="C231" s="505"/>
      <c r="D231" s="505"/>
      <c r="E231" s="506"/>
      <c r="F231" s="280"/>
      <c r="G231" s="281"/>
    </row>
    <row r="232" spans="1:7" ht="56.25" customHeight="1" x14ac:dyDescent="0.2">
      <c r="A232" s="458" t="s">
        <v>7</v>
      </c>
      <c r="B232" s="458" t="s">
        <v>8</v>
      </c>
      <c r="C232" s="454" t="s">
        <v>9</v>
      </c>
      <c r="D232" s="258" t="s">
        <v>10</v>
      </c>
      <c r="E232" s="456" t="s">
        <v>11</v>
      </c>
      <c r="F232" s="280"/>
      <c r="G232" s="281"/>
    </row>
    <row r="233" spans="1:7" ht="15" customHeight="1" x14ac:dyDescent="0.2">
      <c r="A233" s="335" t="s">
        <v>336</v>
      </c>
      <c r="B233" s="352" t="s">
        <v>337</v>
      </c>
      <c r="C233" s="317">
        <f>+[8]BS17A!$D1941</f>
        <v>335</v>
      </c>
      <c r="D233" s="20">
        <f>+[8]BS17A!$U1941</f>
        <v>20650</v>
      </c>
      <c r="E233" s="80">
        <f>+[8]BS17A!$V1941</f>
        <v>6917750</v>
      </c>
      <c r="F233" s="234"/>
    </row>
    <row r="234" spans="1:7" ht="15" customHeight="1" x14ac:dyDescent="0.2">
      <c r="A234" s="337" t="s">
        <v>338</v>
      </c>
      <c r="B234" s="334" t="s">
        <v>339</v>
      </c>
      <c r="C234" s="318">
        <f>+[8]BS17A!$D1942</f>
        <v>0</v>
      </c>
      <c r="D234" s="22">
        <f>+[8]BS17A!$U1942</f>
        <v>258790</v>
      </c>
      <c r="E234" s="86">
        <f>+[8]BS17A!$V1942</f>
        <v>0</v>
      </c>
      <c r="F234" s="234"/>
    </row>
    <row r="235" spans="1:7" ht="18" customHeight="1" x14ac:dyDescent="0.2">
      <c r="A235" s="343"/>
      <c r="B235" s="342" t="s">
        <v>340</v>
      </c>
      <c r="C235" s="238">
        <f>SUM(C233:C234)</f>
        <v>335</v>
      </c>
      <c r="D235" s="84"/>
      <c r="E235" s="85">
        <f>SUM(E233:E234)</f>
        <v>6917750</v>
      </c>
      <c r="F235" s="234"/>
    </row>
    <row r="236" spans="1:7" ht="18" customHeight="1" x14ac:dyDescent="0.2">
      <c r="A236" s="282"/>
      <c r="B236" s="283"/>
      <c r="C236" s="284"/>
      <c r="D236" s="282"/>
      <c r="E236" s="282"/>
      <c r="F236" s="234"/>
    </row>
    <row r="237" spans="1:7" ht="18" customHeight="1" x14ac:dyDescent="0.2">
      <c r="A237" s="282"/>
      <c r="B237" s="283"/>
      <c r="C237" s="284"/>
      <c r="D237" s="282"/>
      <c r="E237" s="282"/>
      <c r="F237" s="234"/>
    </row>
    <row r="238" spans="1:7" ht="18" customHeight="1" x14ac:dyDescent="0.2">
      <c r="A238" s="504" t="s">
        <v>341</v>
      </c>
      <c r="B238" s="505"/>
      <c r="C238" s="505"/>
      <c r="D238" s="505"/>
      <c r="E238" s="506"/>
      <c r="F238" s="234"/>
    </row>
    <row r="239" spans="1:7" ht="41.25" customHeight="1" x14ac:dyDescent="0.2">
      <c r="A239" s="458" t="s">
        <v>7</v>
      </c>
      <c r="B239" s="458" t="s">
        <v>8</v>
      </c>
      <c r="C239" s="454" t="s">
        <v>9</v>
      </c>
      <c r="D239" s="258" t="s">
        <v>10</v>
      </c>
      <c r="E239" s="456" t="s">
        <v>11</v>
      </c>
      <c r="F239" s="234"/>
    </row>
    <row r="240" spans="1:7" ht="18" customHeight="1" x14ac:dyDescent="0.2">
      <c r="A240" s="276" t="s">
        <v>342</v>
      </c>
      <c r="B240" s="244" t="s">
        <v>343</v>
      </c>
      <c r="C240" s="285">
        <f>[8]BS17A!D768</f>
        <v>840</v>
      </c>
      <c r="D240" s="101"/>
      <c r="E240" s="102">
        <f>[8]BS17A!V768</f>
        <v>6453310</v>
      </c>
      <c r="F240" s="234"/>
    </row>
    <row r="241" spans="1:6" ht="18" customHeight="1" x14ac:dyDescent="0.2">
      <c r="A241" s="282"/>
      <c r="B241" s="283"/>
      <c r="C241" s="284"/>
      <c r="D241" s="282"/>
      <c r="E241" s="282"/>
      <c r="F241" s="234"/>
    </row>
    <row r="242" spans="1:6" ht="18" customHeight="1" x14ac:dyDescent="0.2">
      <c r="A242" s="504" t="s">
        <v>344</v>
      </c>
      <c r="B242" s="507"/>
      <c r="C242" s="507"/>
      <c r="D242" s="507"/>
      <c r="E242" s="508"/>
      <c r="F242" s="234"/>
    </row>
    <row r="243" spans="1:6" ht="43.5" customHeight="1" x14ac:dyDescent="0.2">
      <c r="A243" s="458" t="s">
        <v>7</v>
      </c>
      <c r="B243" s="454" t="s">
        <v>345</v>
      </c>
      <c r="C243" s="257" t="s">
        <v>346</v>
      </c>
      <c r="D243" s="258" t="s">
        <v>10</v>
      </c>
      <c r="E243" s="456" t="s">
        <v>11</v>
      </c>
      <c r="F243" s="234"/>
    </row>
    <row r="244" spans="1:6" ht="15" customHeight="1" x14ac:dyDescent="0.2">
      <c r="A244" s="237" t="s">
        <v>347</v>
      </c>
      <c r="B244" s="304" t="s">
        <v>348</v>
      </c>
      <c r="C244" s="294">
        <f>+[8]BS17A!$D1944</f>
        <v>0</v>
      </c>
      <c r="D244" s="20">
        <f>+[8]BS17A!$U1944</f>
        <v>264330</v>
      </c>
      <c r="E244" s="80">
        <f>+[8]BS17A!$V1944</f>
        <v>0</v>
      </c>
      <c r="F244" s="234"/>
    </row>
    <row r="245" spans="1:6" ht="15" customHeight="1" x14ac:dyDescent="0.2">
      <c r="A245" s="236" t="s">
        <v>349</v>
      </c>
      <c r="B245" s="305" t="s">
        <v>350</v>
      </c>
      <c r="C245" s="291">
        <f>+[8]BS17A!$D1945</f>
        <v>0</v>
      </c>
      <c r="D245" s="15">
        <f>+[8]BS17A!$U1945</f>
        <v>37550</v>
      </c>
      <c r="E245" s="81">
        <f>+[8]BS17A!$V1945</f>
        <v>0</v>
      </c>
      <c r="F245" s="234"/>
    </row>
    <row r="246" spans="1:6" ht="15" customHeight="1" x14ac:dyDescent="0.2">
      <c r="A246" s="236" t="s">
        <v>351</v>
      </c>
      <c r="B246" s="305" t="s">
        <v>352</v>
      </c>
      <c r="C246" s="291">
        <f>+[8]BS17A!$D1946</f>
        <v>0</v>
      </c>
      <c r="D246" s="15">
        <f>+[8]BS17A!$U1946</f>
        <v>141690</v>
      </c>
      <c r="E246" s="81">
        <f>+[8]BS17A!$V1946</f>
        <v>0</v>
      </c>
      <c r="F246" s="234"/>
    </row>
    <row r="247" spans="1:6" ht="15" customHeight="1" x14ac:dyDescent="0.2">
      <c r="A247" s="236" t="s">
        <v>353</v>
      </c>
      <c r="B247" s="305" t="s">
        <v>354</v>
      </c>
      <c r="C247" s="291">
        <f>+[8]BS17A!$D1947</f>
        <v>0</v>
      </c>
      <c r="D247" s="15">
        <f>+[8]BS17A!$U1947</f>
        <v>141690</v>
      </c>
      <c r="E247" s="81">
        <f>+[8]BS17A!$V1947</f>
        <v>0</v>
      </c>
      <c r="F247" s="234"/>
    </row>
    <row r="248" spans="1:6" ht="15" customHeight="1" x14ac:dyDescent="0.2">
      <c r="A248" s="236" t="s">
        <v>355</v>
      </c>
      <c r="B248" s="305" t="s">
        <v>356</v>
      </c>
      <c r="C248" s="291">
        <f>+[8]BS17A!$D1948</f>
        <v>0</v>
      </c>
      <c r="D248" s="15">
        <f>+[8]BS17A!$U1948</f>
        <v>257940</v>
      </c>
      <c r="E248" s="81">
        <f>+[8]BS17A!$V1948</f>
        <v>0</v>
      </c>
      <c r="F248" s="234"/>
    </row>
    <row r="249" spans="1:6" ht="15" customHeight="1" x14ac:dyDescent="0.2">
      <c r="A249" s="236" t="s">
        <v>357</v>
      </c>
      <c r="B249" s="305" t="s">
        <v>358</v>
      </c>
      <c r="C249" s="291">
        <f>+[8]BS17A!$D1949</f>
        <v>0</v>
      </c>
      <c r="D249" s="15">
        <f>+[8]BS17A!$U1949</f>
        <v>395840</v>
      </c>
      <c r="E249" s="81">
        <f>+[8]BS17A!$V1949</f>
        <v>0</v>
      </c>
      <c r="F249" s="234"/>
    </row>
    <row r="250" spans="1:6" ht="15" customHeight="1" x14ac:dyDescent="0.2">
      <c r="A250" s="236" t="s">
        <v>359</v>
      </c>
      <c r="B250" s="305" t="s">
        <v>360</v>
      </c>
      <c r="C250" s="291">
        <f>+[8]BS17A!$D1950</f>
        <v>0</v>
      </c>
      <c r="D250" s="15">
        <f>+[8]BS17A!$U1950</f>
        <v>675280</v>
      </c>
      <c r="E250" s="81">
        <f>+[8]BS17A!$V1950</f>
        <v>0</v>
      </c>
      <c r="F250" s="234"/>
    </row>
    <row r="251" spans="1:6" ht="15" customHeight="1" x14ac:dyDescent="0.2">
      <c r="A251" s="248" t="s">
        <v>361</v>
      </c>
      <c r="B251" s="305" t="s">
        <v>362</v>
      </c>
      <c r="C251" s="291">
        <f>+[8]BS17A!$D1951</f>
        <v>0</v>
      </c>
      <c r="D251" s="15">
        <f>+[8]BS17A!$U1951</f>
        <v>140650</v>
      </c>
      <c r="E251" s="81">
        <f>+[8]BS17A!$V1951</f>
        <v>0</v>
      </c>
      <c r="F251" s="234"/>
    </row>
    <row r="252" spans="1:6" ht="15" customHeight="1" x14ac:dyDescent="0.2">
      <c r="A252" s="248" t="s">
        <v>363</v>
      </c>
      <c r="B252" s="305" t="s">
        <v>364</v>
      </c>
      <c r="C252" s="291">
        <f>+[8]BS17A!$D1952</f>
        <v>0</v>
      </c>
      <c r="D252" s="15">
        <f>+[8]BS17A!$U1952</f>
        <v>379080</v>
      </c>
      <c r="E252" s="81">
        <f>+[8]BS17A!$V1952</f>
        <v>0</v>
      </c>
      <c r="F252" s="234"/>
    </row>
    <row r="253" spans="1:6" ht="15" customHeight="1" x14ac:dyDescent="0.2">
      <c r="A253" s="248" t="s">
        <v>365</v>
      </c>
      <c r="B253" s="305" t="s">
        <v>366</v>
      </c>
      <c r="C253" s="313">
        <f>+[8]BS17A!$D1953</f>
        <v>0</v>
      </c>
      <c r="D253" s="17">
        <f>+[8]BS17A!$U1953</f>
        <v>159610</v>
      </c>
      <c r="E253" s="103">
        <f>+[8]BS17A!$V1953</f>
        <v>0</v>
      </c>
      <c r="F253" s="234"/>
    </row>
    <row r="254" spans="1:6" ht="15" customHeight="1" x14ac:dyDescent="0.2">
      <c r="A254" s="248" t="s">
        <v>367</v>
      </c>
      <c r="B254" s="305" t="s">
        <v>368</v>
      </c>
      <c r="C254" s="313">
        <f>+[8]BS17A!$D1954</f>
        <v>0</v>
      </c>
      <c r="D254" s="17">
        <f>+[8]BS17A!$U1954</f>
        <v>138700</v>
      </c>
      <c r="E254" s="103">
        <f>+[8]BS17A!$V1954</f>
        <v>0</v>
      </c>
      <c r="F254" s="234"/>
    </row>
    <row r="255" spans="1:6" ht="15" customHeight="1" x14ac:dyDescent="0.2">
      <c r="A255" s="248" t="s">
        <v>369</v>
      </c>
      <c r="B255" s="305" t="s">
        <v>370</v>
      </c>
      <c r="C255" s="313">
        <f>+[8]BS17A!$D1955</f>
        <v>0</v>
      </c>
      <c r="D255" s="17">
        <f>+[8]BS17A!$U1955</f>
        <v>210870</v>
      </c>
      <c r="E255" s="103">
        <f>+[8]BS17A!$V1955</f>
        <v>0</v>
      </c>
      <c r="F255" s="234"/>
    </row>
    <row r="256" spans="1:6" ht="15" customHeight="1" x14ac:dyDescent="0.2">
      <c r="A256" s="248" t="s">
        <v>371</v>
      </c>
      <c r="B256" s="305" t="s">
        <v>372</v>
      </c>
      <c r="C256" s="313">
        <f>+[8]BS17A!$D1956</f>
        <v>0</v>
      </c>
      <c r="D256" s="17">
        <f>+[8]BS17A!$U1956</f>
        <v>55490</v>
      </c>
      <c r="E256" s="103">
        <f>+[8]BS17A!$V1956</f>
        <v>0</v>
      </c>
      <c r="F256" s="234"/>
    </row>
    <row r="257" spans="1:6" ht="15" customHeight="1" x14ac:dyDescent="0.2">
      <c r="A257" s="268" t="s">
        <v>373</v>
      </c>
      <c r="B257" s="312" t="s">
        <v>374</v>
      </c>
      <c r="C257" s="302">
        <f>+[8]BS17A!$D1957</f>
        <v>0</v>
      </c>
      <c r="D257" s="22">
        <f>+[8]BS17A!$U1957</f>
        <v>41470</v>
      </c>
      <c r="E257" s="86">
        <f>+[8]BS17A!$V1957</f>
        <v>0</v>
      </c>
      <c r="F257" s="234"/>
    </row>
    <row r="258" spans="1:6" ht="15" customHeight="1" x14ac:dyDescent="0.2">
      <c r="A258" s="497" t="s">
        <v>375</v>
      </c>
      <c r="B258" s="498"/>
      <c r="C258" s="498"/>
      <c r="D258" s="498"/>
      <c r="E258" s="499"/>
      <c r="F258" s="234"/>
    </row>
    <row r="259" spans="1:6" ht="15" customHeight="1" x14ac:dyDescent="0.2">
      <c r="A259" s="335" t="s">
        <v>376</v>
      </c>
      <c r="B259" s="349" t="s">
        <v>348</v>
      </c>
      <c r="C259" s="294">
        <f>+[8]BS17A!$D1958</f>
        <v>0</v>
      </c>
      <c r="D259" s="20">
        <f>+[8]BS17A!$U1958</f>
        <v>227410</v>
      </c>
      <c r="E259" s="80">
        <f>+[8]BS17A!$V1958</f>
        <v>0</v>
      </c>
      <c r="F259" s="234"/>
    </row>
    <row r="260" spans="1:6" ht="15" customHeight="1" x14ac:dyDescent="0.2">
      <c r="A260" s="336" t="s">
        <v>377</v>
      </c>
      <c r="B260" s="350" t="s">
        <v>378</v>
      </c>
      <c r="C260" s="291">
        <f>+[8]BS17A!$D1959</f>
        <v>0</v>
      </c>
      <c r="D260" s="15">
        <f>+[8]BS17A!$U1959</f>
        <v>1352770</v>
      </c>
      <c r="E260" s="81">
        <f>+[8]BS17A!$V1959</f>
        <v>0</v>
      </c>
      <c r="F260" s="234"/>
    </row>
    <row r="261" spans="1:6" ht="15" customHeight="1" x14ac:dyDescent="0.2">
      <c r="A261" s="336" t="s">
        <v>379</v>
      </c>
      <c r="B261" s="350" t="s">
        <v>380</v>
      </c>
      <c r="C261" s="291">
        <f>+[8]BS17A!$D1960</f>
        <v>0</v>
      </c>
      <c r="D261" s="15">
        <f>+[8]BS17A!$U1960</f>
        <v>204100</v>
      </c>
      <c r="E261" s="81">
        <f>+[8]BS17A!$V1960</f>
        <v>0</v>
      </c>
      <c r="F261" s="234"/>
    </row>
    <row r="262" spans="1:6" ht="15" customHeight="1" x14ac:dyDescent="0.2">
      <c r="A262" s="336" t="s">
        <v>381</v>
      </c>
      <c r="B262" s="350" t="s">
        <v>382</v>
      </c>
      <c r="C262" s="291">
        <f>+[8]BS17A!$D1961</f>
        <v>0</v>
      </c>
      <c r="D262" s="15">
        <f>+[8]BS17A!$U1961</f>
        <v>180490</v>
      </c>
      <c r="E262" s="81">
        <f>+[8]BS17A!$V1961</f>
        <v>0</v>
      </c>
      <c r="F262" s="234"/>
    </row>
    <row r="263" spans="1:6" ht="15" customHeight="1" x14ac:dyDescent="0.2">
      <c r="A263" s="336" t="s">
        <v>383</v>
      </c>
      <c r="B263" s="350" t="s">
        <v>384</v>
      </c>
      <c r="C263" s="291">
        <f>+[8]BS17A!$D1962</f>
        <v>0</v>
      </c>
      <c r="D263" s="15">
        <f>+[8]BS17A!$U1962</f>
        <v>366390</v>
      </c>
      <c r="E263" s="81">
        <f>+[8]BS17A!$V1962</f>
        <v>0</v>
      </c>
      <c r="F263" s="234"/>
    </row>
    <row r="264" spans="1:6" ht="15" customHeight="1" x14ac:dyDescent="0.2">
      <c r="A264" s="336" t="s">
        <v>385</v>
      </c>
      <c r="B264" s="350" t="s">
        <v>386</v>
      </c>
      <c r="C264" s="291">
        <f>+[8]BS17A!$D1963</f>
        <v>0</v>
      </c>
      <c r="D264" s="15">
        <f>+[8]BS17A!$U1963</f>
        <v>1218380</v>
      </c>
      <c r="E264" s="81">
        <f>+[8]BS17A!$V1963</f>
        <v>0</v>
      </c>
      <c r="F264" s="234"/>
    </row>
    <row r="265" spans="1:6" ht="15" customHeight="1" x14ac:dyDescent="0.2">
      <c r="A265" s="336" t="s">
        <v>387</v>
      </c>
      <c r="B265" s="350" t="s">
        <v>388</v>
      </c>
      <c r="C265" s="291">
        <f>+[8]BS17A!$D1964</f>
        <v>0</v>
      </c>
      <c r="D265" s="15">
        <f>+[8]BS17A!$U1964</f>
        <v>1252090</v>
      </c>
      <c r="E265" s="81">
        <f>+[8]BS17A!$V1964</f>
        <v>0</v>
      </c>
      <c r="F265" s="234"/>
    </row>
    <row r="266" spans="1:6" ht="15" customHeight="1" x14ac:dyDescent="0.2">
      <c r="A266" s="336" t="s">
        <v>389</v>
      </c>
      <c r="B266" s="350" t="s">
        <v>390</v>
      </c>
      <c r="C266" s="291">
        <f>+[8]BS17A!$D1965</f>
        <v>0</v>
      </c>
      <c r="D266" s="15">
        <f>+[8]BS17A!$U1965</f>
        <v>991380</v>
      </c>
      <c r="E266" s="81">
        <f>+[8]BS17A!$V1965</f>
        <v>0</v>
      </c>
      <c r="F266" s="234"/>
    </row>
    <row r="267" spans="1:6" ht="15" customHeight="1" x14ac:dyDescent="0.2">
      <c r="A267" s="336" t="s">
        <v>391</v>
      </c>
      <c r="B267" s="350" t="s">
        <v>392</v>
      </c>
      <c r="C267" s="291">
        <f>+[8]BS17A!$D1966</f>
        <v>0</v>
      </c>
      <c r="D267" s="15">
        <f>+[8]BS17A!$U1966</f>
        <v>1044820</v>
      </c>
      <c r="E267" s="81">
        <f>+[8]BS17A!$V1966</f>
        <v>0</v>
      </c>
      <c r="F267" s="234"/>
    </row>
    <row r="268" spans="1:6" ht="15" customHeight="1" x14ac:dyDescent="0.2">
      <c r="A268" s="336" t="s">
        <v>393</v>
      </c>
      <c r="B268" s="350" t="s">
        <v>394</v>
      </c>
      <c r="C268" s="291">
        <f>+[8]BS17A!$D1967</f>
        <v>0</v>
      </c>
      <c r="D268" s="15">
        <f>+[8]BS17A!$U1967</f>
        <v>412180</v>
      </c>
      <c r="E268" s="81">
        <f>+[8]BS17A!$V1967</f>
        <v>0</v>
      </c>
      <c r="F268" s="234"/>
    </row>
    <row r="269" spans="1:6" ht="15" customHeight="1" x14ac:dyDescent="0.2">
      <c r="A269" s="336" t="s">
        <v>395</v>
      </c>
      <c r="B269" s="350" t="s">
        <v>396</v>
      </c>
      <c r="C269" s="291">
        <f>+[8]BS17A!$D1968</f>
        <v>0</v>
      </c>
      <c r="D269" s="15">
        <f>+[8]BS17A!$U1968</f>
        <v>98710</v>
      </c>
      <c r="E269" s="81">
        <f>+[8]BS17A!$V1968</f>
        <v>0</v>
      </c>
      <c r="F269" s="234"/>
    </row>
    <row r="270" spans="1:6" ht="15" customHeight="1" x14ac:dyDescent="0.2">
      <c r="A270" s="336" t="s">
        <v>397</v>
      </c>
      <c r="B270" s="350" t="s">
        <v>398</v>
      </c>
      <c r="C270" s="291">
        <f>+[8]BS17A!$D1969</f>
        <v>0</v>
      </c>
      <c r="D270" s="15">
        <f>+[8]BS17A!$U1969</f>
        <v>294490</v>
      </c>
      <c r="E270" s="81">
        <f>+[8]BS17A!$V1969</f>
        <v>0</v>
      </c>
      <c r="F270" s="234"/>
    </row>
    <row r="271" spans="1:6" ht="15" customHeight="1" x14ac:dyDescent="0.2">
      <c r="A271" s="336" t="s">
        <v>399</v>
      </c>
      <c r="B271" s="333" t="s">
        <v>400</v>
      </c>
      <c r="C271" s="291">
        <f>+[8]BS17A!$D1970</f>
        <v>0</v>
      </c>
      <c r="D271" s="15">
        <f>+[8]BS17A!$U1970</f>
        <v>83270</v>
      </c>
      <c r="E271" s="81">
        <f>+[8]BS17A!$V1970</f>
        <v>0</v>
      </c>
      <c r="F271" s="234"/>
    </row>
    <row r="272" spans="1:6" ht="15" customHeight="1" x14ac:dyDescent="0.2">
      <c r="A272" s="336" t="s">
        <v>401</v>
      </c>
      <c r="B272" s="333" t="s">
        <v>402</v>
      </c>
      <c r="C272" s="291">
        <f>+[8]BS17A!$D1971</f>
        <v>0</v>
      </c>
      <c r="D272" s="15">
        <f>+[8]BS17A!$U1971</f>
        <v>1430780</v>
      </c>
      <c r="E272" s="81">
        <f>+[8]BS17A!$V1971</f>
        <v>0</v>
      </c>
      <c r="F272" s="234"/>
    </row>
    <row r="273" spans="1:10" ht="15" customHeight="1" x14ac:dyDescent="0.2">
      <c r="A273" s="336" t="s">
        <v>403</v>
      </c>
      <c r="B273" s="333" t="s">
        <v>404</v>
      </c>
      <c r="C273" s="291">
        <f>+[8]BS17A!$D1972</f>
        <v>0</v>
      </c>
      <c r="D273" s="15">
        <f>+[8]BS17A!$U1972</f>
        <v>334550</v>
      </c>
      <c r="E273" s="81">
        <f>+[8]BS17A!$V1972</f>
        <v>0</v>
      </c>
      <c r="F273" s="234"/>
    </row>
    <row r="274" spans="1:10" ht="15" customHeight="1" x14ac:dyDescent="0.2">
      <c r="A274" s="336" t="s">
        <v>405</v>
      </c>
      <c r="B274" s="333" t="s">
        <v>406</v>
      </c>
      <c r="C274" s="291">
        <f>+[8]BS17A!$D1973</f>
        <v>0</v>
      </c>
      <c r="D274" s="15">
        <f>+[8]BS17A!$U1973</f>
        <v>1120750</v>
      </c>
      <c r="E274" s="81">
        <f>+[8]BS17A!$V1973</f>
        <v>0</v>
      </c>
      <c r="F274" s="234"/>
    </row>
    <row r="275" spans="1:10" ht="15" customHeight="1" x14ac:dyDescent="0.2">
      <c r="A275" s="336" t="s">
        <v>407</v>
      </c>
      <c r="B275" s="351" t="s">
        <v>408</v>
      </c>
      <c r="C275" s="291">
        <f>+[8]BS17A!$D1974</f>
        <v>0</v>
      </c>
      <c r="D275" s="15">
        <f>+[8]BS17A!$U1974</f>
        <v>686120</v>
      </c>
      <c r="E275" s="81">
        <f>+[8]BS17A!$V1974</f>
        <v>0</v>
      </c>
      <c r="F275" s="234"/>
    </row>
    <row r="276" spans="1:10" ht="15" customHeight="1" x14ac:dyDescent="0.2">
      <c r="A276" s="337" t="s">
        <v>409</v>
      </c>
      <c r="B276" s="351" t="s">
        <v>410</v>
      </c>
      <c r="C276" s="302">
        <f>+[8]BS17A!$D1975</f>
        <v>0</v>
      </c>
      <c r="D276" s="17">
        <f>+[8]BS17A!$U1975</f>
        <v>559920</v>
      </c>
      <c r="E276" s="103">
        <f>+[8]BS17A!$V1975</f>
        <v>0</v>
      </c>
      <c r="F276" s="234"/>
    </row>
    <row r="277" spans="1:10" ht="15" customHeight="1" x14ac:dyDescent="0.2">
      <c r="A277" s="497" t="s">
        <v>411</v>
      </c>
      <c r="B277" s="498"/>
      <c r="C277" s="498"/>
      <c r="D277" s="498"/>
      <c r="E277" s="499"/>
      <c r="F277" s="234"/>
    </row>
    <row r="278" spans="1:10" ht="15" customHeight="1" x14ac:dyDescent="0.2">
      <c r="A278" s="335" t="s">
        <v>412</v>
      </c>
      <c r="B278" s="344" t="s">
        <v>413</v>
      </c>
      <c r="C278" s="315">
        <f>+[8]BS17A!$D1976</f>
        <v>0</v>
      </c>
      <c r="D278" s="12">
        <f>[8]BS17A!U1976</f>
        <v>301830</v>
      </c>
      <c r="E278" s="104">
        <f>+[8]BS17A!$V1976</f>
        <v>0</v>
      </c>
      <c r="F278" s="234"/>
    </row>
    <row r="279" spans="1:10" ht="15" customHeight="1" x14ac:dyDescent="0.2">
      <c r="A279" s="336" t="s">
        <v>414</v>
      </c>
      <c r="B279" s="333" t="s">
        <v>415</v>
      </c>
      <c r="C279" s="291">
        <f>+[8]BS17A!$D1977</f>
        <v>0</v>
      </c>
      <c r="D279" s="15">
        <f>[8]BS17A!U1977</f>
        <v>175970</v>
      </c>
      <c r="E279" s="81">
        <f>+[8]BS17A!$V1977</f>
        <v>0</v>
      </c>
      <c r="F279" s="234"/>
    </row>
    <row r="280" spans="1:10" ht="15" customHeight="1" x14ac:dyDescent="0.2">
      <c r="A280" s="336" t="s">
        <v>416</v>
      </c>
      <c r="B280" s="333" t="s">
        <v>417</v>
      </c>
      <c r="C280" s="291">
        <f>+[8]BS17A!$D1978</f>
        <v>0</v>
      </c>
      <c r="D280" s="15">
        <f>[8]BS17A!U1978</f>
        <v>425200</v>
      </c>
      <c r="E280" s="81">
        <f>+[8]BS17A!$V1978</f>
        <v>0</v>
      </c>
      <c r="F280" s="234"/>
    </row>
    <row r="281" spans="1:10" ht="15" customHeight="1" x14ac:dyDescent="0.2">
      <c r="A281" s="336" t="s">
        <v>418</v>
      </c>
      <c r="B281" s="333" t="s">
        <v>419</v>
      </c>
      <c r="C281" s="291">
        <f>+[8]BS17A!$D1979</f>
        <v>0</v>
      </c>
      <c r="D281" s="15">
        <f>[8]BS17A!U1979</f>
        <v>440630</v>
      </c>
      <c r="E281" s="81">
        <f>+[8]BS17A!$V1979</f>
        <v>0</v>
      </c>
      <c r="F281" s="234"/>
    </row>
    <row r="282" spans="1:10" ht="15" customHeight="1" x14ac:dyDescent="0.2">
      <c r="A282" s="337" t="s">
        <v>420</v>
      </c>
      <c r="B282" s="345" t="s">
        <v>421</v>
      </c>
      <c r="C282" s="302">
        <f>+[8]BS17A!$D1980</f>
        <v>0</v>
      </c>
      <c r="D282" s="22">
        <f>[8]BS17A!U1980</f>
        <v>275340</v>
      </c>
      <c r="E282" s="86">
        <f>+[8]BS17A!$V1980</f>
        <v>0</v>
      </c>
      <c r="F282" s="105"/>
    </row>
    <row r="283" spans="1:10" ht="15" customHeight="1" x14ac:dyDescent="0.2">
      <c r="A283" s="348" t="s">
        <v>422</v>
      </c>
      <c r="B283" s="346" t="s">
        <v>423</v>
      </c>
      <c r="C283" s="316">
        <f>+[8]BS17A!$D1981</f>
        <v>127</v>
      </c>
      <c r="D283" s="106">
        <f>[8]BS17A!U1981</f>
        <v>37440</v>
      </c>
      <c r="E283" s="102">
        <f>+[8]BS17A!$V1981</f>
        <v>4754880</v>
      </c>
      <c r="F283" s="105"/>
    </row>
    <row r="284" spans="1:10" ht="15" customHeight="1" x14ac:dyDescent="0.2">
      <c r="A284" s="343"/>
      <c r="B284" s="347" t="s">
        <v>424</v>
      </c>
      <c r="C284" s="238">
        <f>SUM(C244:C283)</f>
        <v>127</v>
      </c>
      <c r="D284" s="84"/>
      <c r="E284" s="85">
        <f>SUM(E244:E283)</f>
        <v>4754880</v>
      </c>
      <c r="F284" s="105"/>
    </row>
    <row r="285" spans="1:10" ht="18" customHeight="1" x14ac:dyDescent="0.2">
      <c r="A285" s="282"/>
      <c r="B285" s="234"/>
      <c r="C285" s="234"/>
      <c r="D285" s="282"/>
      <c r="E285" s="282"/>
      <c r="F285" s="234"/>
    </row>
    <row r="286" spans="1:10" ht="18" customHeight="1" x14ac:dyDescent="0.2">
      <c r="A286" s="282"/>
      <c r="B286" s="284"/>
      <c r="C286" s="284"/>
      <c r="D286" s="282"/>
      <c r="E286" s="282"/>
      <c r="F286" s="286"/>
      <c r="G286" s="287"/>
      <c r="J286" s="109"/>
    </row>
    <row r="287" spans="1:10" ht="12.75" customHeight="1" x14ac:dyDescent="0.2">
      <c r="A287" s="504" t="s">
        <v>425</v>
      </c>
      <c r="B287" s="507"/>
      <c r="C287" s="507"/>
      <c r="D287" s="507"/>
      <c r="E287" s="508"/>
      <c r="F287" s="234"/>
    </row>
    <row r="288" spans="1:10" ht="44.25" customHeight="1" x14ac:dyDescent="0.2">
      <c r="A288" s="458" t="s">
        <v>7</v>
      </c>
      <c r="B288" s="458" t="s">
        <v>425</v>
      </c>
      <c r="C288" s="454" t="s">
        <v>346</v>
      </c>
      <c r="D288" s="258" t="s">
        <v>10</v>
      </c>
      <c r="E288" s="456" t="s">
        <v>11</v>
      </c>
      <c r="F288" s="105"/>
    </row>
    <row r="289" spans="1:7" ht="15" customHeight="1" x14ac:dyDescent="0.2">
      <c r="A289" s="335" t="s">
        <v>426</v>
      </c>
      <c r="B289" s="339" t="s">
        <v>427</v>
      </c>
      <c r="C289" s="294">
        <f>+[8]BS17A!$D1983</f>
        <v>1</v>
      </c>
      <c r="D289" s="20">
        <f>+[8]BS17A!$U1983</f>
        <v>7370</v>
      </c>
      <c r="E289" s="80">
        <f>+[8]BS17A!$V1983</f>
        <v>7370</v>
      </c>
      <c r="F289" s="234"/>
    </row>
    <row r="290" spans="1:7" ht="15" customHeight="1" x14ac:dyDescent="0.2">
      <c r="A290" s="336" t="s">
        <v>428</v>
      </c>
      <c r="B290" s="340" t="s">
        <v>429</v>
      </c>
      <c r="C290" s="291">
        <f>+[8]BS17A!$D1984</f>
        <v>0</v>
      </c>
      <c r="D290" s="15">
        <f>+[8]BS17A!$U1984</f>
        <v>3920</v>
      </c>
      <c r="E290" s="81">
        <f>+[8]BS17A!$V1984</f>
        <v>0</v>
      </c>
      <c r="F290" s="234"/>
    </row>
    <row r="291" spans="1:7" ht="15" customHeight="1" x14ac:dyDescent="0.2">
      <c r="A291" s="336" t="s">
        <v>430</v>
      </c>
      <c r="B291" s="340" t="s">
        <v>431</v>
      </c>
      <c r="C291" s="291">
        <f>+[8]BS17A!$D1985</f>
        <v>1</v>
      </c>
      <c r="D291" s="15">
        <f>+[8]BS17A!$U1985</f>
        <v>14780</v>
      </c>
      <c r="E291" s="81">
        <f>+[8]BS17A!$V1985</f>
        <v>14780</v>
      </c>
      <c r="F291" s="234"/>
    </row>
    <row r="292" spans="1:7" ht="15" customHeight="1" x14ac:dyDescent="0.2">
      <c r="A292" s="336" t="s">
        <v>432</v>
      </c>
      <c r="B292" s="340" t="s">
        <v>433</v>
      </c>
      <c r="C292" s="291">
        <f>+[8]BS17A!$D1986</f>
        <v>0</v>
      </c>
      <c r="D292" s="15">
        <f>+[8]BS17A!$U1986</f>
        <v>151590</v>
      </c>
      <c r="E292" s="81">
        <f>+[8]BS17A!$V1986</f>
        <v>0</v>
      </c>
      <c r="F292" s="234"/>
    </row>
    <row r="293" spans="1:7" ht="15" customHeight="1" x14ac:dyDescent="0.2">
      <c r="A293" s="337" t="s">
        <v>434</v>
      </c>
      <c r="B293" s="341" t="s">
        <v>435</v>
      </c>
      <c r="C293" s="302">
        <f>+[8]BS17A!$D1987</f>
        <v>0</v>
      </c>
      <c r="D293" s="22">
        <f>+[8]BS17A!$U1987</f>
        <v>832610</v>
      </c>
      <c r="E293" s="86">
        <f>+[8]BS17A!$V1987</f>
        <v>0</v>
      </c>
      <c r="F293" s="234"/>
    </row>
    <row r="294" spans="1:7" ht="15" customHeight="1" x14ac:dyDescent="0.2">
      <c r="A294" s="343"/>
      <c r="B294" s="342" t="s">
        <v>436</v>
      </c>
      <c r="C294" s="261">
        <f>SUM(C289:C293)</f>
        <v>2</v>
      </c>
      <c r="D294" s="245"/>
      <c r="E294" s="62">
        <f>SUM(E289:E293)</f>
        <v>22150</v>
      </c>
      <c r="F294" s="234"/>
    </row>
    <row r="295" spans="1:7" ht="18" customHeight="1" x14ac:dyDescent="0.2">
      <c r="A295" s="282"/>
      <c r="B295" s="284"/>
      <c r="C295" s="282"/>
      <c r="D295" s="282"/>
      <c r="E295" s="282"/>
      <c r="F295" s="234"/>
    </row>
    <row r="296" spans="1:7" ht="18" customHeight="1" x14ac:dyDescent="0.2">
      <c r="A296" s="282"/>
      <c r="B296" s="284"/>
      <c r="C296" s="282"/>
      <c r="D296" s="282"/>
      <c r="E296" s="282"/>
      <c r="F296" s="288"/>
      <c r="G296" s="235"/>
    </row>
    <row r="297" spans="1:7" ht="12.75" x14ac:dyDescent="0.2">
      <c r="A297" s="497" t="s">
        <v>437</v>
      </c>
      <c r="B297" s="498"/>
      <c r="C297" s="498"/>
      <c r="D297" s="498"/>
      <c r="E297" s="499"/>
      <c r="F297" s="289"/>
      <c r="G297" s="235"/>
    </row>
    <row r="298" spans="1:7" ht="42.75" customHeight="1" x14ac:dyDescent="0.2">
      <c r="A298" s="458" t="s">
        <v>7</v>
      </c>
      <c r="B298" s="310" t="s">
        <v>437</v>
      </c>
      <c r="C298" s="311" t="s">
        <v>438</v>
      </c>
      <c r="D298" s="258" t="s">
        <v>10</v>
      </c>
      <c r="E298" s="456" t="s">
        <v>11</v>
      </c>
      <c r="F298" s="289"/>
      <c r="G298" s="235"/>
    </row>
    <row r="299" spans="1:7" ht="15" customHeight="1" x14ac:dyDescent="0.2">
      <c r="A299" s="335" t="s">
        <v>439</v>
      </c>
      <c r="B299" s="331" t="s">
        <v>440</v>
      </c>
      <c r="C299" s="294">
        <f>+[8]BS17A!$D1863</f>
        <v>212</v>
      </c>
      <c r="D299" s="20">
        <f>+[8]BS17A!$U1863</f>
        <v>19700</v>
      </c>
      <c r="E299" s="80">
        <f>+[8]BS17A!$V1863</f>
        <v>4176400</v>
      </c>
      <c r="F299" s="234"/>
    </row>
    <row r="300" spans="1:7" ht="15" customHeight="1" x14ac:dyDescent="0.2">
      <c r="A300" s="336" t="s">
        <v>441</v>
      </c>
      <c r="B300" s="332" t="s">
        <v>442</v>
      </c>
      <c r="C300" s="291">
        <f>+[8]BS17A!$D1864</f>
        <v>178</v>
      </c>
      <c r="D300" s="15">
        <f>+[8]BS17A!$U1864</f>
        <v>61980</v>
      </c>
      <c r="E300" s="81">
        <f>+[8]BS17A!$V1864</f>
        <v>11032440</v>
      </c>
      <c r="F300" s="234"/>
    </row>
    <row r="301" spans="1:7" ht="15" customHeight="1" x14ac:dyDescent="0.2">
      <c r="A301" s="336" t="s">
        <v>443</v>
      </c>
      <c r="B301" s="332" t="s">
        <v>444</v>
      </c>
      <c r="C301" s="291">
        <f>+[8]BS17A!$D1865</f>
        <v>0</v>
      </c>
      <c r="D301" s="15">
        <f>+[8]BS17A!$U1865</f>
        <v>76830</v>
      </c>
      <c r="E301" s="81">
        <f>+[8]BS17A!$V1865</f>
        <v>0</v>
      </c>
      <c r="F301" s="234"/>
    </row>
    <row r="302" spans="1:7" ht="15" customHeight="1" x14ac:dyDescent="0.2">
      <c r="A302" s="336" t="s">
        <v>445</v>
      </c>
      <c r="B302" s="332" t="s">
        <v>446</v>
      </c>
      <c r="C302" s="291">
        <f>+[8]BS17A!$D1866</f>
        <v>205</v>
      </c>
      <c r="D302" s="15">
        <f>+[8]BS17A!$U1866</f>
        <v>2700</v>
      </c>
      <c r="E302" s="81">
        <f>+[8]BS17A!$V1866</f>
        <v>553500</v>
      </c>
      <c r="F302" s="234"/>
    </row>
    <row r="303" spans="1:7" ht="15" customHeight="1" x14ac:dyDescent="0.2">
      <c r="A303" s="336" t="s">
        <v>447</v>
      </c>
      <c r="B303" s="332" t="s">
        <v>448</v>
      </c>
      <c r="C303" s="291">
        <f>+[8]BS17A!$D1867</f>
        <v>0</v>
      </c>
      <c r="D303" s="15">
        <f>+[8]BS17A!$U1867</f>
        <v>70</v>
      </c>
      <c r="E303" s="81">
        <f>+[8]BS17A!$V1867</f>
        <v>0</v>
      </c>
      <c r="F303" s="234"/>
    </row>
    <row r="304" spans="1:7" ht="15" customHeight="1" x14ac:dyDescent="0.2">
      <c r="A304" s="336" t="s">
        <v>449</v>
      </c>
      <c r="B304" s="333" t="s">
        <v>450</v>
      </c>
      <c r="C304" s="291">
        <f>+[8]BS17A!$D1868</f>
        <v>0</v>
      </c>
      <c r="D304" s="15">
        <f>+[8]BS17A!$U1868</f>
        <v>163110</v>
      </c>
      <c r="E304" s="81">
        <f>+[8]BS17A!$V1868</f>
        <v>0</v>
      </c>
      <c r="F304" s="234"/>
    </row>
    <row r="305" spans="1:7" ht="15" customHeight="1" x14ac:dyDescent="0.2">
      <c r="A305" s="337" t="s">
        <v>451</v>
      </c>
      <c r="B305" s="334" t="s">
        <v>452</v>
      </c>
      <c r="C305" s="302">
        <f>+[8]BS17A!$D1869</f>
        <v>0</v>
      </c>
      <c r="D305" s="22">
        <f>+[8]BS17A!$U1869</f>
        <v>11090</v>
      </c>
      <c r="E305" s="86">
        <f>+[8]BS17A!$V1869</f>
        <v>0</v>
      </c>
      <c r="F305" s="234"/>
    </row>
    <row r="306" spans="1:7" ht="15" customHeight="1" x14ac:dyDescent="0.2">
      <c r="A306" s="338"/>
      <c r="B306" s="509" t="s">
        <v>453</v>
      </c>
      <c r="C306" s="510"/>
      <c r="D306" s="101"/>
      <c r="E306" s="112">
        <f>SUM(E299:E305)</f>
        <v>15762340</v>
      </c>
      <c r="F306" s="234"/>
    </row>
    <row r="307" spans="1:7" ht="12.75" x14ac:dyDescent="0.2">
      <c r="A307" s="234"/>
      <c r="B307" s="234"/>
      <c r="C307" s="234"/>
      <c r="D307" s="234"/>
      <c r="E307" s="234"/>
      <c r="F307" s="280"/>
      <c r="G307" s="281"/>
    </row>
    <row r="308" spans="1:7" ht="12.75" x14ac:dyDescent="0.2">
      <c r="A308" s="234"/>
      <c r="B308" s="234"/>
      <c r="C308" s="234"/>
      <c r="D308" s="234"/>
      <c r="E308" s="234"/>
      <c r="F308" s="280"/>
      <c r="G308" s="281"/>
    </row>
    <row r="309" spans="1:7" ht="12.75" x14ac:dyDescent="0.2">
      <c r="A309" s="494" t="s">
        <v>454</v>
      </c>
      <c r="B309" s="495"/>
      <c r="C309" s="495"/>
      <c r="D309" s="495"/>
      <c r="E309" s="496"/>
      <c r="F309" s="280"/>
      <c r="G309" s="281"/>
    </row>
    <row r="310" spans="1:7" ht="12.75" x14ac:dyDescent="0.2">
      <c r="A310" s="256"/>
      <c r="B310" s="501" t="s">
        <v>455</v>
      </c>
      <c r="C310" s="502"/>
      <c r="D310" s="503"/>
      <c r="E310" s="113">
        <f>+E235+E240+E284+E294+E306</f>
        <v>33910430</v>
      </c>
      <c r="F310" s="234"/>
    </row>
    <row r="311" spans="1:7" ht="12.75" x14ac:dyDescent="0.2">
      <c r="A311" s="234"/>
      <c r="B311" s="234"/>
      <c r="C311" s="234"/>
      <c r="D311" s="234"/>
      <c r="E311" s="234"/>
      <c r="F311" s="280"/>
      <c r="G311" s="281"/>
    </row>
    <row r="312" spans="1:7" ht="12.75" x14ac:dyDescent="0.2">
      <c r="A312" s="234"/>
      <c r="B312" s="234"/>
      <c r="C312" s="234"/>
      <c r="D312" s="234"/>
      <c r="E312" s="234"/>
      <c r="F312" s="280"/>
      <c r="G312" s="281"/>
    </row>
    <row r="313" spans="1:7" ht="12.75" x14ac:dyDescent="0.2">
      <c r="A313" s="494" t="s">
        <v>456</v>
      </c>
      <c r="B313" s="495"/>
      <c r="C313" s="495"/>
      <c r="D313" s="495"/>
      <c r="E313" s="496"/>
      <c r="F313" s="280"/>
      <c r="G313" s="281"/>
    </row>
    <row r="314" spans="1:7" ht="25.5" x14ac:dyDescent="0.2">
      <c r="A314" s="497" t="s">
        <v>457</v>
      </c>
      <c r="B314" s="498"/>
      <c r="C314" s="498"/>
      <c r="D314" s="499"/>
      <c r="E314" s="458" t="s">
        <v>11</v>
      </c>
      <c r="F314" s="280"/>
      <c r="G314" s="281"/>
    </row>
    <row r="315" spans="1:7" ht="15" customHeight="1" x14ac:dyDescent="0.2">
      <c r="A315" s="256"/>
      <c r="B315" s="501" t="s">
        <v>458</v>
      </c>
      <c r="C315" s="502"/>
      <c r="D315" s="503"/>
      <c r="E315" s="113">
        <f>+E50+E76+E84+G109+E116+C121+E148+E155+E168+E207+E221+C228+E310</f>
        <v>896481445</v>
      </c>
      <c r="F315" s="280"/>
      <c r="G315" s="281"/>
    </row>
    <row r="316" spans="1:7" ht="18" customHeight="1" x14ac:dyDescent="0.2">
      <c r="A316" s="234"/>
      <c r="B316" s="234"/>
      <c r="C316" s="234"/>
      <c r="D316" s="234"/>
      <c r="E316" s="234"/>
      <c r="F316" s="231"/>
    </row>
    <row r="317" spans="1:7" ht="18" customHeight="1" x14ac:dyDescent="0.2">
      <c r="A317" s="234"/>
      <c r="B317" s="234"/>
      <c r="C317" s="234"/>
      <c r="D317" s="234"/>
      <c r="E317" s="234"/>
      <c r="F317" s="231"/>
    </row>
    <row r="318" spans="1:7" ht="18" customHeight="1" x14ac:dyDescent="0.2">
      <c r="A318" s="494" t="s">
        <v>459</v>
      </c>
      <c r="B318" s="495"/>
      <c r="C318" s="496"/>
      <c r="D318" s="234"/>
      <c r="E318" s="234"/>
      <c r="F318" s="231"/>
    </row>
    <row r="319" spans="1:7" ht="18" customHeight="1" x14ac:dyDescent="0.2">
      <c r="A319" s="497" t="s">
        <v>460</v>
      </c>
      <c r="B319" s="498"/>
      <c r="C319" s="499"/>
      <c r="D319" s="234"/>
      <c r="E319" s="234"/>
      <c r="F319" s="231"/>
    </row>
    <row r="320" spans="1:7" ht="30.75" customHeight="1" x14ac:dyDescent="0.2">
      <c r="A320" s="494" t="s">
        <v>461</v>
      </c>
      <c r="B320" s="495"/>
      <c r="C320" s="458" t="s">
        <v>462</v>
      </c>
      <c r="D320" s="234"/>
      <c r="E320" s="234"/>
      <c r="F320" s="234"/>
    </row>
    <row r="321" spans="1:6" ht="15" customHeight="1" x14ac:dyDescent="0.2">
      <c r="A321" s="290" t="s">
        <v>463</v>
      </c>
      <c r="B321" s="304"/>
      <c r="C321" s="135"/>
      <c r="D321" s="234"/>
      <c r="E321" s="234"/>
      <c r="F321" s="234"/>
    </row>
    <row r="322" spans="1:6" ht="15" customHeight="1" x14ac:dyDescent="0.2">
      <c r="A322" s="291" t="s">
        <v>464</v>
      </c>
      <c r="B322" s="305"/>
      <c r="C322" s="136"/>
      <c r="D322" s="234"/>
      <c r="E322" s="234"/>
      <c r="F322" s="234"/>
    </row>
    <row r="323" spans="1:6" ht="15" customHeight="1" x14ac:dyDescent="0.2">
      <c r="A323" s="291" t="s">
        <v>465</v>
      </c>
      <c r="B323" s="305"/>
      <c r="C323" s="136"/>
      <c r="D323" s="234"/>
      <c r="E323" s="234"/>
      <c r="F323" s="234"/>
    </row>
    <row r="324" spans="1:6" ht="15" customHeight="1" x14ac:dyDescent="0.2">
      <c r="A324" s="292" t="s">
        <v>466</v>
      </c>
      <c r="B324" s="305"/>
      <c r="C324" s="136"/>
      <c r="D324" s="234"/>
      <c r="E324" s="234"/>
      <c r="F324" s="234"/>
    </row>
    <row r="325" spans="1:6" ht="15" customHeight="1" x14ac:dyDescent="0.2">
      <c r="A325" s="293" t="s">
        <v>467</v>
      </c>
      <c r="B325" s="306"/>
      <c r="C325" s="137">
        <f>SUM(C321:C324)</f>
        <v>0</v>
      </c>
      <c r="D325" s="234"/>
      <c r="E325" s="234"/>
      <c r="F325" s="234"/>
    </row>
    <row r="326" spans="1:6" ht="15" customHeight="1" x14ac:dyDescent="0.2">
      <c r="A326" s="294" t="s">
        <v>468</v>
      </c>
      <c r="B326" s="307"/>
      <c r="C326" s="135">
        <v>9329732</v>
      </c>
      <c r="D326" s="234"/>
      <c r="E326" s="234"/>
      <c r="F326" s="234"/>
    </row>
    <row r="327" spans="1:6" ht="15" customHeight="1" x14ac:dyDescent="0.2">
      <c r="A327" s="295" t="s">
        <v>469</v>
      </c>
      <c r="B327" s="308"/>
      <c r="C327" s="136"/>
      <c r="D327" s="234"/>
      <c r="E327" s="234"/>
      <c r="F327" s="234"/>
    </row>
    <row r="328" spans="1:6" ht="15" customHeight="1" x14ac:dyDescent="0.2">
      <c r="A328" s="291" t="s">
        <v>470</v>
      </c>
      <c r="B328" s="308"/>
      <c r="C328" s="136"/>
      <c r="D328" s="234"/>
      <c r="E328" s="234"/>
      <c r="F328" s="234"/>
    </row>
    <row r="329" spans="1:6" ht="15" customHeight="1" x14ac:dyDescent="0.2">
      <c r="A329" s="291" t="s">
        <v>471</v>
      </c>
      <c r="B329" s="308"/>
      <c r="C329" s="136"/>
      <c r="D329" s="234"/>
      <c r="E329" s="234"/>
      <c r="F329" s="234"/>
    </row>
    <row r="330" spans="1:6" ht="15" customHeight="1" x14ac:dyDescent="0.2">
      <c r="A330" s="295" t="s">
        <v>472</v>
      </c>
      <c r="B330" s="308"/>
      <c r="C330" s="136"/>
      <c r="D330" s="234"/>
      <c r="E330" s="234"/>
      <c r="F330" s="234"/>
    </row>
    <row r="331" spans="1:6" ht="15" customHeight="1" x14ac:dyDescent="0.2">
      <c r="A331" s="295" t="s">
        <v>473</v>
      </c>
      <c r="B331" s="308"/>
      <c r="C331" s="136"/>
      <c r="D331" s="234"/>
      <c r="E331" s="234"/>
      <c r="F331" s="234"/>
    </row>
    <row r="332" spans="1:6" ht="15" customHeight="1" x14ac:dyDescent="0.2">
      <c r="A332" s="296" t="s">
        <v>474</v>
      </c>
      <c r="B332" s="309"/>
      <c r="C332" s="138">
        <v>66749825</v>
      </c>
      <c r="D332" s="234"/>
      <c r="E332" s="234"/>
      <c r="F332" s="234"/>
    </row>
    <row r="333" spans="1:6" ht="15" customHeight="1" x14ac:dyDescent="0.2">
      <c r="A333" s="238"/>
      <c r="B333" s="303" t="s">
        <v>475</v>
      </c>
      <c r="C333" s="90">
        <f>SUM(C325:C332)</f>
        <v>76079557</v>
      </c>
      <c r="D333" s="234"/>
      <c r="E333" s="234"/>
      <c r="F333" s="234"/>
    </row>
    <row r="334" spans="1:6" ht="12.75" x14ac:dyDescent="0.2">
      <c r="A334" s="234"/>
      <c r="B334" s="234"/>
      <c r="C334" s="234"/>
      <c r="D334" s="234"/>
      <c r="E334" s="234"/>
      <c r="F334" s="231"/>
    </row>
    <row r="335" spans="1:6" ht="12.75" x14ac:dyDescent="0.2">
      <c r="A335" s="234"/>
      <c r="B335" s="234"/>
      <c r="C335" s="234"/>
      <c r="D335" s="234"/>
      <c r="E335" s="234"/>
      <c r="F335" s="231"/>
    </row>
    <row r="336" spans="1:6" ht="12.75" x14ac:dyDescent="0.2">
      <c r="A336" s="234"/>
      <c r="B336" s="234"/>
      <c r="C336" s="234"/>
      <c r="D336" s="234"/>
      <c r="E336" s="234"/>
      <c r="F336" s="231"/>
    </row>
    <row r="337" spans="1:6" ht="12.75" x14ac:dyDescent="0.2">
      <c r="A337" s="282"/>
      <c r="B337" s="282"/>
      <c r="C337" s="282"/>
      <c r="D337" s="282"/>
      <c r="E337" s="282"/>
      <c r="F337" s="288"/>
    </row>
    <row r="338" spans="1:6" ht="12.75" x14ac:dyDescent="0.2">
      <c r="A338" s="282"/>
      <c r="B338" s="282"/>
      <c r="C338" s="282"/>
      <c r="D338" s="282"/>
      <c r="E338" s="500" t="str">
        <f>[8]NOMBRE!B12</f>
        <v>Sra. María Inés Núñez González</v>
      </c>
      <c r="F338" s="500"/>
    </row>
    <row r="339" spans="1:6" ht="12.75" x14ac:dyDescent="0.2">
      <c r="A339" s="282"/>
      <c r="B339" s="282"/>
      <c r="C339" s="282"/>
      <c r="D339" s="284"/>
      <c r="E339" s="493" t="str">
        <f>[8]NOMBRE!A12</f>
        <v>Jefe de Estadisticas</v>
      </c>
      <c r="F339" s="493"/>
    </row>
    <row r="340" spans="1:6" ht="12.75" x14ac:dyDescent="0.2">
      <c r="A340" s="282"/>
      <c r="B340" s="282"/>
      <c r="C340" s="282"/>
      <c r="D340" s="282"/>
      <c r="E340" s="460"/>
      <c r="F340" s="297"/>
    </row>
    <row r="341" spans="1:6" ht="12.75" x14ac:dyDescent="0.2">
      <c r="A341" s="282"/>
      <c r="B341" s="282"/>
      <c r="C341" s="282"/>
      <c r="D341" s="282"/>
      <c r="E341" s="297"/>
      <c r="F341" s="297"/>
    </row>
    <row r="342" spans="1:6" ht="12.75" x14ac:dyDescent="0.2">
      <c r="A342" s="282"/>
      <c r="B342" s="282"/>
      <c r="C342" s="282"/>
      <c r="D342" s="282"/>
      <c r="E342" s="297"/>
      <c r="F342" s="297"/>
    </row>
    <row r="343" spans="1:6" ht="12.75" x14ac:dyDescent="0.2">
      <c r="A343" s="282"/>
      <c r="B343" s="282"/>
      <c r="C343" s="282"/>
      <c r="D343" s="282"/>
      <c r="E343" s="297"/>
      <c r="F343" s="297"/>
    </row>
    <row r="344" spans="1:6" ht="12.75" x14ac:dyDescent="0.2">
      <c r="A344" s="282"/>
      <c r="B344" s="282"/>
      <c r="C344" s="282"/>
      <c r="D344" s="282"/>
      <c r="E344" s="297"/>
      <c r="F344" s="297"/>
    </row>
    <row r="345" spans="1:6" ht="12.75" x14ac:dyDescent="0.2">
      <c r="A345" s="282"/>
      <c r="B345" s="282"/>
      <c r="C345" s="282"/>
      <c r="D345" s="282"/>
      <c r="E345" s="297"/>
      <c r="F345" s="297"/>
    </row>
    <row r="346" spans="1:6" ht="12.75" x14ac:dyDescent="0.2">
      <c r="A346" s="282"/>
      <c r="B346" s="282"/>
      <c r="C346" s="282"/>
      <c r="D346" s="282"/>
      <c r="E346" s="297"/>
      <c r="F346" s="297"/>
    </row>
    <row r="347" spans="1:6" ht="12.75" x14ac:dyDescent="0.2">
      <c r="A347" s="282"/>
      <c r="B347" s="282"/>
      <c r="C347" s="282"/>
      <c r="D347" s="282"/>
      <c r="E347" s="500" t="str">
        <f>[8]NOMBRE!B11</f>
        <v>Sr. Nolasco Pérez Pérez</v>
      </c>
      <c r="F347" s="500"/>
    </row>
    <row r="348" spans="1:6" ht="22.5" customHeight="1" x14ac:dyDescent="0.2">
      <c r="A348" s="282"/>
      <c r="B348" s="282"/>
      <c r="C348" s="282"/>
      <c r="D348" s="288"/>
      <c r="E348" s="493" t="str">
        <f>CONCATENATE("Director ",[8]NOMBRE!B1)</f>
        <v xml:space="preserve">Director </v>
      </c>
      <c r="F348" s="493"/>
    </row>
    <row r="349" spans="1:6" ht="12.75" x14ac:dyDescent="0.2">
      <c r="A349" s="282"/>
      <c r="B349" s="282"/>
      <c r="C349" s="282"/>
      <c r="D349" s="298"/>
      <c r="E349" s="282"/>
      <c r="F349" s="288"/>
    </row>
  </sheetData>
  <mergeCells count="49">
    <mergeCell ref="E339:F339"/>
    <mergeCell ref="E347:F347"/>
    <mergeCell ref="E348:F348"/>
    <mergeCell ref="B315:D315"/>
    <mergeCell ref="A318:C318"/>
    <mergeCell ref="A319:C319"/>
    <mergeCell ref="A320:B320"/>
    <mergeCell ref="E338:F338"/>
    <mergeCell ref="B306:C306"/>
    <mergeCell ref="A309:E309"/>
    <mergeCell ref="B310:D310"/>
    <mergeCell ref="A313:E313"/>
    <mergeCell ref="A314:D314"/>
    <mergeCell ref="A242:E242"/>
    <mergeCell ref="A258:E258"/>
    <mergeCell ref="A277:E277"/>
    <mergeCell ref="A287:E287"/>
    <mergeCell ref="A297:E297"/>
    <mergeCell ref="A171:E171"/>
    <mergeCell ref="A210:E210"/>
    <mergeCell ref="A224:C224"/>
    <mergeCell ref="A231:E231"/>
    <mergeCell ref="A238:E238"/>
    <mergeCell ref="A112:E112"/>
    <mergeCell ref="A119:C119"/>
    <mergeCell ref="A124:E124"/>
    <mergeCell ref="A151:E151"/>
    <mergeCell ref="A158:E158"/>
    <mergeCell ref="A46:E46"/>
    <mergeCell ref="A53:E53"/>
    <mergeCell ref="A79:E79"/>
    <mergeCell ref="A87:G87"/>
    <mergeCell ref="A88:A89"/>
    <mergeCell ref="B88:B89"/>
    <mergeCell ref="C88:G88"/>
    <mergeCell ref="A11:E11"/>
    <mergeCell ref="A13:E13"/>
    <mergeCell ref="A27:E27"/>
    <mergeCell ref="A38:E38"/>
    <mergeCell ref="A41:E41"/>
    <mergeCell ref="C6:E6"/>
    <mergeCell ref="A7:B7"/>
    <mergeCell ref="C7:E7"/>
    <mergeCell ref="C8:E8"/>
    <mergeCell ref="C1:E1"/>
    <mergeCell ref="C2:E2"/>
    <mergeCell ref="C3:E3"/>
    <mergeCell ref="C4:E4"/>
    <mergeCell ref="C5:E5"/>
  </mergeCells>
  <dataValidations count="1">
    <dataValidation allowBlank="1" showInputMessage="1" showErrorMessage="1" errorTitle="Error" error="Por favor ingrese números enteros" sqref="C89 IY89 SU89 ACQ89 AMM89 AWI89 BGE89 BQA89 BZW89 CJS89 CTO89 DDK89 DNG89 DXC89 EGY89 EQU89 FAQ89 FKM89 FUI89 GEE89 GOA89 GXW89 HHS89 HRO89 IBK89 ILG89 IVC89 JEY89 JOU89 JYQ89 KIM89 KSI89 LCE89 LMA89 LVW89 MFS89 MPO89 MZK89 NJG89 NTC89 OCY89 OMU89 OWQ89 PGM89 PQI89 QAE89 QKA89 QTW89 RDS89 RNO89 RXK89 SHG89 SRC89 TAY89 TKU89 TUQ89 UEM89 UOI89 UYE89 VIA89 VRW89 WBS89 WLO89 WVK89 C65625 IY65625 SU65625 ACQ65625 AMM65625 AWI65625 BGE65625 BQA65625 BZW65625 CJS65625 CTO65625 DDK65625 DNG65625 DXC65625 EGY65625 EQU65625 FAQ65625 FKM65625 FUI65625 GEE65625 GOA65625 GXW65625 HHS65625 HRO65625 IBK65625 ILG65625 IVC65625 JEY65625 JOU65625 JYQ65625 KIM65625 KSI65625 LCE65625 LMA65625 LVW65625 MFS65625 MPO65625 MZK65625 NJG65625 NTC65625 OCY65625 OMU65625 OWQ65625 PGM65625 PQI65625 QAE65625 QKA65625 QTW65625 RDS65625 RNO65625 RXK65625 SHG65625 SRC65625 TAY65625 TKU65625 TUQ65625 UEM65625 UOI65625 UYE65625 VIA65625 VRW65625 WBS65625 WLO65625 WVK65625 C131161 IY131161 SU131161 ACQ131161 AMM131161 AWI131161 BGE131161 BQA131161 BZW131161 CJS131161 CTO131161 DDK131161 DNG131161 DXC131161 EGY131161 EQU131161 FAQ131161 FKM131161 FUI131161 GEE131161 GOA131161 GXW131161 HHS131161 HRO131161 IBK131161 ILG131161 IVC131161 JEY131161 JOU131161 JYQ131161 KIM131161 KSI131161 LCE131161 LMA131161 LVW131161 MFS131161 MPO131161 MZK131161 NJG131161 NTC131161 OCY131161 OMU131161 OWQ131161 PGM131161 PQI131161 QAE131161 QKA131161 QTW131161 RDS131161 RNO131161 RXK131161 SHG131161 SRC131161 TAY131161 TKU131161 TUQ131161 UEM131161 UOI131161 UYE131161 VIA131161 VRW131161 WBS131161 WLO131161 WVK131161 C196697 IY196697 SU196697 ACQ196697 AMM196697 AWI196697 BGE196697 BQA196697 BZW196697 CJS196697 CTO196697 DDK196697 DNG196697 DXC196697 EGY196697 EQU196697 FAQ196697 FKM196697 FUI196697 GEE196697 GOA196697 GXW196697 HHS196697 HRO196697 IBK196697 ILG196697 IVC196697 JEY196697 JOU196697 JYQ196697 KIM196697 KSI196697 LCE196697 LMA196697 LVW196697 MFS196697 MPO196697 MZK196697 NJG196697 NTC196697 OCY196697 OMU196697 OWQ196697 PGM196697 PQI196697 QAE196697 QKA196697 QTW196697 RDS196697 RNO196697 RXK196697 SHG196697 SRC196697 TAY196697 TKU196697 TUQ196697 UEM196697 UOI196697 UYE196697 VIA196697 VRW196697 WBS196697 WLO196697 WVK196697 C262233 IY262233 SU262233 ACQ262233 AMM262233 AWI262233 BGE262233 BQA262233 BZW262233 CJS262233 CTO262233 DDK262233 DNG262233 DXC262233 EGY262233 EQU262233 FAQ262233 FKM262233 FUI262233 GEE262233 GOA262233 GXW262233 HHS262233 HRO262233 IBK262233 ILG262233 IVC262233 JEY262233 JOU262233 JYQ262233 KIM262233 KSI262233 LCE262233 LMA262233 LVW262233 MFS262233 MPO262233 MZK262233 NJG262233 NTC262233 OCY262233 OMU262233 OWQ262233 PGM262233 PQI262233 QAE262233 QKA262233 QTW262233 RDS262233 RNO262233 RXK262233 SHG262233 SRC262233 TAY262233 TKU262233 TUQ262233 UEM262233 UOI262233 UYE262233 VIA262233 VRW262233 WBS262233 WLO262233 WVK262233 C327769 IY327769 SU327769 ACQ327769 AMM327769 AWI327769 BGE327769 BQA327769 BZW327769 CJS327769 CTO327769 DDK327769 DNG327769 DXC327769 EGY327769 EQU327769 FAQ327769 FKM327769 FUI327769 GEE327769 GOA327769 GXW327769 HHS327769 HRO327769 IBK327769 ILG327769 IVC327769 JEY327769 JOU327769 JYQ327769 KIM327769 KSI327769 LCE327769 LMA327769 LVW327769 MFS327769 MPO327769 MZK327769 NJG327769 NTC327769 OCY327769 OMU327769 OWQ327769 PGM327769 PQI327769 QAE327769 QKA327769 QTW327769 RDS327769 RNO327769 RXK327769 SHG327769 SRC327769 TAY327769 TKU327769 TUQ327769 UEM327769 UOI327769 UYE327769 VIA327769 VRW327769 WBS327769 WLO327769 WVK327769 C393305 IY393305 SU393305 ACQ393305 AMM393305 AWI393305 BGE393305 BQA393305 BZW393305 CJS393305 CTO393305 DDK393305 DNG393305 DXC393305 EGY393305 EQU393305 FAQ393305 FKM393305 FUI393305 GEE393305 GOA393305 GXW393305 HHS393305 HRO393305 IBK393305 ILG393305 IVC393305 JEY393305 JOU393305 JYQ393305 KIM393305 KSI393305 LCE393305 LMA393305 LVW393305 MFS393305 MPO393305 MZK393305 NJG393305 NTC393305 OCY393305 OMU393305 OWQ393305 PGM393305 PQI393305 QAE393305 QKA393305 QTW393305 RDS393305 RNO393305 RXK393305 SHG393305 SRC393305 TAY393305 TKU393305 TUQ393305 UEM393305 UOI393305 UYE393305 VIA393305 VRW393305 WBS393305 WLO393305 WVK393305 C458841 IY458841 SU458841 ACQ458841 AMM458841 AWI458841 BGE458841 BQA458841 BZW458841 CJS458841 CTO458841 DDK458841 DNG458841 DXC458841 EGY458841 EQU458841 FAQ458841 FKM458841 FUI458841 GEE458841 GOA458841 GXW458841 HHS458841 HRO458841 IBK458841 ILG458841 IVC458841 JEY458841 JOU458841 JYQ458841 KIM458841 KSI458841 LCE458841 LMA458841 LVW458841 MFS458841 MPO458841 MZK458841 NJG458841 NTC458841 OCY458841 OMU458841 OWQ458841 PGM458841 PQI458841 QAE458841 QKA458841 QTW458841 RDS458841 RNO458841 RXK458841 SHG458841 SRC458841 TAY458841 TKU458841 TUQ458841 UEM458841 UOI458841 UYE458841 VIA458841 VRW458841 WBS458841 WLO458841 WVK458841 C524377 IY524377 SU524377 ACQ524377 AMM524377 AWI524377 BGE524377 BQA524377 BZW524377 CJS524377 CTO524377 DDK524377 DNG524377 DXC524377 EGY524377 EQU524377 FAQ524377 FKM524377 FUI524377 GEE524377 GOA524377 GXW524377 HHS524377 HRO524377 IBK524377 ILG524377 IVC524377 JEY524377 JOU524377 JYQ524377 KIM524377 KSI524377 LCE524377 LMA524377 LVW524377 MFS524377 MPO524377 MZK524377 NJG524377 NTC524377 OCY524377 OMU524377 OWQ524377 PGM524377 PQI524377 QAE524377 QKA524377 QTW524377 RDS524377 RNO524377 RXK524377 SHG524377 SRC524377 TAY524377 TKU524377 TUQ524377 UEM524377 UOI524377 UYE524377 VIA524377 VRW524377 WBS524377 WLO524377 WVK524377 C589913 IY589913 SU589913 ACQ589913 AMM589913 AWI589913 BGE589913 BQA589913 BZW589913 CJS589913 CTO589913 DDK589913 DNG589913 DXC589913 EGY589913 EQU589913 FAQ589913 FKM589913 FUI589913 GEE589913 GOA589913 GXW589913 HHS589913 HRO589913 IBK589913 ILG589913 IVC589913 JEY589913 JOU589913 JYQ589913 KIM589913 KSI589913 LCE589913 LMA589913 LVW589913 MFS589913 MPO589913 MZK589913 NJG589913 NTC589913 OCY589913 OMU589913 OWQ589913 PGM589913 PQI589913 QAE589913 QKA589913 QTW589913 RDS589913 RNO589913 RXK589913 SHG589913 SRC589913 TAY589913 TKU589913 TUQ589913 UEM589913 UOI589913 UYE589913 VIA589913 VRW589913 WBS589913 WLO589913 WVK589913 C655449 IY655449 SU655449 ACQ655449 AMM655449 AWI655449 BGE655449 BQA655449 BZW655449 CJS655449 CTO655449 DDK655449 DNG655449 DXC655449 EGY655449 EQU655449 FAQ655449 FKM655449 FUI655449 GEE655449 GOA655449 GXW655449 HHS655449 HRO655449 IBK655449 ILG655449 IVC655449 JEY655449 JOU655449 JYQ655449 KIM655449 KSI655449 LCE655449 LMA655449 LVW655449 MFS655449 MPO655449 MZK655449 NJG655449 NTC655449 OCY655449 OMU655449 OWQ655449 PGM655449 PQI655449 QAE655449 QKA655449 QTW655449 RDS655449 RNO655449 RXK655449 SHG655449 SRC655449 TAY655449 TKU655449 TUQ655449 UEM655449 UOI655449 UYE655449 VIA655449 VRW655449 WBS655449 WLO655449 WVK655449 C720985 IY720985 SU720985 ACQ720985 AMM720985 AWI720985 BGE720985 BQA720985 BZW720985 CJS720985 CTO720985 DDK720985 DNG720985 DXC720985 EGY720985 EQU720985 FAQ720985 FKM720985 FUI720985 GEE720985 GOA720985 GXW720985 HHS720985 HRO720985 IBK720985 ILG720985 IVC720985 JEY720985 JOU720985 JYQ720985 KIM720985 KSI720985 LCE720985 LMA720985 LVW720985 MFS720985 MPO720985 MZK720985 NJG720985 NTC720985 OCY720985 OMU720985 OWQ720985 PGM720985 PQI720985 QAE720985 QKA720985 QTW720985 RDS720985 RNO720985 RXK720985 SHG720985 SRC720985 TAY720985 TKU720985 TUQ720985 UEM720985 UOI720985 UYE720985 VIA720985 VRW720985 WBS720985 WLO720985 WVK720985 C786521 IY786521 SU786521 ACQ786521 AMM786521 AWI786521 BGE786521 BQA786521 BZW786521 CJS786521 CTO786521 DDK786521 DNG786521 DXC786521 EGY786521 EQU786521 FAQ786521 FKM786521 FUI786521 GEE786521 GOA786521 GXW786521 HHS786521 HRO786521 IBK786521 ILG786521 IVC786521 JEY786521 JOU786521 JYQ786521 KIM786521 KSI786521 LCE786521 LMA786521 LVW786521 MFS786521 MPO786521 MZK786521 NJG786521 NTC786521 OCY786521 OMU786521 OWQ786521 PGM786521 PQI786521 QAE786521 QKA786521 QTW786521 RDS786521 RNO786521 RXK786521 SHG786521 SRC786521 TAY786521 TKU786521 TUQ786521 UEM786521 UOI786521 UYE786521 VIA786521 VRW786521 WBS786521 WLO786521 WVK786521 C852057 IY852057 SU852057 ACQ852057 AMM852057 AWI852057 BGE852057 BQA852057 BZW852057 CJS852057 CTO852057 DDK852057 DNG852057 DXC852057 EGY852057 EQU852057 FAQ852057 FKM852057 FUI852057 GEE852057 GOA852057 GXW852057 HHS852057 HRO852057 IBK852057 ILG852057 IVC852057 JEY852057 JOU852057 JYQ852057 KIM852057 KSI852057 LCE852057 LMA852057 LVW852057 MFS852057 MPO852057 MZK852057 NJG852057 NTC852057 OCY852057 OMU852057 OWQ852057 PGM852057 PQI852057 QAE852057 QKA852057 QTW852057 RDS852057 RNO852057 RXK852057 SHG852057 SRC852057 TAY852057 TKU852057 TUQ852057 UEM852057 UOI852057 UYE852057 VIA852057 VRW852057 WBS852057 WLO852057 WVK852057 C917593 IY917593 SU917593 ACQ917593 AMM917593 AWI917593 BGE917593 BQA917593 BZW917593 CJS917593 CTO917593 DDK917593 DNG917593 DXC917593 EGY917593 EQU917593 FAQ917593 FKM917593 FUI917593 GEE917593 GOA917593 GXW917593 HHS917593 HRO917593 IBK917593 ILG917593 IVC917593 JEY917593 JOU917593 JYQ917593 KIM917593 KSI917593 LCE917593 LMA917593 LVW917593 MFS917593 MPO917593 MZK917593 NJG917593 NTC917593 OCY917593 OMU917593 OWQ917593 PGM917593 PQI917593 QAE917593 QKA917593 QTW917593 RDS917593 RNO917593 RXK917593 SHG917593 SRC917593 TAY917593 TKU917593 TUQ917593 UEM917593 UOI917593 UYE917593 VIA917593 VRW917593 WBS917593 WLO917593 WVK917593 C983129 IY983129 SU983129 ACQ983129 AMM983129 AWI983129 BGE983129 BQA983129 BZW983129 CJS983129 CTO983129 DDK983129 DNG983129 DXC983129 EGY983129 EQU983129 FAQ983129 FKM983129 FUI983129 GEE983129 GOA983129 GXW983129 HHS983129 HRO983129 IBK983129 ILG983129 IVC983129 JEY983129 JOU983129 JYQ983129 KIM983129 KSI983129 LCE983129 LMA983129 LVW983129 MFS983129 MPO983129 MZK983129 NJG983129 NTC983129 OCY983129 OMU983129 OWQ983129 PGM983129 PQI983129 QAE983129 QKA983129 QTW983129 RDS983129 RNO983129 RXK983129 SHG983129 SRC983129 TAY983129 TKU983129 TUQ983129 UEM983129 UOI983129 UYE983129 VIA983129 VRW983129 WBS983129 WLO983129 WVK983129 B1:B10 IX1:IX10 ST1:ST10 ACP1:ACP10 AML1:AML10 AWH1:AWH10 BGD1:BGD10 BPZ1:BPZ10 BZV1:BZV10 CJR1:CJR10 CTN1:CTN10 DDJ1:DDJ10 DNF1:DNF10 DXB1:DXB10 EGX1:EGX10 EQT1:EQT10 FAP1:FAP10 FKL1:FKL10 FUH1:FUH10 GED1:GED10 GNZ1:GNZ10 GXV1:GXV10 HHR1:HHR10 HRN1:HRN10 IBJ1:IBJ10 ILF1:ILF10 IVB1:IVB10 JEX1:JEX10 JOT1:JOT10 JYP1:JYP10 KIL1:KIL10 KSH1:KSH10 LCD1:LCD10 LLZ1:LLZ10 LVV1:LVV10 MFR1:MFR10 MPN1:MPN10 MZJ1:MZJ10 NJF1:NJF10 NTB1:NTB10 OCX1:OCX10 OMT1:OMT10 OWP1:OWP10 PGL1:PGL10 PQH1:PQH10 QAD1:QAD10 QJZ1:QJZ10 QTV1:QTV10 RDR1:RDR10 RNN1:RNN10 RXJ1:RXJ10 SHF1:SHF10 SRB1:SRB10 TAX1:TAX10 TKT1:TKT10 TUP1:TUP10 UEL1:UEL10 UOH1:UOH10 UYD1:UYD10 VHZ1:VHZ10 VRV1:VRV10 WBR1:WBR10 WLN1:WLN10 WVJ1:WVJ10 B139:B65546 IX139:IX65546 ST139:ST65546 ACP139:ACP65546 AML139:AML65546 AWH139:AWH65546 BGD139:BGD65546 BPZ139:BPZ65546 BZV139:BZV65546 CJR139:CJR65546 CTN139:CTN65546 DDJ139:DDJ65546 DNF139:DNF65546 DXB139:DXB65546 EGX139:EGX65546 EQT139:EQT65546 FAP139:FAP65546 FKL139:FKL65546 FUH139:FUH65546 GED139:GED65546 GNZ139:GNZ65546 GXV139:GXV65546 HHR139:HHR65546 HRN139:HRN65546 IBJ139:IBJ65546 ILF139:ILF65546 IVB139:IVB65546 JEX139:JEX65546 JOT139:JOT65546 JYP139:JYP65546 KIL139:KIL65546 KSH139:KSH65546 LCD139:LCD65546 LLZ139:LLZ65546 LVV139:LVV65546 MFR139:MFR65546 MPN139:MPN65546 MZJ139:MZJ65546 NJF139:NJF65546 NTB139:NTB65546 OCX139:OCX65546 OMT139:OMT65546 OWP139:OWP65546 PGL139:PGL65546 PQH139:PQH65546 QAD139:QAD65546 QJZ139:QJZ65546 QTV139:QTV65546 RDR139:RDR65546 RNN139:RNN65546 RXJ139:RXJ65546 SHF139:SHF65546 SRB139:SRB65546 TAX139:TAX65546 TKT139:TKT65546 TUP139:TUP65546 UEL139:UEL65546 UOH139:UOH65546 UYD139:UYD65546 VHZ139:VHZ65546 VRV139:VRV65546 WBR139:WBR65546 WLN139:WLN65546 WVJ139:WVJ65546 B65675:B131082 IX65675:IX131082 ST65675:ST131082 ACP65675:ACP131082 AML65675:AML131082 AWH65675:AWH131082 BGD65675:BGD131082 BPZ65675:BPZ131082 BZV65675:BZV131082 CJR65675:CJR131082 CTN65675:CTN131082 DDJ65675:DDJ131082 DNF65675:DNF131082 DXB65675:DXB131082 EGX65675:EGX131082 EQT65675:EQT131082 FAP65675:FAP131082 FKL65675:FKL131082 FUH65675:FUH131082 GED65675:GED131082 GNZ65675:GNZ131082 GXV65675:GXV131082 HHR65675:HHR131082 HRN65675:HRN131082 IBJ65675:IBJ131082 ILF65675:ILF131082 IVB65675:IVB131082 JEX65675:JEX131082 JOT65675:JOT131082 JYP65675:JYP131082 KIL65675:KIL131082 KSH65675:KSH131082 LCD65675:LCD131082 LLZ65675:LLZ131082 LVV65675:LVV131082 MFR65675:MFR131082 MPN65675:MPN131082 MZJ65675:MZJ131082 NJF65675:NJF131082 NTB65675:NTB131082 OCX65675:OCX131082 OMT65675:OMT131082 OWP65675:OWP131082 PGL65675:PGL131082 PQH65675:PQH131082 QAD65675:QAD131082 QJZ65675:QJZ131082 QTV65675:QTV131082 RDR65675:RDR131082 RNN65675:RNN131082 RXJ65675:RXJ131082 SHF65675:SHF131082 SRB65675:SRB131082 TAX65675:TAX131082 TKT65675:TKT131082 TUP65675:TUP131082 UEL65675:UEL131082 UOH65675:UOH131082 UYD65675:UYD131082 VHZ65675:VHZ131082 VRV65675:VRV131082 WBR65675:WBR131082 WLN65675:WLN131082 WVJ65675:WVJ131082 B131211:B196618 IX131211:IX196618 ST131211:ST196618 ACP131211:ACP196618 AML131211:AML196618 AWH131211:AWH196618 BGD131211:BGD196618 BPZ131211:BPZ196618 BZV131211:BZV196618 CJR131211:CJR196618 CTN131211:CTN196618 DDJ131211:DDJ196618 DNF131211:DNF196618 DXB131211:DXB196618 EGX131211:EGX196618 EQT131211:EQT196618 FAP131211:FAP196618 FKL131211:FKL196618 FUH131211:FUH196618 GED131211:GED196618 GNZ131211:GNZ196618 GXV131211:GXV196618 HHR131211:HHR196618 HRN131211:HRN196618 IBJ131211:IBJ196618 ILF131211:ILF196618 IVB131211:IVB196618 JEX131211:JEX196618 JOT131211:JOT196618 JYP131211:JYP196618 KIL131211:KIL196618 KSH131211:KSH196618 LCD131211:LCD196618 LLZ131211:LLZ196618 LVV131211:LVV196618 MFR131211:MFR196618 MPN131211:MPN196618 MZJ131211:MZJ196618 NJF131211:NJF196618 NTB131211:NTB196618 OCX131211:OCX196618 OMT131211:OMT196618 OWP131211:OWP196618 PGL131211:PGL196618 PQH131211:PQH196618 QAD131211:QAD196618 QJZ131211:QJZ196618 QTV131211:QTV196618 RDR131211:RDR196618 RNN131211:RNN196618 RXJ131211:RXJ196618 SHF131211:SHF196618 SRB131211:SRB196618 TAX131211:TAX196618 TKT131211:TKT196618 TUP131211:TUP196618 UEL131211:UEL196618 UOH131211:UOH196618 UYD131211:UYD196618 VHZ131211:VHZ196618 VRV131211:VRV196618 WBR131211:WBR196618 WLN131211:WLN196618 WVJ131211:WVJ196618 B196747:B262154 IX196747:IX262154 ST196747:ST262154 ACP196747:ACP262154 AML196747:AML262154 AWH196747:AWH262154 BGD196747:BGD262154 BPZ196747:BPZ262154 BZV196747:BZV262154 CJR196747:CJR262154 CTN196747:CTN262154 DDJ196747:DDJ262154 DNF196747:DNF262154 DXB196747:DXB262154 EGX196747:EGX262154 EQT196747:EQT262154 FAP196747:FAP262154 FKL196747:FKL262154 FUH196747:FUH262154 GED196747:GED262154 GNZ196747:GNZ262154 GXV196747:GXV262154 HHR196747:HHR262154 HRN196747:HRN262154 IBJ196747:IBJ262154 ILF196747:ILF262154 IVB196747:IVB262154 JEX196747:JEX262154 JOT196747:JOT262154 JYP196747:JYP262154 KIL196747:KIL262154 KSH196747:KSH262154 LCD196747:LCD262154 LLZ196747:LLZ262154 LVV196747:LVV262154 MFR196747:MFR262154 MPN196747:MPN262154 MZJ196747:MZJ262154 NJF196747:NJF262154 NTB196747:NTB262154 OCX196747:OCX262154 OMT196747:OMT262154 OWP196747:OWP262154 PGL196747:PGL262154 PQH196747:PQH262154 QAD196747:QAD262154 QJZ196747:QJZ262154 QTV196747:QTV262154 RDR196747:RDR262154 RNN196747:RNN262154 RXJ196747:RXJ262154 SHF196747:SHF262154 SRB196747:SRB262154 TAX196747:TAX262154 TKT196747:TKT262154 TUP196747:TUP262154 UEL196747:UEL262154 UOH196747:UOH262154 UYD196747:UYD262154 VHZ196747:VHZ262154 VRV196747:VRV262154 WBR196747:WBR262154 WLN196747:WLN262154 WVJ196747:WVJ262154 B262283:B327690 IX262283:IX327690 ST262283:ST327690 ACP262283:ACP327690 AML262283:AML327690 AWH262283:AWH327690 BGD262283:BGD327690 BPZ262283:BPZ327690 BZV262283:BZV327690 CJR262283:CJR327690 CTN262283:CTN327690 DDJ262283:DDJ327690 DNF262283:DNF327690 DXB262283:DXB327690 EGX262283:EGX327690 EQT262283:EQT327690 FAP262283:FAP327690 FKL262283:FKL327690 FUH262283:FUH327690 GED262283:GED327690 GNZ262283:GNZ327690 GXV262283:GXV327690 HHR262283:HHR327690 HRN262283:HRN327690 IBJ262283:IBJ327690 ILF262283:ILF327690 IVB262283:IVB327690 JEX262283:JEX327690 JOT262283:JOT327690 JYP262283:JYP327690 KIL262283:KIL327690 KSH262283:KSH327690 LCD262283:LCD327690 LLZ262283:LLZ327690 LVV262283:LVV327690 MFR262283:MFR327690 MPN262283:MPN327690 MZJ262283:MZJ327690 NJF262283:NJF327690 NTB262283:NTB327690 OCX262283:OCX327690 OMT262283:OMT327690 OWP262283:OWP327690 PGL262283:PGL327690 PQH262283:PQH327690 QAD262283:QAD327690 QJZ262283:QJZ327690 QTV262283:QTV327690 RDR262283:RDR327690 RNN262283:RNN327690 RXJ262283:RXJ327690 SHF262283:SHF327690 SRB262283:SRB327690 TAX262283:TAX327690 TKT262283:TKT327690 TUP262283:TUP327690 UEL262283:UEL327690 UOH262283:UOH327690 UYD262283:UYD327690 VHZ262283:VHZ327690 VRV262283:VRV327690 WBR262283:WBR327690 WLN262283:WLN327690 WVJ262283:WVJ327690 B327819:B393226 IX327819:IX393226 ST327819:ST393226 ACP327819:ACP393226 AML327819:AML393226 AWH327819:AWH393226 BGD327819:BGD393226 BPZ327819:BPZ393226 BZV327819:BZV393226 CJR327819:CJR393226 CTN327819:CTN393226 DDJ327819:DDJ393226 DNF327819:DNF393226 DXB327819:DXB393226 EGX327819:EGX393226 EQT327819:EQT393226 FAP327819:FAP393226 FKL327819:FKL393226 FUH327819:FUH393226 GED327819:GED393226 GNZ327819:GNZ393226 GXV327819:GXV393226 HHR327819:HHR393226 HRN327819:HRN393226 IBJ327819:IBJ393226 ILF327819:ILF393226 IVB327819:IVB393226 JEX327819:JEX393226 JOT327819:JOT393226 JYP327819:JYP393226 KIL327819:KIL393226 KSH327819:KSH393226 LCD327819:LCD393226 LLZ327819:LLZ393226 LVV327819:LVV393226 MFR327819:MFR393226 MPN327819:MPN393226 MZJ327819:MZJ393226 NJF327819:NJF393226 NTB327819:NTB393226 OCX327819:OCX393226 OMT327819:OMT393226 OWP327819:OWP393226 PGL327819:PGL393226 PQH327819:PQH393226 QAD327819:QAD393226 QJZ327819:QJZ393226 QTV327819:QTV393226 RDR327819:RDR393226 RNN327819:RNN393226 RXJ327819:RXJ393226 SHF327819:SHF393226 SRB327819:SRB393226 TAX327819:TAX393226 TKT327819:TKT393226 TUP327819:TUP393226 UEL327819:UEL393226 UOH327819:UOH393226 UYD327819:UYD393226 VHZ327819:VHZ393226 VRV327819:VRV393226 WBR327819:WBR393226 WLN327819:WLN393226 WVJ327819:WVJ393226 B393355:B458762 IX393355:IX458762 ST393355:ST458762 ACP393355:ACP458762 AML393355:AML458762 AWH393355:AWH458762 BGD393355:BGD458762 BPZ393355:BPZ458762 BZV393355:BZV458762 CJR393355:CJR458762 CTN393355:CTN458762 DDJ393355:DDJ458762 DNF393355:DNF458762 DXB393355:DXB458762 EGX393355:EGX458762 EQT393355:EQT458762 FAP393355:FAP458762 FKL393355:FKL458762 FUH393355:FUH458762 GED393355:GED458762 GNZ393355:GNZ458762 GXV393355:GXV458762 HHR393355:HHR458762 HRN393355:HRN458762 IBJ393355:IBJ458762 ILF393355:ILF458762 IVB393355:IVB458762 JEX393355:JEX458762 JOT393355:JOT458762 JYP393355:JYP458762 KIL393355:KIL458762 KSH393355:KSH458762 LCD393355:LCD458762 LLZ393355:LLZ458762 LVV393355:LVV458762 MFR393355:MFR458762 MPN393355:MPN458762 MZJ393355:MZJ458762 NJF393355:NJF458762 NTB393355:NTB458762 OCX393355:OCX458762 OMT393355:OMT458762 OWP393355:OWP458762 PGL393355:PGL458762 PQH393355:PQH458762 QAD393355:QAD458762 QJZ393355:QJZ458762 QTV393355:QTV458762 RDR393355:RDR458762 RNN393355:RNN458762 RXJ393355:RXJ458762 SHF393355:SHF458762 SRB393355:SRB458762 TAX393355:TAX458762 TKT393355:TKT458762 TUP393355:TUP458762 UEL393355:UEL458762 UOH393355:UOH458762 UYD393355:UYD458762 VHZ393355:VHZ458762 VRV393355:VRV458762 WBR393355:WBR458762 WLN393355:WLN458762 WVJ393355:WVJ458762 B458891:B524298 IX458891:IX524298 ST458891:ST524298 ACP458891:ACP524298 AML458891:AML524298 AWH458891:AWH524298 BGD458891:BGD524298 BPZ458891:BPZ524298 BZV458891:BZV524298 CJR458891:CJR524298 CTN458891:CTN524298 DDJ458891:DDJ524298 DNF458891:DNF524298 DXB458891:DXB524298 EGX458891:EGX524298 EQT458891:EQT524298 FAP458891:FAP524298 FKL458891:FKL524298 FUH458891:FUH524298 GED458891:GED524298 GNZ458891:GNZ524298 GXV458891:GXV524298 HHR458891:HHR524298 HRN458891:HRN524298 IBJ458891:IBJ524298 ILF458891:ILF524298 IVB458891:IVB524298 JEX458891:JEX524298 JOT458891:JOT524298 JYP458891:JYP524298 KIL458891:KIL524298 KSH458891:KSH524298 LCD458891:LCD524298 LLZ458891:LLZ524298 LVV458891:LVV524298 MFR458891:MFR524298 MPN458891:MPN524298 MZJ458891:MZJ524298 NJF458891:NJF524298 NTB458891:NTB524298 OCX458891:OCX524298 OMT458891:OMT524298 OWP458891:OWP524298 PGL458891:PGL524298 PQH458891:PQH524298 QAD458891:QAD524298 QJZ458891:QJZ524298 QTV458891:QTV524298 RDR458891:RDR524298 RNN458891:RNN524298 RXJ458891:RXJ524298 SHF458891:SHF524298 SRB458891:SRB524298 TAX458891:TAX524298 TKT458891:TKT524298 TUP458891:TUP524298 UEL458891:UEL524298 UOH458891:UOH524298 UYD458891:UYD524298 VHZ458891:VHZ524298 VRV458891:VRV524298 WBR458891:WBR524298 WLN458891:WLN524298 WVJ458891:WVJ524298 B524427:B589834 IX524427:IX589834 ST524427:ST589834 ACP524427:ACP589834 AML524427:AML589834 AWH524427:AWH589834 BGD524427:BGD589834 BPZ524427:BPZ589834 BZV524427:BZV589834 CJR524427:CJR589834 CTN524427:CTN589834 DDJ524427:DDJ589834 DNF524427:DNF589834 DXB524427:DXB589834 EGX524427:EGX589834 EQT524427:EQT589834 FAP524427:FAP589834 FKL524427:FKL589834 FUH524427:FUH589834 GED524427:GED589834 GNZ524427:GNZ589834 GXV524427:GXV589834 HHR524427:HHR589834 HRN524427:HRN589834 IBJ524427:IBJ589834 ILF524427:ILF589834 IVB524427:IVB589834 JEX524427:JEX589834 JOT524427:JOT589834 JYP524427:JYP589834 KIL524427:KIL589834 KSH524427:KSH589834 LCD524427:LCD589834 LLZ524427:LLZ589834 LVV524427:LVV589834 MFR524427:MFR589834 MPN524427:MPN589834 MZJ524427:MZJ589834 NJF524427:NJF589834 NTB524427:NTB589834 OCX524427:OCX589834 OMT524427:OMT589834 OWP524427:OWP589834 PGL524427:PGL589834 PQH524427:PQH589834 QAD524427:QAD589834 QJZ524427:QJZ589834 QTV524427:QTV589834 RDR524427:RDR589834 RNN524427:RNN589834 RXJ524427:RXJ589834 SHF524427:SHF589834 SRB524427:SRB589834 TAX524427:TAX589834 TKT524427:TKT589834 TUP524427:TUP589834 UEL524427:UEL589834 UOH524427:UOH589834 UYD524427:UYD589834 VHZ524427:VHZ589834 VRV524427:VRV589834 WBR524427:WBR589834 WLN524427:WLN589834 WVJ524427:WVJ589834 B589963:B655370 IX589963:IX655370 ST589963:ST655370 ACP589963:ACP655370 AML589963:AML655370 AWH589963:AWH655370 BGD589963:BGD655370 BPZ589963:BPZ655370 BZV589963:BZV655370 CJR589963:CJR655370 CTN589963:CTN655370 DDJ589963:DDJ655370 DNF589963:DNF655370 DXB589963:DXB655370 EGX589963:EGX655370 EQT589963:EQT655370 FAP589963:FAP655370 FKL589963:FKL655370 FUH589963:FUH655370 GED589963:GED655370 GNZ589963:GNZ655370 GXV589963:GXV655370 HHR589963:HHR655370 HRN589963:HRN655370 IBJ589963:IBJ655370 ILF589963:ILF655370 IVB589963:IVB655370 JEX589963:JEX655370 JOT589963:JOT655370 JYP589963:JYP655370 KIL589963:KIL655370 KSH589963:KSH655370 LCD589963:LCD655370 LLZ589963:LLZ655370 LVV589963:LVV655370 MFR589963:MFR655370 MPN589963:MPN655370 MZJ589963:MZJ655370 NJF589963:NJF655370 NTB589963:NTB655370 OCX589963:OCX655370 OMT589963:OMT655370 OWP589963:OWP655370 PGL589963:PGL655370 PQH589963:PQH655370 QAD589963:QAD655370 QJZ589963:QJZ655370 QTV589963:QTV655370 RDR589963:RDR655370 RNN589963:RNN655370 RXJ589963:RXJ655370 SHF589963:SHF655370 SRB589963:SRB655370 TAX589963:TAX655370 TKT589963:TKT655370 TUP589963:TUP655370 UEL589963:UEL655370 UOH589963:UOH655370 UYD589963:UYD655370 VHZ589963:VHZ655370 VRV589963:VRV655370 WBR589963:WBR655370 WLN589963:WLN655370 WVJ589963:WVJ655370 B655499:B720906 IX655499:IX720906 ST655499:ST720906 ACP655499:ACP720906 AML655499:AML720906 AWH655499:AWH720906 BGD655499:BGD720906 BPZ655499:BPZ720906 BZV655499:BZV720906 CJR655499:CJR720906 CTN655499:CTN720906 DDJ655499:DDJ720906 DNF655499:DNF720906 DXB655499:DXB720906 EGX655499:EGX720906 EQT655499:EQT720906 FAP655499:FAP720906 FKL655499:FKL720906 FUH655499:FUH720906 GED655499:GED720906 GNZ655499:GNZ720906 GXV655499:GXV720906 HHR655499:HHR720906 HRN655499:HRN720906 IBJ655499:IBJ720906 ILF655499:ILF720906 IVB655499:IVB720906 JEX655499:JEX720906 JOT655499:JOT720906 JYP655499:JYP720906 KIL655499:KIL720906 KSH655499:KSH720906 LCD655499:LCD720906 LLZ655499:LLZ720906 LVV655499:LVV720906 MFR655499:MFR720906 MPN655499:MPN720906 MZJ655499:MZJ720906 NJF655499:NJF720906 NTB655499:NTB720906 OCX655499:OCX720906 OMT655499:OMT720906 OWP655499:OWP720906 PGL655499:PGL720906 PQH655499:PQH720906 QAD655499:QAD720906 QJZ655499:QJZ720906 QTV655499:QTV720906 RDR655499:RDR720906 RNN655499:RNN720906 RXJ655499:RXJ720906 SHF655499:SHF720906 SRB655499:SRB720906 TAX655499:TAX720906 TKT655499:TKT720906 TUP655499:TUP720906 UEL655499:UEL720906 UOH655499:UOH720906 UYD655499:UYD720906 VHZ655499:VHZ720906 VRV655499:VRV720906 WBR655499:WBR720906 WLN655499:WLN720906 WVJ655499:WVJ720906 B721035:B786442 IX721035:IX786442 ST721035:ST786442 ACP721035:ACP786442 AML721035:AML786442 AWH721035:AWH786442 BGD721035:BGD786442 BPZ721035:BPZ786442 BZV721035:BZV786442 CJR721035:CJR786442 CTN721035:CTN786442 DDJ721035:DDJ786442 DNF721035:DNF786442 DXB721035:DXB786442 EGX721035:EGX786442 EQT721035:EQT786442 FAP721035:FAP786442 FKL721035:FKL786442 FUH721035:FUH786442 GED721035:GED786442 GNZ721035:GNZ786442 GXV721035:GXV786442 HHR721035:HHR786442 HRN721035:HRN786442 IBJ721035:IBJ786442 ILF721035:ILF786442 IVB721035:IVB786442 JEX721035:JEX786442 JOT721035:JOT786442 JYP721035:JYP786442 KIL721035:KIL786442 KSH721035:KSH786442 LCD721035:LCD786442 LLZ721035:LLZ786442 LVV721035:LVV786442 MFR721035:MFR786442 MPN721035:MPN786442 MZJ721035:MZJ786442 NJF721035:NJF786442 NTB721035:NTB786442 OCX721035:OCX786442 OMT721035:OMT786442 OWP721035:OWP786442 PGL721035:PGL786442 PQH721035:PQH786442 QAD721035:QAD786442 QJZ721035:QJZ786442 QTV721035:QTV786442 RDR721035:RDR786442 RNN721035:RNN786442 RXJ721035:RXJ786442 SHF721035:SHF786442 SRB721035:SRB786442 TAX721035:TAX786442 TKT721035:TKT786442 TUP721035:TUP786442 UEL721035:UEL786442 UOH721035:UOH786442 UYD721035:UYD786442 VHZ721035:VHZ786442 VRV721035:VRV786442 WBR721035:WBR786442 WLN721035:WLN786442 WVJ721035:WVJ786442 B786571:B851978 IX786571:IX851978 ST786571:ST851978 ACP786571:ACP851978 AML786571:AML851978 AWH786571:AWH851978 BGD786571:BGD851978 BPZ786571:BPZ851978 BZV786571:BZV851978 CJR786571:CJR851978 CTN786571:CTN851978 DDJ786571:DDJ851978 DNF786571:DNF851978 DXB786571:DXB851978 EGX786571:EGX851978 EQT786571:EQT851978 FAP786571:FAP851978 FKL786571:FKL851978 FUH786571:FUH851978 GED786571:GED851978 GNZ786571:GNZ851978 GXV786571:GXV851978 HHR786571:HHR851978 HRN786571:HRN851978 IBJ786571:IBJ851978 ILF786571:ILF851978 IVB786571:IVB851978 JEX786571:JEX851978 JOT786571:JOT851978 JYP786571:JYP851978 KIL786571:KIL851978 KSH786571:KSH851978 LCD786571:LCD851978 LLZ786571:LLZ851978 LVV786571:LVV851978 MFR786571:MFR851978 MPN786571:MPN851978 MZJ786571:MZJ851978 NJF786571:NJF851978 NTB786571:NTB851978 OCX786571:OCX851978 OMT786571:OMT851978 OWP786571:OWP851978 PGL786571:PGL851978 PQH786571:PQH851978 QAD786571:QAD851978 QJZ786571:QJZ851978 QTV786571:QTV851978 RDR786571:RDR851978 RNN786571:RNN851978 RXJ786571:RXJ851978 SHF786571:SHF851978 SRB786571:SRB851978 TAX786571:TAX851978 TKT786571:TKT851978 TUP786571:TUP851978 UEL786571:UEL851978 UOH786571:UOH851978 UYD786571:UYD851978 VHZ786571:VHZ851978 VRV786571:VRV851978 WBR786571:WBR851978 WLN786571:WLN851978 WVJ786571:WVJ851978 B852107:B917514 IX852107:IX917514 ST852107:ST917514 ACP852107:ACP917514 AML852107:AML917514 AWH852107:AWH917514 BGD852107:BGD917514 BPZ852107:BPZ917514 BZV852107:BZV917514 CJR852107:CJR917514 CTN852107:CTN917514 DDJ852107:DDJ917514 DNF852107:DNF917514 DXB852107:DXB917514 EGX852107:EGX917514 EQT852107:EQT917514 FAP852107:FAP917514 FKL852107:FKL917514 FUH852107:FUH917514 GED852107:GED917514 GNZ852107:GNZ917514 GXV852107:GXV917514 HHR852107:HHR917514 HRN852107:HRN917514 IBJ852107:IBJ917514 ILF852107:ILF917514 IVB852107:IVB917514 JEX852107:JEX917514 JOT852107:JOT917514 JYP852107:JYP917514 KIL852107:KIL917514 KSH852107:KSH917514 LCD852107:LCD917514 LLZ852107:LLZ917514 LVV852107:LVV917514 MFR852107:MFR917514 MPN852107:MPN917514 MZJ852107:MZJ917514 NJF852107:NJF917514 NTB852107:NTB917514 OCX852107:OCX917514 OMT852107:OMT917514 OWP852107:OWP917514 PGL852107:PGL917514 PQH852107:PQH917514 QAD852107:QAD917514 QJZ852107:QJZ917514 QTV852107:QTV917514 RDR852107:RDR917514 RNN852107:RNN917514 RXJ852107:RXJ917514 SHF852107:SHF917514 SRB852107:SRB917514 TAX852107:TAX917514 TKT852107:TKT917514 TUP852107:TUP917514 UEL852107:UEL917514 UOH852107:UOH917514 UYD852107:UYD917514 VHZ852107:VHZ917514 VRV852107:VRV917514 WBR852107:WBR917514 WLN852107:WLN917514 WVJ852107:WVJ917514 B917643:B983050 IX917643:IX983050 ST917643:ST983050 ACP917643:ACP983050 AML917643:AML983050 AWH917643:AWH983050 BGD917643:BGD983050 BPZ917643:BPZ983050 BZV917643:BZV983050 CJR917643:CJR983050 CTN917643:CTN983050 DDJ917643:DDJ983050 DNF917643:DNF983050 DXB917643:DXB983050 EGX917643:EGX983050 EQT917643:EQT983050 FAP917643:FAP983050 FKL917643:FKL983050 FUH917643:FUH983050 GED917643:GED983050 GNZ917643:GNZ983050 GXV917643:GXV983050 HHR917643:HHR983050 HRN917643:HRN983050 IBJ917643:IBJ983050 ILF917643:ILF983050 IVB917643:IVB983050 JEX917643:JEX983050 JOT917643:JOT983050 JYP917643:JYP983050 KIL917643:KIL983050 KSH917643:KSH983050 LCD917643:LCD983050 LLZ917643:LLZ983050 LVV917643:LVV983050 MFR917643:MFR983050 MPN917643:MPN983050 MZJ917643:MZJ983050 NJF917643:NJF983050 NTB917643:NTB983050 OCX917643:OCX983050 OMT917643:OMT983050 OWP917643:OWP983050 PGL917643:PGL983050 PQH917643:PQH983050 QAD917643:QAD983050 QJZ917643:QJZ983050 QTV917643:QTV983050 RDR917643:RDR983050 RNN917643:RNN983050 RXJ917643:RXJ983050 SHF917643:SHF983050 SRB917643:SRB983050 TAX917643:TAX983050 TKT917643:TKT983050 TUP917643:TUP983050 UEL917643:UEL983050 UOH917643:UOH983050 UYD917643:UYD983050 VHZ917643:VHZ983050 VRV917643:VRV983050 WBR917643:WBR983050 WLN917643:WLN983050 WVJ917643:WVJ983050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5548:B65549 IX65548:IX65549 ST65548:ST65549 ACP65548:ACP65549 AML65548:AML65549 AWH65548:AWH65549 BGD65548:BGD65549 BPZ65548:BPZ65549 BZV65548:BZV65549 CJR65548:CJR65549 CTN65548:CTN65549 DDJ65548:DDJ65549 DNF65548:DNF65549 DXB65548:DXB65549 EGX65548:EGX65549 EQT65548:EQT65549 FAP65548:FAP65549 FKL65548:FKL65549 FUH65548:FUH65549 GED65548:GED65549 GNZ65548:GNZ65549 GXV65548:GXV65549 HHR65548:HHR65549 HRN65548:HRN65549 IBJ65548:IBJ65549 ILF65548:ILF65549 IVB65548:IVB65549 JEX65548:JEX65549 JOT65548:JOT65549 JYP65548:JYP65549 KIL65548:KIL65549 KSH65548:KSH65549 LCD65548:LCD65549 LLZ65548:LLZ65549 LVV65548:LVV65549 MFR65548:MFR65549 MPN65548:MPN65549 MZJ65548:MZJ65549 NJF65548:NJF65549 NTB65548:NTB65549 OCX65548:OCX65549 OMT65548:OMT65549 OWP65548:OWP65549 PGL65548:PGL65549 PQH65548:PQH65549 QAD65548:QAD65549 QJZ65548:QJZ65549 QTV65548:QTV65549 RDR65548:RDR65549 RNN65548:RNN65549 RXJ65548:RXJ65549 SHF65548:SHF65549 SRB65548:SRB65549 TAX65548:TAX65549 TKT65548:TKT65549 TUP65548:TUP65549 UEL65548:UEL65549 UOH65548:UOH65549 UYD65548:UYD65549 VHZ65548:VHZ65549 VRV65548:VRV65549 WBR65548:WBR65549 WLN65548:WLN65549 WVJ65548:WVJ65549 B131084:B131085 IX131084:IX131085 ST131084:ST131085 ACP131084:ACP131085 AML131084:AML131085 AWH131084:AWH131085 BGD131084:BGD131085 BPZ131084:BPZ131085 BZV131084:BZV131085 CJR131084:CJR131085 CTN131084:CTN131085 DDJ131084:DDJ131085 DNF131084:DNF131085 DXB131084:DXB131085 EGX131084:EGX131085 EQT131084:EQT131085 FAP131084:FAP131085 FKL131084:FKL131085 FUH131084:FUH131085 GED131084:GED131085 GNZ131084:GNZ131085 GXV131084:GXV131085 HHR131084:HHR131085 HRN131084:HRN131085 IBJ131084:IBJ131085 ILF131084:ILF131085 IVB131084:IVB131085 JEX131084:JEX131085 JOT131084:JOT131085 JYP131084:JYP131085 KIL131084:KIL131085 KSH131084:KSH131085 LCD131084:LCD131085 LLZ131084:LLZ131085 LVV131084:LVV131085 MFR131084:MFR131085 MPN131084:MPN131085 MZJ131084:MZJ131085 NJF131084:NJF131085 NTB131084:NTB131085 OCX131084:OCX131085 OMT131084:OMT131085 OWP131084:OWP131085 PGL131084:PGL131085 PQH131084:PQH131085 QAD131084:QAD131085 QJZ131084:QJZ131085 QTV131084:QTV131085 RDR131084:RDR131085 RNN131084:RNN131085 RXJ131084:RXJ131085 SHF131084:SHF131085 SRB131084:SRB131085 TAX131084:TAX131085 TKT131084:TKT131085 TUP131084:TUP131085 UEL131084:UEL131085 UOH131084:UOH131085 UYD131084:UYD131085 VHZ131084:VHZ131085 VRV131084:VRV131085 WBR131084:WBR131085 WLN131084:WLN131085 WVJ131084:WVJ131085 B196620:B196621 IX196620:IX196621 ST196620:ST196621 ACP196620:ACP196621 AML196620:AML196621 AWH196620:AWH196621 BGD196620:BGD196621 BPZ196620:BPZ196621 BZV196620:BZV196621 CJR196620:CJR196621 CTN196620:CTN196621 DDJ196620:DDJ196621 DNF196620:DNF196621 DXB196620:DXB196621 EGX196620:EGX196621 EQT196620:EQT196621 FAP196620:FAP196621 FKL196620:FKL196621 FUH196620:FUH196621 GED196620:GED196621 GNZ196620:GNZ196621 GXV196620:GXV196621 HHR196620:HHR196621 HRN196620:HRN196621 IBJ196620:IBJ196621 ILF196620:ILF196621 IVB196620:IVB196621 JEX196620:JEX196621 JOT196620:JOT196621 JYP196620:JYP196621 KIL196620:KIL196621 KSH196620:KSH196621 LCD196620:LCD196621 LLZ196620:LLZ196621 LVV196620:LVV196621 MFR196620:MFR196621 MPN196620:MPN196621 MZJ196620:MZJ196621 NJF196620:NJF196621 NTB196620:NTB196621 OCX196620:OCX196621 OMT196620:OMT196621 OWP196620:OWP196621 PGL196620:PGL196621 PQH196620:PQH196621 QAD196620:QAD196621 QJZ196620:QJZ196621 QTV196620:QTV196621 RDR196620:RDR196621 RNN196620:RNN196621 RXJ196620:RXJ196621 SHF196620:SHF196621 SRB196620:SRB196621 TAX196620:TAX196621 TKT196620:TKT196621 TUP196620:TUP196621 UEL196620:UEL196621 UOH196620:UOH196621 UYD196620:UYD196621 VHZ196620:VHZ196621 VRV196620:VRV196621 WBR196620:WBR196621 WLN196620:WLN196621 WVJ196620:WVJ196621 B262156:B262157 IX262156:IX262157 ST262156:ST262157 ACP262156:ACP262157 AML262156:AML262157 AWH262156:AWH262157 BGD262156:BGD262157 BPZ262156:BPZ262157 BZV262156:BZV262157 CJR262156:CJR262157 CTN262156:CTN262157 DDJ262156:DDJ262157 DNF262156:DNF262157 DXB262156:DXB262157 EGX262156:EGX262157 EQT262156:EQT262157 FAP262156:FAP262157 FKL262156:FKL262157 FUH262156:FUH262157 GED262156:GED262157 GNZ262156:GNZ262157 GXV262156:GXV262157 HHR262156:HHR262157 HRN262156:HRN262157 IBJ262156:IBJ262157 ILF262156:ILF262157 IVB262156:IVB262157 JEX262156:JEX262157 JOT262156:JOT262157 JYP262156:JYP262157 KIL262156:KIL262157 KSH262156:KSH262157 LCD262156:LCD262157 LLZ262156:LLZ262157 LVV262156:LVV262157 MFR262156:MFR262157 MPN262156:MPN262157 MZJ262156:MZJ262157 NJF262156:NJF262157 NTB262156:NTB262157 OCX262156:OCX262157 OMT262156:OMT262157 OWP262156:OWP262157 PGL262156:PGL262157 PQH262156:PQH262157 QAD262156:QAD262157 QJZ262156:QJZ262157 QTV262156:QTV262157 RDR262156:RDR262157 RNN262156:RNN262157 RXJ262156:RXJ262157 SHF262156:SHF262157 SRB262156:SRB262157 TAX262156:TAX262157 TKT262156:TKT262157 TUP262156:TUP262157 UEL262156:UEL262157 UOH262156:UOH262157 UYD262156:UYD262157 VHZ262156:VHZ262157 VRV262156:VRV262157 WBR262156:WBR262157 WLN262156:WLN262157 WVJ262156:WVJ262157 B327692:B327693 IX327692:IX327693 ST327692:ST327693 ACP327692:ACP327693 AML327692:AML327693 AWH327692:AWH327693 BGD327692:BGD327693 BPZ327692:BPZ327693 BZV327692:BZV327693 CJR327692:CJR327693 CTN327692:CTN327693 DDJ327692:DDJ327693 DNF327692:DNF327693 DXB327692:DXB327693 EGX327692:EGX327693 EQT327692:EQT327693 FAP327692:FAP327693 FKL327692:FKL327693 FUH327692:FUH327693 GED327692:GED327693 GNZ327692:GNZ327693 GXV327692:GXV327693 HHR327692:HHR327693 HRN327692:HRN327693 IBJ327692:IBJ327693 ILF327692:ILF327693 IVB327692:IVB327693 JEX327692:JEX327693 JOT327692:JOT327693 JYP327692:JYP327693 KIL327692:KIL327693 KSH327692:KSH327693 LCD327692:LCD327693 LLZ327692:LLZ327693 LVV327692:LVV327693 MFR327692:MFR327693 MPN327692:MPN327693 MZJ327692:MZJ327693 NJF327692:NJF327693 NTB327692:NTB327693 OCX327692:OCX327693 OMT327692:OMT327693 OWP327692:OWP327693 PGL327692:PGL327693 PQH327692:PQH327693 QAD327692:QAD327693 QJZ327692:QJZ327693 QTV327692:QTV327693 RDR327692:RDR327693 RNN327692:RNN327693 RXJ327692:RXJ327693 SHF327692:SHF327693 SRB327692:SRB327693 TAX327692:TAX327693 TKT327692:TKT327693 TUP327692:TUP327693 UEL327692:UEL327693 UOH327692:UOH327693 UYD327692:UYD327693 VHZ327692:VHZ327693 VRV327692:VRV327693 WBR327692:WBR327693 WLN327692:WLN327693 WVJ327692:WVJ327693 B393228:B393229 IX393228:IX393229 ST393228:ST393229 ACP393228:ACP393229 AML393228:AML393229 AWH393228:AWH393229 BGD393228:BGD393229 BPZ393228:BPZ393229 BZV393228:BZV393229 CJR393228:CJR393229 CTN393228:CTN393229 DDJ393228:DDJ393229 DNF393228:DNF393229 DXB393228:DXB393229 EGX393228:EGX393229 EQT393228:EQT393229 FAP393228:FAP393229 FKL393228:FKL393229 FUH393228:FUH393229 GED393228:GED393229 GNZ393228:GNZ393229 GXV393228:GXV393229 HHR393228:HHR393229 HRN393228:HRN393229 IBJ393228:IBJ393229 ILF393228:ILF393229 IVB393228:IVB393229 JEX393228:JEX393229 JOT393228:JOT393229 JYP393228:JYP393229 KIL393228:KIL393229 KSH393228:KSH393229 LCD393228:LCD393229 LLZ393228:LLZ393229 LVV393228:LVV393229 MFR393228:MFR393229 MPN393228:MPN393229 MZJ393228:MZJ393229 NJF393228:NJF393229 NTB393228:NTB393229 OCX393228:OCX393229 OMT393228:OMT393229 OWP393228:OWP393229 PGL393228:PGL393229 PQH393228:PQH393229 QAD393228:QAD393229 QJZ393228:QJZ393229 QTV393228:QTV393229 RDR393228:RDR393229 RNN393228:RNN393229 RXJ393228:RXJ393229 SHF393228:SHF393229 SRB393228:SRB393229 TAX393228:TAX393229 TKT393228:TKT393229 TUP393228:TUP393229 UEL393228:UEL393229 UOH393228:UOH393229 UYD393228:UYD393229 VHZ393228:VHZ393229 VRV393228:VRV393229 WBR393228:WBR393229 WLN393228:WLN393229 WVJ393228:WVJ393229 B458764:B458765 IX458764:IX458765 ST458764:ST458765 ACP458764:ACP458765 AML458764:AML458765 AWH458764:AWH458765 BGD458764:BGD458765 BPZ458764:BPZ458765 BZV458764:BZV458765 CJR458764:CJR458765 CTN458764:CTN458765 DDJ458764:DDJ458765 DNF458764:DNF458765 DXB458764:DXB458765 EGX458764:EGX458765 EQT458764:EQT458765 FAP458764:FAP458765 FKL458764:FKL458765 FUH458764:FUH458765 GED458764:GED458765 GNZ458764:GNZ458765 GXV458764:GXV458765 HHR458764:HHR458765 HRN458764:HRN458765 IBJ458764:IBJ458765 ILF458764:ILF458765 IVB458764:IVB458765 JEX458764:JEX458765 JOT458764:JOT458765 JYP458764:JYP458765 KIL458764:KIL458765 KSH458764:KSH458765 LCD458764:LCD458765 LLZ458764:LLZ458765 LVV458764:LVV458765 MFR458764:MFR458765 MPN458764:MPN458765 MZJ458764:MZJ458765 NJF458764:NJF458765 NTB458764:NTB458765 OCX458764:OCX458765 OMT458764:OMT458765 OWP458764:OWP458765 PGL458764:PGL458765 PQH458764:PQH458765 QAD458764:QAD458765 QJZ458764:QJZ458765 QTV458764:QTV458765 RDR458764:RDR458765 RNN458764:RNN458765 RXJ458764:RXJ458765 SHF458764:SHF458765 SRB458764:SRB458765 TAX458764:TAX458765 TKT458764:TKT458765 TUP458764:TUP458765 UEL458764:UEL458765 UOH458764:UOH458765 UYD458764:UYD458765 VHZ458764:VHZ458765 VRV458764:VRV458765 WBR458764:WBR458765 WLN458764:WLN458765 WVJ458764:WVJ458765 B524300:B524301 IX524300:IX524301 ST524300:ST524301 ACP524300:ACP524301 AML524300:AML524301 AWH524300:AWH524301 BGD524300:BGD524301 BPZ524300:BPZ524301 BZV524300:BZV524301 CJR524300:CJR524301 CTN524300:CTN524301 DDJ524300:DDJ524301 DNF524300:DNF524301 DXB524300:DXB524301 EGX524300:EGX524301 EQT524300:EQT524301 FAP524300:FAP524301 FKL524300:FKL524301 FUH524300:FUH524301 GED524300:GED524301 GNZ524300:GNZ524301 GXV524300:GXV524301 HHR524300:HHR524301 HRN524300:HRN524301 IBJ524300:IBJ524301 ILF524300:ILF524301 IVB524300:IVB524301 JEX524300:JEX524301 JOT524300:JOT524301 JYP524300:JYP524301 KIL524300:KIL524301 KSH524300:KSH524301 LCD524300:LCD524301 LLZ524300:LLZ524301 LVV524300:LVV524301 MFR524300:MFR524301 MPN524300:MPN524301 MZJ524300:MZJ524301 NJF524300:NJF524301 NTB524300:NTB524301 OCX524300:OCX524301 OMT524300:OMT524301 OWP524300:OWP524301 PGL524300:PGL524301 PQH524300:PQH524301 QAD524300:QAD524301 QJZ524300:QJZ524301 QTV524300:QTV524301 RDR524300:RDR524301 RNN524300:RNN524301 RXJ524300:RXJ524301 SHF524300:SHF524301 SRB524300:SRB524301 TAX524300:TAX524301 TKT524300:TKT524301 TUP524300:TUP524301 UEL524300:UEL524301 UOH524300:UOH524301 UYD524300:UYD524301 VHZ524300:VHZ524301 VRV524300:VRV524301 WBR524300:WBR524301 WLN524300:WLN524301 WVJ524300:WVJ524301 B589836:B589837 IX589836:IX589837 ST589836:ST589837 ACP589836:ACP589837 AML589836:AML589837 AWH589836:AWH589837 BGD589836:BGD589837 BPZ589836:BPZ589837 BZV589836:BZV589837 CJR589836:CJR589837 CTN589836:CTN589837 DDJ589836:DDJ589837 DNF589836:DNF589837 DXB589836:DXB589837 EGX589836:EGX589837 EQT589836:EQT589837 FAP589836:FAP589837 FKL589836:FKL589837 FUH589836:FUH589837 GED589836:GED589837 GNZ589836:GNZ589837 GXV589836:GXV589837 HHR589836:HHR589837 HRN589836:HRN589837 IBJ589836:IBJ589837 ILF589836:ILF589837 IVB589836:IVB589837 JEX589836:JEX589837 JOT589836:JOT589837 JYP589836:JYP589837 KIL589836:KIL589837 KSH589836:KSH589837 LCD589836:LCD589837 LLZ589836:LLZ589837 LVV589836:LVV589837 MFR589836:MFR589837 MPN589836:MPN589837 MZJ589836:MZJ589837 NJF589836:NJF589837 NTB589836:NTB589837 OCX589836:OCX589837 OMT589836:OMT589837 OWP589836:OWP589837 PGL589836:PGL589837 PQH589836:PQH589837 QAD589836:QAD589837 QJZ589836:QJZ589837 QTV589836:QTV589837 RDR589836:RDR589837 RNN589836:RNN589837 RXJ589836:RXJ589837 SHF589836:SHF589837 SRB589836:SRB589837 TAX589836:TAX589837 TKT589836:TKT589837 TUP589836:TUP589837 UEL589836:UEL589837 UOH589836:UOH589837 UYD589836:UYD589837 VHZ589836:VHZ589837 VRV589836:VRV589837 WBR589836:WBR589837 WLN589836:WLN589837 WVJ589836:WVJ589837 B655372:B655373 IX655372:IX655373 ST655372:ST655373 ACP655372:ACP655373 AML655372:AML655373 AWH655372:AWH655373 BGD655372:BGD655373 BPZ655372:BPZ655373 BZV655372:BZV655373 CJR655372:CJR655373 CTN655372:CTN655373 DDJ655372:DDJ655373 DNF655372:DNF655373 DXB655372:DXB655373 EGX655372:EGX655373 EQT655372:EQT655373 FAP655372:FAP655373 FKL655372:FKL655373 FUH655372:FUH655373 GED655372:GED655373 GNZ655372:GNZ655373 GXV655372:GXV655373 HHR655372:HHR655373 HRN655372:HRN655373 IBJ655372:IBJ655373 ILF655372:ILF655373 IVB655372:IVB655373 JEX655372:JEX655373 JOT655372:JOT655373 JYP655372:JYP655373 KIL655372:KIL655373 KSH655372:KSH655373 LCD655372:LCD655373 LLZ655372:LLZ655373 LVV655372:LVV655373 MFR655372:MFR655373 MPN655372:MPN655373 MZJ655372:MZJ655373 NJF655372:NJF655373 NTB655372:NTB655373 OCX655372:OCX655373 OMT655372:OMT655373 OWP655372:OWP655373 PGL655372:PGL655373 PQH655372:PQH655373 QAD655372:QAD655373 QJZ655372:QJZ655373 QTV655372:QTV655373 RDR655372:RDR655373 RNN655372:RNN655373 RXJ655372:RXJ655373 SHF655372:SHF655373 SRB655372:SRB655373 TAX655372:TAX655373 TKT655372:TKT655373 TUP655372:TUP655373 UEL655372:UEL655373 UOH655372:UOH655373 UYD655372:UYD655373 VHZ655372:VHZ655373 VRV655372:VRV655373 WBR655372:WBR655373 WLN655372:WLN655373 WVJ655372:WVJ655373 B720908:B720909 IX720908:IX720909 ST720908:ST720909 ACP720908:ACP720909 AML720908:AML720909 AWH720908:AWH720909 BGD720908:BGD720909 BPZ720908:BPZ720909 BZV720908:BZV720909 CJR720908:CJR720909 CTN720908:CTN720909 DDJ720908:DDJ720909 DNF720908:DNF720909 DXB720908:DXB720909 EGX720908:EGX720909 EQT720908:EQT720909 FAP720908:FAP720909 FKL720908:FKL720909 FUH720908:FUH720909 GED720908:GED720909 GNZ720908:GNZ720909 GXV720908:GXV720909 HHR720908:HHR720909 HRN720908:HRN720909 IBJ720908:IBJ720909 ILF720908:ILF720909 IVB720908:IVB720909 JEX720908:JEX720909 JOT720908:JOT720909 JYP720908:JYP720909 KIL720908:KIL720909 KSH720908:KSH720909 LCD720908:LCD720909 LLZ720908:LLZ720909 LVV720908:LVV720909 MFR720908:MFR720909 MPN720908:MPN720909 MZJ720908:MZJ720909 NJF720908:NJF720909 NTB720908:NTB720909 OCX720908:OCX720909 OMT720908:OMT720909 OWP720908:OWP720909 PGL720908:PGL720909 PQH720908:PQH720909 QAD720908:QAD720909 QJZ720908:QJZ720909 QTV720908:QTV720909 RDR720908:RDR720909 RNN720908:RNN720909 RXJ720908:RXJ720909 SHF720908:SHF720909 SRB720908:SRB720909 TAX720908:TAX720909 TKT720908:TKT720909 TUP720908:TUP720909 UEL720908:UEL720909 UOH720908:UOH720909 UYD720908:UYD720909 VHZ720908:VHZ720909 VRV720908:VRV720909 WBR720908:WBR720909 WLN720908:WLN720909 WVJ720908:WVJ720909 B786444:B786445 IX786444:IX786445 ST786444:ST786445 ACP786444:ACP786445 AML786444:AML786445 AWH786444:AWH786445 BGD786444:BGD786445 BPZ786444:BPZ786445 BZV786444:BZV786445 CJR786444:CJR786445 CTN786444:CTN786445 DDJ786444:DDJ786445 DNF786444:DNF786445 DXB786444:DXB786445 EGX786444:EGX786445 EQT786444:EQT786445 FAP786444:FAP786445 FKL786444:FKL786445 FUH786444:FUH786445 GED786444:GED786445 GNZ786444:GNZ786445 GXV786444:GXV786445 HHR786444:HHR786445 HRN786444:HRN786445 IBJ786444:IBJ786445 ILF786444:ILF786445 IVB786444:IVB786445 JEX786444:JEX786445 JOT786444:JOT786445 JYP786444:JYP786445 KIL786444:KIL786445 KSH786444:KSH786445 LCD786444:LCD786445 LLZ786444:LLZ786445 LVV786444:LVV786445 MFR786444:MFR786445 MPN786444:MPN786445 MZJ786444:MZJ786445 NJF786444:NJF786445 NTB786444:NTB786445 OCX786444:OCX786445 OMT786444:OMT786445 OWP786444:OWP786445 PGL786444:PGL786445 PQH786444:PQH786445 QAD786444:QAD786445 QJZ786444:QJZ786445 QTV786444:QTV786445 RDR786444:RDR786445 RNN786444:RNN786445 RXJ786444:RXJ786445 SHF786444:SHF786445 SRB786444:SRB786445 TAX786444:TAX786445 TKT786444:TKT786445 TUP786444:TUP786445 UEL786444:UEL786445 UOH786444:UOH786445 UYD786444:UYD786445 VHZ786444:VHZ786445 VRV786444:VRV786445 WBR786444:WBR786445 WLN786444:WLN786445 WVJ786444:WVJ786445 B851980:B851981 IX851980:IX851981 ST851980:ST851981 ACP851980:ACP851981 AML851980:AML851981 AWH851980:AWH851981 BGD851980:BGD851981 BPZ851980:BPZ851981 BZV851980:BZV851981 CJR851980:CJR851981 CTN851980:CTN851981 DDJ851980:DDJ851981 DNF851980:DNF851981 DXB851980:DXB851981 EGX851980:EGX851981 EQT851980:EQT851981 FAP851980:FAP851981 FKL851980:FKL851981 FUH851980:FUH851981 GED851980:GED851981 GNZ851980:GNZ851981 GXV851980:GXV851981 HHR851980:HHR851981 HRN851980:HRN851981 IBJ851980:IBJ851981 ILF851980:ILF851981 IVB851980:IVB851981 JEX851980:JEX851981 JOT851980:JOT851981 JYP851980:JYP851981 KIL851980:KIL851981 KSH851980:KSH851981 LCD851980:LCD851981 LLZ851980:LLZ851981 LVV851980:LVV851981 MFR851980:MFR851981 MPN851980:MPN851981 MZJ851980:MZJ851981 NJF851980:NJF851981 NTB851980:NTB851981 OCX851980:OCX851981 OMT851980:OMT851981 OWP851980:OWP851981 PGL851980:PGL851981 PQH851980:PQH851981 QAD851980:QAD851981 QJZ851980:QJZ851981 QTV851980:QTV851981 RDR851980:RDR851981 RNN851980:RNN851981 RXJ851980:RXJ851981 SHF851980:SHF851981 SRB851980:SRB851981 TAX851980:TAX851981 TKT851980:TKT851981 TUP851980:TUP851981 UEL851980:UEL851981 UOH851980:UOH851981 UYD851980:UYD851981 VHZ851980:VHZ851981 VRV851980:VRV851981 WBR851980:WBR851981 WLN851980:WLN851981 WVJ851980:WVJ851981 B917516:B917517 IX917516:IX917517 ST917516:ST917517 ACP917516:ACP917517 AML917516:AML917517 AWH917516:AWH917517 BGD917516:BGD917517 BPZ917516:BPZ917517 BZV917516:BZV917517 CJR917516:CJR917517 CTN917516:CTN917517 DDJ917516:DDJ917517 DNF917516:DNF917517 DXB917516:DXB917517 EGX917516:EGX917517 EQT917516:EQT917517 FAP917516:FAP917517 FKL917516:FKL917517 FUH917516:FUH917517 GED917516:GED917517 GNZ917516:GNZ917517 GXV917516:GXV917517 HHR917516:HHR917517 HRN917516:HRN917517 IBJ917516:IBJ917517 ILF917516:ILF917517 IVB917516:IVB917517 JEX917516:JEX917517 JOT917516:JOT917517 JYP917516:JYP917517 KIL917516:KIL917517 KSH917516:KSH917517 LCD917516:LCD917517 LLZ917516:LLZ917517 LVV917516:LVV917517 MFR917516:MFR917517 MPN917516:MPN917517 MZJ917516:MZJ917517 NJF917516:NJF917517 NTB917516:NTB917517 OCX917516:OCX917517 OMT917516:OMT917517 OWP917516:OWP917517 PGL917516:PGL917517 PQH917516:PQH917517 QAD917516:QAD917517 QJZ917516:QJZ917517 QTV917516:QTV917517 RDR917516:RDR917517 RNN917516:RNN917517 RXJ917516:RXJ917517 SHF917516:SHF917517 SRB917516:SRB917517 TAX917516:TAX917517 TKT917516:TKT917517 TUP917516:TUP917517 UEL917516:UEL917517 UOH917516:UOH917517 UYD917516:UYD917517 VHZ917516:VHZ917517 VRV917516:VRV917517 WBR917516:WBR917517 WLN917516:WLN917517 WVJ917516:WVJ917517 B983052:B983053 IX983052:IX983053 ST983052:ST983053 ACP983052:ACP983053 AML983052:AML983053 AWH983052:AWH983053 BGD983052:BGD983053 BPZ983052:BPZ983053 BZV983052:BZV983053 CJR983052:CJR983053 CTN983052:CTN983053 DDJ983052:DDJ983053 DNF983052:DNF983053 DXB983052:DXB983053 EGX983052:EGX983053 EQT983052:EQT983053 FAP983052:FAP983053 FKL983052:FKL983053 FUH983052:FUH983053 GED983052:GED983053 GNZ983052:GNZ983053 GXV983052:GXV983053 HHR983052:HHR983053 HRN983052:HRN983053 IBJ983052:IBJ983053 ILF983052:ILF983053 IVB983052:IVB983053 JEX983052:JEX983053 JOT983052:JOT983053 JYP983052:JYP983053 KIL983052:KIL983053 KSH983052:KSH983053 LCD983052:LCD983053 LLZ983052:LLZ983053 LVV983052:LVV983053 MFR983052:MFR983053 MPN983052:MPN983053 MZJ983052:MZJ983053 NJF983052:NJF983053 NTB983052:NTB983053 OCX983052:OCX983053 OMT983052:OMT983053 OWP983052:OWP983053 PGL983052:PGL983053 PQH983052:PQH983053 QAD983052:QAD983053 QJZ983052:QJZ983053 QTV983052:QTV983053 RDR983052:RDR983053 RNN983052:RNN983053 RXJ983052:RXJ983053 SHF983052:SHF983053 SRB983052:SRB983053 TAX983052:TAX983053 TKT983052:TKT983053 TUP983052:TUP983053 UEL983052:UEL983053 UOH983052:UOH983053 UYD983052:UYD983053 VHZ983052:VHZ983053 VRV983052:VRV983053 WBR983052:WBR983053 WLN983052:WLN983053 WVJ983052:WVJ983053 B27:B125 IX27:IX125 ST27:ST125 ACP27:ACP125 AML27:AML125 AWH27:AWH125 BGD27:BGD125 BPZ27:BPZ125 BZV27:BZV125 CJR27:CJR125 CTN27:CTN125 DDJ27:DDJ125 DNF27:DNF125 DXB27:DXB125 EGX27:EGX125 EQT27:EQT125 FAP27:FAP125 FKL27:FKL125 FUH27:FUH125 GED27:GED125 GNZ27:GNZ125 GXV27:GXV125 HHR27:HHR125 HRN27:HRN125 IBJ27:IBJ125 ILF27:ILF125 IVB27:IVB125 JEX27:JEX125 JOT27:JOT125 JYP27:JYP125 KIL27:KIL125 KSH27:KSH125 LCD27:LCD125 LLZ27:LLZ125 LVV27:LVV125 MFR27:MFR125 MPN27:MPN125 MZJ27:MZJ125 NJF27:NJF125 NTB27:NTB125 OCX27:OCX125 OMT27:OMT125 OWP27:OWP125 PGL27:PGL125 PQH27:PQH125 QAD27:QAD125 QJZ27:QJZ125 QTV27:QTV125 RDR27:RDR125 RNN27:RNN125 RXJ27:RXJ125 SHF27:SHF125 SRB27:SRB125 TAX27:TAX125 TKT27:TKT125 TUP27:TUP125 UEL27:UEL125 UOH27:UOH125 UYD27:UYD125 VHZ27:VHZ125 VRV27:VRV125 WBR27:WBR125 WLN27:WLN125 WVJ27:WVJ125 B65563:B65661 IX65563:IX65661 ST65563:ST65661 ACP65563:ACP65661 AML65563:AML65661 AWH65563:AWH65661 BGD65563:BGD65661 BPZ65563:BPZ65661 BZV65563:BZV65661 CJR65563:CJR65661 CTN65563:CTN65661 DDJ65563:DDJ65661 DNF65563:DNF65661 DXB65563:DXB65661 EGX65563:EGX65661 EQT65563:EQT65661 FAP65563:FAP65661 FKL65563:FKL65661 FUH65563:FUH65661 GED65563:GED65661 GNZ65563:GNZ65661 GXV65563:GXV65661 HHR65563:HHR65661 HRN65563:HRN65661 IBJ65563:IBJ65661 ILF65563:ILF65661 IVB65563:IVB65661 JEX65563:JEX65661 JOT65563:JOT65661 JYP65563:JYP65661 KIL65563:KIL65661 KSH65563:KSH65661 LCD65563:LCD65661 LLZ65563:LLZ65661 LVV65563:LVV65661 MFR65563:MFR65661 MPN65563:MPN65661 MZJ65563:MZJ65661 NJF65563:NJF65661 NTB65563:NTB65661 OCX65563:OCX65661 OMT65563:OMT65661 OWP65563:OWP65661 PGL65563:PGL65661 PQH65563:PQH65661 QAD65563:QAD65661 QJZ65563:QJZ65661 QTV65563:QTV65661 RDR65563:RDR65661 RNN65563:RNN65661 RXJ65563:RXJ65661 SHF65563:SHF65661 SRB65563:SRB65661 TAX65563:TAX65661 TKT65563:TKT65661 TUP65563:TUP65661 UEL65563:UEL65661 UOH65563:UOH65661 UYD65563:UYD65661 VHZ65563:VHZ65661 VRV65563:VRV65661 WBR65563:WBR65661 WLN65563:WLN65661 WVJ65563:WVJ65661 B131099:B131197 IX131099:IX131197 ST131099:ST131197 ACP131099:ACP131197 AML131099:AML131197 AWH131099:AWH131197 BGD131099:BGD131197 BPZ131099:BPZ131197 BZV131099:BZV131197 CJR131099:CJR131197 CTN131099:CTN131197 DDJ131099:DDJ131197 DNF131099:DNF131197 DXB131099:DXB131197 EGX131099:EGX131197 EQT131099:EQT131197 FAP131099:FAP131197 FKL131099:FKL131197 FUH131099:FUH131197 GED131099:GED131197 GNZ131099:GNZ131197 GXV131099:GXV131197 HHR131099:HHR131197 HRN131099:HRN131197 IBJ131099:IBJ131197 ILF131099:ILF131197 IVB131099:IVB131197 JEX131099:JEX131197 JOT131099:JOT131197 JYP131099:JYP131197 KIL131099:KIL131197 KSH131099:KSH131197 LCD131099:LCD131197 LLZ131099:LLZ131197 LVV131099:LVV131197 MFR131099:MFR131197 MPN131099:MPN131197 MZJ131099:MZJ131197 NJF131099:NJF131197 NTB131099:NTB131197 OCX131099:OCX131197 OMT131099:OMT131197 OWP131099:OWP131197 PGL131099:PGL131197 PQH131099:PQH131197 QAD131099:QAD131197 QJZ131099:QJZ131197 QTV131099:QTV131197 RDR131099:RDR131197 RNN131099:RNN131197 RXJ131099:RXJ131197 SHF131099:SHF131197 SRB131099:SRB131197 TAX131099:TAX131197 TKT131099:TKT131197 TUP131099:TUP131197 UEL131099:UEL131197 UOH131099:UOH131197 UYD131099:UYD131197 VHZ131099:VHZ131197 VRV131099:VRV131197 WBR131099:WBR131197 WLN131099:WLN131197 WVJ131099:WVJ131197 B196635:B196733 IX196635:IX196733 ST196635:ST196733 ACP196635:ACP196733 AML196635:AML196733 AWH196635:AWH196733 BGD196635:BGD196733 BPZ196635:BPZ196733 BZV196635:BZV196733 CJR196635:CJR196733 CTN196635:CTN196733 DDJ196635:DDJ196733 DNF196635:DNF196733 DXB196635:DXB196733 EGX196635:EGX196733 EQT196635:EQT196733 FAP196635:FAP196733 FKL196635:FKL196733 FUH196635:FUH196733 GED196635:GED196733 GNZ196635:GNZ196733 GXV196635:GXV196733 HHR196635:HHR196733 HRN196635:HRN196733 IBJ196635:IBJ196733 ILF196635:ILF196733 IVB196635:IVB196733 JEX196635:JEX196733 JOT196635:JOT196733 JYP196635:JYP196733 KIL196635:KIL196733 KSH196635:KSH196733 LCD196635:LCD196733 LLZ196635:LLZ196733 LVV196635:LVV196733 MFR196635:MFR196733 MPN196635:MPN196733 MZJ196635:MZJ196733 NJF196635:NJF196733 NTB196635:NTB196733 OCX196635:OCX196733 OMT196635:OMT196733 OWP196635:OWP196733 PGL196635:PGL196733 PQH196635:PQH196733 QAD196635:QAD196733 QJZ196635:QJZ196733 QTV196635:QTV196733 RDR196635:RDR196733 RNN196635:RNN196733 RXJ196635:RXJ196733 SHF196635:SHF196733 SRB196635:SRB196733 TAX196635:TAX196733 TKT196635:TKT196733 TUP196635:TUP196733 UEL196635:UEL196733 UOH196635:UOH196733 UYD196635:UYD196733 VHZ196635:VHZ196733 VRV196635:VRV196733 WBR196635:WBR196733 WLN196635:WLN196733 WVJ196635:WVJ196733 B262171:B262269 IX262171:IX262269 ST262171:ST262269 ACP262171:ACP262269 AML262171:AML262269 AWH262171:AWH262269 BGD262171:BGD262269 BPZ262171:BPZ262269 BZV262171:BZV262269 CJR262171:CJR262269 CTN262171:CTN262269 DDJ262171:DDJ262269 DNF262171:DNF262269 DXB262171:DXB262269 EGX262171:EGX262269 EQT262171:EQT262269 FAP262171:FAP262269 FKL262171:FKL262269 FUH262171:FUH262269 GED262171:GED262269 GNZ262171:GNZ262269 GXV262171:GXV262269 HHR262171:HHR262269 HRN262171:HRN262269 IBJ262171:IBJ262269 ILF262171:ILF262269 IVB262171:IVB262269 JEX262171:JEX262269 JOT262171:JOT262269 JYP262171:JYP262269 KIL262171:KIL262269 KSH262171:KSH262269 LCD262171:LCD262269 LLZ262171:LLZ262269 LVV262171:LVV262269 MFR262171:MFR262269 MPN262171:MPN262269 MZJ262171:MZJ262269 NJF262171:NJF262269 NTB262171:NTB262269 OCX262171:OCX262269 OMT262171:OMT262269 OWP262171:OWP262269 PGL262171:PGL262269 PQH262171:PQH262269 QAD262171:QAD262269 QJZ262171:QJZ262269 QTV262171:QTV262269 RDR262171:RDR262269 RNN262171:RNN262269 RXJ262171:RXJ262269 SHF262171:SHF262269 SRB262171:SRB262269 TAX262171:TAX262269 TKT262171:TKT262269 TUP262171:TUP262269 UEL262171:UEL262269 UOH262171:UOH262269 UYD262171:UYD262269 VHZ262171:VHZ262269 VRV262171:VRV262269 WBR262171:WBR262269 WLN262171:WLN262269 WVJ262171:WVJ262269 B327707:B327805 IX327707:IX327805 ST327707:ST327805 ACP327707:ACP327805 AML327707:AML327805 AWH327707:AWH327805 BGD327707:BGD327805 BPZ327707:BPZ327805 BZV327707:BZV327805 CJR327707:CJR327805 CTN327707:CTN327805 DDJ327707:DDJ327805 DNF327707:DNF327805 DXB327707:DXB327805 EGX327707:EGX327805 EQT327707:EQT327805 FAP327707:FAP327805 FKL327707:FKL327805 FUH327707:FUH327805 GED327707:GED327805 GNZ327707:GNZ327805 GXV327707:GXV327805 HHR327707:HHR327805 HRN327707:HRN327805 IBJ327707:IBJ327805 ILF327707:ILF327805 IVB327707:IVB327805 JEX327707:JEX327805 JOT327707:JOT327805 JYP327707:JYP327805 KIL327707:KIL327805 KSH327707:KSH327805 LCD327707:LCD327805 LLZ327707:LLZ327805 LVV327707:LVV327805 MFR327707:MFR327805 MPN327707:MPN327805 MZJ327707:MZJ327805 NJF327707:NJF327805 NTB327707:NTB327805 OCX327707:OCX327805 OMT327707:OMT327805 OWP327707:OWP327805 PGL327707:PGL327805 PQH327707:PQH327805 QAD327707:QAD327805 QJZ327707:QJZ327805 QTV327707:QTV327805 RDR327707:RDR327805 RNN327707:RNN327805 RXJ327707:RXJ327805 SHF327707:SHF327805 SRB327707:SRB327805 TAX327707:TAX327805 TKT327707:TKT327805 TUP327707:TUP327805 UEL327707:UEL327805 UOH327707:UOH327805 UYD327707:UYD327805 VHZ327707:VHZ327805 VRV327707:VRV327805 WBR327707:WBR327805 WLN327707:WLN327805 WVJ327707:WVJ327805 B393243:B393341 IX393243:IX393341 ST393243:ST393341 ACP393243:ACP393341 AML393243:AML393341 AWH393243:AWH393341 BGD393243:BGD393341 BPZ393243:BPZ393341 BZV393243:BZV393341 CJR393243:CJR393341 CTN393243:CTN393341 DDJ393243:DDJ393341 DNF393243:DNF393341 DXB393243:DXB393341 EGX393243:EGX393341 EQT393243:EQT393341 FAP393243:FAP393341 FKL393243:FKL393341 FUH393243:FUH393341 GED393243:GED393341 GNZ393243:GNZ393341 GXV393243:GXV393341 HHR393243:HHR393341 HRN393243:HRN393341 IBJ393243:IBJ393341 ILF393243:ILF393341 IVB393243:IVB393341 JEX393243:JEX393341 JOT393243:JOT393341 JYP393243:JYP393341 KIL393243:KIL393341 KSH393243:KSH393341 LCD393243:LCD393341 LLZ393243:LLZ393341 LVV393243:LVV393341 MFR393243:MFR393341 MPN393243:MPN393341 MZJ393243:MZJ393341 NJF393243:NJF393341 NTB393243:NTB393341 OCX393243:OCX393341 OMT393243:OMT393341 OWP393243:OWP393341 PGL393243:PGL393341 PQH393243:PQH393341 QAD393243:QAD393341 QJZ393243:QJZ393341 QTV393243:QTV393341 RDR393243:RDR393341 RNN393243:RNN393341 RXJ393243:RXJ393341 SHF393243:SHF393341 SRB393243:SRB393341 TAX393243:TAX393341 TKT393243:TKT393341 TUP393243:TUP393341 UEL393243:UEL393341 UOH393243:UOH393341 UYD393243:UYD393341 VHZ393243:VHZ393341 VRV393243:VRV393341 WBR393243:WBR393341 WLN393243:WLN393341 WVJ393243:WVJ393341 B458779:B458877 IX458779:IX458877 ST458779:ST458877 ACP458779:ACP458877 AML458779:AML458877 AWH458779:AWH458877 BGD458779:BGD458877 BPZ458779:BPZ458877 BZV458779:BZV458877 CJR458779:CJR458877 CTN458779:CTN458877 DDJ458779:DDJ458877 DNF458779:DNF458877 DXB458779:DXB458877 EGX458779:EGX458877 EQT458779:EQT458877 FAP458779:FAP458877 FKL458779:FKL458877 FUH458779:FUH458877 GED458779:GED458877 GNZ458779:GNZ458877 GXV458779:GXV458877 HHR458779:HHR458877 HRN458779:HRN458877 IBJ458779:IBJ458877 ILF458779:ILF458877 IVB458779:IVB458877 JEX458779:JEX458877 JOT458779:JOT458877 JYP458779:JYP458877 KIL458779:KIL458877 KSH458779:KSH458877 LCD458779:LCD458877 LLZ458779:LLZ458877 LVV458779:LVV458877 MFR458779:MFR458877 MPN458779:MPN458877 MZJ458779:MZJ458877 NJF458779:NJF458877 NTB458779:NTB458877 OCX458779:OCX458877 OMT458779:OMT458877 OWP458779:OWP458877 PGL458779:PGL458877 PQH458779:PQH458877 QAD458779:QAD458877 QJZ458779:QJZ458877 QTV458779:QTV458877 RDR458779:RDR458877 RNN458779:RNN458877 RXJ458779:RXJ458877 SHF458779:SHF458877 SRB458779:SRB458877 TAX458779:TAX458877 TKT458779:TKT458877 TUP458779:TUP458877 UEL458779:UEL458877 UOH458779:UOH458877 UYD458779:UYD458877 VHZ458779:VHZ458877 VRV458779:VRV458877 WBR458779:WBR458877 WLN458779:WLN458877 WVJ458779:WVJ458877 B524315:B524413 IX524315:IX524413 ST524315:ST524413 ACP524315:ACP524413 AML524315:AML524413 AWH524315:AWH524413 BGD524315:BGD524413 BPZ524315:BPZ524413 BZV524315:BZV524413 CJR524315:CJR524413 CTN524315:CTN524413 DDJ524315:DDJ524413 DNF524315:DNF524413 DXB524315:DXB524413 EGX524315:EGX524413 EQT524315:EQT524413 FAP524315:FAP524413 FKL524315:FKL524413 FUH524315:FUH524413 GED524315:GED524413 GNZ524315:GNZ524413 GXV524315:GXV524413 HHR524315:HHR524413 HRN524315:HRN524413 IBJ524315:IBJ524413 ILF524315:ILF524413 IVB524315:IVB524413 JEX524315:JEX524413 JOT524315:JOT524413 JYP524315:JYP524413 KIL524315:KIL524413 KSH524315:KSH524413 LCD524315:LCD524413 LLZ524315:LLZ524413 LVV524315:LVV524413 MFR524315:MFR524413 MPN524315:MPN524413 MZJ524315:MZJ524413 NJF524315:NJF524413 NTB524315:NTB524413 OCX524315:OCX524413 OMT524315:OMT524413 OWP524315:OWP524413 PGL524315:PGL524413 PQH524315:PQH524413 QAD524315:QAD524413 QJZ524315:QJZ524413 QTV524315:QTV524413 RDR524315:RDR524413 RNN524315:RNN524413 RXJ524315:RXJ524413 SHF524315:SHF524413 SRB524315:SRB524413 TAX524315:TAX524413 TKT524315:TKT524413 TUP524315:TUP524413 UEL524315:UEL524413 UOH524315:UOH524413 UYD524315:UYD524413 VHZ524315:VHZ524413 VRV524315:VRV524413 WBR524315:WBR524413 WLN524315:WLN524413 WVJ524315:WVJ524413 B589851:B589949 IX589851:IX589949 ST589851:ST589949 ACP589851:ACP589949 AML589851:AML589949 AWH589851:AWH589949 BGD589851:BGD589949 BPZ589851:BPZ589949 BZV589851:BZV589949 CJR589851:CJR589949 CTN589851:CTN589949 DDJ589851:DDJ589949 DNF589851:DNF589949 DXB589851:DXB589949 EGX589851:EGX589949 EQT589851:EQT589949 FAP589851:FAP589949 FKL589851:FKL589949 FUH589851:FUH589949 GED589851:GED589949 GNZ589851:GNZ589949 GXV589851:GXV589949 HHR589851:HHR589949 HRN589851:HRN589949 IBJ589851:IBJ589949 ILF589851:ILF589949 IVB589851:IVB589949 JEX589851:JEX589949 JOT589851:JOT589949 JYP589851:JYP589949 KIL589851:KIL589949 KSH589851:KSH589949 LCD589851:LCD589949 LLZ589851:LLZ589949 LVV589851:LVV589949 MFR589851:MFR589949 MPN589851:MPN589949 MZJ589851:MZJ589949 NJF589851:NJF589949 NTB589851:NTB589949 OCX589851:OCX589949 OMT589851:OMT589949 OWP589851:OWP589949 PGL589851:PGL589949 PQH589851:PQH589949 QAD589851:QAD589949 QJZ589851:QJZ589949 QTV589851:QTV589949 RDR589851:RDR589949 RNN589851:RNN589949 RXJ589851:RXJ589949 SHF589851:SHF589949 SRB589851:SRB589949 TAX589851:TAX589949 TKT589851:TKT589949 TUP589851:TUP589949 UEL589851:UEL589949 UOH589851:UOH589949 UYD589851:UYD589949 VHZ589851:VHZ589949 VRV589851:VRV589949 WBR589851:WBR589949 WLN589851:WLN589949 WVJ589851:WVJ589949 B655387:B655485 IX655387:IX655485 ST655387:ST655485 ACP655387:ACP655485 AML655387:AML655485 AWH655387:AWH655485 BGD655387:BGD655485 BPZ655387:BPZ655485 BZV655387:BZV655485 CJR655387:CJR655485 CTN655387:CTN655485 DDJ655387:DDJ655485 DNF655387:DNF655485 DXB655387:DXB655485 EGX655387:EGX655485 EQT655387:EQT655485 FAP655387:FAP655485 FKL655387:FKL655485 FUH655387:FUH655485 GED655387:GED655485 GNZ655387:GNZ655485 GXV655387:GXV655485 HHR655387:HHR655485 HRN655387:HRN655485 IBJ655387:IBJ655485 ILF655387:ILF655485 IVB655387:IVB655485 JEX655387:JEX655485 JOT655387:JOT655485 JYP655387:JYP655485 KIL655387:KIL655485 KSH655387:KSH655485 LCD655387:LCD655485 LLZ655387:LLZ655485 LVV655387:LVV655485 MFR655387:MFR655485 MPN655387:MPN655485 MZJ655387:MZJ655485 NJF655387:NJF655485 NTB655387:NTB655485 OCX655387:OCX655485 OMT655387:OMT655485 OWP655387:OWP655485 PGL655387:PGL655485 PQH655387:PQH655485 QAD655387:QAD655485 QJZ655387:QJZ655485 QTV655387:QTV655485 RDR655387:RDR655485 RNN655387:RNN655485 RXJ655387:RXJ655485 SHF655387:SHF655485 SRB655387:SRB655485 TAX655387:TAX655485 TKT655387:TKT655485 TUP655387:TUP655485 UEL655387:UEL655485 UOH655387:UOH655485 UYD655387:UYD655485 VHZ655387:VHZ655485 VRV655387:VRV655485 WBR655387:WBR655485 WLN655387:WLN655485 WVJ655387:WVJ655485 B720923:B721021 IX720923:IX721021 ST720923:ST721021 ACP720923:ACP721021 AML720923:AML721021 AWH720923:AWH721021 BGD720923:BGD721021 BPZ720923:BPZ721021 BZV720923:BZV721021 CJR720923:CJR721021 CTN720923:CTN721021 DDJ720923:DDJ721021 DNF720923:DNF721021 DXB720923:DXB721021 EGX720923:EGX721021 EQT720923:EQT721021 FAP720923:FAP721021 FKL720923:FKL721021 FUH720923:FUH721021 GED720923:GED721021 GNZ720923:GNZ721021 GXV720923:GXV721021 HHR720923:HHR721021 HRN720923:HRN721021 IBJ720923:IBJ721021 ILF720923:ILF721021 IVB720923:IVB721021 JEX720923:JEX721021 JOT720923:JOT721021 JYP720923:JYP721021 KIL720923:KIL721021 KSH720923:KSH721021 LCD720923:LCD721021 LLZ720923:LLZ721021 LVV720923:LVV721021 MFR720923:MFR721021 MPN720923:MPN721021 MZJ720923:MZJ721021 NJF720923:NJF721021 NTB720923:NTB721021 OCX720923:OCX721021 OMT720923:OMT721021 OWP720923:OWP721021 PGL720923:PGL721021 PQH720923:PQH721021 QAD720923:QAD721021 QJZ720923:QJZ721021 QTV720923:QTV721021 RDR720923:RDR721021 RNN720923:RNN721021 RXJ720923:RXJ721021 SHF720923:SHF721021 SRB720923:SRB721021 TAX720923:TAX721021 TKT720923:TKT721021 TUP720923:TUP721021 UEL720923:UEL721021 UOH720923:UOH721021 UYD720923:UYD721021 VHZ720923:VHZ721021 VRV720923:VRV721021 WBR720923:WBR721021 WLN720923:WLN721021 WVJ720923:WVJ721021 B786459:B786557 IX786459:IX786557 ST786459:ST786557 ACP786459:ACP786557 AML786459:AML786557 AWH786459:AWH786557 BGD786459:BGD786557 BPZ786459:BPZ786557 BZV786459:BZV786557 CJR786459:CJR786557 CTN786459:CTN786557 DDJ786459:DDJ786557 DNF786459:DNF786557 DXB786459:DXB786557 EGX786459:EGX786557 EQT786459:EQT786557 FAP786459:FAP786557 FKL786459:FKL786557 FUH786459:FUH786557 GED786459:GED786557 GNZ786459:GNZ786557 GXV786459:GXV786557 HHR786459:HHR786557 HRN786459:HRN786557 IBJ786459:IBJ786557 ILF786459:ILF786557 IVB786459:IVB786557 JEX786459:JEX786557 JOT786459:JOT786557 JYP786459:JYP786557 KIL786459:KIL786557 KSH786459:KSH786557 LCD786459:LCD786557 LLZ786459:LLZ786557 LVV786459:LVV786557 MFR786459:MFR786557 MPN786459:MPN786557 MZJ786459:MZJ786557 NJF786459:NJF786557 NTB786459:NTB786557 OCX786459:OCX786557 OMT786459:OMT786557 OWP786459:OWP786557 PGL786459:PGL786557 PQH786459:PQH786557 QAD786459:QAD786557 QJZ786459:QJZ786557 QTV786459:QTV786557 RDR786459:RDR786557 RNN786459:RNN786557 RXJ786459:RXJ786557 SHF786459:SHF786557 SRB786459:SRB786557 TAX786459:TAX786557 TKT786459:TKT786557 TUP786459:TUP786557 UEL786459:UEL786557 UOH786459:UOH786557 UYD786459:UYD786557 VHZ786459:VHZ786557 VRV786459:VRV786557 WBR786459:WBR786557 WLN786459:WLN786557 WVJ786459:WVJ786557 B851995:B852093 IX851995:IX852093 ST851995:ST852093 ACP851995:ACP852093 AML851995:AML852093 AWH851995:AWH852093 BGD851995:BGD852093 BPZ851995:BPZ852093 BZV851995:BZV852093 CJR851995:CJR852093 CTN851995:CTN852093 DDJ851995:DDJ852093 DNF851995:DNF852093 DXB851995:DXB852093 EGX851995:EGX852093 EQT851995:EQT852093 FAP851995:FAP852093 FKL851995:FKL852093 FUH851995:FUH852093 GED851995:GED852093 GNZ851995:GNZ852093 GXV851995:GXV852093 HHR851995:HHR852093 HRN851995:HRN852093 IBJ851995:IBJ852093 ILF851995:ILF852093 IVB851995:IVB852093 JEX851995:JEX852093 JOT851995:JOT852093 JYP851995:JYP852093 KIL851995:KIL852093 KSH851995:KSH852093 LCD851995:LCD852093 LLZ851995:LLZ852093 LVV851995:LVV852093 MFR851995:MFR852093 MPN851995:MPN852093 MZJ851995:MZJ852093 NJF851995:NJF852093 NTB851995:NTB852093 OCX851995:OCX852093 OMT851995:OMT852093 OWP851995:OWP852093 PGL851995:PGL852093 PQH851995:PQH852093 QAD851995:QAD852093 QJZ851995:QJZ852093 QTV851995:QTV852093 RDR851995:RDR852093 RNN851995:RNN852093 RXJ851995:RXJ852093 SHF851995:SHF852093 SRB851995:SRB852093 TAX851995:TAX852093 TKT851995:TKT852093 TUP851995:TUP852093 UEL851995:UEL852093 UOH851995:UOH852093 UYD851995:UYD852093 VHZ851995:VHZ852093 VRV851995:VRV852093 WBR851995:WBR852093 WLN851995:WLN852093 WVJ851995:WVJ852093 B917531:B917629 IX917531:IX917629 ST917531:ST917629 ACP917531:ACP917629 AML917531:AML917629 AWH917531:AWH917629 BGD917531:BGD917629 BPZ917531:BPZ917629 BZV917531:BZV917629 CJR917531:CJR917629 CTN917531:CTN917629 DDJ917531:DDJ917629 DNF917531:DNF917629 DXB917531:DXB917629 EGX917531:EGX917629 EQT917531:EQT917629 FAP917531:FAP917629 FKL917531:FKL917629 FUH917531:FUH917629 GED917531:GED917629 GNZ917531:GNZ917629 GXV917531:GXV917629 HHR917531:HHR917629 HRN917531:HRN917629 IBJ917531:IBJ917629 ILF917531:ILF917629 IVB917531:IVB917629 JEX917531:JEX917629 JOT917531:JOT917629 JYP917531:JYP917629 KIL917531:KIL917629 KSH917531:KSH917629 LCD917531:LCD917629 LLZ917531:LLZ917629 LVV917531:LVV917629 MFR917531:MFR917629 MPN917531:MPN917629 MZJ917531:MZJ917629 NJF917531:NJF917629 NTB917531:NTB917629 OCX917531:OCX917629 OMT917531:OMT917629 OWP917531:OWP917629 PGL917531:PGL917629 PQH917531:PQH917629 QAD917531:QAD917629 QJZ917531:QJZ917629 QTV917531:QTV917629 RDR917531:RDR917629 RNN917531:RNN917629 RXJ917531:RXJ917629 SHF917531:SHF917629 SRB917531:SRB917629 TAX917531:TAX917629 TKT917531:TKT917629 TUP917531:TUP917629 UEL917531:UEL917629 UOH917531:UOH917629 UYD917531:UYD917629 VHZ917531:VHZ917629 VRV917531:VRV917629 WBR917531:WBR917629 WLN917531:WLN917629 WVJ917531:WVJ917629 B983067:B983165 IX983067:IX983165 ST983067:ST983165 ACP983067:ACP983165 AML983067:AML983165 AWH983067:AWH983165 BGD983067:BGD983165 BPZ983067:BPZ983165 BZV983067:BZV983165 CJR983067:CJR983165 CTN983067:CTN983165 DDJ983067:DDJ983165 DNF983067:DNF983165 DXB983067:DXB983165 EGX983067:EGX983165 EQT983067:EQT983165 FAP983067:FAP983165 FKL983067:FKL983165 FUH983067:FUH983165 GED983067:GED983165 GNZ983067:GNZ983165 GXV983067:GXV983165 HHR983067:HHR983165 HRN983067:HRN983165 IBJ983067:IBJ983165 ILF983067:ILF983165 IVB983067:IVB983165 JEX983067:JEX983165 JOT983067:JOT983165 JYP983067:JYP983165 KIL983067:KIL983165 KSH983067:KSH983165 LCD983067:LCD983165 LLZ983067:LLZ983165 LVV983067:LVV983165 MFR983067:MFR983165 MPN983067:MPN983165 MZJ983067:MZJ983165 NJF983067:NJF983165 NTB983067:NTB983165 OCX983067:OCX983165 OMT983067:OMT983165 OWP983067:OWP983165 PGL983067:PGL983165 PQH983067:PQH983165 QAD983067:QAD983165 QJZ983067:QJZ983165 QTV983067:QTV983165 RDR983067:RDR983165 RNN983067:RNN983165 RXJ983067:RXJ983165 SHF983067:SHF983165 SRB983067:SRB983165 TAX983067:TAX983165 TKT983067:TKT983165 TUP983067:TUP983165 UEL983067:UEL983165 UOH983067:UOH983165 UYD983067:UYD983165 VHZ983067:VHZ983165 VRV983067:VRV983165 WBR983067:WBR983165 WLN983067:WLN983165 WVJ983067:WVJ983165 B983179:B1048576 IX983179:IX1048576 ST983179:ST1048576 ACP983179:ACP1048576 AML983179:AML1048576 AWH983179:AWH1048576 BGD983179:BGD1048576 BPZ983179:BPZ1048576 BZV983179:BZV1048576 CJR983179:CJR1048576 CTN983179:CTN1048576 DDJ983179:DDJ1048576 DNF983179:DNF1048576 DXB983179:DXB1048576 EGX983179:EGX1048576 EQT983179:EQT1048576 FAP983179:FAP1048576 FKL983179:FKL1048576 FUH983179:FUH1048576 GED983179:GED1048576 GNZ983179:GNZ1048576 GXV983179:GXV1048576 HHR983179:HHR1048576 HRN983179:HRN1048576 IBJ983179:IBJ1048576 ILF983179:ILF1048576 IVB983179:IVB1048576 JEX983179:JEX1048576 JOT983179:JOT1048576 JYP983179:JYP1048576 KIL983179:KIL1048576 KSH983179:KSH1048576 LCD983179:LCD1048576 LLZ983179:LLZ1048576 LVV983179:LVV1048576 MFR983179:MFR1048576 MPN983179:MPN1048576 MZJ983179:MZJ1048576 NJF983179:NJF1048576 NTB983179:NTB1048576 OCX983179:OCX1048576 OMT983179:OMT1048576 OWP983179:OWP1048576 PGL983179:PGL1048576 PQH983179:PQH1048576 QAD983179:QAD1048576 QJZ983179:QJZ1048576 QTV983179:QTV1048576 RDR983179:RDR1048576 RNN983179:RNN1048576 RXJ983179:RXJ1048576 SHF983179:SHF1048576 SRB983179:SRB1048576 TAX983179:TAX1048576 TKT983179:TKT1048576 TUP983179:TUP1048576 UEL983179:UEL1048576 UOH983179:UOH1048576 UYD983179:UYD1048576 VHZ983179:VHZ1048576 VRV983179:VRV1048576 WBR983179:WBR1048576 WLN983179:WLN1048576 WVJ983179:WVJ1048576"/>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xm:f>
          </x14:formula2>
          <xm:sqref>C88 IY88 SU88 ACQ88 AMM88 AWI88 BGE88 BQA88 BZW88 CJS88 CTO88 DDK88 DNG88 DXC88 EGY88 EQU88 FAQ88 FKM88 FUI88 GEE88 GOA88 GXW88 HHS88 HRO88 IBK88 ILG88 IVC88 JEY88 JOU88 JYQ88 KIM88 KSI88 LCE88 LMA88 LVW88 MFS88 MPO88 MZK88 NJG88 NTC88 OCY88 OMU88 OWQ88 PGM88 PQI88 QAE88 QKA88 QTW88 RDS88 RNO88 RXK88 SHG88 SRC88 TAY88 TKU88 TUQ88 UEM88 UOI88 UYE88 VIA88 VRW88 WBS88 WLO88 WVK88 C65624 IY65624 SU65624 ACQ65624 AMM65624 AWI65624 BGE65624 BQA65624 BZW65624 CJS65624 CTO65624 DDK65624 DNG65624 DXC65624 EGY65624 EQU65624 FAQ65624 FKM65624 FUI65624 GEE65624 GOA65624 GXW65624 HHS65624 HRO65624 IBK65624 ILG65624 IVC65624 JEY65624 JOU65624 JYQ65624 KIM65624 KSI65624 LCE65624 LMA65624 LVW65624 MFS65624 MPO65624 MZK65624 NJG65624 NTC65624 OCY65624 OMU65624 OWQ65624 PGM65624 PQI65624 QAE65624 QKA65624 QTW65624 RDS65624 RNO65624 RXK65624 SHG65624 SRC65624 TAY65624 TKU65624 TUQ65624 UEM65624 UOI65624 UYE65624 VIA65624 VRW65624 WBS65624 WLO65624 WVK65624 C131160 IY131160 SU131160 ACQ131160 AMM131160 AWI131160 BGE131160 BQA131160 BZW131160 CJS131160 CTO131160 DDK131160 DNG131160 DXC131160 EGY131160 EQU131160 FAQ131160 FKM131160 FUI131160 GEE131160 GOA131160 GXW131160 HHS131160 HRO131160 IBK131160 ILG131160 IVC131160 JEY131160 JOU131160 JYQ131160 KIM131160 KSI131160 LCE131160 LMA131160 LVW131160 MFS131160 MPO131160 MZK131160 NJG131160 NTC131160 OCY131160 OMU131160 OWQ131160 PGM131160 PQI131160 QAE131160 QKA131160 QTW131160 RDS131160 RNO131160 RXK131160 SHG131160 SRC131160 TAY131160 TKU131160 TUQ131160 UEM131160 UOI131160 UYE131160 VIA131160 VRW131160 WBS131160 WLO131160 WVK131160 C196696 IY196696 SU196696 ACQ196696 AMM196696 AWI196696 BGE196696 BQA196696 BZW196696 CJS196696 CTO196696 DDK196696 DNG196696 DXC196696 EGY196696 EQU196696 FAQ196696 FKM196696 FUI196696 GEE196696 GOA196696 GXW196696 HHS196696 HRO196696 IBK196696 ILG196696 IVC196696 JEY196696 JOU196696 JYQ196696 KIM196696 KSI196696 LCE196696 LMA196696 LVW196696 MFS196696 MPO196696 MZK196696 NJG196696 NTC196696 OCY196696 OMU196696 OWQ196696 PGM196696 PQI196696 QAE196696 QKA196696 QTW196696 RDS196696 RNO196696 RXK196696 SHG196696 SRC196696 TAY196696 TKU196696 TUQ196696 UEM196696 UOI196696 UYE196696 VIA196696 VRW196696 WBS196696 WLO196696 WVK196696 C262232 IY262232 SU262232 ACQ262232 AMM262232 AWI262232 BGE262232 BQA262232 BZW262232 CJS262232 CTO262232 DDK262232 DNG262232 DXC262232 EGY262232 EQU262232 FAQ262232 FKM262232 FUI262232 GEE262232 GOA262232 GXW262232 HHS262232 HRO262232 IBK262232 ILG262232 IVC262232 JEY262232 JOU262232 JYQ262232 KIM262232 KSI262232 LCE262232 LMA262232 LVW262232 MFS262232 MPO262232 MZK262232 NJG262232 NTC262232 OCY262232 OMU262232 OWQ262232 PGM262232 PQI262232 QAE262232 QKA262232 QTW262232 RDS262232 RNO262232 RXK262232 SHG262232 SRC262232 TAY262232 TKU262232 TUQ262232 UEM262232 UOI262232 UYE262232 VIA262232 VRW262232 WBS262232 WLO262232 WVK262232 C327768 IY327768 SU327768 ACQ327768 AMM327768 AWI327768 BGE327768 BQA327768 BZW327768 CJS327768 CTO327768 DDK327768 DNG327768 DXC327768 EGY327768 EQU327768 FAQ327768 FKM327768 FUI327768 GEE327768 GOA327768 GXW327768 HHS327768 HRO327768 IBK327768 ILG327768 IVC327768 JEY327768 JOU327768 JYQ327768 KIM327768 KSI327768 LCE327768 LMA327768 LVW327768 MFS327768 MPO327768 MZK327768 NJG327768 NTC327768 OCY327768 OMU327768 OWQ327768 PGM327768 PQI327768 QAE327768 QKA327768 QTW327768 RDS327768 RNO327768 RXK327768 SHG327768 SRC327768 TAY327768 TKU327768 TUQ327768 UEM327768 UOI327768 UYE327768 VIA327768 VRW327768 WBS327768 WLO327768 WVK327768 C393304 IY393304 SU393304 ACQ393304 AMM393304 AWI393304 BGE393304 BQA393304 BZW393304 CJS393304 CTO393304 DDK393304 DNG393304 DXC393304 EGY393304 EQU393304 FAQ393304 FKM393304 FUI393304 GEE393304 GOA393304 GXW393304 HHS393304 HRO393304 IBK393304 ILG393304 IVC393304 JEY393304 JOU393304 JYQ393304 KIM393304 KSI393304 LCE393304 LMA393304 LVW393304 MFS393304 MPO393304 MZK393304 NJG393304 NTC393304 OCY393304 OMU393304 OWQ393304 PGM393304 PQI393304 QAE393304 QKA393304 QTW393304 RDS393304 RNO393304 RXK393304 SHG393304 SRC393304 TAY393304 TKU393304 TUQ393304 UEM393304 UOI393304 UYE393304 VIA393304 VRW393304 WBS393304 WLO393304 WVK393304 C458840 IY458840 SU458840 ACQ458840 AMM458840 AWI458840 BGE458840 BQA458840 BZW458840 CJS458840 CTO458840 DDK458840 DNG458840 DXC458840 EGY458840 EQU458840 FAQ458840 FKM458840 FUI458840 GEE458840 GOA458840 GXW458840 HHS458840 HRO458840 IBK458840 ILG458840 IVC458840 JEY458840 JOU458840 JYQ458840 KIM458840 KSI458840 LCE458840 LMA458840 LVW458840 MFS458840 MPO458840 MZK458840 NJG458840 NTC458840 OCY458840 OMU458840 OWQ458840 PGM458840 PQI458840 QAE458840 QKA458840 QTW458840 RDS458840 RNO458840 RXK458840 SHG458840 SRC458840 TAY458840 TKU458840 TUQ458840 UEM458840 UOI458840 UYE458840 VIA458840 VRW458840 WBS458840 WLO458840 WVK458840 C524376 IY524376 SU524376 ACQ524376 AMM524376 AWI524376 BGE524376 BQA524376 BZW524376 CJS524376 CTO524376 DDK524376 DNG524376 DXC524376 EGY524376 EQU524376 FAQ524376 FKM524376 FUI524376 GEE524376 GOA524376 GXW524376 HHS524376 HRO524376 IBK524376 ILG524376 IVC524376 JEY524376 JOU524376 JYQ524376 KIM524376 KSI524376 LCE524376 LMA524376 LVW524376 MFS524376 MPO524376 MZK524376 NJG524376 NTC524376 OCY524376 OMU524376 OWQ524376 PGM524376 PQI524376 QAE524376 QKA524376 QTW524376 RDS524376 RNO524376 RXK524376 SHG524376 SRC524376 TAY524376 TKU524376 TUQ524376 UEM524376 UOI524376 UYE524376 VIA524376 VRW524376 WBS524376 WLO524376 WVK524376 C589912 IY589912 SU589912 ACQ589912 AMM589912 AWI589912 BGE589912 BQA589912 BZW589912 CJS589912 CTO589912 DDK589912 DNG589912 DXC589912 EGY589912 EQU589912 FAQ589912 FKM589912 FUI589912 GEE589912 GOA589912 GXW589912 HHS589912 HRO589912 IBK589912 ILG589912 IVC589912 JEY589912 JOU589912 JYQ589912 KIM589912 KSI589912 LCE589912 LMA589912 LVW589912 MFS589912 MPO589912 MZK589912 NJG589912 NTC589912 OCY589912 OMU589912 OWQ589912 PGM589912 PQI589912 QAE589912 QKA589912 QTW589912 RDS589912 RNO589912 RXK589912 SHG589912 SRC589912 TAY589912 TKU589912 TUQ589912 UEM589912 UOI589912 UYE589912 VIA589912 VRW589912 WBS589912 WLO589912 WVK589912 C655448 IY655448 SU655448 ACQ655448 AMM655448 AWI655448 BGE655448 BQA655448 BZW655448 CJS655448 CTO655448 DDK655448 DNG655448 DXC655448 EGY655448 EQU655448 FAQ655448 FKM655448 FUI655448 GEE655448 GOA655448 GXW655448 HHS655448 HRO655448 IBK655448 ILG655448 IVC655448 JEY655448 JOU655448 JYQ655448 KIM655448 KSI655448 LCE655448 LMA655448 LVW655448 MFS655448 MPO655448 MZK655448 NJG655448 NTC655448 OCY655448 OMU655448 OWQ655448 PGM655448 PQI655448 QAE655448 QKA655448 QTW655448 RDS655448 RNO655448 RXK655448 SHG655448 SRC655448 TAY655448 TKU655448 TUQ655448 UEM655448 UOI655448 UYE655448 VIA655448 VRW655448 WBS655448 WLO655448 WVK655448 C720984 IY720984 SU720984 ACQ720984 AMM720984 AWI720984 BGE720984 BQA720984 BZW720984 CJS720984 CTO720984 DDK720984 DNG720984 DXC720984 EGY720984 EQU720984 FAQ720984 FKM720984 FUI720984 GEE720984 GOA720984 GXW720984 HHS720984 HRO720984 IBK720984 ILG720984 IVC720984 JEY720984 JOU720984 JYQ720984 KIM720984 KSI720984 LCE720984 LMA720984 LVW720984 MFS720984 MPO720984 MZK720984 NJG720984 NTC720984 OCY720984 OMU720984 OWQ720984 PGM720984 PQI720984 QAE720984 QKA720984 QTW720984 RDS720984 RNO720984 RXK720984 SHG720984 SRC720984 TAY720984 TKU720984 TUQ720984 UEM720984 UOI720984 UYE720984 VIA720984 VRW720984 WBS720984 WLO720984 WVK720984 C786520 IY786520 SU786520 ACQ786520 AMM786520 AWI786520 BGE786520 BQA786520 BZW786520 CJS786520 CTO786520 DDK786520 DNG786520 DXC786520 EGY786520 EQU786520 FAQ786520 FKM786520 FUI786520 GEE786520 GOA786520 GXW786520 HHS786520 HRO786520 IBK786520 ILG786520 IVC786520 JEY786520 JOU786520 JYQ786520 KIM786520 KSI786520 LCE786520 LMA786520 LVW786520 MFS786520 MPO786520 MZK786520 NJG786520 NTC786520 OCY786520 OMU786520 OWQ786520 PGM786520 PQI786520 QAE786520 QKA786520 QTW786520 RDS786520 RNO786520 RXK786520 SHG786520 SRC786520 TAY786520 TKU786520 TUQ786520 UEM786520 UOI786520 UYE786520 VIA786520 VRW786520 WBS786520 WLO786520 WVK786520 C852056 IY852056 SU852056 ACQ852056 AMM852056 AWI852056 BGE852056 BQA852056 BZW852056 CJS852056 CTO852056 DDK852056 DNG852056 DXC852056 EGY852056 EQU852056 FAQ852056 FKM852056 FUI852056 GEE852056 GOA852056 GXW852056 HHS852056 HRO852056 IBK852056 ILG852056 IVC852056 JEY852056 JOU852056 JYQ852056 KIM852056 KSI852056 LCE852056 LMA852056 LVW852056 MFS852056 MPO852056 MZK852056 NJG852056 NTC852056 OCY852056 OMU852056 OWQ852056 PGM852056 PQI852056 QAE852056 QKA852056 QTW852056 RDS852056 RNO852056 RXK852056 SHG852056 SRC852056 TAY852056 TKU852056 TUQ852056 UEM852056 UOI852056 UYE852056 VIA852056 VRW852056 WBS852056 WLO852056 WVK852056 C917592 IY917592 SU917592 ACQ917592 AMM917592 AWI917592 BGE917592 BQA917592 BZW917592 CJS917592 CTO917592 DDK917592 DNG917592 DXC917592 EGY917592 EQU917592 FAQ917592 FKM917592 FUI917592 GEE917592 GOA917592 GXW917592 HHS917592 HRO917592 IBK917592 ILG917592 IVC917592 JEY917592 JOU917592 JYQ917592 KIM917592 KSI917592 LCE917592 LMA917592 LVW917592 MFS917592 MPO917592 MZK917592 NJG917592 NTC917592 OCY917592 OMU917592 OWQ917592 PGM917592 PQI917592 QAE917592 QKA917592 QTW917592 RDS917592 RNO917592 RXK917592 SHG917592 SRC917592 TAY917592 TKU917592 TUQ917592 UEM917592 UOI917592 UYE917592 VIA917592 VRW917592 WBS917592 WLO917592 WVK917592 C983128 IY983128 SU983128 ACQ983128 AMM983128 AWI983128 BGE983128 BQA983128 BZW983128 CJS983128 CTO983128 DDK983128 DNG983128 DXC983128 EGY983128 EQU983128 FAQ983128 FKM983128 FUI983128 GEE983128 GOA983128 GXW983128 HHS983128 HRO983128 IBK983128 ILG983128 IVC983128 JEY983128 JOU983128 JYQ983128 KIM983128 KSI983128 LCE983128 LMA983128 LVW983128 MFS983128 MPO983128 MZK983128 NJG983128 NTC983128 OCY983128 OMU983128 OWQ983128 PGM983128 PQI983128 QAE983128 QKA983128 QTW983128 RDS983128 RNO983128 RXK983128 SHG983128 SRC983128 TAY983128 TKU983128 TUQ983128 UEM983128 UOI983128 UYE983128 VIA983128 VRW983128 WBS983128 WLO983128 WVK983128 A12:A65546 IW12:IW65546 SS12:SS65546 ACO12:ACO65546 AMK12:AMK65546 AWG12:AWG65546 BGC12:BGC65546 BPY12:BPY65546 BZU12:BZU65546 CJQ12:CJQ65546 CTM12:CTM65546 DDI12:DDI65546 DNE12:DNE65546 DXA12:DXA65546 EGW12:EGW65546 EQS12:EQS65546 FAO12:FAO65546 FKK12:FKK65546 FUG12:FUG65546 GEC12:GEC65546 GNY12:GNY65546 GXU12:GXU65546 HHQ12:HHQ65546 HRM12:HRM65546 IBI12:IBI65546 ILE12:ILE65546 IVA12:IVA65546 JEW12:JEW65546 JOS12:JOS65546 JYO12:JYO65546 KIK12:KIK65546 KSG12:KSG65546 LCC12:LCC65546 LLY12:LLY65546 LVU12:LVU65546 MFQ12:MFQ65546 MPM12:MPM65546 MZI12:MZI65546 NJE12:NJE65546 NTA12:NTA65546 OCW12:OCW65546 OMS12:OMS65546 OWO12:OWO65546 PGK12:PGK65546 PQG12:PQG65546 QAC12:QAC65546 QJY12:QJY65546 QTU12:QTU65546 RDQ12:RDQ65546 RNM12:RNM65546 RXI12:RXI65546 SHE12:SHE65546 SRA12:SRA65546 TAW12:TAW65546 TKS12:TKS65546 TUO12:TUO65546 UEK12:UEK65546 UOG12:UOG65546 UYC12:UYC65546 VHY12:VHY65546 VRU12:VRU65546 WBQ12:WBQ65546 WLM12:WLM65546 WVI12:WVI65546 A65548:A131082 IW65548:IW131082 SS65548:SS131082 ACO65548:ACO131082 AMK65548:AMK131082 AWG65548:AWG131082 BGC65548:BGC131082 BPY65548:BPY131082 BZU65548:BZU131082 CJQ65548:CJQ131082 CTM65548:CTM131082 DDI65548:DDI131082 DNE65548:DNE131082 DXA65548:DXA131082 EGW65548:EGW131082 EQS65548:EQS131082 FAO65548:FAO131082 FKK65548:FKK131082 FUG65548:FUG131082 GEC65548:GEC131082 GNY65548:GNY131082 GXU65548:GXU131082 HHQ65548:HHQ131082 HRM65548:HRM131082 IBI65548:IBI131082 ILE65548:ILE131082 IVA65548:IVA131082 JEW65548:JEW131082 JOS65548:JOS131082 JYO65548:JYO131082 KIK65548:KIK131082 KSG65548:KSG131082 LCC65548:LCC131082 LLY65548:LLY131082 LVU65548:LVU131082 MFQ65548:MFQ131082 MPM65548:MPM131082 MZI65548:MZI131082 NJE65548:NJE131082 NTA65548:NTA131082 OCW65548:OCW131082 OMS65548:OMS131082 OWO65548:OWO131082 PGK65548:PGK131082 PQG65548:PQG131082 QAC65548:QAC131082 QJY65548:QJY131082 QTU65548:QTU131082 RDQ65548:RDQ131082 RNM65548:RNM131082 RXI65548:RXI131082 SHE65548:SHE131082 SRA65548:SRA131082 TAW65548:TAW131082 TKS65548:TKS131082 TUO65548:TUO131082 UEK65548:UEK131082 UOG65548:UOG131082 UYC65548:UYC131082 VHY65548:VHY131082 VRU65548:VRU131082 WBQ65548:WBQ131082 WLM65548:WLM131082 WVI65548:WVI131082 A131084:A196618 IW131084:IW196618 SS131084:SS196618 ACO131084:ACO196618 AMK131084:AMK196618 AWG131084:AWG196618 BGC131084:BGC196618 BPY131084:BPY196618 BZU131084:BZU196618 CJQ131084:CJQ196618 CTM131084:CTM196618 DDI131084:DDI196618 DNE131084:DNE196618 DXA131084:DXA196618 EGW131084:EGW196618 EQS131084:EQS196618 FAO131084:FAO196618 FKK131084:FKK196618 FUG131084:FUG196618 GEC131084:GEC196618 GNY131084:GNY196618 GXU131084:GXU196618 HHQ131084:HHQ196618 HRM131084:HRM196618 IBI131084:IBI196618 ILE131084:ILE196618 IVA131084:IVA196618 JEW131084:JEW196618 JOS131084:JOS196618 JYO131084:JYO196618 KIK131084:KIK196618 KSG131084:KSG196618 LCC131084:LCC196618 LLY131084:LLY196618 LVU131084:LVU196618 MFQ131084:MFQ196618 MPM131084:MPM196618 MZI131084:MZI196618 NJE131084:NJE196618 NTA131084:NTA196618 OCW131084:OCW196618 OMS131084:OMS196618 OWO131084:OWO196618 PGK131084:PGK196618 PQG131084:PQG196618 QAC131084:QAC196618 QJY131084:QJY196618 QTU131084:QTU196618 RDQ131084:RDQ196618 RNM131084:RNM196618 RXI131084:RXI196618 SHE131084:SHE196618 SRA131084:SRA196618 TAW131084:TAW196618 TKS131084:TKS196618 TUO131084:TUO196618 UEK131084:UEK196618 UOG131084:UOG196618 UYC131084:UYC196618 VHY131084:VHY196618 VRU131084:VRU196618 WBQ131084:WBQ196618 WLM131084:WLM196618 WVI131084:WVI196618 A196620:A262154 IW196620:IW262154 SS196620:SS262154 ACO196620:ACO262154 AMK196620:AMK262154 AWG196620:AWG262154 BGC196620:BGC262154 BPY196620:BPY262154 BZU196620:BZU262154 CJQ196620:CJQ262154 CTM196620:CTM262154 DDI196620:DDI262154 DNE196620:DNE262154 DXA196620:DXA262154 EGW196620:EGW262154 EQS196620:EQS262154 FAO196620:FAO262154 FKK196620:FKK262154 FUG196620:FUG262154 GEC196620:GEC262154 GNY196620:GNY262154 GXU196620:GXU262154 HHQ196620:HHQ262154 HRM196620:HRM262154 IBI196620:IBI262154 ILE196620:ILE262154 IVA196620:IVA262154 JEW196620:JEW262154 JOS196620:JOS262154 JYO196620:JYO262154 KIK196620:KIK262154 KSG196620:KSG262154 LCC196620:LCC262154 LLY196620:LLY262154 LVU196620:LVU262154 MFQ196620:MFQ262154 MPM196620:MPM262154 MZI196620:MZI262154 NJE196620:NJE262154 NTA196620:NTA262154 OCW196620:OCW262154 OMS196620:OMS262154 OWO196620:OWO262154 PGK196620:PGK262154 PQG196620:PQG262154 QAC196620:QAC262154 QJY196620:QJY262154 QTU196620:QTU262154 RDQ196620:RDQ262154 RNM196620:RNM262154 RXI196620:RXI262154 SHE196620:SHE262154 SRA196620:SRA262154 TAW196620:TAW262154 TKS196620:TKS262154 TUO196620:TUO262154 UEK196620:UEK262154 UOG196620:UOG262154 UYC196620:UYC262154 VHY196620:VHY262154 VRU196620:VRU262154 WBQ196620:WBQ262154 WLM196620:WLM262154 WVI196620:WVI262154 A262156:A327690 IW262156:IW327690 SS262156:SS327690 ACO262156:ACO327690 AMK262156:AMK327690 AWG262156:AWG327690 BGC262156:BGC327690 BPY262156:BPY327690 BZU262156:BZU327690 CJQ262156:CJQ327690 CTM262156:CTM327690 DDI262156:DDI327690 DNE262156:DNE327690 DXA262156:DXA327690 EGW262156:EGW327690 EQS262156:EQS327690 FAO262156:FAO327690 FKK262156:FKK327690 FUG262156:FUG327690 GEC262156:GEC327690 GNY262156:GNY327690 GXU262156:GXU327690 HHQ262156:HHQ327690 HRM262156:HRM327690 IBI262156:IBI327690 ILE262156:ILE327690 IVA262156:IVA327690 JEW262156:JEW327690 JOS262156:JOS327690 JYO262156:JYO327690 KIK262156:KIK327690 KSG262156:KSG327690 LCC262156:LCC327690 LLY262156:LLY327690 LVU262156:LVU327690 MFQ262156:MFQ327690 MPM262156:MPM327690 MZI262156:MZI327690 NJE262156:NJE327690 NTA262156:NTA327690 OCW262156:OCW327690 OMS262156:OMS327690 OWO262156:OWO327690 PGK262156:PGK327690 PQG262156:PQG327690 QAC262156:QAC327690 QJY262156:QJY327690 QTU262156:QTU327690 RDQ262156:RDQ327690 RNM262156:RNM327690 RXI262156:RXI327690 SHE262156:SHE327690 SRA262156:SRA327690 TAW262156:TAW327690 TKS262156:TKS327690 TUO262156:TUO327690 UEK262156:UEK327690 UOG262156:UOG327690 UYC262156:UYC327690 VHY262156:VHY327690 VRU262156:VRU327690 WBQ262156:WBQ327690 WLM262156:WLM327690 WVI262156:WVI327690 A327692:A393226 IW327692:IW393226 SS327692:SS393226 ACO327692:ACO393226 AMK327692:AMK393226 AWG327692:AWG393226 BGC327692:BGC393226 BPY327692:BPY393226 BZU327692:BZU393226 CJQ327692:CJQ393226 CTM327692:CTM393226 DDI327692:DDI393226 DNE327692:DNE393226 DXA327692:DXA393226 EGW327692:EGW393226 EQS327692:EQS393226 FAO327692:FAO393226 FKK327692:FKK393226 FUG327692:FUG393226 GEC327692:GEC393226 GNY327692:GNY393226 GXU327692:GXU393226 HHQ327692:HHQ393226 HRM327692:HRM393226 IBI327692:IBI393226 ILE327692:ILE393226 IVA327692:IVA393226 JEW327692:JEW393226 JOS327692:JOS393226 JYO327692:JYO393226 KIK327692:KIK393226 KSG327692:KSG393226 LCC327692:LCC393226 LLY327692:LLY393226 LVU327692:LVU393226 MFQ327692:MFQ393226 MPM327692:MPM393226 MZI327692:MZI393226 NJE327692:NJE393226 NTA327692:NTA393226 OCW327692:OCW393226 OMS327692:OMS393226 OWO327692:OWO393226 PGK327692:PGK393226 PQG327692:PQG393226 QAC327692:QAC393226 QJY327692:QJY393226 QTU327692:QTU393226 RDQ327692:RDQ393226 RNM327692:RNM393226 RXI327692:RXI393226 SHE327692:SHE393226 SRA327692:SRA393226 TAW327692:TAW393226 TKS327692:TKS393226 TUO327692:TUO393226 UEK327692:UEK393226 UOG327692:UOG393226 UYC327692:UYC393226 VHY327692:VHY393226 VRU327692:VRU393226 WBQ327692:WBQ393226 WLM327692:WLM393226 WVI327692:WVI393226 A393228:A458762 IW393228:IW458762 SS393228:SS458762 ACO393228:ACO458762 AMK393228:AMK458762 AWG393228:AWG458762 BGC393228:BGC458762 BPY393228:BPY458762 BZU393228:BZU458762 CJQ393228:CJQ458762 CTM393228:CTM458762 DDI393228:DDI458762 DNE393228:DNE458762 DXA393228:DXA458762 EGW393228:EGW458762 EQS393228:EQS458762 FAO393228:FAO458762 FKK393228:FKK458762 FUG393228:FUG458762 GEC393228:GEC458762 GNY393228:GNY458762 GXU393228:GXU458762 HHQ393228:HHQ458762 HRM393228:HRM458762 IBI393228:IBI458762 ILE393228:ILE458762 IVA393228:IVA458762 JEW393228:JEW458762 JOS393228:JOS458762 JYO393228:JYO458762 KIK393228:KIK458762 KSG393228:KSG458762 LCC393228:LCC458762 LLY393228:LLY458762 LVU393228:LVU458762 MFQ393228:MFQ458762 MPM393228:MPM458762 MZI393228:MZI458762 NJE393228:NJE458762 NTA393228:NTA458762 OCW393228:OCW458762 OMS393228:OMS458762 OWO393228:OWO458762 PGK393228:PGK458762 PQG393228:PQG458762 QAC393228:QAC458762 QJY393228:QJY458762 QTU393228:QTU458762 RDQ393228:RDQ458762 RNM393228:RNM458762 RXI393228:RXI458762 SHE393228:SHE458762 SRA393228:SRA458762 TAW393228:TAW458762 TKS393228:TKS458762 TUO393228:TUO458762 UEK393228:UEK458762 UOG393228:UOG458762 UYC393228:UYC458762 VHY393228:VHY458762 VRU393228:VRU458762 WBQ393228:WBQ458762 WLM393228:WLM458762 WVI393228:WVI458762 A458764:A524298 IW458764:IW524298 SS458764:SS524298 ACO458764:ACO524298 AMK458764:AMK524298 AWG458764:AWG524298 BGC458764:BGC524298 BPY458764:BPY524298 BZU458764:BZU524298 CJQ458764:CJQ524298 CTM458764:CTM524298 DDI458764:DDI524298 DNE458764:DNE524298 DXA458764:DXA524298 EGW458764:EGW524298 EQS458764:EQS524298 FAO458764:FAO524298 FKK458764:FKK524298 FUG458764:FUG524298 GEC458764:GEC524298 GNY458764:GNY524298 GXU458764:GXU524298 HHQ458764:HHQ524298 HRM458764:HRM524298 IBI458764:IBI524298 ILE458764:ILE524298 IVA458764:IVA524298 JEW458764:JEW524298 JOS458764:JOS524298 JYO458764:JYO524298 KIK458764:KIK524298 KSG458764:KSG524298 LCC458764:LCC524298 LLY458764:LLY524298 LVU458764:LVU524298 MFQ458764:MFQ524298 MPM458764:MPM524298 MZI458764:MZI524298 NJE458764:NJE524298 NTA458764:NTA524298 OCW458764:OCW524298 OMS458764:OMS524298 OWO458764:OWO524298 PGK458764:PGK524298 PQG458764:PQG524298 QAC458764:QAC524298 QJY458764:QJY524298 QTU458764:QTU524298 RDQ458764:RDQ524298 RNM458764:RNM524298 RXI458764:RXI524298 SHE458764:SHE524298 SRA458764:SRA524298 TAW458764:TAW524298 TKS458764:TKS524298 TUO458764:TUO524298 UEK458764:UEK524298 UOG458764:UOG524298 UYC458764:UYC524298 VHY458764:VHY524298 VRU458764:VRU524298 WBQ458764:WBQ524298 WLM458764:WLM524298 WVI458764:WVI524298 A524300:A589834 IW524300:IW589834 SS524300:SS589834 ACO524300:ACO589834 AMK524300:AMK589834 AWG524300:AWG589834 BGC524300:BGC589834 BPY524300:BPY589834 BZU524300:BZU589834 CJQ524300:CJQ589834 CTM524300:CTM589834 DDI524300:DDI589834 DNE524300:DNE589834 DXA524300:DXA589834 EGW524300:EGW589834 EQS524300:EQS589834 FAO524300:FAO589834 FKK524300:FKK589834 FUG524300:FUG589834 GEC524300:GEC589834 GNY524300:GNY589834 GXU524300:GXU589834 HHQ524300:HHQ589834 HRM524300:HRM589834 IBI524300:IBI589834 ILE524300:ILE589834 IVA524300:IVA589834 JEW524300:JEW589834 JOS524300:JOS589834 JYO524300:JYO589834 KIK524300:KIK589834 KSG524300:KSG589834 LCC524300:LCC589834 LLY524300:LLY589834 LVU524300:LVU589834 MFQ524300:MFQ589834 MPM524300:MPM589834 MZI524300:MZI589834 NJE524300:NJE589834 NTA524300:NTA589834 OCW524300:OCW589834 OMS524300:OMS589834 OWO524300:OWO589834 PGK524300:PGK589834 PQG524300:PQG589834 QAC524300:QAC589834 QJY524300:QJY589834 QTU524300:QTU589834 RDQ524300:RDQ589834 RNM524300:RNM589834 RXI524300:RXI589834 SHE524300:SHE589834 SRA524300:SRA589834 TAW524300:TAW589834 TKS524300:TKS589834 TUO524300:TUO589834 UEK524300:UEK589834 UOG524300:UOG589834 UYC524300:UYC589834 VHY524300:VHY589834 VRU524300:VRU589834 WBQ524300:WBQ589834 WLM524300:WLM589834 WVI524300:WVI589834 A589836:A655370 IW589836:IW655370 SS589836:SS655370 ACO589836:ACO655370 AMK589836:AMK655370 AWG589836:AWG655370 BGC589836:BGC655370 BPY589836:BPY655370 BZU589836:BZU655370 CJQ589836:CJQ655370 CTM589836:CTM655370 DDI589836:DDI655370 DNE589836:DNE655370 DXA589836:DXA655370 EGW589836:EGW655370 EQS589836:EQS655370 FAO589836:FAO655370 FKK589836:FKK655370 FUG589836:FUG655370 GEC589836:GEC655370 GNY589836:GNY655370 GXU589836:GXU655370 HHQ589836:HHQ655370 HRM589836:HRM655370 IBI589836:IBI655370 ILE589836:ILE655370 IVA589836:IVA655370 JEW589836:JEW655370 JOS589836:JOS655370 JYO589836:JYO655370 KIK589836:KIK655370 KSG589836:KSG655370 LCC589836:LCC655370 LLY589836:LLY655370 LVU589836:LVU655370 MFQ589836:MFQ655370 MPM589836:MPM655370 MZI589836:MZI655370 NJE589836:NJE655370 NTA589836:NTA655370 OCW589836:OCW655370 OMS589836:OMS655370 OWO589836:OWO655370 PGK589836:PGK655370 PQG589836:PQG655370 QAC589836:QAC655370 QJY589836:QJY655370 QTU589836:QTU655370 RDQ589836:RDQ655370 RNM589836:RNM655370 RXI589836:RXI655370 SHE589836:SHE655370 SRA589836:SRA655370 TAW589836:TAW655370 TKS589836:TKS655370 TUO589836:TUO655370 UEK589836:UEK655370 UOG589836:UOG655370 UYC589836:UYC655370 VHY589836:VHY655370 VRU589836:VRU655370 WBQ589836:WBQ655370 WLM589836:WLM655370 WVI589836:WVI655370 A655372:A720906 IW655372:IW720906 SS655372:SS720906 ACO655372:ACO720906 AMK655372:AMK720906 AWG655372:AWG720906 BGC655372:BGC720906 BPY655372:BPY720906 BZU655372:BZU720906 CJQ655372:CJQ720906 CTM655372:CTM720906 DDI655372:DDI720906 DNE655372:DNE720906 DXA655372:DXA720906 EGW655372:EGW720906 EQS655372:EQS720906 FAO655372:FAO720906 FKK655372:FKK720906 FUG655372:FUG720906 GEC655372:GEC720906 GNY655372:GNY720906 GXU655372:GXU720906 HHQ655372:HHQ720906 HRM655372:HRM720906 IBI655372:IBI720906 ILE655372:ILE720906 IVA655372:IVA720906 JEW655372:JEW720906 JOS655372:JOS720906 JYO655372:JYO720906 KIK655372:KIK720906 KSG655372:KSG720906 LCC655372:LCC720906 LLY655372:LLY720906 LVU655372:LVU720906 MFQ655372:MFQ720906 MPM655372:MPM720906 MZI655372:MZI720906 NJE655372:NJE720906 NTA655372:NTA720906 OCW655372:OCW720906 OMS655372:OMS720906 OWO655372:OWO720906 PGK655372:PGK720906 PQG655372:PQG720906 QAC655372:QAC720906 QJY655372:QJY720906 QTU655372:QTU720906 RDQ655372:RDQ720906 RNM655372:RNM720906 RXI655372:RXI720906 SHE655372:SHE720906 SRA655372:SRA720906 TAW655372:TAW720906 TKS655372:TKS720906 TUO655372:TUO720906 UEK655372:UEK720906 UOG655372:UOG720906 UYC655372:UYC720906 VHY655372:VHY720906 VRU655372:VRU720906 WBQ655372:WBQ720906 WLM655372:WLM720906 WVI655372:WVI720906 A720908:A786442 IW720908:IW786442 SS720908:SS786442 ACO720908:ACO786442 AMK720908:AMK786442 AWG720908:AWG786442 BGC720908:BGC786442 BPY720908:BPY786442 BZU720908:BZU786442 CJQ720908:CJQ786442 CTM720908:CTM786442 DDI720908:DDI786442 DNE720908:DNE786442 DXA720908:DXA786442 EGW720908:EGW786442 EQS720908:EQS786442 FAO720908:FAO786442 FKK720908:FKK786442 FUG720908:FUG786442 GEC720908:GEC786442 GNY720908:GNY786442 GXU720908:GXU786442 HHQ720908:HHQ786442 HRM720908:HRM786442 IBI720908:IBI786442 ILE720908:ILE786442 IVA720908:IVA786442 JEW720908:JEW786442 JOS720908:JOS786442 JYO720908:JYO786442 KIK720908:KIK786442 KSG720908:KSG786442 LCC720908:LCC786442 LLY720908:LLY786442 LVU720908:LVU786442 MFQ720908:MFQ786442 MPM720908:MPM786442 MZI720908:MZI786442 NJE720908:NJE786442 NTA720908:NTA786442 OCW720908:OCW786442 OMS720908:OMS786442 OWO720908:OWO786442 PGK720908:PGK786442 PQG720908:PQG786442 QAC720908:QAC786442 QJY720908:QJY786442 QTU720908:QTU786442 RDQ720908:RDQ786442 RNM720908:RNM786442 RXI720908:RXI786442 SHE720908:SHE786442 SRA720908:SRA786442 TAW720908:TAW786442 TKS720908:TKS786442 TUO720908:TUO786442 UEK720908:UEK786442 UOG720908:UOG786442 UYC720908:UYC786442 VHY720908:VHY786442 VRU720908:VRU786442 WBQ720908:WBQ786442 WLM720908:WLM786442 WVI720908:WVI786442 A786444:A851978 IW786444:IW851978 SS786444:SS851978 ACO786444:ACO851978 AMK786444:AMK851978 AWG786444:AWG851978 BGC786444:BGC851978 BPY786444:BPY851978 BZU786444:BZU851978 CJQ786444:CJQ851978 CTM786444:CTM851978 DDI786444:DDI851978 DNE786444:DNE851978 DXA786444:DXA851978 EGW786444:EGW851978 EQS786444:EQS851978 FAO786444:FAO851978 FKK786444:FKK851978 FUG786444:FUG851978 GEC786444:GEC851978 GNY786444:GNY851978 GXU786444:GXU851978 HHQ786444:HHQ851978 HRM786444:HRM851978 IBI786444:IBI851978 ILE786444:ILE851978 IVA786444:IVA851978 JEW786444:JEW851978 JOS786444:JOS851978 JYO786444:JYO851978 KIK786444:KIK851978 KSG786444:KSG851978 LCC786444:LCC851978 LLY786444:LLY851978 LVU786444:LVU851978 MFQ786444:MFQ851978 MPM786444:MPM851978 MZI786444:MZI851978 NJE786444:NJE851978 NTA786444:NTA851978 OCW786444:OCW851978 OMS786444:OMS851978 OWO786444:OWO851978 PGK786444:PGK851978 PQG786444:PQG851978 QAC786444:QAC851978 QJY786444:QJY851978 QTU786444:QTU851978 RDQ786444:RDQ851978 RNM786444:RNM851978 RXI786444:RXI851978 SHE786444:SHE851978 SRA786444:SRA851978 TAW786444:TAW851978 TKS786444:TKS851978 TUO786444:TUO851978 UEK786444:UEK851978 UOG786444:UOG851978 UYC786444:UYC851978 VHY786444:VHY851978 VRU786444:VRU851978 WBQ786444:WBQ851978 WLM786444:WLM851978 WVI786444:WVI851978 A851980:A917514 IW851980:IW917514 SS851980:SS917514 ACO851980:ACO917514 AMK851980:AMK917514 AWG851980:AWG917514 BGC851980:BGC917514 BPY851980:BPY917514 BZU851980:BZU917514 CJQ851980:CJQ917514 CTM851980:CTM917514 DDI851980:DDI917514 DNE851980:DNE917514 DXA851980:DXA917514 EGW851980:EGW917514 EQS851980:EQS917514 FAO851980:FAO917514 FKK851980:FKK917514 FUG851980:FUG917514 GEC851980:GEC917514 GNY851980:GNY917514 GXU851980:GXU917514 HHQ851980:HHQ917514 HRM851980:HRM917514 IBI851980:IBI917514 ILE851980:ILE917514 IVA851980:IVA917514 JEW851980:JEW917514 JOS851980:JOS917514 JYO851980:JYO917514 KIK851980:KIK917514 KSG851980:KSG917514 LCC851980:LCC917514 LLY851980:LLY917514 LVU851980:LVU917514 MFQ851980:MFQ917514 MPM851980:MPM917514 MZI851980:MZI917514 NJE851980:NJE917514 NTA851980:NTA917514 OCW851980:OCW917514 OMS851980:OMS917514 OWO851980:OWO917514 PGK851980:PGK917514 PQG851980:PQG917514 QAC851980:QAC917514 QJY851980:QJY917514 QTU851980:QTU917514 RDQ851980:RDQ917514 RNM851980:RNM917514 RXI851980:RXI917514 SHE851980:SHE917514 SRA851980:SRA917514 TAW851980:TAW917514 TKS851980:TKS917514 TUO851980:TUO917514 UEK851980:UEK917514 UOG851980:UOG917514 UYC851980:UYC917514 VHY851980:VHY917514 VRU851980:VRU917514 WBQ851980:WBQ917514 WLM851980:WLM917514 WVI851980:WVI917514 A917516:A983050 IW917516:IW983050 SS917516:SS983050 ACO917516:ACO983050 AMK917516:AMK983050 AWG917516:AWG983050 BGC917516:BGC983050 BPY917516:BPY983050 BZU917516:BZU983050 CJQ917516:CJQ983050 CTM917516:CTM983050 DDI917516:DDI983050 DNE917516:DNE983050 DXA917516:DXA983050 EGW917516:EGW983050 EQS917516:EQS983050 FAO917516:FAO983050 FKK917516:FKK983050 FUG917516:FUG983050 GEC917516:GEC983050 GNY917516:GNY983050 GXU917516:GXU983050 HHQ917516:HHQ983050 HRM917516:HRM983050 IBI917516:IBI983050 ILE917516:ILE983050 IVA917516:IVA983050 JEW917516:JEW983050 JOS917516:JOS983050 JYO917516:JYO983050 KIK917516:KIK983050 KSG917516:KSG983050 LCC917516:LCC983050 LLY917516:LLY983050 LVU917516:LVU983050 MFQ917516:MFQ983050 MPM917516:MPM983050 MZI917516:MZI983050 NJE917516:NJE983050 NTA917516:NTA983050 OCW917516:OCW983050 OMS917516:OMS983050 OWO917516:OWO983050 PGK917516:PGK983050 PQG917516:PQG983050 QAC917516:QAC983050 QJY917516:QJY983050 QTU917516:QTU983050 RDQ917516:RDQ983050 RNM917516:RNM983050 RXI917516:RXI983050 SHE917516:SHE983050 SRA917516:SRA983050 TAW917516:TAW983050 TKS917516:TKS983050 TUO917516:TUO983050 UEK917516:UEK983050 UOG917516:UOG983050 UYC917516:UYC983050 VHY917516:VHY983050 VRU917516:VRU983050 WBQ917516:WBQ983050 WLM917516:WLM983050 WVI917516:WVI983050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H1:IV88 JD1:SR88 SZ1:ACN88 ACV1:AMJ88 AMR1:AWF88 AWN1:BGB88 BGJ1:BPX88 BQF1:BZT88 CAB1:CJP88 CJX1:CTL88 CTT1:DDH88 DDP1:DND88 DNL1:DWZ88 DXH1:EGV88 EHD1:EQR88 EQZ1:FAN88 FAV1:FKJ88 FKR1:FUF88 FUN1:GEB88 GEJ1:GNX88 GOF1:GXT88 GYB1:HHP88 HHX1:HRL88 HRT1:IBH88 IBP1:ILD88 ILL1:IUZ88 IVH1:JEV88 JFD1:JOR88 JOZ1:JYN88 JYV1:KIJ88 KIR1:KSF88 KSN1:LCB88 LCJ1:LLX88 LMF1:LVT88 LWB1:MFP88 MFX1:MPL88 MPT1:MZH88 MZP1:NJD88 NJL1:NSZ88 NTH1:OCV88 ODD1:OMR88 OMZ1:OWN88 OWV1:PGJ88 PGR1:PQF88 PQN1:QAB88 QAJ1:QJX88 QKF1:QTT88 QUB1:RDP88 RDX1:RNL88 RNT1:RXH88 RXP1:SHD88 SHL1:SQZ88 SRH1:TAV88 TBD1:TKR88 TKZ1:TUN88 TUV1:UEJ88 UER1:UOF88 UON1:UYB88 UYJ1:VHX88 VIF1:VRT88 VSB1:WBP88 WBX1:WLL88 WLT1:WVH88 WVP1:XFD88 H65537:IV65624 JD65537:SR65624 SZ65537:ACN65624 ACV65537:AMJ65624 AMR65537:AWF65624 AWN65537:BGB65624 BGJ65537:BPX65624 BQF65537:BZT65624 CAB65537:CJP65624 CJX65537:CTL65624 CTT65537:DDH65624 DDP65537:DND65624 DNL65537:DWZ65624 DXH65537:EGV65624 EHD65537:EQR65624 EQZ65537:FAN65624 FAV65537:FKJ65624 FKR65537:FUF65624 FUN65537:GEB65624 GEJ65537:GNX65624 GOF65537:GXT65624 GYB65537:HHP65624 HHX65537:HRL65624 HRT65537:IBH65624 IBP65537:ILD65624 ILL65537:IUZ65624 IVH65537:JEV65624 JFD65537:JOR65624 JOZ65537:JYN65624 JYV65537:KIJ65624 KIR65537:KSF65624 KSN65537:LCB65624 LCJ65537:LLX65624 LMF65537:LVT65624 LWB65537:MFP65624 MFX65537:MPL65624 MPT65537:MZH65624 MZP65537:NJD65624 NJL65537:NSZ65624 NTH65537:OCV65624 ODD65537:OMR65624 OMZ65537:OWN65624 OWV65537:PGJ65624 PGR65537:PQF65624 PQN65537:QAB65624 QAJ65537:QJX65624 QKF65537:QTT65624 QUB65537:RDP65624 RDX65537:RNL65624 RNT65537:RXH65624 RXP65537:SHD65624 SHL65537:SQZ65624 SRH65537:TAV65624 TBD65537:TKR65624 TKZ65537:TUN65624 TUV65537:UEJ65624 UER65537:UOF65624 UON65537:UYB65624 UYJ65537:VHX65624 VIF65537:VRT65624 VSB65537:WBP65624 WBX65537:WLL65624 WLT65537:WVH65624 WVP65537:XFD65624 H131073:IV131160 JD131073:SR131160 SZ131073:ACN131160 ACV131073:AMJ131160 AMR131073:AWF131160 AWN131073:BGB131160 BGJ131073:BPX131160 BQF131073:BZT131160 CAB131073:CJP131160 CJX131073:CTL131160 CTT131073:DDH131160 DDP131073:DND131160 DNL131073:DWZ131160 DXH131073:EGV131160 EHD131073:EQR131160 EQZ131073:FAN131160 FAV131073:FKJ131160 FKR131073:FUF131160 FUN131073:GEB131160 GEJ131073:GNX131160 GOF131073:GXT131160 GYB131073:HHP131160 HHX131073:HRL131160 HRT131073:IBH131160 IBP131073:ILD131160 ILL131073:IUZ131160 IVH131073:JEV131160 JFD131073:JOR131160 JOZ131073:JYN131160 JYV131073:KIJ131160 KIR131073:KSF131160 KSN131073:LCB131160 LCJ131073:LLX131160 LMF131073:LVT131160 LWB131073:MFP131160 MFX131073:MPL131160 MPT131073:MZH131160 MZP131073:NJD131160 NJL131073:NSZ131160 NTH131073:OCV131160 ODD131073:OMR131160 OMZ131073:OWN131160 OWV131073:PGJ131160 PGR131073:PQF131160 PQN131073:QAB131160 QAJ131073:QJX131160 QKF131073:QTT131160 QUB131073:RDP131160 RDX131073:RNL131160 RNT131073:RXH131160 RXP131073:SHD131160 SHL131073:SQZ131160 SRH131073:TAV131160 TBD131073:TKR131160 TKZ131073:TUN131160 TUV131073:UEJ131160 UER131073:UOF131160 UON131073:UYB131160 UYJ131073:VHX131160 VIF131073:VRT131160 VSB131073:WBP131160 WBX131073:WLL131160 WLT131073:WVH131160 WVP131073:XFD131160 H196609:IV196696 JD196609:SR196696 SZ196609:ACN196696 ACV196609:AMJ196696 AMR196609:AWF196696 AWN196609:BGB196696 BGJ196609:BPX196696 BQF196609:BZT196696 CAB196609:CJP196696 CJX196609:CTL196696 CTT196609:DDH196696 DDP196609:DND196696 DNL196609:DWZ196696 DXH196609:EGV196696 EHD196609:EQR196696 EQZ196609:FAN196696 FAV196609:FKJ196696 FKR196609:FUF196696 FUN196609:GEB196696 GEJ196609:GNX196696 GOF196609:GXT196696 GYB196609:HHP196696 HHX196609:HRL196696 HRT196609:IBH196696 IBP196609:ILD196696 ILL196609:IUZ196696 IVH196609:JEV196696 JFD196609:JOR196696 JOZ196609:JYN196696 JYV196609:KIJ196696 KIR196609:KSF196696 KSN196609:LCB196696 LCJ196609:LLX196696 LMF196609:LVT196696 LWB196609:MFP196696 MFX196609:MPL196696 MPT196609:MZH196696 MZP196609:NJD196696 NJL196609:NSZ196696 NTH196609:OCV196696 ODD196609:OMR196696 OMZ196609:OWN196696 OWV196609:PGJ196696 PGR196609:PQF196696 PQN196609:QAB196696 QAJ196609:QJX196696 QKF196609:QTT196696 QUB196609:RDP196696 RDX196609:RNL196696 RNT196609:RXH196696 RXP196609:SHD196696 SHL196609:SQZ196696 SRH196609:TAV196696 TBD196609:TKR196696 TKZ196609:TUN196696 TUV196609:UEJ196696 UER196609:UOF196696 UON196609:UYB196696 UYJ196609:VHX196696 VIF196609:VRT196696 VSB196609:WBP196696 WBX196609:WLL196696 WLT196609:WVH196696 WVP196609:XFD196696 H262145:IV262232 JD262145:SR262232 SZ262145:ACN262232 ACV262145:AMJ262232 AMR262145:AWF262232 AWN262145:BGB262232 BGJ262145:BPX262232 BQF262145:BZT262232 CAB262145:CJP262232 CJX262145:CTL262232 CTT262145:DDH262232 DDP262145:DND262232 DNL262145:DWZ262232 DXH262145:EGV262232 EHD262145:EQR262232 EQZ262145:FAN262232 FAV262145:FKJ262232 FKR262145:FUF262232 FUN262145:GEB262232 GEJ262145:GNX262232 GOF262145:GXT262232 GYB262145:HHP262232 HHX262145:HRL262232 HRT262145:IBH262232 IBP262145:ILD262232 ILL262145:IUZ262232 IVH262145:JEV262232 JFD262145:JOR262232 JOZ262145:JYN262232 JYV262145:KIJ262232 KIR262145:KSF262232 KSN262145:LCB262232 LCJ262145:LLX262232 LMF262145:LVT262232 LWB262145:MFP262232 MFX262145:MPL262232 MPT262145:MZH262232 MZP262145:NJD262232 NJL262145:NSZ262232 NTH262145:OCV262232 ODD262145:OMR262232 OMZ262145:OWN262232 OWV262145:PGJ262232 PGR262145:PQF262232 PQN262145:QAB262232 QAJ262145:QJX262232 QKF262145:QTT262232 QUB262145:RDP262232 RDX262145:RNL262232 RNT262145:RXH262232 RXP262145:SHD262232 SHL262145:SQZ262232 SRH262145:TAV262232 TBD262145:TKR262232 TKZ262145:TUN262232 TUV262145:UEJ262232 UER262145:UOF262232 UON262145:UYB262232 UYJ262145:VHX262232 VIF262145:VRT262232 VSB262145:WBP262232 WBX262145:WLL262232 WLT262145:WVH262232 WVP262145:XFD262232 H327681:IV327768 JD327681:SR327768 SZ327681:ACN327768 ACV327681:AMJ327768 AMR327681:AWF327768 AWN327681:BGB327768 BGJ327681:BPX327768 BQF327681:BZT327768 CAB327681:CJP327768 CJX327681:CTL327768 CTT327681:DDH327768 DDP327681:DND327768 DNL327681:DWZ327768 DXH327681:EGV327768 EHD327681:EQR327768 EQZ327681:FAN327768 FAV327681:FKJ327768 FKR327681:FUF327768 FUN327681:GEB327768 GEJ327681:GNX327768 GOF327681:GXT327768 GYB327681:HHP327768 HHX327681:HRL327768 HRT327681:IBH327768 IBP327681:ILD327768 ILL327681:IUZ327768 IVH327681:JEV327768 JFD327681:JOR327768 JOZ327681:JYN327768 JYV327681:KIJ327768 KIR327681:KSF327768 KSN327681:LCB327768 LCJ327681:LLX327768 LMF327681:LVT327768 LWB327681:MFP327768 MFX327681:MPL327768 MPT327681:MZH327768 MZP327681:NJD327768 NJL327681:NSZ327768 NTH327681:OCV327768 ODD327681:OMR327768 OMZ327681:OWN327768 OWV327681:PGJ327768 PGR327681:PQF327768 PQN327681:QAB327768 QAJ327681:QJX327768 QKF327681:QTT327768 QUB327681:RDP327768 RDX327681:RNL327768 RNT327681:RXH327768 RXP327681:SHD327768 SHL327681:SQZ327768 SRH327681:TAV327768 TBD327681:TKR327768 TKZ327681:TUN327768 TUV327681:UEJ327768 UER327681:UOF327768 UON327681:UYB327768 UYJ327681:VHX327768 VIF327681:VRT327768 VSB327681:WBP327768 WBX327681:WLL327768 WLT327681:WVH327768 WVP327681:XFD327768 H393217:IV393304 JD393217:SR393304 SZ393217:ACN393304 ACV393217:AMJ393304 AMR393217:AWF393304 AWN393217:BGB393304 BGJ393217:BPX393304 BQF393217:BZT393304 CAB393217:CJP393304 CJX393217:CTL393304 CTT393217:DDH393304 DDP393217:DND393304 DNL393217:DWZ393304 DXH393217:EGV393304 EHD393217:EQR393304 EQZ393217:FAN393304 FAV393217:FKJ393304 FKR393217:FUF393304 FUN393217:GEB393304 GEJ393217:GNX393304 GOF393217:GXT393304 GYB393217:HHP393304 HHX393217:HRL393304 HRT393217:IBH393304 IBP393217:ILD393304 ILL393217:IUZ393304 IVH393217:JEV393304 JFD393217:JOR393304 JOZ393217:JYN393304 JYV393217:KIJ393304 KIR393217:KSF393304 KSN393217:LCB393304 LCJ393217:LLX393304 LMF393217:LVT393304 LWB393217:MFP393304 MFX393217:MPL393304 MPT393217:MZH393304 MZP393217:NJD393304 NJL393217:NSZ393304 NTH393217:OCV393304 ODD393217:OMR393304 OMZ393217:OWN393304 OWV393217:PGJ393304 PGR393217:PQF393304 PQN393217:QAB393304 QAJ393217:QJX393304 QKF393217:QTT393304 QUB393217:RDP393304 RDX393217:RNL393304 RNT393217:RXH393304 RXP393217:SHD393304 SHL393217:SQZ393304 SRH393217:TAV393304 TBD393217:TKR393304 TKZ393217:TUN393304 TUV393217:UEJ393304 UER393217:UOF393304 UON393217:UYB393304 UYJ393217:VHX393304 VIF393217:VRT393304 VSB393217:WBP393304 WBX393217:WLL393304 WLT393217:WVH393304 WVP393217:XFD393304 H458753:IV458840 JD458753:SR458840 SZ458753:ACN458840 ACV458753:AMJ458840 AMR458753:AWF458840 AWN458753:BGB458840 BGJ458753:BPX458840 BQF458753:BZT458840 CAB458753:CJP458840 CJX458753:CTL458840 CTT458753:DDH458840 DDP458753:DND458840 DNL458753:DWZ458840 DXH458753:EGV458840 EHD458753:EQR458840 EQZ458753:FAN458840 FAV458753:FKJ458840 FKR458753:FUF458840 FUN458753:GEB458840 GEJ458753:GNX458840 GOF458753:GXT458840 GYB458753:HHP458840 HHX458753:HRL458840 HRT458753:IBH458840 IBP458753:ILD458840 ILL458753:IUZ458840 IVH458753:JEV458840 JFD458753:JOR458840 JOZ458753:JYN458840 JYV458753:KIJ458840 KIR458753:KSF458840 KSN458753:LCB458840 LCJ458753:LLX458840 LMF458753:LVT458840 LWB458753:MFP458840 MFX458753:MPL458840 MPT458753:MZH458840 MZP458753:NJD458840 NJL458753:NSZ458840 NTH458753:OCV458840 ODD458753:OMR458840 OMZ458753:OWN458840 OWV458753:PGJ458840 PGR458753:PQF458840 PQN458753:QAB458840 QAJ458753:QJX458840 QKF458753:QTT458840 QUB458753:RDP458840 RDX458753:RNL458840 RNT458753:RXH458840 RXP458753:SHD458840 SHL458753:SQZ458840 SRH458753:TAV458840 TBD458753:TKR458840 TKZ458753:TUN458840 TUV458753:UEJ458840 UER458753:UOF458840 UON458753:UYB458840 UYJ458753:VHX458840 VIF458753:VRT458840 VSB458753:WBP458840 WBX458753:WLL458840 WLT458753:WVH458840 WVP458753:XFD458840 H524289:IV524376 JD524289:SR524376 SZ524289:ACN524376 ACV524289:AMJ524376 AMR524289:AWF524376 AWN524289:BGB524376 BGJ524289:BPX524376 BQF524289:BZT524376 CAB524289:CJP524376 CJX524289:CTL524376 CTT524289:DDH524376 DDP524289:DND524376 DNL524289:DWZ524376 DXH524289:EGV524376 EHD524289:EQR524376 EQZ524289:FAN524376 FAV524289:FKJ524376 FKR524289:FUF524376 FUN524289:GEB524376 GEJ524289:GNX524376 GOF524289:GXT524376 GYB524289:HHP524376 HHX524289:HRL524376 HRT524289:IBH524376 IBP524289:ILD524376 ILL524289:IUZ524376 IVH524289:JEV524376 JFD524289:JOR524376 JOZ524289:JYN524376 JYV524289:KIJ524376 KIR524289:KSF524376 KSN524289:LCB524376 LCJ524289:LLX524376 LMF524289:LVT524376 LWB524289:MFP524376 MFX524289:MPL524376 MPT524289:MZH524376 MZP524289:NJD524376 NJL524289:NSZ524376 NTH524289:OCV524376 ODD524289:OMR524376 OMZ524289:OWN524376 OWV524289:PGJ524376 PGR524289:PQF524376 PQN524289:QAB524376 QAJ524289:QJX524376 QKF524289:QTT524376 QUB524289:RDP524376 RDX524289:RNL524376 RNT524289:RXH524376 RXP524289:SHD524376 SHL524289:SQZ524376 SRH524289:TAV524376 TBD524289:TKR524376 TKZ524289:TUN524376 TUV524289:UEJ524376 UER524289:UOF524376 UON524289:UYB524376 UYJ524289:VHX524376 VIF524289:VRT524376 VSB524289:WBP524376 WBX524289:WLL524376 WLT524289:WVH524376 WVP524289:XFD524376 H589825:IV589912 JD589825:SR589912 SZ589825:ACN589912 ACV589825:AMJ589912 AMR589825:AWF589912 AWN589825:BGB589912 BGJ589825:BPX589912 BQF589825:BZT589912 CAB589825:CJP589912 CJX589825:CTL589912 CTT589825:DDH589912 DDP589825:DND589912 DNL589825:DWZ589912 DXH589825:EGV589912 EHD589825:EQR589912 EQZ589825:FAN589912 FAV589825:FKJ589912 FKR589825:FUF589912 FUN589825:GEB589912 GEJ589825:GNX589912 GOF589825:GXT589912 GYB589825:HHP589912 HHX589825:HRL589912 HRT589825:IBH589912 IBP589825:ILD589912 ILL589825:IUZ589912 IVH589825:JEV589912 JFD589825:JOR589912 JOZ589825:JYN589912 JYV589825:KIJ589912 KIR589825:KSF589912 KSN589825:LCB589912 LCJ589825:LLX589912 LMF589825:LVT589912 LWB589825:MFP589912 MFX589825:MPL589912 MPT589825:MZH589912 MZP589825:NJD589912 NJL589825:NSZ589912 NTH589825:OCV589912 ODD589825:OMR589912 OMZ589825:OWN589912 OWV589825:PGJ589912 PGR589825:PQF589912 PQN589825:QAB589912 QAJ589825:QJX589912 QKF589825:QTT589912 QUB589825:RDP589912 RDX589825:RNL589912 RNT589825:RXH589912 RXP589825:SHD589912 SHL589825:SQZ589912 SRH589825:TAV589912 TBD589825:TKR589912 TKZ589825:TUN589912 TUV589825:UEJ589912 UER589825:UOF589912 UON589825:UYB589912 UYJ589825:VHX589912 VIF589825:VRT589912 VSB589825:WBP589912 WBX589825:WLL589912 WLT589825:WVH589912 WVP589825:XFD589912 H655361:IV655448 JD655361:SR655448 SZ655361:ACN655448 ACV655361:AMJ655448 AMR655361:AWF655448 AWN655361:BGB655448 BGJ655361:BPX655448 BQF655361:BZT655448 CAB655361:CJP655448 CJX655361:CTL655448 CTT655361:DDH655448 DDP655361:DND655448 DNL655361:DWZ655448 DXH655361:EGV655448 EHD655361:EQR655448 EQZ655361:FAN655448 FAV655361:FKJ655448 FKR655361:FUF655448 FUN655361:GEB655448 GEJ655361:GNX655448 GOF655361:GXT655448 GYB655361:HHP655448 HHX655361:HRL655448 HRT655361:IBH655448 IBP655361:ILD655448 ILL655361:IUZ655448 IVH655361:JEV655448 JFD655361:JOR655448 JOZ655361:JYN655448 JYV655361:KIJ655448 KIR655361:KSF655448 KSN655361:LCB655448 LCJ655361:LLX655448 LMF655361:LVT655448 LWB655361:MFP655448 MFX655361:MPL655448 MPT655361:MZH655448 MZP655361:NJD655448 NJL655361:NSZ655448 NTH655361:OCV655448 ODD655361:OMR655448 OMZ655361:OWN655448 OWV655361:PGJ655448 PGR655361:PQF655448 PQN655361:QAB655448 QAJ655361:QJX655448 QKF655361:QTT655448 QUB655361:RDP655448 RDX655361:RNL655448 RNT655361:RXH655448 RXP655361:SHD655448 SHL655361:SQZ655448 SRH655361:TAV655448 TBD655361:TKR655448 TKZ655361:TUN655448 TUV655361:UEJ655448 UER655361:UOF655448 UON655361:UYB655448 UYJ655361:VHX655448 VIF655361:VRT655448 VSB655361:WBP655448 WBX655361:WLL655448 WLT655361:WVH655448 WVP655361:XFD655448 H720897:IV720984 JD720897:SR720984 SZ720897:ACN720984 ACV720897:AMJ720984 AMR720897:AWF720984 AWN720897:BGB720984 BGJ720897:BPX720984 BQF720897:BZT720984 CAB720897:CJP720984 CJX720897:CTL720984 CTT720897:DDH720984 DDP720897:DND720984 DNL720897:DWZ720984 DXH720897:EGV720984 EHD720897:EQR720984 EQZ720897:FAN720984 FAV720897:FKJ720984 FKR720897:FUF720984 FUN720897:GEB720984 GEJ720897:GNX720984 GOF720897:GXT720984 GYB720897:HHP720984 HHX720897:HRL720984 HRT720897:IBH720984 IBP720897:ILD720984 ILL720897:IUZ720984 IVH720897:JEV720984 JFD720897:JOR720984 JOZ720897:JYN720984 JYV720897:KIJ720984 KIR720897:KSF720984 KSN720897:LCB720984 LCJ720897:LLX720984 LMF720897:LVT720984 LWB720897:MFP720984 MFX720897:MPL720984 MPT720897:MZH720984 MZP720897:NJD720984 NJL720897:NSZ720984 NTH720897:OCV720984 ODD720897:OMR720984 OMZ720897:OWN720984 OWV720897:PGJ720984 PGR720897:PQF720984 PQN720897:QAB720984 QAJ720897:QJX720984 QKF720897:QTT720984 QUB720897:RDP720984 RDX720897:RNL720984 RNT720897:RXH720984 RXP720897:SHD720984 SHL720897:SQZ720984 SRH720897:TAV720984 TBD720897:TKR720984 TKZ720897:TUN720984 TUV720897:UEJ720984 UER720897:UOF720984 UON720897:UYB720984 UYJ720897:VHX720984 VIF720897:VRT720984 VSB720897:WBP720984 WBX720897:WLL720984 WLT720897:WVH720984 WVP720897:XFD720984 H786433:IV786520 JD786433:SR786520 SZ786433:ACN786520 ACV786433:AMJ786520 AMR786433:AWF786520 AWN786433:BGB786520 BGJ786433:BPX786520 BQF786433:BZT786520 CAB786433:CJP786520 CJX786433:CTL786520 CTT786433:DDH786520 DDP786433:DND786520 DNL786433:DWZ786520 DXH786433:EGV786520 EHD786433:EQR786520 EQZ786433:FAN786520 FAV786433:FKJ786520 FKR786433:FUF786520 FUN786433:GEB786520 GEJ786433:GNX786520 GOF786433:GXT786520 GYB786433:HHP786520 HHX786433:HRL786520 HRT786433:IBH786520 IBP786433:ILD786520 ILL786433:IUZ786520 IVH786433:JEV786520 JFD786433:JOR786520 JOZ786433:JYN786520 JYV786433:KIJ786520 KIR786433:KSF786520 KSN786433:LCB786520 LCJ786433:LLX786520 LMF786433:LVT786520 LWB786433:MFP786520 MFX786433:MPL786520 MPT786433:MZH786520 MZP786433:NJD786520 NJL786433:NSZ786520 NTH786433:OCV786520 ODD786433:OMR786520 OMZ786433:OWN786520 OWV786433:PGJ786520 PGR786433:PQF786520 PQN786433:QAB786520 QAJ786433:QJX786520 QKF786433:QTT786520 QUB786433:RDP786520 RDX786433:RNL786520 RNT786433:RXH786520 RXP786433:SHD786520 SHL786433:SQZ786520 SRH786433:TAV786520 TBD786433:TKR786520 TKZ786433:TUN786520 TUV786433:UEJ786520 UER786433:UOF786520 UON786433:UYB786520 UYJ786433:VHX786520 VIF786433:VRT786520 VSB786433:WBP786520 WBX786433:WLL786520 WLT786433:WVH786520 WVP786433:XFD786520 H851969:IV852056 JD851969:SR852056 SZ851969:ACN852056 ACV851969:AMJ852056 AMR851969:AWF852056 AWN851969:BGB852056 BGJ851969:BPX852056 BQF851969:BZT852056 CAB851969:CJP852056 CJX851969:CTL852056 CTT851969:DDH852056 DDP851969:DND852056 DNL851969:DWZ852056 DXH851969:EGV852056 EHD851969:EQR852056 EQZ851969:FAN852056 FAV851969:FKJ852056 FKR851969:FUF852056 FUN851969:GEB852056 GEJ851969:GNX852056 GOF851969:GXT852056 GYB851969:HHP852056 HHX851969:HRL852056 HRT851969:IBH852056 IBP851969:ILD852056 ILL851969:IUZ852056 IVH851969:JEV852056 JFD851969:JOR852056 JOZ851969:JYN852056 JYV851969:KIJ852056 KIR851969:KSF852056 KSN851969:LCB852056 LCJ851969:LLX852056 LMF851969:LVT852056 LWB851969:MFP852056 MFX851969:MPL852056 MPT851969:MZH852056 MZP851969:NJD852056 NJL851969:NSZ852056 NTH851969:OCV852056 ODD851969:OMR852056 OMZ851969:OWN852056 OWV851969:PGJ852056 PGR851969:PQF852056 PQN851969:QAB852056 QAJ851969:QJX852056 QKF851969:QTT852056 QUB851969:RDP852056 RDX851969:RNL852056 RNT851969:RXH852056 RXP851969:SHD852056 SHL851969:SQZ852056 SRH851969:TAV852056 TBD851969:TKR852056 TKZ851969:TUN852056 TUV851969:UEJ852056 UER851969:UOF852056 UON851969:UYB852056 UYJ851969:VHX852056 VIF851969:VRT852056 VSB851969:WBP852056 WBX851969:WLL852056 WLT851969:WVH852056 WVP851969:XFD852056 H917505:IV917592 JD917505:SR917592 SZ917505:ACN917592 ACV917505:AMJ917592 AMR917505:AWF917592 AWN917505:BGB917592 BGJ917505:BPX917592 BQF917505:BZT917592 CAB917505:CJP917592 CJX917505:CTL917592 CTT917505:DDH917592 DDP917505:DND917592 DNL917505:DWZ917592 DXH917505:EGV917592 EHD917505:EQR917592 EQZ917505:FAN917592 FAV917505:FKJ917592 FKR917505:FUF917592 FUN917505:GEB917592 GEJ917505:GNX917592 GOF917505:GXT917592 GYB917505:HHP917592 HHX917505:HRL917592 HRT917505:IBH917592 IBP917505:ILD917592 ILL917505:IUZ917592 IVH917505:JEV917592 JFD917505:JOR917592 JOZ917505:JYN917592 JYV917505:KIJ917592 KIR917505:KSF917592 KSN917505:LCB917592 LCJ917505:LLX917592 LMF917505:LVT917592 LWB917505:MFP917592 MFX917505:MPL917592 MPT917505:MZH917592 MZP917505:NJD917592 NJL917505:NSZ917592 NTH917505:OCV917592 ODD917505:OMR917592 OMZ917505:OWN917592 OWV917505:PGJ917592 PGR917505:PQF917592 PQN917505:QAB917592 QAJ917505:QJX917592 QKF917505:QTT917592 QUB917505:RDP917592 RDX917505:RNL917592 RNT917505:RXH917592 RXP917505:SHD917592 SHL917505:SQZ917592 SRH917505:TAV917592 TBD917505:TKR917592 TKZ917505:TUN917592 TUV917505:UEJ917592 UER917505:UOF917592 UON917505:UYB917592 UYJ917505:VHX917592 VIF917505:VRT917592 VSB917505:WBP917592 WBX917505:WLL917592 WLT917505:WVH917592 WVP917505:XFD917592 H983041:IV983128 JD983041:SR983128 SZ983041:ACN983128 ACV983041:AMJ983128 AMR983041:AWF983128 AWN983041:BGB983128 BGJ983041:BPX983128 BQF983041:BZT983128 CAB983041:CJP983128 CJX983041:CTL983128 CTT983041:DDH983128 DDP983041:DND983128 DNL983041:DWZ983128 DXH983041:EGV983128 EHD983041:EQR983128 EQZ983041:FAN983128 FAV983041:FKJ983128 FKR983041:FUF983128 FUN983041:GEB983128 GEJ983041:GNX983128 GOF983041:GXT983128 GYB983041:HHP983128 HHX983041:HRL983128 HRT983041:IBH983128 IBP983041:ILD983128 ILL983041:IUZ983128 IVH983041:JEV983128 JFD983041:JOR983128 JOZ983041:JYN983128 JYV983041:KIJ983128 KIR983041:KSF983128 KSN983041:LCB983128 LCJ983041:LLX983128 LMF983041:LVT983128 LWB983041:MFP983128 MFX983041:MPL983128 MPT983041:MZH983128 MZP983041:NJD983128 NJL983041:NSZ983128 NTH983041:OCV983128 ODD983041:OMR983128 OMZ983041:OWN983128 OWV983041:PGJ983128 PGR983041:PQF983128 PQN983041:QAB983128 QAJ983041:QJX983128 QKF983041:QTT983128 QUB983041:RDP983128 RDX983041:RNL983128 RNT983041:RXH983128 RXP983041:SHD983128 SHL983041:SQZ983128 SRH983041:TAV983128 TBD983041:TKR983128 TKZ983041:TUN983128 TUV983041:UEJ983128 UER983041:UOF983128 UON983041:UYB983128 UYJ983041:VHX983128 VIF983041:VRT983128 VSB983041:WBP983128 WBX983041:WLL983128 WLT983041:WVH983128 WVP983041:XFD983128 C12:E86 IY12:JA86 SU12:SW86 ACQ12:ACS86 AMM12:AMO86 AWI12:AWK86 BGE12:BGG86 BQA12:BQC86 BZW12:BZY86 CJS12:CJU86 CTO12:CTQ86 DDK12:DDM86 DNG12:DNI86 DXC12:DXE86 EGY12:EHA86 EQU12:EQW86 FAQ12:FAS86 FKM12:FKO86 FUI12:FUK86 GEE12:GEG86 GOA12:GOC86 GXW12:GXY86 HHS12:HHU86 HRO12:HRQ86 IBK12:IBM86 ILG12:ILI86 IVC12:IVE86 JEY12:JFA86 JOU12:JOW86 JYQ12:JYS86 KIM12:KIO86 KSI12:KSK86 LCE12:LCG86 LMA12:LMC86 LVW12:LVY86 MFS12:MFU86 MPO12:MPQ86 MZK12:MZM86 NJG12:NJI86 NTC12:NTE86 OCY12:ODA86 OMU12:OMW86 OWQ12:OWS86 PGM12:PGO86 PQI12:PQK86 QAE12:QAG86 QKA12:QKC86 QTW12:QTY86 RDS12:RDU86 RNO12:RNQ86 RXK12:RXM86 SHG12:SHI86 SRC12:SRE86 TAY12:TBA86 TKU12:TKW86 TUQ12:TUS86 UEM12:UEO86 UOI12:UOK86 UYE12:UYG86 VIA12:VIC86 VRW12:VRY86 WBS12:WBU86 WLO12:WLQ86 WVK12:WVM86 C65548:E65622 IY65548:JA65622 SU65548:SW65622 ACQ65548:ACS65622 AMM65548:AMO65622 AWI65548:AWK65622 BGE65548:BGG65622 BQA65548:BQC65622 BZW65548:BZY65622 CJS65548:CJU65622 CTO65548:CTQ65622 DDK65548:DDM65622 DNG65548:DNI65622 DXC65548:DXE65622 EGY65548:EHA65622 EQU65548:EQW65622 FAQ65548:FAS65622 FKM65548:FKO65622 FUI65548:FUK65622 GEE65548:GEG65622 GOA65548:GOC65622 GXW65548:GXY65622 HHS65548:HHU65622 HRO65548:HRQ65622 IBK65548:IBM65622 ILG65548:ILI65622 IVC65548:IVE65622 JEY65548:JFA65622 JOU65548:JOW65622 JYQ65548:JYS65622 KIM65548:KIO65622 KSI65548:KSK65622 LCE65548:LCG65622 LMA65548:LMC65622 LVW65548:LVY65622 MFS65548:MFU65622 MPO65548:MPQ65622 MZK65548:MZM65622 NJG65548:NJI65622 NTC65548:NTE65622 OCY65548:ODA65622 OMU65548:OMW65622 OWQ65548:OWS65622 PGM65548:PGO65622 PQI65548:PQK65622 QAE65548:QAG65622 QKA65548:QKC65622 QTW65548:QTY65622 RDS65548:RDU65622 RNO65548:RNQ65622 RXK65548:RXM65622 SHG65548:SHI65622 SRC65548:SRE65622 TAY65548:TBA65622 TKU65548:TKW65622 TUQ65548:TUS65622 UEM65548:UEO65622 UOI65548:UOK65622 UYE65548:UYG65622 VIA65548:VIC65622 VRW65548:VRY65622 WBS65548:WBU65622 WLO65548:WLQ65622 WVK65548:WVM65622 C131084:E131158 IY131084:JA131158 SU131084:SW131158 ACQ131084:ACS131158 AMM131084:AMO131158 AWI131084:AWK131158 BGE131084:BGG131158 BQA131084:BQC131158 BZW131084:BZY131158 CJS131084:CJU131158 CTO131084:CTQ131158 DDK131084:DDM131158 DNG131084:DNI131158 DXC131084:DXE131158 EGY131084:EHA131158 EQU131084:EQW131158 FAQ131084:FAS131158 FKM131084:FKO131158 FUI131084:FUK131158 GEE131084:GEG131158 GOA131084:GOC131158 GXW131084:GXY131158 HHS131084:HHU131158 HRO131084:HRQ131158 IBK131084:IBM131158 ILG131084:ILI131158 IVC131084:IVE131158 JEY131084:JFA131158 JOU131084:JOW131158 JYQ131084:JYS131158 KIM131084:KIO131158 KSI131084:KSK131158 LCE131084:LCG131158 LMA131084:LMC131158 LVW131084:LVY131158 MFS131084:MFU131158 MPO131084:MPQ131158 MZK131084:MZM131158 NJG131084:NJI131158 NTC131084:NTE131158 OCY131084:ODA131158 OMU131084:OMW131158 OWQ131084:OWS131158 PGM131084:PGO131158 PQI131084:PQK131158 QAE131084:QAG131158 QKA131084:QKC131158 QTW131084:QTY131158 RDS131084:RDU131158 RNO131084:RNQ131158 RXK131084:RXM131158 SHG131084:SHI131158 SRC131084:SRE131158 TAY131084:TBA131158 TKU131084:TKW131158 TUQ131084:TUS131158 UEM131084:UEO131158 UOI131084:UOK131158 UYE131084:UYG131158 VIA131084:VIC131158 VRW131084:VRY131158 WBS131084:WBU131158 WLO131084:WLQ131158 WVK131084:WVM131158 C196620:E196694 IY196620:JA196694 SU196620:SW196694 ACQ196620:ACS196694 AMM196620:AMO196694 AWI196620:AWK196694 BGE196620:BGG196694 BQA196620:BQC196694 BZW196620:BZY196694 CJS196620:CJU196694 CTO196620:CTQ196694 DDK196620:DDM196694 DNG196620:DNI196694 DXC196620:DXE196694 EGY196620:EHA196694 EQU196620:EQW196694 FAQ196620:FAS196694 FKM196620:FKO196694 FUI196620:FUK196694 GEE196620:GEG196694 GOA196620:GOC196694 GXW196620:GXY196694 HHS196620:HHU196694 HRO196620:HRQ196694 IBK196620:IBM196694 ILG196620:ILI196694 IVC196620:IVE196694 JEY196620:JFA196694 JOU196620:JOW196694 JYQ196620:JYS196694 KIM196620:KIO196694 KSI196620:KSK196694 LCE196620:LCG196694 LMA196620:LMC196694 LVW196620:LVY196694 MFS196620:MFU196694 MPO196620:MPQ196694 MZK196620:MZM196694 NJG196620:NJI196694 NTC196620:NTE196694 OCY196620:ODA196694 OMU196620:OMW196694 OWQ196620:OWS196694 PGM196620:PGO196694 PQI196620:PQK196694 QAE196620:QAG196694 QKA196620:QKC196694 QTW196620:QTY196694 RDS196620:RDU196694 RNO196620:RNQ196694 RXK196620:RXM196694 SHG196620:SHI196694 SRC196620:SRE196694 TAY196620:TBA196694 TKU196620:TKW196694 TUQ196620:TUS196694 UEM196620:UEO196694 UOI196620:UOK196694 UYE196620:UYG196694 VIA196620:VIC196694 VRW196620:VRY196694 WBS196620:WBU196694 WLO196620:WLQ196694 WVK196620:WVM196694 C262156:E262230 IY262156:JA262230 SU262156:SW262230 ACQ262156:ACS262230 AMM262156:AMO262230 AWI262156:AWK262230 BGE262156:BGG262230 BQA262156:BQC262230 BZW262156:BZY262230 CJS262156:CJU262230 CTO262156:CTQ262230 DDK262156:DDM262230 DNG262156:DNI262230 DXC262156:DXE262230 EGY262156:EHA262230 EQU262156:EQW262230 FAQ262156:FAS262230 FKM262156:FKO262230 FUI262156:FUK262230 GEE262156:GEG262230 GOA262156:GOC262230 GXW262156:GXY262230 HHS262156:HHU262230 HRO262156:HRQ262230 IBK262156:IBM262230 ILG262156:ILI262230 IVC262156:IVE262230 JEY262156:JFA262230 JOU262156:JOW262230 JYQ262156:JYS262230 KIM262156:KIO262230 KSI262156:KSK262230 LCE262156:LCG262230 LMA262156:LMC262230 LVW262156:LVY262230 MFS262156:MFU262230 MPO262156:MPQ262230 MZK262156:MZM262230 NJG262156:NJI262230 NTC262156:NTE262230 OCY262156:ODA262230 OMU262156:OMW262230 OWQ262156:OWS262230 PGM262156:PGO262230 PQI262156:PQK262230 QAE262156:QAG262230 QKA262156:QKC262230 QTW262156:QTY262230 RDS262156:RDU262230 RNO262156:RNQ262230 RXK262156:RXM262230 SHG262156:SHI262230 SRC262156:SRE262230 TAY262156:TBA262230 TKU262156:TKW262230 TUQ262156:TUS262230 UEM262156:UEO262230 UOI262156:UOK262230 UYE262156:UYG262230 VIA262156:VIC262230 VRW262156:VRY262230 WBS262156:WBU262230 WLO262156:WLQ262230 WVK262156:WVM262230 C327692:E327766 IY327692:JA327766 SU327692:SW327766 ACQ327692:ACS327766 AMM327692:AMO327766 AWI327692:AWK327766 BGE327692:BGG327766 BQA327692:BQC327766 BZW327692:BZY327766 CJS327692:CJU327766 CTO327692:CTQ327766 DDK327692:DDM327766 DNG327692:DNI327766 DXC327692:DXE327766 EGY327692:EHA327766 EQU327692:EQW327766 FAQ327692:FAS327766 FKM327692:FKO327766 FUI327692:FUK327766 GEE327692:GEG327766 GOA327692:GOC327766 GXW327692:GXY327766 HHS327692:HHU327766 HRO327692:HRQ327766 IBK327692:IBM327766 ILG327692:ILI327766 IVC327692:IVE327766 JEY327692:JFA327766 JOU327692:JOW327766 JYQ327692:JYS327766 KIM327692:KIO327766 KSI327692:KSK327766 LCE327692:LCG327766 LMA327692:LMC327766 LVW327692:LVY327766 MFS327692:MFU327766 MPO327692:MPQ327766 MZK327692:MZM327766 NJG327692:NJI327766 NTC327692:NTE327766 OCY327692:ODA327766 OMU327692:OMW327766 OWQ327692:OWS327766 PGM327692:PGO327766 PQI327692:PQK327766 QAE327692:QAG327766 QKA327692:QKC327766 QTW327692:QTY327766 RDS327692:RDU327766 RNO327692:RNQ327766 RXK327692:RXM327766 SHG327692:SHI327766 SRC327692:SRE327766 TAY327692:TBA327766 TKU327692:TKW327766 TUQ327692:TUS327766 UEM327692:UEO327766 UOI327692:UOK327766 UYE327692:UYG327766 VIA327692:VIC327766 VRW327692:VRY327766 WBS327692:WBU327766 WLO327692:WLQ327766 WVK327692:WVM327766 C393228:E393302 IY393228:JA393302 SU393228:SW393302 ACQ393228:ACS393302 AMM393228:AMO393302 AWI393228:AWK393302 BGE393228:BGG393302 BQA393228:BQC393302 BZW393228:BZY393302 CJS393228:CJU393302 CTO393228:CTQ393302 DDK393228:DDM393302 DNG393228:DNI393302 DXC393228:DXE393302 EGY393228:EHA393302 EQU393228:EQW393302 FAQ393228:FAS393302 FKM393228:FKO393302 FUI393228:FUK393302 GEE393228:GEG393302 GOA393228:GOC393302 GXW393228:GXY393302 HHS393228:HHU393302 HRO393228:HRQ393302 IBK393228:IBM393302 ILG393228:ILI393302 IVC393228:IVE393302 JEY393228:JFA393302 JOU393228:JOW393302 JYQ393228:JYS393302 KIM393228:KIO393302 KSI393228:KSK393302 LCE393228:LCG393302 LMA393228:LMC393302 LVW393228:LVY393302 MFS393228:MFU393302 MPO393228:MPQ393302 MZK393228:MZM393302 NJG393228:NJI393302 NTC393228:NTE393302 OCY393228:ODA393302 OMU393228:OMW393302 OWQ393228:OWS393302 PGM393228:PGO393302 PQI393228:PQK393302 QAE393228:QAG393302 QKA393228:QKC393302 QTW393228:QTY393302 RDS393228:RDU393302 RNO393228:RNQ393302 RXK393228:RXM393302 SHG393228:SHI393302 SRC393228:SRE393302 TAY393228:TBA393302 TKU393228:TKW393302 TUQ393228:TUS393302 UEM393228:UEO393302 UOI393228:UOK393302 UYE393228:UYG393302 VIA393228:VIC393302 VRW393228:VRY393302 WBS393228:WBU393302 WLO393228:WLQ393302 WVK393228:WVM393302 C458764:E458838 IY458764:JA458838 SU458764:SW458838 ACQ458764:ACS458838 AMM458764:AMO458838 AWI458764:AWK458838 BGE458764:BGG458838 BQA458764:BQC458838 BZW458764:BZY458838 CJS458764:CJU458838 CTO458764:CTQ458838 DDK458764:DDM458838 DNG458764:DNI458838 DXC458764:DXE458838 EGY458764:EHA458838 EQU458764:EQW458838 FAQ458764:FAS458838 FKM458764:FKO458838 FUI458764:FUK458838 GEE458764:GEG458838 GOA458764:GOC458838 GXW458764:GXY458838 HHS458764:HHU458838 HRO458764:HRQ458838 IBK458764:IBM458838 ILG458764:ILI458838 IVC458764:IVE458838 JEY458764:JFA458838 JOU458764:JOW458838 JYQ458764:JYS458838 KIM458764:KIO458838 KSI458764:KSK458838 LCE458764:LCG458838 LMA458764:LMC458838 LVW458764:LVY458838 MFS458764:MFU458838 MPO458764:MPQ458838 MZK458764:MZM458838 NJG458764:NJI458838 NTC458764:NTE458838 OCY458764:ODA458838 OMU458764:OMW458838 OWQ458764:OWS458838 PGM458764:PGO458838 PQI458764:PQK458838 QAE458764:QAG458838 QKA458764:QKC458838 QTW458764:QTY458838 RDS458764:RDU458838 RNO458764:RNQ458838 RXK458764:RXM458838 SHG458764:SHI458838 SRC458764:SRE458838 TAY458764:TBA458838 TKU458764:TKW458838 TUQ458764:TUS458838 UEM458764:UEO458838 UOI458764:UOK458838 UYE458764:UYG458838 VIA458764:VIC458838 VRW458764:VRY458838 WBS458764:WBU458838 WLO458764:WLQ458838 WVK458764:WVM458838 C524300:E524374 IY524300:JA524374 SU524300:SW524374 ACQ524300:ACS524374 AMM524300:AMO524374 AWI524300:AWK524374 BGE524300:BGG524374 BQA524300:BQC524374 BZW524300:BZY524374 CJS524300:CJU524374 CTO524300:CTQ524374 DDK524300:DDM524374 DNG524300:DNI524374 DXC524300:DXE524374 EGY524300:EHA524374 EQU524300:EQW524374 FAQ524300:FAS524374 FKM524300:FKO524374 FUI524300:FUK524374 GEE524300:GEG524374 GOA524300:GOC524374 GXW524300:GXY524374 HHS524300:HHU524374 HRO524300:HRQ524374 IBK524300:IBM524374 ILG524300:ILI524374 IVC524300:IVE524374 JEY524300:JFA524374 JOU524300:JOW524374 JYQ524300:JYS524374 KIM524300:KIO524374 KSI524300:KSK524374 LCE524300:LCG524374 LMA524300:LMC524374 LVW524300:LVY524374 MFS524300:MFU524374 MPO524300:MPQ524374 MZK524300:MZM524374 NJG524300:NJI524374 NTC524300:NTE524374 OCY524300:ODA524374 OMU524300:OMW524374 OWQ524300:OWS524374 PGM524300:PGO524374 PQI524300:PQK524374 QAE524300:QAG524374 QKA524300:QKC524374 QTW524300:QTY524374 RDS524300:RDU524374 RNO524300:RNQ524374 RXK524300:RXM524374 SHG524300:SHI524374 SRC524300:SRE524374 TAY524300:TBA524374 TKU524300:TKW524374 TUQ524300:TUS524374 UEM524300:UEO524374 UOI524300:UOK524374 UYE524300:UYG524374 VIA524300:VIC524374 VRW524300:VRY524374 WBS524300:WBU524374 WLO524300:WLQ524374 WVK524300:WVM524374 C589836:E589910 IY589836:JA589910 SU589836:SW589910 ACQ589836:ACS589910 AMM589836:AMO589910 AWI589836:AWK589910 BGE589836:BGG589910 BQA589836:BQC589910 BZW589836:BZY589910 CJS589836:CJU589910 CTO589836:CTQ589910 DDK589836:DDM589910 DNG589836:DNI589910 DXC589836:DXE589910 EGY589836:EHA589910 EQU589836:EQW589910 FAQ589836:FAS589910 FKM589836:FKO589910 FUI589836:FUK589910 GEE589836:GEG589910 GOA589836:GOC589910 GXW589836:GXY589910 HHS589836:HHU589910 HRO589836:HRQ589910 IBK589836:IBM589910 ILG589836:ILI589910 IVC589836:IVE589910 JEY589836:JFA589910 JOU589836:JOW589910 JYQ589836:JYS589910 KIM589836:KIO589910 KSI589836:KSK589910 LCE589836:LCG589910 LMA589836:LMC589910 LVW589836:LVY589910 MFS589836:MFU589910 MPO589836:MPQ589910 MZK589836:MZM589910 NJG589836:NJI589910 NTC589836:NTE589910 OCY589836:ODA589910 OMU589836:OMW589910 OWQ589836:OWS589910 PGM589836:PGO589910 PQI589836:PQK589910 QAE589836:QAG589910 QKA589836:QKC589910 QTW589836:QTY589910 RDS589836:RDU589910 RNO589836:RNQ589910 RXK589836:RXM589910 SHG589836:SHI589910 SRC589836:SRE589910 TAY589836:TBA589910 TKU589836:TKW589910 TUQ589836:TUS589910 UEM589836:UEO589910 UOI589836:UOK589910 UYE589836:UYG589910 VIA589836:VIC589910 VRW589836:VRY589910 WBS589836:WBU589910 WLO589836:WLQ589910 WVK589836:WVM589910 C655372:E655446 IY655372:JA655446 SU655372:SW655446 ACQ655372:ACS655446 AMM655372:AMO655446 AWI655372:AWK655446 BGE655372:BGG655446 BQA655372:BQC655446 BZW655372:BZY655446 CJS655372:CJU655446 CTO655372:CTQ655446 DDK655372:DDM655446 DNG655372:DNI655446 DXC655372:DXE655446 EGY655372:EHA655446 EQU655372:EQW655446 FAQ655372:FAS655446 FKM655372:FKO655446 FUI655372:FUK655446 GEE655372:GEG655446 GOA655372:GOC655446 GXW655372:GXY655446 HHS655372:HHU655446 HRO655372:HRQ655446 IBK655372:IBM655446 ILG655372:ILI655446 IVC655372:IVE655446 JEY655372:JFA655446 JOU655372:JOW655446 JYQ655372:JYS655446 KIM655372:KIO655446 KSI655372:KSK655446 LCE655372:LCG655446 LMA655372:LMC655446 LVW655372:LVY655446 MFS655372:MFU655446 MPO655372:MPQ655446 MZK655372:MZM655446 NJG655372:NJI655446 NTC655372:NTE655446 OCY655372:ODA655446 OMU655372:OMW655446 OWQ655372:OWS655446 PGM655372:PGO655446 PQI655372:PQK655446 QAE655372:QAG655446 QKA655372:QKC655446 QTW655372:QTY655446 RDS655372:RDU655446 RNO655372:RNQ655446 RXK655372:RXM655446 SHG655372:SHI655446 SRC655372:SRE655446 TAY655372:TBA655446 TKU655372:TKW655446 TUQ655372:TUS655446 UEM655372:UEO655446 UOI655372:UOK655446 UYE655372:UYG655446 VIA655372:VIC655446 VRW655372:VRY655446 WBS655372:WBU655446 WLO655372:WLQ655446 WVK655372:WVM655446 C720908:E720982 IY720908:JA720982 SU720908:SW720982 ACQ720908:ACS720982 AMM720908:AMO720982 AWI720908:AWK720982 BGE720908:BGG720982 BQA720908:BQC720982 BZW720908:BZY720982 CJS720908:CJU720982 CTO720908:CTQ720982 DDK720908:DDM720982 DNG720908:DNI720982 DXC720908:DXE720982 EGY720908:EHA720982 EQU720908:EQW720982 FAQ720908:FAS720982 FKM720908:FKO720982 FUI720908:FUK720982 GEE720908:GEG720982 GOA720908:GOC720982 GXW720908:GXY720982 HHS720908:HHU720982 HRO720908:HRQ720982 IBK720908:IBM720982 ILG720908:ILI720982 IVC720908:IVE720982 JEY720908:JFA720982 JOU720908:JOW720982 JYQ720908:JYS720982 KIM720908:KIO720982 KSI720908:KSK720982 LCE720908:LCG720982 LMA720908:LMC720982 LVW720908:LVY720982 MFS720908:MFU720982 MPO720908:MPQ720982 MZK720908:MZM720982 NJG720908:NJI720982 NTC720908:NTE720982 OCY720908:ODA720982 OMU720908:OMW720982 OWQ720908:OWS720982 PGM720908:PGO720982 PQI720908:PQK720982 QAE720908:QAG720982 QKA720908:QKC720982 QTW720908:QTY720982 RDS720908:RDU720982 RNO720908:RNQ720982 RXK720908:RXM720982 SHG720908:SHI720982 SRC720908:SRE720982 TAY720908:TBA720982 TKU720908:TKW720982 TUQ720908:TUS720982 UEM720908:UEO720982 UOI720908:UOK720982 UYE720908:UYG720982 VIA720908:VIC720982 VRW720908:VRY720982 WBS720908:WBU720982 WLO720908:WLQ720982 WVK720908:WVM720982 C786444:E786518 IY786444:JA786518 SU786444:SW786518 ACQ786444:ACS786518 AMM786444:AMO786518 AWI786444:AWK786518 BGE786444:BGG786518 BQA786444:BQC786518 BZW786444:BZY786518 CJS786444:CJU786518 CTO786444:CTQ786518 DDK786444:DDM786518 DNG786444:DNI786518 DXC786444:DXE786518 EGY786444:EHA786518 EQU786444:EQW786518 FAQ786444:FAS786518 FKM786444:FKO786518 FUI786444:FUK786518 GEE786444:GEG786518 GOA786444:GOC786518 GXW786444:GXY786518 HHS786444:HHU786518 HRO786444:HRQ786518 IBK786444:IBM786518 ILG786444:ILI786518 IVC786444:IVE786518 JEY786444:JFA786518 JOU786444:JOW786518 JYQ786444:JYS786518 KIM786444:KIO786518 KSI786444:KSK786518 LCE786444:LCG786518 LMA786444:LMC786518 LVW786444:LVY786518 MFS786444:MFU786518 MPO786444:MPQ786518 MZK786444:MZM786518 NJG786444:NJI786518 NTC786444:NTE786518 OCY786444:ODA786518 OMU786444:OMW786518 OWQ786444:OWS786518 PGM786444:PGO786518 PQI786444:PQK786518 QAE786444:QAG786518 QKA786444:QKC786518 QTW786444:QTY786518 RDS786444:RDU786518 RNO786444:RNQ786518 RXK786444:RXM786518 SHG786444:SHI786518 SRC786444:SRE786518 TAY786444:TBA786518 TKU786444:TKW786518 TUQ786444:TUS786518 UEM786444:UEO786518 UOI786444:UOK786518 UYE786444:UYG786518 VIA786444:VIC786518 VRW786444:VRY786518 WBS786444:WBU786518 WLO786444:WLQ786518 WVK786444:WVM786518 C851980:E852054 IY851980:JA852054 SU851980:SW852054 ACQ851980:ACS852054 AMM851980:AMO852054 AWI851980:AWK852054 BGE851980:BGG852054 BQA851980:BQC852054 BZW851980:BZY852054 CJS851980:CJU852054 CTO851980:CTQ852054 DDK851980:DDM852054 DNG851980:DNI852054 DXC851980:DXE852054 EGY851980:EHA852054 EQU851980:EQW852054 FAQ851980:FAS852054 FKM851980:FKO852054 FUI851980:FUK852054 GEE851980:GEG852054 GOA851980:GOC852054 GXW851980:GXY852054 HHS851980:HHU852054 HRO851980:HRQ852054 IBK851980:IBM852054 ILG851980:ILI852054 IVC851980:IVE852054 JEY851980:JFA852054 JOU851980:JOW852054 JYQ851980:JYS852054 KIM851980:KIO852054 KSI851980:KSK852054 LCE851980:LCG852054 LMA851980:LMC852054 LVW851980:LVY852054 MFS851980:MFU852054 MPO851980:MPQ852054 MZK851980:MZM852054 NJG851980:NJI852054 NTC851980:NTE852054 OCY851980:ODA852054 OMU851980:OMW852054 OWQ851980:OWS852054 PGM851980:PGO852054 PQI851980:PQK852054 QAE851980:QAG852054 QKA851980:QKC852054 QTW851980:QTY852054 RDS851980:RDU852054 RNO851980:RNQ852054 RXK851980:RXM852054 SHG851980:SHI852054 SRC851980:SRE852054 TAY851980:TBA852054 TKU851980:TKW852054 TUQ851980:TUS852054 UEM851980:UEO852054 UOI851980:UOK852054 UYE851980:UYG852054 VIA851980:VIC852054 VRW851980:VRY852054 WBS851980:WBU852054 WLO851980:WLQ852054 WVK851980:WVM852054 C917516:E917590 IY917516:JA917590 SU917516:SW917590 ACQ917516:ACS917590 AMM917516:AMO917590 AWI917516:AWK917590 BGE917516:BGG917590 BQA917516:BQC917590 BZW917516:BZY917590 CJS917516:CJU917590 CTO917516:CTQ917590 DDK917516:DDM917590 DNG917516:DNI917590 DXC917516:DXE917590 EGY917516:EHA917590 EQU917516:EQW917590 FAQ917516:FAS917590 FKM917516:FKO917590 FUI917516:FUK917590 GEE917516:GEG917590 GOA917516:GOC917590 GXW917516:GXY917590 HHS917516:HHU917590 HRO917516:HRQ917590 IBK917516:IBM917590 ILG917516:ILI917590 IVC917516:IVE917590 JEY917516:JFA917590 JOU917516:JOW917590 JYQ917516:JYS917590 KIM917516:KIO917590 KSI917516:KSK917590 LCE917516:LCG917590 LMA917516:LMC917590 LVW917516:LVY917590 MFS917516:MFU917590 MPO917516:MPQ917590 MZK917516:MZM917590 NJG917516:NJI917590 NTC917516:NTE917590 OCY917516:ODA917590 OMU917516:OMW917590 OWQ917516:OWS917590 PGM917516:PGO917590 PQI917516:PQK917590 QAE917516:QAG917590 QKA917516:QKC917590 QTW917516:QTY917590 RDS917516:RDU917590 RNO917516:RNQ917590 RXK917516:RXM917590 SHG917516:SHI917590 SRC917516:SRE917590 TAY917516:TBA917590 TKU917516:TKW917590 TUQ917516:TUS917590 UEM917516:UEO917590 UOI917516:UOK917590 UYE917516:UYG917590 VIA917516:VIC917590 VRW917516:VRY917590 WBS917516:WBU917590 WLO917516:WLQ917590 WVK917516:WVM917590 C983052:E983126 IY983052:JA983126 SU983052:SW983126 ACQ983052:ACS983126 AMM983052:AMO983126 AWI983052:AWK983126 BGE983052:BGG983126 BQA983052:BQC983126 BZW983052:BZY983126 CJS983052:CJU983126 CTO983052:CTQ983126 DDK983052:DDM983126 DNG983052:DNI983126 DXC983052:DXE983126 EGY983052:EHA983126 EQU983052:EQW983126 FAQ983052:FAS983126 FKM983052:FKO983126 FUI983052:FUK983126 GEE983052:GEG983126 GOA983052:GOC983126 GXW983052:GXY983126 HHS983052:HHU983126 HRO983052:HRQ983126 IBK983052:IBM983126 ILG983052:ILI983126 IVC983052:IVE983126 JEY983052:JFA983126 JOU983052:JOW983126 JYQ983052:JYS983126 KIM983052:KIO983126 KSI983052:KSK983126 LCE983052:LCG983126 LMA983052:LMC983126 LVW983052:LVY983126 MFS983052:MFU983126 MPO983052:MPQ983126 MZK983052:MZM983126 NJG983052:NJI983126 NTC983052:NTE983126 OCY983052:ODA983126 OMU983052:OMW983126 OWQ983052:OWS983126 PGM983052:PGO983126 PQI983052:PQK983126 QAE983052:QAG983126 QKA983052:QKC983126 QTW983052:QTY983126 RDS983052:RDU983126 RNO983052:RNQ983126 RXK983052:RXM983126 SHG983052:SHI983126 SRC983052:SRE983126 TAY983052:TBA983126 TKU983052:TKW983126 TUQ983052:TUS983126 UEM983052:UEO983126 UOI983052:UOK983126 UYE983052:UYG983126 VIA983052:VIC983126 VRW983052:VRY983126 WBS983052:WBU983126 WLO983052:WLQ983126 WVK983052:WVM983126 A1:A10 IW1:IW10 SS1:SS10 ACO1:ACO10 AMK1:AMK10 AWG1:AWG10 BGC1:BGC10 BPY1:BPY10 BZU1:BZU10 CJQ1:CJQ10 CTM1:CTM10 DDI1:DDI10 DNE1:DNE10 DXA1:DXA10 EGW1:EGW10 EQS1:EQS10 FAO1:FAO10 FKK1:FKK10 FUG1:FUG10 GEC1:GEC10 GNY1:GNY10 GXU1:GXU10 HHQ1:HHQ10 HRM1:HRM10 IBI1:IBI10 ILE1:ILE10 IVA1:IVA10 JEW1:JEW10 JOS1:JOS10 JYO1:JYO10 KIK1:KIK10 KSG1:KSG10 LCC1:LCC10 LLY1:LLY10 LVU1:LVU10 MFQ1:MFQ10 MPM1:MPM10 MZI1:MZI10 NJE1:NJE10 NTA1:NTA10 OCW1:OCW10 OMS1:OMS10 OWO1:OWO10 PGK1:PGK10 PQG1:PQG10 QAC1:QAC10 QJY1:QJY10 QTU1:QTU10 RDQ1:RDQ10 RNM1:RNM10 RXI1:RXI10 SHE1:SHE10 SRA1:SRA10 TAW1:TAW10 TKS1:TKS10 TUO1:TUO10 UEK1:UEK10 UOG1:UOG10 UYC1:UYC10 VHY1:VHY10 VRU1:VRU10 WBQ1:WBQ10 WLM1:WLM10 WVI1:WVI10 F1:G86 JB1:JC86 SX1:SY86 ACT1:ACU86 AMP1:AMQ86 AWL1:AWM86 BGH1:BGI86 BQD1:BQE86 BZZ1:CAA86 CJV1:CJW86 CTR1:CTS86 DDN1:DDO86 DNJ1:DNK86 DXF1:DXG86 EHB1:EHC86 EQX1:EQY86 FAT1:FAU86 FKP1:FKQ86 FUL1:FUM86 GEH1:GEI86 GOD1:GOE86 GXZ1:GYA86 HHV1:HHW86 HRR1:HRS86 IBN1:IBO86 ILJ1:ILK86 IVF1:IVG86 JFB1:JFC86 JOX1:JOY86 JYT1:JYU86 KIP1:KIQ86 KSL1:KSM86 LCH1:LCI86 LMD1:LME86 LVZ1:LWA86 MFV1:MFW86 MPR1:MPS86 MZN1:MZO86 NJJ1:NJK86 NTF1:NTG86 ODB1:ODC86 OMX1:OMY86 OWT1:OWU86 PGP1:PGQ86 PQL1:PQM86 QAH1:QAI86 QKD1:QKE86 QTZ1:QUA86 RDV1:RDW86 RNR1:RNS86 RXN1:RXO86 SHJ1:SHK86 SRF1:SRG86 TBB1:TBC86 TKX1:TKY86 TUT1:TUU86 UEP1:UEQ86 UOL1:UOM86 UYH1:UYI86 VID1:VIE86 VRZ1:VSA86 WBV1:WBW86 WLR1:WLS86 WVN1:WVO86 F65537:G65622 JB65537:JC65622 SX65537:SY65622 ACT65537:ACU65622 AMP65537:AMQ65622 AWL65537:AWM65622 BGH65537:BGI65622 BQD65537:BQE65622 BZZ65537:CAA65622 CJV65537:CJW65622 CTR65537:CTS65622 DDN65537:DDO65622 DNJ65537:DNK65622 DXF65537:DXG65622 EHB65537:EHC65622 EQX65537:EQY65622 FAT65537:FAU65622 FKP65537:FKQ65622 FUL65537:FUM65622 GEH65537:GEI65622 GOD65537:GOE65622 GXZ65537:GYA65622 HHV65537:HHW65622 HRR65537:HRS65622 IBN65537:IBO65622 ILJ65537:ILK65622 IVF65537:IVG65622 JFB65537:JFC65622 JOX65537:JOY65622 JYT65537:JYU65622 KIP65537:KIQ65622 KSL65537:KSM65622 LCH65537:LCI65622 LMD65537:LME65622 LVZ65537:LWA65622 MFV65537:MFW65622 MPR65537:MPS65622 MZN65537:MZO65622 NJJ65537:NJK65622 NTF65537:NTG65622 ODB65537:ODC65622 OMX65537:OMY65622 OWT65537:OWU65622 PGP65537:PGQ65622 PQL65537:PQM65622 QAH65537:QAI65622 QKD65537:QKE65622 QTZ65537:QUA65622 RDV65537:RDW65622 RNR65537:RNS65622 RXN65537:RXO65622 SHJ65537:SHK65622 SRF65537:SRG65622 TBB65537:TBC65622 TKX65537:TKY65622 TUT65537:TUU65622 UEP65537:UEQ65622 UOL65537:UOM65622 UYH65537:UYI65622 VID65537:VIE65622 VRZ65537:VSA65622 WBV65537:WBW65622 WLR65537:WLS65622 WVN65537:WVO65622 F131073:G131158 JB131073:JC131158 SX131073:SY131158 ACT131073:ACU131158 AMP131073:AMQ131158 AWL131073:AWM131158 BGH131073:BGI131158 BQD131073:BQE131158 BZZ131073:CAA131158 CJV131073:CJW131158 CTR131073:CTS131158 DDN131073:DDO131158 DNJ131073:DNK131158 DXF131073:DXG131158 EHB131073:EHC131158 EQX131073:EQY131158 FAT131073:FAU131158 FKP131073:FKQ131158 FUL131073:FUM131158 GEH131073:GEI131158 GOD131073:GOE131158 GXZ131073:GYA131158 HHV131073:HHW131158 HRR131073:HRS131158 IBN131073:IBO131158 ILJ131073:ILK131158 IVF131073:IVG131158 JFB131073:JFC131158 JOX131073:JOY131158 JYT131073:JYU131158 KIP131073:KIQ131158 KSL131073:KSM131158 LCH131073:LCI131158 LMD131073:LME131158 LVZ131073:LWA131158 MFV131073:MFW131158 MPR131073:MPS131158 MZN131073:MZO131158 NJJ131073:NJK131158 NTF131073:NTG131158 ODB131073:ODC131158 OMX131073:OMY131158 OWT131073:OWU131158 PGP131073:PGQ131158 PQL131073:PQM131158 QAH131073:QAI131158 QKD131073:QKE131158 QTZ131073:QUA131158 RDV131073:RDW131158 RNR131073:RNS131158 RXN131073:RXO131158 SHJ131073:SHK131158 SRF131073:SRG131158 TBB131073:TBC131158 TKX131073:TKY131158 TUT131073:TUU131158 UEP131073:UEQ131158 UOL131073:UOM131158 UYH131073:UYI131158 VID131073:VIE131158 VRZ131073:VSA131158 WBV131073:WBW131158 WLR131073:WLS131158 WVN131073:WVO131158 F196609:G196694 JB196609:JC196694 SX196609:SY196694 ACT196609:ACU196694 AMP196609:AMQ196694 AWL196609:AWM196694 BGH196609:BGI196694 BQD196609:BQE196694 BZZ196609:CAA196694 CJV196609:CJW196694 CTR196609:CTS196694 DDN196609:DDO196694 DNJ196609:DNK196694 DXF196609:DXG196694 EHB196609:EHC196694 EQX196609:EQY196694 FAT196609:FAU196694 FKP196609:FKQ196694 FUL196609:FUM196694 GEH196609:GEI196694 GOD196609:GOE196694 GXZ196609:GYA196694 HHV196609:HHW196694 HRR196609:HRS196694 IBN196609:IBO196694 ILJ196609:ILK196694 IVF196609:IVG196694 JFB196609:JFC196694 JOX196609:JOY196694 JYT196609:JYU196694 KIP196609:KIQ196694 KSL196609:KSM196694 LCH196609:LCI196694 LMD196609:LME196694 LVZ196609:LWA196694 MFV196609:MFW196694 MPR196609:MPS196694 MZN196609:MZO196694 NJJ196609:NJK196694 NTF196609:NTG196694 ODB196609:ODC196694 OMX196609:OMY196694 OWT196609:OWU196694 PGP196609:PGQ196694 PQL196609:PQM196694 QAH196609:QAI196694 QKD196609:QKE196694 QTZ196609:QUA196694 RDV196609:RDW196694 RNR196609:RNS196694 RXN196609:RXO196694 SHJ196609:SHK196694 SRF196609:SRG196694 TBB196609:TBC196694 TKX196609:TKY196694 TUT196609:TUU196694 UEP196609:UEQ196694 UOL196609:UOM196694 UYH196609:UYI196694 VID196609:VIE196694 VRZ196609:VSA196694 WBV196609:WBW196694 WLR196609:WLS196694 WVN196609:WVO196694 F262145:G262230 JB262145:JC262230 SX262145:SY262230 ACT262145:ACU262230 AMP262145:AMQ262230 AWL262145:AWM262230 BGH262145:BGI262230 BQD262145:BQE262230 BZZ262145:CAA262230 CJV262145:CJW262230 CTR262145:CTS262230 DDN262145:DDO262230 DNJ262145:DNK262230 DXF262145:DXG262230 EHB262145:EHC262230 EQX262145:EQY262230 FAT262145:FAU262230 FKP262145:FKQ262230 FUL262145:FUM262230 GEH262145:GEI262230 GOD262145:GOE262230 GXZ262145:GYA262230 HHV262145:HHW262230 HRR262145:HRS262230 IBN262145:IBO262230 ILJ262145:ILK262230 IVF262145:IVG262230 JFB262145:JFC262230 JOX262145:JOY262230 JYT262145:JYU262230 KIP262145:KIQ262230 KSL262145:KSM262230 LCH262145:LCI262230 LMD262145:LME262230 LVZ262145:LWA262230 MFV262145:MFW262230 MPR262145:MPS262230 MZN262145:MZO262230 NJJ262145:NJK262230 NTF262145:NTG262230 ODB262145:ODC262230 OMX262145:OMY262230 OWT262145:OWU262230 PGP262145:PGQ262230 PQL262145:PQM262230 QAH262145:QAI262230 QKD262145:QKE262230 QTZ262145:QUA262230 RDV262145:RDW262230 RNR262145:RNS262230 RXN262145:RXO262230 SHJ262145:SHK262230 SRF262145:SRG262230 TBB262145:TBC262230 TKX262145:TKY262230 TUT262145:TUU262230 UEP262145:UEQ262230 UOL262145:UOM262230 UYH262145:UYI262230 VID262145:VIE262230 VRZ262145:VSA262230 WBV262145:WBW262230 WLR262145:WLS262230 WVN262145:WVO262230 F327681:G327766 JB327681:JC327766 SX327681:SY327766 ACT327681:ACU327766 AMP327681:AMQ327766 AWL327681:AWM327766 BGH327681:BGI327766 BQD327681:BQE327766 BZZ327681:CAA327766 CJV327681:CJW327766 CTR327681:CTS327766 DDN327681:DDO327766 DNJ327681:DNK327766 DXF327681:DXG327766 EHB327681:EHC327766 EQX327681:EQY327766 FAT327681:FAU327766 FKP327681:FKQ327766 FUL327681:FUM327766 GEH327681:GEI327766 GOD327681:GOE327766 GXZ327681:GYA327766 HHV327681:HHW327766 HRR327681:HRS327766 IBN327681:IBO327766 ILJ327681:ILK327766 IVF327681:IVG327766 JFB327681:JFC327766 JOX327681:JOY327766 JYT327681:JYU327766 KIP327681:KIQ327766 KSL327681:KSM327766 LCH327681:LCI327766 LMD327681:LME327766 LVZ327681:LWA327766 MFV327681:MFW327766 MPR327681:MPS327766 MZN327681:MZO327766 NJJ327681:NJK327766 NTF327681:NTG327766 ODB327681:ODC327766 OMX327681:OMY327766 OWT327681:OWU327766 PGP327681:PGQ327766 PQL327681:PQM327766 QAH327681:QAI327766 QKD327681:QKE327766 QTZ327681:QUA327766 RDV327681:RDW327766 RNR327681:RNS327766 RXN327681:RXO327766 SHJ327681:SHK327766 SRF327681:SRG327766 TBB327681:TBC327766 TKX327681:TKY327766 TUT327681:TUU327766 UEP327681:UEQ327766 UOL327681:UOM327766 UYH327681:UYI327766 VID327681:VIE327766 VRZ327681:VSA327766 WBV327681:WBW327766 WLR327681:WLS327766 WVN327681:WVO327766 F393217:G393302 JB393217:JC393302 SX393217:SY393302 ACT393217:ACU393302 AMP393217:AMQ393302 AWL393217:AWM393302 BGH393217:BGI393302 BQD393217:BQE393302 BZZ393217:CAA393302 CJV393217:CJW393302 CTR393217:CTS393302 DDN393217:DDO393302 DNJ393217:DNK393302 DXF393217:DXG393302 EHB393217:EHC393302 EQX393217:EQY393302 FAT393217:FAU393302 FKP393217:FKQ393302 FUL393217:FUM393302 GEH393217:GEI393302 GOD393217:GOE393302 GXZ393217:GYA393302 HHV393217:HHW393302 HRR393217:HRS393302 IBN393217:IBO393302 ILJ393217:ILK393302 IVF393217:IVG393302 JFB393217:JFC393302 JOX393217:JOY393302 JYT393217:JYU393302 KIP393217:KIQ393302 KSL393217:KSM393302 LCH393217:LCI393302 LMD393217:LME393302 LVZ393217:LWA393302 MFV393217:MFW393302 MPR393217:MPS393302 MZN393217:MZO393302 NJJ393217:NJK393302 NTF393217:NTG393302 ODB393217:ODC393302 OMX393217:OMY393302 OWT393217:OWU393302 PGP393217:PGQ393302 PQL393217:PQM393302 QAH393217:QAI393302 QKD393217:QKE393302 QTZ393217:QUA393302 RDV393217:RDW393302 RNR393217:RNS393302 RXN393217:RXO393302 SHJ393217:SHK393302 SRF393217:SRG393302 TBB393217:TBC393302 TKX393217:TKY393302 TUT393217:TUU393302 UEP393217:UEQ393302 UOL393217:UOM393302 UYH393217:UYI393302 VID393217:VIE393302 VRZ393217:VSA393302 WBV393217:WBW393302 WLR393217:WLS393302 WVN393217:WVO393302 F458753:G458838 JB458753:JC458838 SX458753:SY458838 ACT458753:ACU458838 AMP458753:AMQ458838 AWL458753:AWM458838 BGH458753:BGI458838 BQD458753:BQE458838 BZZ458753:CAA458838 CJV458753:CJW458838 CTR458753:CTS458838 DDN458753:DDO458838 DNJ458753:DNK458838 DXF458753:DXG458838 EHB458753:EHC458838 EQX458753:EQY458838 FAT458753:FAU458838 FKP458753:FKQ458838 FUL458753:FUM458838 GEH458753:GEI458838 GOD458753:GOE458838 GXZ458753:GYA458838 HHV458753:HHW458838 HRR458753:HRS458838 IBN458753:IBO458838 ILJ458753:ILK458838 IVF458753:IVG458838 JFB458753:JFC458838 JOX458753:JOY458838 JYT458753:JYU458838 KIP458753:KIQ458838 KSL458753:KSM458838 LCH458753:LCI458838 LMD458753:LME458838 LVZ458753:LWA458838 MFV458753:MFW458838 MPR458753:MPS458838 MZN458753:MZO458838 NJJ458753:NJK458838 NTF458753:NTG458838 ODB458753:ODC458838 OMX458753:OMY458838 OWT458753:OWU458838 PGP458753:PGQ458838 PQL458753:PQM458838 QAH458753:QAI458838 QKD458753:QKE458838 QTZ458753:QUA458838 RDV458753:RDW458838 RNR458753:RNS458838 RXN458753:RXO458838 SHJ458753:SHK458838 SRF458753:SRG458838 TBB458753:TBC458838 TKX458753:TKY458838 TUT458753:TUU458838 UEP458753:UEQ458838 UOL458753:UOM458838 UYH458753:UYI458838 VID458753:VIE458838 VRZ458753:VSA458838 WBV458753:WBW458838 WLR458753:WLS458838 WVN458753:WVO458838 F524289:G524374 JB524289:JC524374 SX524289:SY524374 ACT524289:ACU524374 AMP524289:AMQ524374 AWL524289:AWM524374 BGH524289:BGI524374 BQD524289:BQE524374 BZZ524289:CAA524374 CJV524289:CJW524374 CTR524289:CTS524374 DDN524289:DDO524374 DNJ524289:DNK524374 DXF524289:DXG524374 EHB524289:EHC524374 EQX524289:EQY524374 FAT524289:FAU524374 FKP524289:FKQ524374 FUL524289:FUM524374 GEH524289:GEI524374 GOD524289:GOE524374 GXZ524289:GYA524374 HHV524289:HHW524374 HRR524289:HRS524374 IBN524289:IBO524374 ILJ524289:ILK524374 IVF524289:IVG524374 JFB524289:JFC524374 JOX524289:JOY524374 JYT524289:JYU524374 KIP524289:KIQ524374 KSL524289:KSM524374 LCH524289:LCI524374 LMD524289:LME524374 LVZ524289:LWA524374 MFV524289:MFW524374 MPR524289:MPS524374 MZN524289:MZO524374 NJJ524289:NJK524374 NTF524289:NTG524374 ODB524289:ODC524374 OMX524289:OMY524374 OWT524289:OWU524374 PGP524289:PGQ524374 PQL524289:PQM524374 QAH524289:QAI524374 QKD524289:QKE524374 QTZ524289:QUA524374 RDV524289:RDW524374 RNR524289:RNS524374 RXN524289:RXO524374 SHJ524289:SHK524374 SRF524289:SRG524374 TBB524289:TBC524374 TKX524289:TKY524374 TUT524289:TUU524374 UEP524289:UEQ524374 UOL524289:UOM524374 UYH524289:UYI524374 VID524289:VIE524374 VRZ524289:VSA524374 WBV524289:WBW524374 WLR524289:WLS524374 WVN524289:WVO524374 F589825:G589910 JB589825:JC589910 SX589825:SY589910 ACT589825:ACU589910 AMP589825:AMQ589910 AWL589825:AWM589910 BGH589825:BGI589910 BQD589825:BQE589910 BZZ589825:CAA589910 CJV589825:CJW589910 CTR589825:CTS589910 DDN589825:DDO589910 DNJ589825:DNK589910 DXF589825:DXG589910 EHB589825:EHC589910 EQX589825:EQY589910 FAT589825:FAU589910 FKP589825:FKQ589910 FUL589825:FUM589910 GEH589825:GEI589910 GOD589825:GOE589910 GXZ589825:GYA589910 HHV589825:HHW589910 HRR589825:HRS589910 IBN589825:IBO589910 ILJ589825:ILK589910 IVF589825:IVG589910 JFB589825:JFC589910 JOX589825:JOY589910 JYT589825:JYU589910 KIP589825:KIQ589910 KSL589825:KSM589910 LCH589825:LCI589910 LMD589825:LME589910 LVZ589825:LWA589910 MFV589825:MFW589910 MPR589825:MPS589910 MZN589825:MZO589910 NJJ589825:NJK589910 NTF589825:NTG589910 ODB589825:ODC589910 OMX589825:OMY589910 OWT589825:OWU589910 PGP589825:PGQ589910 PQL589825:PQM589910 QAH589825:QAI589910 QKD589825:QKE589910 QTZ589825:QUA589910 RDV589825:RDW589910 RNR589825:RNS589910 RXN589825:RXO589910 SHJ589825:SHK589910 SRF589825:SRG589910 TBB589825:TBC589910 TKX589825:TKY589910 TUT589825:TUU589910 UEP589825:UEQ589910 UOL589825:UOM589910 UYH589825:UYI589910 VID589825:VIE589910 VRZ589825:VSA589910 WBV589825:WBW589910 WLR589825:WLS589910 WVN589825:WVO589910 F655361:G655446 JB655361:JC655446 SX655361:SY655446 ACT655361:ACU655446 AMP655361:AMQ655446 AWL655361:AWM655446 BGH655361:BGI655446 BQD655361:BQE655446 BZZ655361:CAA655446 CJV655361:CJW655446 CTR655361:CTS655446 DDN655361:DDO655446 DNJ655361:DNK655446 DXF655361:DXG655446 EHB655361:EHC655446 EQX655361:EQY655446 FAT655361:FAU655446 FKP655361:FKQ655446 FUL655361:FUM655446 GEH655361:GEI655446 GOD655361:GOE655446 GXZ655361:GYA655446 HHV655361:HHW655446 HRR655361:HRS655446 IBN655361:IBO655446 ILJ655361:ILK655446 IVF655361:IVG655446 JFB655361:JFC655446 JOX655361:JOY655446 JYT655361:JYU655446 KIP655361:KIQ655446 KSL655361:KSM655446 LCH655361:LCI655446 LMD655361:LME655446 LVZ655361:LWA655446 MFV655361:MFW655446 MPR655361:MPS655446 MZN655361:MZO655446 NJJ655361:NJK655446 NTF655361:NTG655446 ODB655361:ODC655446 OMX655361:OMY655446 OWT655361:OWU655446 PGP655361:PGQ655446 PQL655361:PQM655446 QAH655361:QAI655446 QKD655361:QKE655446 QTZ655361:QUA655446 RDV655361:RDW655446 RNR655361:RNS655446 RXN655361:RXO655446 SHJ655361:SHK655446 SRF655361:SRG655446 TBB655361:TBC655446 TKX655361:TKY655446 TUT655361:TUU655446 UEP655361:UEQ655446 UOL655361:UOM655446 UYH655361:UYI655446 VID655361:VIE655446 VRZ655361:VSA655446 WBV655361:WBW655446 WLR655361:WLS655446 WVN655361:WVO655446 F720897:G720982 JB720897:JC720982 SX720897:SY720982 ACT720897:ACU720982 AMP720897:AMQ720982 AWL720897:AWM720982 BGH720897:BGI720982 BQD720897:BQE720982 BZZ720897:CAA720982 CJV720897:CJW720982 CTR720897:CTS720982 DDN720897:DDO720982 DNJ720897:DNK720982 DXF720897:DXG720982 EHB720897:EHC720982 EQX720897:EQY720982 FAT720897:FAU720982 FKP720897:FKQ720982 FUL720897:FUM720982 GEH720897:GEI720982 GOD720897:GOE720982 GXZ720897:GYA720982 HHV720897:HHW720982 HRR720897:HRS720982 IBN720897:IBO720982 ILJ720897:ILK720982 IVF720897:IVG720982 JFB720897:JFC720982 JOX720897:JOY720982 JYT720897:JYU720982 KIP720897:KIQ720982 KSL720897:KSM720982 LCH720897:LCI720982 LMD720897:LME720982 LVZ720897:LWA720982 MFV720897:MFW720982 MPR720897:MPS720982 MZN720897:MZO720982 NJJ720897:NJK720982 NTF720897:NTG720982 ODB720897:ODC720982 OMX720897:OMY720982 OWT720897:OWU720982 PGP720897:PGQ720982 PQL720897:PQM720982 QAH720897:QAI720982 QKD720897:QKE720982 QTZ720897:QUA720982 RDV720897:RDW720982 RNR720897:RNS720982 RXN720897:RXO720982 SHJ720897:SHK720982 SRF720897:SRG720982 TBB720897:TBC720982 TKX720897:TKY720982 TUT720897:TUU720982 UEP720897:UEQ720982 UOL720897:UOM720982 UYH720897:UYI720982 VID720897:VIE720982 VRZ720897:VSA720982 WBV720897:WBW720982 WLR720897:WLS720982 WVN720897:WVO720982 F786433:G786518 JB786433:JC786518 SX786433:SY786518 ACT786433:ACU786518 AMP786433:AMQ786518 AWL786433:AWM786518 BGH786433:BGI786518 BQD786433:BQE786518 BZZ786433:CAA786518 CJV786433:CJW786518 CTR786433:CTS786518 DDN786433:DDO786518 DNJ786433:DNK786518 DXF786433:DXG786518 EHB786433:EHC786518 EQX786433:EQY786518 FAT786433:FAU786518 FKP786433:FKQ786518 FUL786433:FUM786518 GEH786433:GEI786518 GOD786433:GOE786518 GXZ786433:GYA786518 HHV786433:HHW786518 HRR786433:HRS786518 IBN786433:IBO786518 ILJ786433:ILK786518 IVF786433:IVG786518 JFB786433:JFC786518 JOX786433:JOY786518 JYT786433:JYU786518 KIP786433:KIQ786518 KSL786433:KSM786518 LCH786433:LCI786518 LMD786433:LME786518 LVZ786433:LWA786518 MFV786433:MFW786518 MPR786433:MPS786518 MZN786433:MZO786518 NJJ786433:NJK786518 NTF786433:NTG786518 ODB786433:ODC786518 OMX786433:OMY786518 OWT786433:OWU786518 PGP786433:PGQ786518 PQL786433:PQM786518 QAH786433:QAI786518 QKD786433:QKE786518 QTZ786433:QUA786518 RDV786433:RDW786518 RNR786433:RNS786518 RXN786433:RXO786518 SHJ786433:SHK786518 SRF786433:SRG786518 TBB786433:TBC786518 TKX786433:TKY786518 TUT786433:TUU786518 UEP786433:UEQ786518 UOL786433:UOM786518 UYH786433:UYI786518 VID786433:VIE786518 VRZ786433:VSA786518 WBV786433:WBW786518 WLR786433:WLS786518 WVN786433:WVO786518 F851969:G852054 JB851969:JC852054 SX851969:SY852054 ACT851969:ACU852054 AMP851969:AMQ852054 AWL851969:AWM852054 BGH851969:BGI852054 BQD851969:BQE852054 BZZ851969:CAA852054 CJV851969:CJW852054 CTR851969:CTS852054 DDN851969:DDO852054 DNJ851969:DNK852054 DXF851969:DXG852054 EHB851969:EHC852054 EQX851969:EQY852054 FAT851969:FAU852054 FKP851969:FKQ852054 FUL851969:FUM852054 GEH851969:GEI852054 GOD851969:GOE852054 GXZ851969:GYA852054 HHV851969:HHW852054 HRR851969:HRS852054 IBN851969:IBO852054 ILJ851969:ILK852054 IVF851969:IVG852054 JFB851969:JFC852054 JOX851969:JOY852054 JYT851969:JYU852054 KIP851969:KIQ852054 KSL851969:KSM852054 LCH851969:LCI852054 LMD851969:LME852054 LVZ851969:LWA852054 MFV851969:MFW852054 MPR851969:MPS852054 MZN851969:MZO852054 NJJ851969:NJK852054 NTF851969:NTG852054 ODB851969:ODC852054 OMX851969:OMY852054 OWT851969:OWU852054 PGP851969:PGQ852054 PQL851969:PQM852054 QAH851969:QAI852054 QKD851969:QKE852054 QTZ851969:QUA852054 RDV851969:RDW852054 RNR851969:RNS852054 RXN851969:RXO852054 SHJ851969:SHK852054 SRF851969:SRG852054 TBB851969:TBC852054 TKX851969:TKY852054 TUT851969:TUU852054 UEP851969:UEQ852054 UOL851969:UOM852054 UYH851969:UYI852054 VID851969:VIE852054 VRZ851969:VSA852054 WBV851969:WBW852054 WLR851969:WLS852054 WVN851969:WVO852054 F917505:G917590 JB917505:JC917590 SX917505:SY917590 ACT917505:ACU917590 AMP917505:AMQ917590 AWL917505:AWM917590 BGH917505:BGI917590 BQD917505:BQE917590 BZZ917505:CAA917590 CJV917505:CJW917590 CTR917505:CTS917590 DDN917505:DDO917590 DNJ917505:DNK917590 DXF917505:DXG917590 EHB917505:EHC917590 EQX917505:EQY917590 FAT917505:FAU917590 FKP917505:FKQ917590 FUL917505:FUM917590 GEH917505:GEI917590 GOD917505:GOE917590 GXZ917505:GYA917590 HHV917505:HHW917590 HRR917505:HRS917590 IBN917505:IBO917590 ILJ917505:ILK917590 IVF917505:IVG917590 JFB917505:JFC917590 JOX917505:JOY917590 JYT917505:JYU917590 KIP917505:KIQ917590 KSL917505:KSM917590 LCH917505:LCI917590 LMD917505:LME917590 LVZ917505:LWA917590 MFV917505:MFW917590 MPR917505:MPS917590 MZN917505:MZO917590 NJJ917505:NJK917590 NTF917505:NTG917590 ODB917505:ODC917590 OMX917505:OMY917590 OWT917505:OWU917590 PGP917505:PGQ917590 PQL917505:PQM917590 QAH917505:QAI917590 QKD917505:QKE917590 QTZ917505:QUA917590 RDV917505:RDW917590 RNR917505:RNS917590 RXN917505:RXO917590 SHJ917505:SHK917590 SRF917505:SRG917590 TBB917505:TBC917590 TKX917505:TKY917590 TUT917505:TUU917590 UEP917505:UEQ917590 UOL917505:UOM917590 UYH917505:UYI917590 VID917505:VIE917590 VRZ917505:VSA917590 WBV917505:WBW917590 WLR917505:WLS917590 WVN917505:WVO917590 F983041:G983126 JB983041:JC983126 SX983041:SY983126 ACT983041:ACU983126 AMP983041:AMQ983126 AWL983041:AWM983126 BGH983041:BGI983126 BQD983041:BQE983126 BZZ983041:CAA983126 CJV983041:CJW983126 CTR983041:CTS983126 DDN983041:DDO983126 DNJ983041:DNK983126 DXF983041:DXG983126 EHB983041:EHC983126 EQX983041:EQY983126 FAT983041:FAU983126 FKP983041:FKQ983126 FUL983041:FUM983126 GEH983041:GEI983126 GOD983041:GOE983126 GXZ983041:GYA983126 HHV983041:HHW983126 HRR983041:HRS983126 IBN983041:IBO983126 ILJ983041:ILK983126 IVF983041:IVG983126 JFB983041:JFC983126 JOX983041:JOY983126 JYT983041:JYU983126 KIP983041:KIQ983126 KSL983041:KSM983126 LCH983041:LCI983126 LMD983041:LME983126 LVZ983041:LWA983126 MFV983041:MFW983126 MPR983041:MPS983126 MZN983041:MZO983126 NJJ983041:NJK983126 NTF983041:NTG983126 ODB983041:ODC983126 OMX983041:OMY983126 OWT983041:OWU983126 PGP983041:PGQ983126 PQL983041:PQM983126 QAH983041:QAI983126 QKD983041:QKE983126 QTZ983041:QUA983126 RDV983041:RDW983126 RNR983041:RNS983126 RXN983041:RXO983126 SHJ983041:SHK983126 SRF983041:SRG983126 TBB983041:TBC983126 TKX983041:TKY983126 TUT983041:TUU983126 UEP983041:UEQ983126 UOL983041:UOM983126 UYH983041:UYI983126 VID983041:VIE983126 VRZ983041:VSA983126 WBV983041:WBW983126 WLR983041:WLS983126 WVN983041:WVO983126 C1:E10 IY1:JA10 SU1:SW10 ACQ1:ACS10 AMM1:AMO10 AWI1:AWK10 BGE1:BGG10 BQA1:BQC10 BZW1:BZY10 CJS1:CJU10 CTO1:CTQ10 DDK1:DDM10 DNG1:DNI10 DXC1:DXE10 EGY1:EHA10 EQU1:EQW10 FAQ1:FAS10 FKM1:FKO10 FUI1:FUK10 GEE1:GEG10 GOA1:GOC10 GXW1:GXY10 HHS1:HHU10 HRO1:HRQ10 IBK1:IBM10 ILG1:ILI10 IVC1:IVE10 JEY1:JFA10 JOU1:JOW10 JYQ1:JYS10 KIM1:KIO10 KSI1:KSK10 LCE1:LCG10 LMA1:LMC10 LVW1:LVY10 MFS1:MFU10 MPO1:MPQ10 MZK1:MZM10 NJG1:NJI10 NTC1:NTE10 OCY1:ODA10 OMU1:OMW10 OWQ1:OWS10 PGM1:PGO10 PQI1:PQK10 QAE1:QAG10 QKA1:QKC10 QTW1:QTY10 RDS1:RDU10 RNO1:RNQ10 RXK1:RXM10 SHG1:SHI10 SRC1:SRE10 TAY1:TBA10 TKU1:TKW10 TUQ1:TUS10 UEM1:UEO10 UOI1:UOK10 UYE1:UYG10 VIA1:VIC10 VRW1:VRY10 WBS1:WBU10 WLO1:WLQ10 WVK1:WVM10 C65537:E65546 IY65537:JA65546 SU65537:SW65546 ACQ65537:ACS65546 AMM65537:AMO65546 AWI65537:AWK65546 BGE65537:BGG65546 BQA65537:BQC65546 BZW65537:BZY65546 CJS65537:CJU65546 CTO65537:CTQ65546 DDK65537:DDM65546 DNG65537:DNI65546 DXC65537:DXE65546 EGY65537:EHA65546 EQU65537:EQW65546 FAQ65537:FAS65546 FKM65537:FKO65546 FUI65537:FUK65546 GEE65537:GEG65546 GOA65537:GOC65546 GXW65537:GXY65546 HHS65537:HHU65546 HRO65537:HRQ65546 IBK65537:IBM65546 ILG65537:ILI65546 IVC65537:IVE65546 JEY65537:JFA65546 JOU65537:JOW65546 JYQ65537:JYS65546 KIM65537:KIO65546 KSI65537:KSK65546 LCE65537:LCG65546 LMA65537:LMC65546 LVW65537:LVY65546 MFS65537:MFU65546 MPO65537:MPQ65546 MZK65537:MZM65546 NJG65537:NJI65546 NTC65537:NTE65546 OCY65537:ODA65546 OMU65537:OMW65546 OWQ65537:OWS65546 PGM65537:PGO65546 PQI65537:PQK65546 QAE65537:QAG65546 QKA65537:QKC65546 QTW65537:QTY65546 RDS65537:RDU65546 RNO65537:RNQ65546 RXK65537:RXM65546 SHG65537:SHI65546 SRC65537:SRE65546 TAY65537:TBA65546 TKU65537:TKW65546 TUQ65537:TUS65546 UEM65537:UEO65546 UOI65537:UOK65546 UYE65537:UYG65546 VIA65537:VIC65546 VRW65537:VRY65546 WBS65537:WBU65546 WLO65537:WLQ65546 WVK65537:WVM65546 C131073:E131082 IY131073:JA131082 SU131073:SW131082 ACQ131073:ACS131082 AMM131073:AMO131082 AWI131073:AWK131082 BGE131073:BGG131082 BQA131073:BQC131082 BZW131073:BZY131082 CJS131073:CJU131082 CTO131073:CTQ131082 DDK131073:DDM131082 DNG131073:DNI131082 DXC131073:DXE131082 EGY131073:EHA131082 EQU131073:EQW131082 FAQ131073:FAS131082 FKM131073:FKO131082 FUI131073:FUK131082 GEE131073:GEG131082 GOA131073:GOC131082 GXW131073:GXY131082 HHS131073:HHU131082 HRO131073:HRQ131082 IBK131073:IBM131082 ILG131073:ILI131082 IVC131073:IVE131082 JEY131073:JFA131082 JOU131073:JOW131082 JYQ131073:JYS131082 KIM131073:KIO131082 KSI131073:KSK131082 LCE131073:LCG131082 LMA131073:LMC131082 LVW131073:LVY131082 MFS131073:MFU131082 MPO131073:MPQ131082 MZK131073:MZM131082 NJG131073:NJI131082 NTC131073:NTE131082 OCY131073:ODA131082 OMU131073:OMW131082 OWQ131073:OWS131082 PGM131073:PGO131082 PQI131073:PQK131082 QAE131073:QAG131082 QKA131073:QKC131082 QTW131073:QTY131082 RDS131073:RDU131082 RNO131073:RNQ131082 RXK131073:RXM131082 SHG131073:SHI131082 SRC131073:SRE131082 TAY131073:TBA131082 TKU131073:TKW131082 TUQ131073:TUS131082 UEM131073:UEO131082 UOI131073:UOK131082 UYE131073:UYG131082 VIA131073:VIC131082 VRW131073:VRY131082 WBS131073:WBU131082 WLO131073:WLQ131082 WVK131073:WVM131082 C196609:E196618 IY196609:JA196618 SU196609:SW196618 ACQ196609:ACS196618 AMM196609:AMO196618 AWI196609:AWK196618 BGE196609:BGG196618 BQA196609:BQC196618 BZW196609:BZY196618 CJS196609:CJU196618 CTO196609:CTQ196618 DDK196609:DDM196618 DNG196609:DNI196618 DXC196609:DXE196618 EGY196609:EHA196618 EQU196609:EQW196618 FAQ196609:FAS196618 FKM196609:FKO196618 FUI196609:FUK196618 GEE196609:GEG196618 GOA196609:GOC196618 GXW196609:GXY196618 HHS196609:HHU196618 HRO196609:HRQ196618 IBK196609:IBM196618 ILG196609:ILI196618 IVC196609:IVE196618 JEY196609:JFA196618 JOU196609:JOW196618 JYQ196609:JYS196618 KIM196609:KIO196618 KSI196609:KSK196618 LCE196609:LCG196618 LMA196609:LMC196618 LVW196609:LVY196618 MFS196609:MFU196618 MPO196609:MPQ196618 MZK196609:MZM196618 NJG196609:NJI196618 NTC196609:NTE196618 OCY196609:ODA196618 OMU196609:OMW196618 OWQ196609:OWS196618 PGM196609:PGO196618 PQI196609:PQK196618 QAE196609:QAG196618 QKA196609:QKC196618 QTW196609:QTY196618 RDS196609:RDU196618 RNO196609:RNQ196618 RXK196609:RXM196618 SHG196609:SHI196618 SRC196609:SRE196618 TAY196609:TBA196618 TKU196609:TKW196618 TUQ196609:TUS196618 UEM196609:UEO196618 UOI196609:UOK196618 UYE196609:UYG196618 VIA196609:VIC196618 VRW196609:VRY196618 WBS196609:WBU196618 WLO196609:WLQ196618 WVK196609:WVM196618 C262145:E262154 IY262145:JA262154 SU262145:SW262154 ACQ262145:ACS262154 AMM262145:AMO262154 AWI262145:AWK262154 BGE262145:BGG262154 BQA262145:BQC262154 BZW262145:BZY262154 CJS262145:CJU262154 CTO262145:CTQ262154 DDK262145:DDM262154 DNG262145:DNI262154 DXC262145:DXE262154 EGY262145:EHA262154 EQU262145:EQW262154 FAQ262145:FAS262154 FKM262145:FKO262154 FUI262145:FUK262154 GEE262145:GEG262154 GOA262145:GOC262154 GXW262145:GXY262154 HHS262145:HHU262154 HRO262145:HRQ262154 IBK262145:IBM262154 ILG262145:ILI262154 IVC262145:IVE262154 JEY262145:JFA262154 JOU262145:JOW262154 JYQ262145:JYS262154 KIM262145:KIO262154 KSI262145:KSK262154 LCE262145:LCG262154 LMA262145:LMC262154 LVW262145:LVY262154 MFS262145:MFU262154 MPO262145:MPQ262154 MZK262145:MZM262154 NJG262145:NJI262154 NTC262145:NTE262154 OCY262145:ODA262154 OMU262145:OMW262154 OWQ262145:OWS262154 PGM262145:PGO262154 PQI262145:PQK262154 QAE262145:QAG262154 QKA262145:QKC262154 QTW262145:QTY262154 RDS262145:RDU262154 RNO262145:RNQ262154 RXK262145:RXM262154 SHG262145:SHI262154 SRC262145:SRE262154 TAY262145:TBA262154 TKU262145:TKW262154 TUQ262145:TUS262154 UEM262145:UEO262154 UOI262145:UOK262154 UYE262145:UYG262154 VIA262145:VIC262154 VRW262145:VRY262154 WBS262145:WBU262154 WLO262145:WLQ262154 WVK262145:WVM262154 C327681:E327690 IY327681:JA327690 SU327681:SW327690 ACQ327681:ACS327690 AMM327681:AMO327690 AWI327681:AWK327690 BGE327681:BGG327690 BQA327681:BQC327690 BZW327681:BZY327690 CJS327681:CJU327690 CTO327681:CTQ327690 DDK327681:DDM327690 DNG327681:DNI327690 DXC327681:DXE327690 EGY327681:EHA327690 EQU327681:EQW327690 FAQ327681:FAS327690 FKM327681:FKO327690 FUI327681:FUK327690 GEE327681:GEG327690 GOA327681:GOC327690 GXW327681:GXY327690 HHS327681:HHU327690 HRO327681:HRQ327690 IBK327681:IBM327690 ILG327681:ILI327690 IVC327681:IVE327690 JEY327681:JFA327690 JOU327681:JOW327690 JYQ327681:JYS327690 KIM327681:KIO327690 KSI327681:KSK327690 LCE327681:LCG327690 LMA327681:LMC327690 LVW327681:LVY327690 MFS327681:MFU327690 MPO327681:MPQ327690 MZK327681:MZM327690 NJG327681:NJI327690 NTC327681:NTE327690 OCY327681:ODA327690 OMU327681:OMW327690 OWQ327681:OWS327690 PGM327681:PGO327690 PQI327681:PQK327690 QAE327681:QAG327690 QKA327681:QKC327690 QTW327681:QTY327690 RDS327681:RDU327690 RNO327681:RNQ327690 RXK327681:RXM327690 SHG327681:SHI327690 SRC327681:SRE327690 TAY327681:TBA327690 TKU327681:TKW327690 TUQ327681:TUS327690 UEM327681:UEO327690 UOI327681:UOK327690 UYE327681:UYG327690 VIA327681:VIC327690 VRW327681:VRY327690 WBS327681:WBU327690 WLO327681:WLQ327690 WVK327681:WVM327690 C393217:E393226 IY393217:JA393226 SU393217:SW393226 ACQ393217:ACS393226 AMM393217:AMO393226 AWI393217:AWK393226 BGE393217:BGG393226 BQA393217:BQC393226 BZW393217:BZY393226 CJS393217:CJU393226 CTO393217:CTQ393226 DDK393217:DDM393226 DNG393217:DNI393226 DXC393217:DXE393226 EGY393217:EHA393226 EQU393217:EQW393226 FAQ393217:FAS393226 FKM393217:FKO393226 FUI393217:FUK393226 GEE393217:GEG393226 GOA393217:GOC393226 GXW393217:GXY393226 HHS393217:HHU393226 HRO393217:HRQ393226 IBK393217:IBM393226 ILG393217:ILI393226 IVC393217:IVE393226 JEY393217:JFA393226 JOU393217:JOW393226 JYQ393217:JYS393226 KIM393217:KIO393226 KSI393217:KSK393226 LCE393217:LCG393226 LMA393217:LMC393226 LVW393217:LVY393226 MFS393217:MFU393226 MPO393217:MPQ393226 MZK393217:MZM393226 NJG393217:NJI393226 NTC393217:NTE393226 OCY393217:ODA393226 OMU393217:OMW393226 OWQ393217:OWS393226 PGM393217:PGO393226 PQI393217:PQK393226 QAE393217:QAG393226 QKA393217:QKC393226 QTW393217:QTY393226 RDS393217:RDU393226 RNO393217:RNQ393226 RXK393217:RXM393226 SHG393217:SHI393226 SRC393217:SRE393226 TAY393217:TBA393226 TKU393217:TKW393226 TUQ393217:TUS393226 UEM393217:UEO393226 UOI393217:UOK393226 UYE393217:UYG393226 VIA393217:VIC393226 VRW393217:VRY393226 WBS393217:WBU393226 WLO393217:WLQ393226 WVK393217:WVM393226 C458753:E458762 IY458753:JA458762 SU458753:SW458762 ACQ458753:ACS458762 AMM458753:AMO458762 AWI458753:AWK458762 BGE458753:BGG458762 BQA458753:BQC458762 BZW458753:BZY458762 CJS458753:CJU458762 CTO458753:CTQ458762 DDK458753:DDM458762 DNG458753:DNI458762 DXC458753:DXE458762 EGY458753:EHA458762 EQU458753:EQW458762 FAQ458753:FAS458762 FKM458753:FKO458762 FUI458753:FUK458762 GEE458753:GEG458762 GOA458753:GOC458762 GXW458753:GXY458762 HHS458753:HHU458762 HRO458753:HRQ458762 IBK458753:IBM458762 ILG458753:ILI458762 IVC458753:IVE458762 JEY458753:JFA458762 JOU458753:JOW458762 JYQ458753:JYS458762 KIM458753:KIO458762 KSI458753:KSK458762 LCE458753:LCG458762 LMA458753:LMC458762 LVW458753:LVY458762 MFS458753:MFU458762 MPO458753:MPQ458762 MZK458753:MZM458762 NJG458753:NJI458762 NTC458753:NTE458762 OCY458753:ODA458762 OMU458753:OMW458762 OWQ458753:OWS458762 PGM458753:PGO458762 PQI458753:PQK458762 QAE458753:QAG458762 QKA458753:QKC458762 QTW458753:QTY458762 RDS458753:RDU458762 RNO458753:RNQ458762 RXK458753:RXM458762 SHG458753:SHI458762 SRC458753:SRE458762 TAY458753:TBA458762 TKU458753:TKW458762 TUQ458753:TUS458762 UEM458753:UEO458762 UOI458753:UOK458762 UYE458753:UYG458762 VIA458753:VIC458762 VRW458753:VRY458762 WBS458753:WBU458762 WLO458753:WLQ458762 WVK458753:WVM458762 C524289:E524298 IY524289:JA524298 SU524289:SW524298 ACQ524289:ACS524298 AMM524289:AMO524298 AWI524289:AWK524298 BGE524289:BGG524298 BQA524289:BQC524298 BZW524289:BZY524298 CJS524289:CJU524298 CTO524289:CTQ524298 DDK524289:DDM524298 DNG524289:DNI524298 DXC524289:DXE524298 EGY524289:EHA524298 EQU524289:EQW524298 FAQ524289:FAS524298 FKM524289:FKO524298 FUI524289:FUK524298 GEE524289:GEG524298 GOA524289:GOC524298 GXW524289:GXY524298 HHS524289:HHU524298 HRO524289:HRQ524298 IBK524289:IBM524298 ILG524289:ILI524298 IVC524289:IVE524298 JEY524289:JFA524298 JOU524289:JOW524298 JYQ524289:JYS524298 KIM524289:KIO524298 KSI524289:KSK524298 LCE524289:LCG524298 LMA524289:LMC524298 LVW524289:LVY524298 MFS524289:MFU524298 MPO524289:MPQ524298 MZK524289:MZM524298 NJG524289:NJI524298 NTC524289:NTE524298 OCY524289:ODA524298 OMU524289:OMW524298 OWQ524289:OWS524298 PGM524289:PGO524298 PQI524289:PQK524298 QAE524289:QAG524298 QKA524289:QKC524298 QTW524289:QTY524298 RDS524289:RDU524298 RNO524289:RNQ524298 RXK524289:RXM524298 SHG524289:SHI524298 SRC524289:SRE524298 TAY524289:TBA524298 TKU524289:TKW524298 TUQ524289:TUS524298 UEM524289:UEO524298 UOI524289:UOK524298 UYE524289:UYG524298 VIA524289:VIC524298 VRW524289:VRY524298 WBS524289:WBU524298 WLO524289:WLQ524298 WVK524289:WVM524298 C589825:E589834 IY589825:JA589834 SU589825:SW589834 ACQ589825:ACS589834 AMM589825:AMO589834 AWI589825:AWK589834 BGE589825:BGG589834 BQA589825:BQC589834 BZW589825:BZY589834 CJS589825:CJU589834 CTO589825:CTQ589834 DDK589825:DDM589834 DNG589825:DNI589834 DXC589825:DXE589834 EGY589825:EHA589834 EQU589825:EQW589834 FAQ589825:FAS589834 FKM589825:FKO589834 FUI589825:FUK589834 GEE589825:GEG589834 GOA589825:GOC589834 GXW589825:GXY589834 HHS589825:HHU589834 HRO589825:HRQ589834 IBK589825:IBM589834 ILG589825:ILI589834 IVC589825:IVE589834 JEY589825:JFA589834 JOU589825:JOW589834 JYQ589825:JYS589834 KIM589825:KIO589834 KSI589825:KSK589834 LCE589825:LCG589834 LMA589825:LMC589834 LVW589825:LVY589834 MFS589825:MFU589834 MPO589825:MPQ589834 MZK589825:MZM589834 NJG589825:NJI589834 NTC589825:NTE589834 OCY589825:ODA589834 OMU589825:OMW589834 OWQ589825:OWS589834 PGM589825:PGO589834 PQI589825:PQK589834 QAE589825:QAG589834 QKA589825:QKC589834 QTW589825:QTY589834 RDS589825:RDU589834 RNO589825:RNQ589834 RXK589825:RXM589834 SHG589825:SHI589834 SRC589825:SRE589834 TAY589825:TBA589834 TKU589825:TKW589834 TUQ589825:TUS589834 UEM589825:UEO589834 UOI589825:UOK589834 UYE589825:UYG589834 VIA589825:VIC589834 VRW589825:VRY589834 WBS589825:WBU589834 WLO589825:WLQ589834 WVK589825:WVM589834 C655361:E655370 IY655361:JA655370 SU655361:SW655370 ACQ655361:ACS655370 AMM655361:AMO655370 AWI655361:AWK655370 BGE655361:BGG655370 BQA655361:BQC655370 BZW655361:BZY655370 CJS655361:CJU655370 CTO655361:CTQ655370 DDK655361:DDM655370 DNG655361:DNI655370 DXC655361:DXE655370 EGY655361:EHA655370 EQU655361:EQW655370 FAQ655361:FAS655370 FKM655361:FKO655370 FUI655361:FUK655370 GEE655361:GEG655370 GOA655361:GOC655370 GXW655361:GXY655370 HHS655361:HHU655370 HRO655361:HRQ655370 IBK655361:IBM655370 ILG655361:ILI655370 IVC655361:IVE655370 JEY655361:JFA655370 JOU655361:JOW655370 JYQ655361:JYS655370 KIM655361:KIO655370 KSI655361:KSK655370 LCE655361:LCG655370 LMA655361:LMC655370 LVW655361:LVY655370 MFS655361:MFU655370 MPO655361:MPQ655370 MZK655361:MZM655370 NJG655361:NJI655370 NTC655361:NTE655370 OCY655361:ODA655370 OMU655361:OMW655370 OWQ655361:OWS655370 PGM655361:PGO655370 PQI655361:PQK655370 QAE655361:QAG655370 QKA655361:QKC655370 QTW655361:QTY655370 RDS655361:RDU655370 RNO655361:RNQ655370 RXK655361:RXM655370 SHG655361:SHI655370 SRC655361:SRE655370 TAY655361:TBA655370 TKU655361:TKW655370 TUQ655361:TUS655370 UEM655361:UEO655370 UOI655361:UOK655370 UYE655361:UYG655370 VIA655361:VIC655370 VRW655361:VRY655370 WBS655361:WBU655370 WLO655361:WLQ655370 WVK655361:WVM655370 C720897:E720906 IY720897:JA720906 SU720897:SW720906 ACQ720897:ACS720906 AMM720897:AMO720906 AWI720897:AWK720906 BGE720897:BGG720906 BQA720897:BQC720906 BZW720897:BZY720906 CJS720897:CJU720906 CTO720897:CTQ720906 DDK720897:DDM720906 DNG720897:DNI720906 DXC720897:DXE720906 EGY720897:EHA720906 EQU720897:EQW720906 FAQ720897:FAS720906 FKM720897:FKO720906 FUI720897:FUK720906 GEE720897:GEG720906 GOA720897:GOC720906 GXW720897:GXY720906 HHS720897:HHU720906 HRO720897:HRQ720906 IBK720897:IBM720906 ILG720897:ILI720906 IVC720897:IVE720906 JEY720897:JFA720906 JOU720897:JOW720906 JYQ720897:JYS720906 KIM720897:KIO720906 KSI720897:KSK720906 LCE720897:LCG720906 LMA720897:LMC720906 LVW720897:LVY720906 MFS720897:MFU720906 MPO720897:MPQ720906 MZK720897:MZM720906 NJG720897:NJI720906 NTC720897:NTE720906 OCY720897:ODA720906 OMU720897:OMW720906 OWQ720897:OWS720906 PGM720897:PGO720906 PQI720897:PQK720906 QAE720897:QAG720906 QKA720897:QKC720906 QTW720897:QTY720906 RDS720897:RDU720906 RNO720897:RNQ720906 RXK720897:RXM720906 SHG720897:SHI720906 SRC720897:SRE720906 TAY720897:TBA720906 TKU720897:TKW720906 TUQ720897:TUS720906 UEM720897:UEO720906 UOI720897:UOK720906 UYE720897:UYG720906 VIA720897:VIC720906 VRW720897:VRY720906 WBS720897:WBU720906 WLO720897:WLQ720906 WVK720897:WVM720906 C786433:E786442 IY786433:JA786442 SU786433:SW786442 ACQ786433:ACS786442 AMM786433:AMO786442 AWI786433:AWK786442 BGE786433:BGG786442 BQA786433:BQC786442 BZW786433:BZY786442 CJS786433:CJU786442 CTO786433:CTQ786442 DDK786433:DDM786442 DNG786433:DNI786442 DXC786433:DXE786442 EGY786433:EHA786442 EQU786433:EQW786442 FAQ786433:FAS786442 FKM786433:FKO786442 FUI786433:FUK786442 GEE786433:GEG786442 GOA786433:GOC786442 GXW786433:GXY786442 HHS786433:HHU786442 HRO786433:HRQ786442 IBK786433:IBM786442 ILG786433:ILI786442 IVC786433:IVE786442 JEY786433:JFA786442 JOU786433:JOW786442 JYQ786433:JYS786442 KIM786433:KIO786442 KSI786433:KSK786442 LCE786433:LCG786442 LMA786433:LMC786442 LVW786433:LVY786442 MFS786433:MFU786442 MPO786433:MPQ786442 MZK786433:MZM786442 NJG786433:NJI786442 NTC786433:NTE786442 OCY786433:ODA786442 OMU786433:OMW786442 OWQ786433:OWS786442 PGM786433:PGO786442 PQI786433:PQK786442 QAE786433:QAG786442 QKA786433:QKC786442 QTW786433:QTY786442 RDS786433:RDU786442 RNO786433:RNQ786442 RXK786433:RXM786442 SHG786433:SHI786442 SRC786433:SRE786442 TAY786433:TBA786442 TKU786433:TKW786442 TUQ786433:TUS786442 UEM786433:UEO786442 UOI786433:UOK786442 UYE786433:UYG786442 VIA786433:VIC786442 VRW786433:VRY786442 WBS786433:WBU786442 WLO786433:WLQ786442 WVK786433:WVM786442 C851969:E851978 IY851969:JA851978 SU851969:SW851978 ACQ851969:ACS851978 AMM851969:AMO851978 AWI851969:AWK851978 BGE851969:BGG851978 BQA851969:BQC851978 BZW851969:BZY851978 CJS851969:CJU851978 CTO851969:CTQ851978 DDK851969:DDM851978 DNG851969:DNI851978 DXC851969:DXE851978 EGY851969:EHA851978 EQU851969:EQW851978 FAQ851969:FAS851978 FKM851969:FKO851978 FUI851969:FUK851978 GEE851969:GEG851978 GOA851969:GOC851978 GXW851969:GXY851978 HHS851969:HHU851978 HRO851969:HRQ851978 IBK851969:IBM851978 ILG851969:ILI851978 IVC851969:IVE851978 JEY851969:JFA851978 JOU851969:JOW851978 JYQ851969:JYS851978 KIM851969:KIO851978 KSI851969:KSK851978 LCE851969:LCG851978 LMA851969:LMC851978 LVW851969:LVY851978 MFS851969:MFU851978 MPO851969:MPQ851978 MZK851969:MZM851978 NJG851969:NJI851978 NTC851969:NTE851978 OCY851969:ODA851978 OMU851969:OMW851978 OWQ851969:OWS851978 PGM851969:PGO851978 PQI851969:PQK851978 QAE851969:QAG851978 QKA851969:QKC851978 QTW851969:QTY851978 RDS851969:RDU851978 RNO851969:RNQ851978 RXK851969:RXM851978 SHG851969:SHI851978 SRC851969:SRE851978 TAY851969:TBA851978 TKU851969:TKW851978 TUQ851969:TUS851978 UEM851969:UEO851978 UOI851969:UOK851978 UYE851969:UYG851978 VIA851969:VIC851978 VRW851969:VRY851978 WBS851969:WBU851978 WLO851969:WLQ851978 WVK851969:WVM851978 C917505:E917514 IY917505:JA917514 SU917505:SW917514 ACQ917505:ACS917514 AMM917505:AMO917514 AWI917505:AWK917514 BGE917505:BGG917514 BQA917505:BQC917514 BZW917505:BZY917514 CJS917505:CJU917514 CTO917505:CTQ917514 DDK917505:DDM917514 DNG917505:DNI917514 DXC917505:DXE917514 EGY917505:EHA917514 EQU917505:EQW917514 FAQ917505:FAS917514 FKM917505:FKO917514 FUI917505:FUK917514 GEE917505:GEG917514 GOA917505:GOC917514 GXW917505:GXY917514 HHS917505:HHU917514 HRO917505:HRQ917514 IBK917505:IBM917514 ILG917505:ILI917514 IVC917505:IVE917514 JEY917505:JFA917514 JOU917505:JOW917514 JYQ917505:JYS917514 KIM917505:KIO917514 KSI917505:KSK917514 LCE917505:LCG917514 LMA917505:LMC917514 LVW917505:LVY917514 MFS917505:MFU917514 MPO917505:MPQ917514 MZK917505:MZM917514 NJG917505:NJI917514 NTC917505:NTE917514 OCY917505:ODA917514 OMU917505:OMW917514 OWQ917505:OWS917514 PGM917505:PGO917514 PQI917505:PQK917514 QAE917505:QAG917514 QKA917505:QKC917514 QTW917505:QTY917514 RDS917505:RDU917514 RNO917505:RNQ917514 RXK917505:RXM917514 SHG917505:SHI917514 SRC917505:SRE917514 TAY917505:TBA917514 TKU917505:TKW917514 TUQ917505:TUS917514 UEM917505:UEO917514 UOI917505:UOK917514 UYE917505:UYG917514 VIA917505:VIC917514 VRW917505:VRY917514 WBS917505:WBU917514 WLO917505:WLQ917514 WVK917505:WVM917514 C983041:E983050 IY983041:JA983050 SU983041:SW983050 ACQ983041:ACS983050 AMM983041:AMO983050 AWI983041:AWK983050 BGE983041:BGG983050 BQA983041:BQC983050 BZW983041:BZY983050 CJS983041:CJU983050 CTO983041:CTQ983050 DDK983041:DDM983050 DNG983041:DNI983050 DXC983041:DXE983050 EGY983041:EHA983050 EQU983041:EQW983050 FAQ983041:FAS983050 FKM983041:FKO983050 FUI983041:FUK983050 GEE983041:GEG983050 GOA983041:GOC983050 GXW983041:GXY983050 HHS983041:HHU983050 HRO983041:HRQ983050 IBK983041:IBM983050 ILG983041:ILI983050 IVC983041:IVE983050 JEY983041:JFA983050 JOU983041:JOW983050 JYQ983041:JYS983050 KIM983041:KIO983050 KSI983041:KSK983050 LCE983041:LCG983050 LMA983041:LMC983050 LVW983041:LVY983050 MFS983041:MFU983050 MPO983041:MPQ983050 MZK983041:MZM983050 NJG983041:NJI983050 NTC983041:NTE983050 OCY983041:ODA983050 OMU983041:OMW983050 OWQ983041:OWS983050 PGM983041:PGO983050 PQI983041:PQK983050 QAE983041:QAG983050 QKA983041:QKC983050 QTW983041:QTY983050 RDS983041:RDU983050 RNO983041:RNQ983050 RXK983041:RXM983050 SHG983041:SHI983050 SRC983041:SRE983050 TAY983041:TBA983050 TKU983041:TKW983050 TUQ983041:TUS983050 UEM983041:UEO983050 UOI983041:UOK983050 UYE983041:UYG983050 VIA983041:VIC983050 VRW983041:VRY983050 WBS983041:WBU983050 WLO983041:WLQ983050 WVK983041:WVM983050 C90:C65536 IY90:IY65536 SU90:SU65536 ACQ90:ACQ65536 AMM90:AMM65536 AWI90:AWI65536 BGE90:BGE65536 BQA90:BQA65536 BZW90:BZW65536 CJS90:CJS65536 CTO90:CTO65536 DDK90:DDK65536 DNG90:DNG65536 DXC90:DXC65536 EGY90:EGY65536 EQU90:EQU65536 FAQ90:FAQ65536 FKM90:FKM65536 FUI90:FUI65536 GEE90:GEE65536 GOA90:GOA65536 GXW90:GXW65536 HHS90:HHS65536 HRO90:HRO65536 IBK90:IBK65536 ILG90:ILG65536 IVC90:IVC65536 JEY90:JEY65536 JOU90:JOU65536 JYQ90:JYQ65536 KIM90:KIM65536 KSI90:KSI65536 LCE90:LCE65536 LMA90:LMA65536 LVW90:LVW65536 MFS90:MFS65536 MPO90:MPO65536 MZK90:MZK65536 NJG90:NJG65536 NTC90:NTC65536 OCY90:OCY65536 OMU90:OMU65536 OWQ90:OWQ65536 PGM90:PGM65536 PQI90:PQI65536 QAE90:QAE65536 QKA90:QKA65536 QTW90:QTW65536 RDS90:RDS65536 RNO90:RNO65536 RXK90:RXK65536 SHG90:SHG65536 SRC90:SRC65536 TAY90:TAY65536 TKU90:TKU65536 TUQ90:TUQ65536 UEM90:UEM65536 UOI90:UOI65536 UYE90:UYE65536 VIA90:VIA65536 VRW90:VRW65536 WBS90:WBS65536 WLO90:WLO65536 WVK90:WVK65536 C65626:C131072 IY65626:IY131072 SU65626:SU131072 ACQ65626:ACQ131072 AMM65626:AMM131072 AWI65626:AWI131072 BGE65626:BGE131072 BQA65626:BQA131072 BZW65626:BZW131072 CJS65626:CJS131072 CTO65626:CTO131072 DDK65626:DDK131072 DNG65626:DNG131072 DXC65626:DXC131072 EGY65626:EGY131072 EQU65626:EQU131072 FAQ65626:FAQ131072 FKM65626:FKM131072 FUI65626:FUI131072 GEE65626:GEE131072 GOA65626:GOA131072 GXW65626:GXW131072 HHS65626:HHS131072 HRO65626:HRO131072 IBK65626:IBK131072 ILG65626:ILG131072 IVC65626:IVC131072 JEY65626:JEY131072 JOU65626:JOU131072 JYQ65626:JYQ131072 KIM65626:KIM131072 KSI65626:KSI131072 LCE65626:LCE131072 LMA65626:LMA131072 LVW65626:LVW131072 MFS65626:MFS131072 MPO65626:MPO131072 MZK65626:MZK131072 NJG65626:NJG131072 NTC65626:NTC131072 OCY65626:OCY131072 OMU65626:OMU131072 OWQ65626:OWQ131072 PGM65626:PGM131072 PQI65626:PQI131072 QAE65626:QAE131072 QKA65626:QKA131072 QTW65626:QTW131072 RDS65626:RDS131072 RNO65626:RNO131072 RXK65626:RXK131072 SHG65626:SHG131072 SRC65626:SRC131072 TAY65626:TAY131072 TKU65626:TKU131072 TUQ65626:TUQ131072 UEM65626:UEM131072 UOI65626:UOI131072 UYE65626:UYE131072 VIA65626:VIA131072 VRW65626:VRW131072 WBS65626:WBS131072 WLO65626:WLO131072 WVK65626:WVK131072 C131162:C196608 IY131162:IY196608 SU131162:SU196608 ACQ131162:ACQ196608 AMM131162:AMM196608 AWI131162:AWI196608 BGE131162:BGE196608 BQA131162:BQA196608 BZW131162:BZW196608 CJS131162:CJS196608 CTO131162:CTO196608 DDK131162:DDK196608 DNG131162:DNG196608 DXC131162:DXC196608 EGY131162:EGY196608 EQU131162:EQU196608 FAQ131162:FAQ196608 FKM131162:FKM196608 FUI131162:FUI196608 GEE131162:GEE196608 GOA131162:GOA196608 GXW131162:GXW196608 HHS131162:HHS196608 HRO131162:HRO196608 IBK131162:IBK196608 ILG131162:ILG196608 IVC131162:IVC196608 JEY131162:JEY196608 JOU131162:JOU196608 JYQ131162:JYQ196608 KIM131162:KIM196608 KSI131162:KSI196608 LCE131162:LCE196608 LMA131162:LMA196608 LVW131162:LVW196608 MFS131162:MFS196608 MPO131162:MPO196608 MZK131162:MZK196608 NJG131162:NJG196608 NTC131162:NTC196608 OCY131162:OCY196608 OMU131162:OMU196608 OWQ131162:OWQ196608 PGM131162:PGM196608 PQI131162:PQI196608 QAE131162:QAE196608 QKA131162:QKA196608 QTW131162:QTW196608 RDS131162:RDS196608 RNO131162:RNO196608 RXK131162:RXK196608 SHG131162:SHG196608 SRC131162:SRC196608 TAY131162:TAY196608 TKU131162:TKU196608 TUQ131162:TUQ196608 UEM131162:UEM196608 UOI131162:UOI196608 UYE131162:UYE196608 VIA131162:VIA196608 VRW131162:VRW196608 WBS131162:WBS196608 WLO131162:WLO196608 WVK131162:WVK196608 C196698:C262144 IY196698:IY262144 SU196698:SU262144 ACQ196698:ACQ262144 AMM196698:AMM262144 AWI196698:AWI262144 BGE196698:BGE262144 BQA196698:BQA262144 BZW196698:BZW262144 CJS196698:CJS262144 CTO196698:CTO262144 DDK196698:DDK262144 DNG196698:DNG262144 DXC196698:DXC262144 EGY196698:EGY262144 EQU196698:EQU262144 FAQ196698:FAQ262144 FKM196698:FKM262144 FUI196698:FUI262144 GEE196698:GEE262144 GOA196698:GOA262144 GXW196698:GXW262144 HHS196698:HHS262144 HRO196698:HRO262144 IBK196698:IBK262144 ILG196698:ILG262144 IVC196698:IVC262144 JEY196698:JEY262144 JOU196698:JOU262144 JYQ196698:JYQ262144 KIM196698:KIM262144 KSI196698:KSI262144 LCE196698:LCE262144 LMA196698:LMA262144 LVW196698:LVW262144 MFS196698:MFS262144 MPO196698:MPO262144 MZK196698:MZK262144 NJG196698:NJG262144 NTC196698:NTC262144 OCY196698:OCY262144 OMU196698:OMU262144 OWQ196698:OWQ262144 PGM196698:PGM262144 PQI196698:PQI262144 QAE196698:QAE262144 QKA196698:QKA262144 QTW196698:QTW262144 RDS196698:RDS262144 RNO196698:RNO262144 RXK196698:RXK262144 SHG196698:SHG262144 SRC196698:SRC262144 TAY196698:TAY262144 TKU196698:TKU262144 TUQ196698:TUQ262144 UEM196698:UEM262144 UOI196698:UOI262144 UYE196698:UYE262144 VIA196698:VIA262144 VRW196698:VRW262144 WBS196698:WBS262144 WLO196698:WLO262144 WVK196698:WVK262144 C262234:C327680 IY262234:IY327680 SU262234:SU327680 ACQ262234:ACQ327680 AMM262234:AMM327680 AWI262234:AWI327680 BGE262234:BGE327680 BQA262234:BQA327680 BZW262234:BZW327680 CJS262234:CJS327680 CTO262234:CTO327680 DDK262234:DDK327680 DNG262234:DNG327680 DXC262234:DXC327680 EGY262234:EGY327680 EQU262234:EQU327680 FAQ262234:FAQ327680 FKM262234:FKM327680 FUI262234:FUI327680 GEE262234:GEE327680 GOA262234:GOA327680 GXW262234:GXW327680 HHS262234:HHS327680 HRO262234:HRO327680 IBK262234:IBK327680 ILG262234:ILG327680 IVC262234:IVC327680 JEY262234:JEY327680 JOU262234:JOU327680 JYQ262234:JYQ327680 KIM262234:KIM327680 KSI262234:KSI327680 LCE262234:LCE327680 LMA262234:LMA327680 LVW262234:LVW327680 MFS262234:MFS327680 MPO262234:MPO327680 MZK262234:MZK327680 NJG262234:NJG327680 NTC262234:NTC327680 OCY262234:OCY327680 OMU262234:OMU327680 OWQ262234:OWQ327680 PGM262234:PGM327680 PQI262234:PQI327680 QAE262234:QAE327680 QKA262234:QKA327680 QTW262234:QTW327680 RDS262234:RDS327680 RNO262234:RNO327680 RXK262234:RXK327680 SHG262234:SHG327680 SRC262234:SRC327680 TAY262234:TAY327680 TKU262234:TKU327680 TUQ262234:TUQ327680 UEM262234:UEM327680 UOI262234:UOI327680 UYE262234:UYE327680 VIA262234:VIA327680 VRW262234:VRW327680 WBS262234:WBS327680 WLO262234:WLO327680 WVK262234:WVK327680 C327770:C393216 IY327770:IY393216 SU327770:SU393216 ACQ327770:ACQ393216 AMM327770:AMM393216 AWI327770:AWI393216 BGE327770:BGE393216 BQA327770:BQA393216 BZW327770:BZW393216 CJS327770:CJS393216 CTO327770:CTO393216 DDK327770:DDK393216 DNG327770:DNG393216 DXC327770:DXC393216 EGY327770:EGY393216 EQU327770:EQU393216 FAQ327770:FAQ393216 FKM327770:FKM393216 FUI327770:FUI393216 GEE327770:GEE393216 GOA327770:GOA393216 GXW327770:GXW393216 HHS327770:HHS393216 HRO327770:HRO393216 IBK327770:IBK393216 ILG327770:ILG393216 IVC327770:IVC393216 JEY327770:JEY393216 JOU327770:JOU393216 JYQ327770:JYQ393216 KIM327770:KIM393216 KSI327770:KSI393216 LCE327770:LCE393216 LMA327770:LMA393216 LVW327770:LVW393216 MFS327770:MFS393216 MPO327770:MPO393216 MZK327770:MZK393216 NJG327770:NJG393216 NTC327770:NTC393216 OCY327770:OCY393216 OMU327770:OMU393216 OWQ327770:OWQ393216 PGM327770:PGM393216 PQI327770:PQI393216 QAE327770:QAE393216 QKA327770:QKA393216 QTW327770:QTW393216 RDS327770:RDS393216 RNO327770:RNO393216 RXK327770:RXK393216 SHG327770:SHG393216 SRC327770:SRC393216 TAY327770:TAY393216 TKU327770:TKU393216 TUQ327770:TUQ393216 UEM327770:UEM393216 UOI327770:UOI393216 UYE327770:UYE393216 VIA327770:VIA393216 VRW327770:VRW393216 WBS327770:WBS393216 WLO327770:WLO393216 WVK327770:WVK393216 C393306:C458752 IY393306:IY458752 SU393306:SU458752 ACQ393306:ACQ458752 AMM393306:AMM458752 AWI393306:AWI458752 BGE393306:BGE458752 BQA393306:BQA458752 BZW393306:BZW458752 CJS393306:CJS458752 CTO393306:CTO458752 DDK393306:DDK458752 DNG393306:DNG458752 DXC393306:DXC458752 EGY393306:EGY458752 EQU393306:EQU458752 FAQ393306:FAQ458752 FKM393306:FKM458752 FUI393306:FUI458752 GEE393306:GEE458752 GOA393306:GOA458752 GXW393306:GXW458752 HHS393306:HHS458752 HRO393306:HRO458752 IBK393306:IBK458752 ILG393306:ILG458752 IVC393306:IVC458752 JEY393306:JEY458752 JOU393306:JOU458752 JYQ393306:JYQ458752 KIM393306:KIM458752 KSI393306:KSI458752 LCE393306:LCE458752 LMA393306:LMA458752 LVW393306:LVW458752 MFS393306:MFS458752 MPO393306:MPO458752 MZK393306:MZK458752 NJG393306:NJG458752 NTC393306:NTC458752 OCY393306:OCY458752 OMU393306:OMU458752 OWQ393306:OWQ458752 PGM393306:PGM458752 PQI393306:PQI458752 QAE393306:QAE458752 QKA393306:QKA458752 QTW393306:QTW458752 RDS393306:RDS458752 RNO393306:RNO458752 RXK393306:RXK458752 SHG393306:SHG458752 SRC393306:SRC458752 TAY393306:TAY458752 TKU393306:TKU458752 TUQ393306:TUQ458752 UEM393306:UEM458752 UOI393306:UOI458752 UYE393306:UYE458752 VIA393306:VIA458752 VRW393306:VRW458752 WBS393306:WBS458752 WLO393306:WLO458752 WVK393306:WVK458752 C458842:C524288 IY458842:IY524288 SU458842:SU524288 ACQ458842:ACQ524288 AMM458842:AMM524288 AWI458842:AWI524288 BGE458842:BGE524288 BQA458842:BQA524288 BZW458842:BZW524288 CJS458842:CJS524288 CTO458842:CTO524288 DDK458842:DDK524288 DNG458842:DNG524288 DXC458842:DXC524288 EGY458842:EGY524288 EQU458842:EQU524288 FAQ458842:FAQ524288 FKM458842:FKM524288 FUI458842:FUI524288 GEE458842:GEE524288 GOA458842:GOA524288 GXW458842:GXW524288 HHS458842:HHS524288 HRO458842:HRO524288 IBK458842:IBK524288 ILG458842:ILG524288 IVC458842:IVC524288 JEY458842:JEY524288 JOU458842:JOU524288 JYQ458842:JYQ524288 KIM458842:KIM524288 KSI458842:KSI524288 LCE458842:LCE524288 LMA458842:LMA524288 LVW458842:LVW524288 MFS458842:MFS524288 MPO458842:MPO524288 MZK458842:MZK524288 NJG458842:NJG524288 NTC458842:NTC524288 OCY458842:OCY524288 OMU458842:OMU524288 OWQ458842:OWQ524288 PGM458842:PGM524288 PQI458842:PQI524288 QAE458842:QAE524288 QKA458842:QKA524288 QTW458842:QTW524288 RDS458842:RDS524288 RNO458842:RNO524288 RXK458842:RXK524288 SHG458842:SHG524288 SRC458842:SRC524288 TAY458842:TAY524288 TKU458842:TKU524288 TUQ458842:TUQ524288 UEM458842:UEM524288 UOI458842:UOI524288 UYE458842:UYE524288 VIA458842:VIA524288 VRW458842:VRW524288 WBS458842:WBS524288 WLO458842:WLO524288 WVK458842:WVK524288 C524378:C589824 IY524378:IY589824 SU524378:SU589824 ACQ524378:ACQ589824 AMM524378:AMM589824 AWI524378:AWI589824 BGE524378:BGE589824 BQA524378:BQA589824 BZW524378:BZW589824 CJS524378:CJS589824 CTO524378:CTO589824 DDK524378:DDK589824 DNG524378:DNG589824 DXC524378:DXC589824 EGY524378:EGY589824 EQU524378:EQU589824 FAQ524378:FAQ589824 FKM524378:FKM589824 FUI524378:FUI589824 GEE524378:GEE589824 GOA524378:GOA589824 GXW524378:GXW589824 HHS524378:HHS589824 HRO524378:HRO589824 IBK524378:IBK589824 ILG524378:ILG589824 IVC524378:IVC589824 JEY524378:JEY589824 JOU524378:JOU589824 JYQ524378:JYQ589824 KIM524378:KIM589824 KSI524378:KSI589824 LCE524378:LCE589824 LMA524378:LMA589824 LVW524378:LVW589824 MFS524378:MFS589824 MPO524378:MPO589824 MZK524378:MZK589824 NJG524378:NJG589824 NTC524378:NTC589824 OCY524378:OCY589824 OMU524378:OMU589824 OWQ524378:OWQ589824 PGM524378:PGM589824 PQI524378:PQI589824 QAE524378:QAE589824 QKA524378:QKA589824 QTW524378:QTW589824 RDS524378:RDS589824 RNO524378:RNO589824 RXK524378:RXK589824 SHG524378:SHG589824 SRC524378:SRC589824 TAY524378:TAY589824 TKU524378:TKU589824 TUQ524378:TUQ589824 UEM524378:UEM589824 UOI524378:UOI589824 UYE524378:UYE589824 VIA524378:VIA589824 VRW524378:VRW589824 WBS524378:WBS589824 WLO524378:WLO589824 WVK524378:WVK589824 C589914:C655360 IY589914:IY655360 SU589914:SU655360 ACQ589914:ACQ655360 AMM589914:AMM655360 AWI589914:AWI655360 BGE589914:BGE655360 BQA589914:BQA655360 BZW589914:BZW655360 CJS589914:CJS655360 CTO589914:CTO655360 DDK589914:DDK655360 DNG589914:DNG655360 DXC589914:DXC655360 EGY589914:EGY655360 EQU589914:EQU655360 FAQ589914:FAQ655360 FKM589914:FKM655360 FUI589914:FUI655360 GEE589914:GEE655360 GOA589914:GOA655360 GXW589914:GXW655360 HHS589914:HHS655360 HRO589914:HRO655360 IBK589914:IBK655360 ILG589914:ILG655360 IVC589914:IVC655360 JEY589914:JEY655360 JOU589914:JOU655360 JYQ589914:JYQ655360 KIM589914:KIM655360 KSI589914:KSI655360 LCE589914:LCE655360 LMA589914:LMA655360 LVW589914:LVW655360 MFS589914:MFS655360 MPO589914:MPO655360 MZK589914:MZK655360 NJG589914:NJG655360 NTC589914:NTC655360 OCY589914:OCY655360 OMU589914:OMU655360 OWQ589914:OWQ655360 PGM589914:PGM655360 PQI589914:PQI655360 QAE589914:QAE655360 QKA589914:QKA655360 QTW589914:QTW655360 RDS589914:RDS655360 RNO589914:RNO655360 RXK589914:RXK655360 SHG589914:SHG655360 SRC589914:SRC655360 TAY589914:TAY655360 TKU589914:TKU655360 TUQ589914:TUQ655360 UEM589914:UEM655360 UOI589914:UOI655360 UYE589914:UYE655360 VIA589914:VIA655360 VRW589914:VRW655360 WBS589914:WBS655360 WLO589914:WLO655360 WVK589914:WVK655360 C655450:C720896 IY655450:IY720896 SU655450:SU720896 ACQ655450:ACQ720896 AMM655450:AMM720896 AWI655450:AWI720896 BGE655450:BGE720896 BQA655450:BQA720896 BZW655450:BZW720896 CJS655450:CJS720896 CTO655450:CTO720896 DDK655450:DDK720896 DNG655450:DNG720896 DXC655450:DXC720896 EGY655450:EGY720896 EQU655450:EQU720896 FAQ655450:FAQ720896 FKM655450:FKM720896 FUI655450:FUI720896 GEE655450:GEE720896 GOA655450:GOA720896 GXW655450:GXW720896 HHS655450:HHS720896 HRO655450:HRO720896 IBK655450:IBK720896 ILG655450:ILG720896 IVC655450:IVC720896 JEY655450:JEY720896 JOU655450:JOU720896 JYQ655450:JYQ720896 KIM655450:KIM720896 KSI655450:KSI720896 LCE655450:LCE720896 LMA655450:LMA720896 LVW655450:LVW720896 MFS655450:MFS720896 MPO655450:MPO720896 MZK655450:MZK720896 NJG655450:NJG720896 NTC655450:NTC720896 OCY655450:OCY720896 OMU655450:OMU720896 OWQ655450:OWQ720896 PGM655450:PGM720896 PQI655450:PQI720896 QAE655450:QAE720896 QKA655450:QKA720896 QTW655450:QTW720896 RDS655450:RDS720896 RNO655450:RNO720896 RXK655450:RXK720896 SHG655450:SHG720896 SRC655450:SRC720896 TAY655450:TAY720896 TKU655450:TKU720896 TUQ655450:TUQ720896 UEM655450:UEM720896 UOI655450:UOI720896 UYE655450:UYE720896 VIA655450:VIA720896 VRW655450:VRW720896 WBS655450:WBS720896 WLO655450:WLO720896 WVK655450:WVK720896 C720986:C786432 IY720986:IY786432 SU720986:SU786432 ACQ720986:ACQ786432 AMM720986:AMM786432 AWI720986:AWI786432 BGE720986:BGE786432 BQA720986:BQA786432 BZW720986:BZW786432 CJS720986:CJS786432 CTO720986:CTO786432 DDK720986:DDK786432 DNG720986:DNG786432 DXC720986:DXC786432 EGY720986:EGY786432 EQU720986:EQU786432 FAQ720986:FAQ786432 FKM720986:FKM786432 FUI720986:FUI786432 GEE720986:GEE786432 GOA720986:GOA786432 GXW720986:GXW786432 HHS720986:HHS786432 HRO720986:HRO786432 IBK720986:IBK786432 ILG720986:ILG786432 IVC720986:IVC786432 JEY720986:JEY786432 JOU720986:JOU786432 JYQ720986:JYQ786432 KIM720986:KIM786432 KSI720986:KSI786432 LCE720986:LCE786432 LMA720986:LMA786432 LVW720986:LVW786432 MFS720986:MFS786432 MPO720986:MPO786432 MZK720986:MZK786432 NJG720986:NJG786432 NTC720986:NTC786432 OCY720986:OCY786432 OMU720986:OMU786432 OWQ720986:OWQ786432 PGM720986:PGM786432 PQI720986:PQI786432 QAE720986:QAE786432 QKA720986:QKA786432 QTW720986:QTW786432 RDS720986:RDS786432 RNO720986:RNO786432 RXK720986:RXK786432 SHG720986:SHG786432 SRC720986:SRC786432 TAY720986:TAY786432 TKU720986:TKU786432 TUQ720986:TUQ786432 UEM720986:UEM786432 UOI720986:UOI786432 UYE720986:UYE786432 VIA720986:VIA786432 VRW720986:VRW786432 WBS720986:WBS786432 WLO720986:WLO786432 WVK720986:WVK786432 C786522:C851968 IY786522:IY851968 SU786522:SU851968 ACQ786522:ACQ851968 AMM786522:AMM851968 AWI786522:AWI851968 BGE786522:BGE851968 BQA786522:BQA851968 BZW786522:BZW851968 CJS786522:CJS851968 CTO786522:CTO851968 DDK786522:DDK851968 DNG786522:DNG851968 DXC786522:DXC851968 EGY786522:EGY851968 EQU786522:EQU851968 FAQ786522:FAQ851968 FKM786522:FKM851968 FUI786522:FUI851968 GEE786522:GEE851968 GOA786522:GOA851968 GXW786522:GXW851968 HHS786522:HHS851968 HRO786522:HRO851968 IBK786522:IBK851968 ILG786522:ILG851968 IVC786522:IVC851968 JEY786522:JEY851968 JOU786522:JOU851968 JYQ786522:JYQ851968 KIM786522:KIM851968 KSI786522:KSI851968 LCE786522:LCE851968 LMA786522:LMA851968 LVW786522:LVW851968 MFS786522:MFS851968 MPO786522:MPO851968 MZK786522:MZK851968 NJG786522:NJG851968 NTC786522:NTC851968 OCY786522:OCY851968 OMU786522:OMU851968 OWQ786522:OWQ851968 PGM786522:PGM851968 PQI786522:PQI851968 QAE786522:QAE851968 QKA786522:QKA851968 QTW786522:QTW851968 RDS786522:RDS851968 RNO786522:RNO851968 RXK786522:RXK851968 SHG786522:SHG851968 SRC786522:SRC851968 TAY786522:TAY851968 TKU786522:TKU851968 TUQ786522:TUQ851968 UEM786522:UEM851968 UOI786522:UOI851968 UYE786522:UYE851968 VIA786522:VIA851968 VRW786522:VRW851968 WBS786522:WBS851968 WLO786522:WLO851968 WVK786522:WVK851968 C852058:C917504 IY852058:IY917504 SU852058:SU917504 ACQ852058:ACQ917504 AMM852058:AMM917504 AWI852058:AWI917504 BGE852058:BGE917504 BQA852058:BQA917504 BZW852058:BZW917504 CJS852058:CJS917504 CTO852058:CTO917504 DDK852058:DDK917504 DNG852058:DNG917504 DXC852058:DXC917504 EGY852058:EGY917504 EQU852058:EQU917504 FAQ852058:FAQ917504 FKM852058:FKM917504 FUI852058:FUI917504 GEE852058:GEE917504 GOA852058:GOA917504 GXW852058:GXW917504 HHS852058:HHS917504 HRO852058:HRO917504 IBK852058:IBK917504 ILG852058:ILG917504 IVC852058:IVC917504 JEY852058:JEY917504 JOU852058:JOU917504 JYQ852058:JYQ917504 KIM852058:KIM917504 KSI852058:KSI917504 LCE852058:LCE917504 LMA852058:LMA917504 LVW852058:LVW917504 MFS852058:MFS917504 MPO852058:MPO917504 MZK852058:MZK917504 NJG852058:NJG917504 NTC852058:NTC917504 OCY852058:OCY917504 OMU852058:OMU917504 OWQ852058:OWQ917504 PGM852058:PGM917504 PQI852058:PQI917504 QAE852058:QAE917504 QKA852058:QKA917504 QTW852058:QTW917504 RDS852058:RDS917504 RNO852058:RNO917504 RXK852058:RXK917504 SHG852058:SHG917504 SRC852058:SRC917504 TAY852058:TAY917504 TKU852058:TKU917504 TUQ852058:TUQ917504 UEM852058:UEM917504 UOI852058:UOI917504 UYE852058:UYE917504 VIA852058:VIA917504 VRW852058:VRW917504 WBS852058:WBS917504 WLO852058:WLO917504 WVK852058:WVK917504 C917594:C983040 IY917594:IY983040 SU917594:SU983040 ACQ917594:ACQ983040 AMM917594:AMM983040 AWI917594:AWI983040 BGE917594:BGE983040 BQA917594:BQA983040 BZW917594:BZW983040 CJS917594:CJS983040 CTO917594:CTO983040 DDK917594:DDK983040 DNG917594:DNG983040 DXC917594:DXC983040 EGY917594:EGY983040 EQU917594:EQU983040 FAQ917594:FAQ983040 FKM917594:FKM983040 FUI917594:FUI983040 GEE917594:GEE983040 GOA917594:GOA983040 GXW917594:GXW983040 HHS917594:HHS983040 HRO917594:HRO983040 IBK917594:IBK983040 ILG917594:ILG983040 IVC917594:IVC983040 JEY917594:JEY983040 JOU917594:JOU983040 JYQ917594:JYQ983040 KIM917594:KIM983040 KSI917594:KSI983040 LCE917594:LCE983040 LMA917594:LMA983040 LVW917594:LVW983040 MFS917594:MFS983040 MPO917594:MPO983040 MZK917594:MZK983040 NJG917594:NJG983040 NTC917594:NTC983040 OCY917594:OCY983040 OMU917594:OMU983040 OWQ917594:OWQ983040 PGM917594:PGM983040 PQI917594:PQI983040 QAE917594:QAE983040 QKA917594:QKA983040 QTW917594:QTW983040 RDS917594:RDS983040 RNO917594:RNO983040 RXK917594:RXK983040 SHG917594:SHG983040 SRC917594:SRC983040 TAY917594:TAY983040 TKU917594:TKU983040 TUQ917594:TUQ983040 UEM917594:UEM983040 UOI917594:UOI983040 UYE917594:UYE983040 VIA917594:VIA983040 VRW917594:VRW983040 WBS917594:WBS983040 WLO917594:WLO983040 WVK917594:WVK983040 C983130:C1048576 IY983130:IY1048576 SU983130:SU1048576 ACQ983130:ACQ1048576 AMM983130:AMM1048576 AWI983130:AWI1048576 BGE983130:BGE1048576 BQA983130:BQA1048576 BZW983130:BZW1048576 CJS983130:CJS1048576 CTO983130:CTO1048576 DDK983130:DDK1048576 DNG983130:DNG1048576 DXC983130:DXC1048576 EGY983130:EGY1048576 EQU983130:EQU1048576 FAQ983130:FAQ1048576 FKM983130:FKM1048576 FUI983130:FUI1048576 GEE983130:GEE1048576 GOA983130:GOA1048576 GXW983130:GXW1048576 HHS983130:HHS1048576 HRO983130:HRO1048576 IBK983130:IBK1048576 ILG983130:ILG1048576 IVC983130:IVC1048576 JEY983130:JEY1048576 JOU983130:JOU1048576 JYQ983130:JYQ1048576 KIM983130:KIM1048576 KSI983130:KSI1048576 LCE983130:LCE1048576 LMA983130:LMA1048576 LVW983130:LVW1048576 MFS983130:MFS1048576 MPO983130:MPO1048576 MZK983130:MZK1048576 NJG983130:NJG1048576 NTC983130:NTC1048576 OCY983130:OCY1048576 OMU983130:OMU1048576 OWQ983130:OWQ1048576 PGM983130:PGM1048576 PQI983130:PQI1048576 QAE983130:QAE1048576 QKA983130:QKA1048576 QTW983130:QTW1048576 RDS983130:RDS1048576 RNO983130:RNO1048576 RXK983130:RXK1048576 SHG983130:SHG1048576 SRC983130:SRC1048576 TAY983130:TAY1048576 TKU983130:TKU1048576 TUQ983130:TUQ1048576 UEM983130:UEM1048576 UOI983130:UOI1048576 UYE983130:UYE1048576 VIA983130:VIA1048576 VRW983130:VRW1048576 WBS983130:WBS1048576 WLO983130:WLO1048576 WVK983130:WVK1048576 D89:IV65536 IZ89:SR65536 SV89:ACN65536 ACR89:AMJ65536 AMN89:AWF65536 AWJ89:BGB65536 BGF89:BPX65536 BQB89:BZT65536 BZX89:CJP65536 CJT89:CTL65536 CTP89:DDH65536 DDL89:DND65536 DNH89:DWZ65536 DXD89:EGV65536 EGZ89:EQR65536 EQV89:FAN65536 FAR89:FKJ65536 FKN89:FUF65536 FUJ89:GEB65536 GEF89:GNX65536 GOB89:GXT65536 GXX89:HHP65536 HHT89:HRL65536 HRP89:IBH65536 IBL89:ILD65536 ILH89:IUZ65536 IVD89:JEV65536 JEZ89:JOR65536 JOV89:JYN65536 JYR89:KIJ65536 KIN89:KSF65536 KSJ89:LCB65536 LCF89:LLX65536 LMB89:LVT65536 LVX89:MFP65536 MFT89:MPL65536 MPP89:MZH65536 MZL89:NJD65536 NJH89:NSZ65536 NTD89:OCV65536 OCZ89:OMR65536 OMV89:OWN65536 OWR89:PGJ65536 PGN89:PQF65536 PQJ89:QAB65536 QAF89:QJX65536 QKB89:QTT65536 QTX89:RDP65536 RDT89:RNL65536 RNP89:RXH65536 RXL89:SHD65536 SHH89:SQZ65536 SRD89:TAV65536 TAZ89:TKR65536 TKV89:TUN65536 TUR89:UEJ65536 UEN89:UOF65536 UOJ89:UYB65536 UYF89:VHX65536 VIB89:VRT65536 VRX89:WBP65536 WBT89:WLL65536 WLP89:WVH65536 WVL89:XFD65536 D65625:IV131072 IZ65625:SR131072 SV65625:ACN131072 ACR65625:AMJ131072 AMN65625:AWF131072 AWJ65625:BGB131072 BGF65625:BPX131072 BQB65625:BZT131072 BZX65625:CJP131072 CJT65625:CTL131072 CTP65625:DDH131072 DDL65625:DND131072 DNH65625:DWZ131072 DXD65625:EGV131072 EGZ65625:EQR131072 EQV65625:FAN131072 FAR65625:FKJ131072 FKN65625:FUF131072 FUJ65625:GEB131072 GEF65625:GNX131072 GOB65625:GXT131072 GXX65625:HHP131072 HHT65625:HRL131072 HRP65625:IBH131072 IBL65625:ILD131072 ILH65625:IUZ131072 IVD65625:JEV131072 JEZ65625:JOR131072 JOV65625:JYN131072 JYR65625:KIJ131072 KIN65625:KSF131072 KSJ65625:LCB131072 LCF65625:LLX131072 LMB65625:LVT131072 LVX65625:MFP131072 MFT65625:MPL131072 MPP65625:MZH131072 MZL65625:NJD131072 NJH65625:NSZ131072 NTD65625:OCV131072 OCZ65625:OMR131072 OMV65625:OWN131072 OWR65625:PGJ131072 PGN65625:PQF131072 PQJ65625:QAB131072 QAF65625:QJX131072 QKB65625:QTT131072 QTX65625:RDP131072 RDT65625:RNL131072 RNP65625:RXH131072 RXL65625:SHD131072 SHH65625:SQZ131072 SRD65625:TAV131072 TAZ65625:TKR131072 TKV65625:TUN131072 TUR65625:UEJ131072 UEN65625:UOF131072 UOJ65625:UYB131072 UYF65625:VHX131072 VIB65625:VRT131072 VRX65625:WBP131072 WBT65625:WLL131072 WLP65625:WVH131072 WVL65625:XFD131072 D131161:IV196608 IZ131161:SR196608 SV131161:ACN196608 ACR131161:AMJ196608 AMN131161:AWF196608 AWJ131161:BGB196608 BGF131161:BPX196608 BQB131161:BZT196608 BZX131161:CJP196608 CJT131161:CTL196608 CTP131161:DDH196608 DDL131161:DND196608 DNH131161:DWZ196608 DXD131161:EGV196608 EGZ131161:EQR196608 EQV131161:FAN196608 FAR131161:FKJ196608 FKN131161:FUF196608 FUJ131161:GEB196608 GEF131161:GNX196608 GOB131161:GXT196608 GXX131161:HHP196608 HHT131161:HRL196608 HRP131161:IBH196608 IBL131161:ILD196608 ILH131161:IUZ196608 IVD131161:JEV196608 JEZ131161:JOR196608 JOV131161:JYN196608 JYR131161:KIJ196608 KIN131161:KSF196608 KSJ131161:LCB196608 LCF131161:LLX196608 LMB131161:LVT196608 LVX131161:MFP196608 MFT131161:MPL196608 MPP131161:MZH196608 MZL131161:NJD196608 NJH131161:NSZ196608 NTD131161:OCV196608 OCZ131161:OMR196608 OMV131161:OWN196608 OWR131161:PGJ196608 PGN131161:PQF196608 PQJ131161:QAB196608 QAF131161:QJX196608 QKB131161:QTT196608 QTX131161:RDP196608 RDT131161:RNL196608 RNP131161:RXH196608 RXL131161:SHD196608 SHH131161:SQZ196608 SRD131161:TAV196608 TAZ131161:TKR196608 TKV131161:TUN196608 TUR131161:UEJ196608 UEN131161:UOF196608 UOJ131161:UYB196608 UYF131161:VHX196608 VIB131161:VRT196608 VRX131161:WBP196608 WBT131161:WLL196608 WLP131161:WVH196608 WVL131161:XFD196608 D196697:IV262144 IZ196697:SR262144 SV196697:ACN262144 ACR196697:AMJ262144 AMN196697:AWF262144 AWJ196697:BGB262144 BGF196697:BPX262144 BQB196697:BZT262144 BZX196697:CJP262144 CJT196697:CTL262144 CTP196697:DDH262144 DDL196697:DND262144 DNH196697:DWZ262144 DXD196697:EGV262144 EGZ196697:EQR262144 EQV196697:FAN262144 FAR196697:FKJ262144 FKN196697:FUF262144 FUJ196697:GEB262144 GEF196697:GNX262144 GOB196697:GXT262144 GXX196697:HHP262144 HHT196697:HRL262144 HRP196697:IBH262144 IBL196697:ILD262144 ILH196697:IUZ262144 IVD196697:JEV262144 JEZ196697:JOR262144 JOV196697:JYN262144 JYR196697:KIJ262144 KIN196697:KSF262144 KSJ196697:LCB262144 LCF196697:LLX262144 LMB196697:LVT262144 LVX196697:MFP262144 MFT196697:MPL262144 MPP196697:MZH262144 MZL196697:NJD262144 NJH196697:NSZ262144 NTD196697:OCV262144 OCZ196697:OMR262144 OMV196697:OWN262144 OWR196697:PGJ262144 PGN196697:PQF262144 PQJ196697:QAB262144 QAF196697:QJX262144 QKB196697:QTT262144 QTX196697:RDP262144 RDT196697:RNL262144 RNP196697:RXH262144 RXL196697:SHD262144 SHH196697:SQZ262144 SRD196697:TAV262144 TAZ196697:TKR262144 TKV196697:TUN262144 TUR196697:UEJ262144 UEN196697:UOF262144 UOJ196697:UYB262144 UYF196697:VHX262144 VIB196697:VRT262144 VRX196697:WBP262144 WBT196697:WLL262144 WLP196697:WVH262144 WVL196697:XFD262144 D262233:IV327680 IZ262233:SR327680 SV262233:ACN327680 ACR262233:AMJ327680 AMN262233:AWF327680 AWJ262233:BGB327680 BGF262233:BPX327680 BQB262233:BZT327680 BZX262233:CJP327680 CJT262233:CTL327680 CTP262233:DDH327680 DDL262233:DND327680 DNH262233:DWZ327680 DXD262233:EGV327680 EGZ262233:EQR327680 EQV262233:FAN327680 FAR262233:FKJ327680 FKN262233:FUF327680 FUJ262233:GEB327680 GEF262233:GNX327680 GOB262233:GXT327680 GXX262233:HHP327680 HHT262233:HRL327680 HRP262233:IBH327680 IBL262233:ILD327680 ILH262233:IUZ327680 IVD262233:JEV327680 JEZ262233:JOR327680 JOV262233:JYN327680 JYR262233:KIJ327680 KIN262233:KSF327680 KSJ262233:LCB327680 LCF262233:LLX327680 LMB262233:LVT327680 LVX262233:MFP327680 MFT262233:MPL327680 MPP262233:MZH327680 MZL262233:NJD327680 NJH262233:NSZ327680 NTD262233:OCV327680 OCZ262233:OMR327680 OMV262233:OWN327680 OWR262233:PGJ327680 PGN262233:PQF327680 PQJ262233:QAB327680 QAF262233:QJX327680 QKB262233:QTT327680 QTX262233:RDP327680 RDT262233:RNL327680 RNP262233:RXH327680 RXL262233:SHD327680 SHH262233:SQZ327680 SRD262233:TAV327680 TAZ262233:TKR327680 TKV262233:TUN327680 TUR262233:UEJ327680 UEN262233:UOF327680 UOJ262233:UYB327680 UYF262233:VHX327680 VIB262233:VRT327680 VRX262233:WBP327680 WBT262233:WLL327680 WLP262233:WVH327680 WVL262233:XFD327680 D327769:IV393216 IZ327769:SR393216 SV327769:ACN393216 ACR327769:AMJ393216 AMN327769:AWF393216 AWJ327769:BGB393216 BGF327769:BPX393216 BQB327769:BZT393216 BZX327769:CJP393216 CJT327769:CTL393216 CTP327769:DDH393216 DDL327769:DND393216 DNH327769:DWZ393216 DXD327769:EGV393216 EGZ327769:EQR393216 EQV327769:FAN393216 FAR327769:FKJ393216 FKN327769:FUF393216 FUJ327769:GEB393216 GEF327769:GNX393216 GOB327769:GXT393216 GXX327769:HHP393216 HHT327769:HRL393216 HRP327769:IBH393216 IBL327769:ILD393216 ILH327769:IUZ393216 IVD327769:JEV393216 JEZ327769:JOR393216 JOV327769:JYN393216 JYR327769:KIJ393216 KIN327769:KSF393216 KSJ327769:LCB393216 LCF327769:LLX393216 LMB327769:LVT393216 LVX327769:MFP393216 MFT327769:MPL393216 MPP327769:MZH393216 MZL327769:NJD393216 NJH327769:NSZ393216 NTD327769:OCV393216 OCZ327769:OMR393216 OMV327769:OWN393216 OWR327769:PGJ393216 PGN327769:PQF393216 PQJ327769:QAB393216 QAF327769:QJX393216 QKB327769:QTT393216 QTX327769:RDP393216 RDT327769:RNL393216 RNP327769:RXH393216 RXL327769:SHD393216 SHH327769:SQZ393216 SRD327769:TAV393216 TAZ327769:TKR393216 TKV327769:TUN393216 TUR327769:UEJ393216 UEN327769:UOF393216 UOJ327769:UYB393216 UYF327769:VHX393216 VIB327769:VRT393216 VRX327769:WBP393216 WBT327769:WLL393216 WLP327769:WVH393216 WVL327769:XFD393216 D393305:IV458752 IZ393305:SR458752 SV393305:ACN458752 ACR393305:AMJ458752 AMN393305:AWF458752 AWJ393305:BGB458752 BGF393305:BPX458752 BQB393305:BZT458752 BZX393305:CJP458752 CJT393305:CTL458752 CTP393305:DDH458752 DDL393305:DND458752 DNH393305:DWZ458752 DXD393305:EGV458752 EGZ393305:EQR458752 EQV393305:FAN458752 FAR393305:FKJ458752 FKN393305:FUF458752 FUJ393305:GEB458752 GEF393305:GNX458752 GOB393305:GXT458752 GXX393305:HHP458752 HHT393305:HRL458752 HRP393305:IBH458752 IBL393305:ILD458752 ILH393305:IUZ458752 IVD393305:JEV458752 JEZ393305:JOR458752 JOV393305:JYN458752 JYR393305:KIJ458752 KIN393305:KSF458752 KSJ393305:LCB458752 LCF393305:LLX458752 LMB393305:LVT458752 LVX393305:MFP458752 MFT393305:MPL458752 MPP393305:MZH458752 MZL393305:NJD458752 NJH393305:NSZ458752 NTD393305:OCV458752 OCZ393305:OMR458752 OMV393305:OWN458752 OWR393305:PGJ458752 PGN393305:PQF458752 PQJ393305:QAB458752 QAF393305:QJX458752 QKB393305:QTT458752 QTX393305:RDP458752 RDT393305:RNL458752 RNP393305:RXH458752 RXL393305:SHD458752 SHH393305:SQZ458752 SRD393305:TAV458752 TAZ393305:TKR458752 TKV393305:TUN458752 TUR393305:UEJ458752 UEN393305:UOF458752 UOJ393305:UYB458752 UYF393305:VHX458752 VIB393305:VRT458752 VRX393305:WBP458752 WBT393305:WLL458752 WLP393305:WVH458752 WVL393305:XFD458752 D458841:IV524288 IZ458841:SR524288 SV458841:ACN524288 ACR458841:AMJ524288 AMN458841:AWF524288 AWJ458841:BGB524288 BGF458841:BPX524288 BQB458841:BZT524288 BZX458841:CJP524288 CJT458841:CTL524288 CTP458841:DDH524288 DDL458841:DND524288 DNH458841:DWZ524288 DXD458841:EGV524288 EGZ458841:EQR524288 EQV458841:FAN524288 FAR458841:FKJ524288 FKN458841:FUF524288 FUJ458841:GEB524288 GEF458841:GNX524288 GOB458841:GXT524288 GXX458841:HHP524288 HHT458841:HRL524288 HRP458841:IBH524288 IBL458841:ILD524288 ILH458841:IUZ524288 IVD458841:JEV524288 JEZ458841:JOR524288 JOV458841:JYN524288 JYR458841:KIJ524288 KIN458841:KSF524288 KSJ458841:LCB524288 LCF458841:LLX524288 LMB458841:LVT524288 LVX458841:MFP524288 MFT458841:MPL524288 MPP458841:MZH524288 MZL458841:NJD524288 NJH458841:NSZ524288 NTD458841:OCV524288 OCZ458841:OMR524288 OMV458841:OWN524288 OWR458841:PGJ524288 PGN458841:PQF524288 PQJ458841:QAB524288 QAF458841:QJX524288 QKB458841:QTT524288 QTX458841:RDP524288 RDT458841:RNL524288 RNP458841:RXH524288 RXL458841:SHD524288 SHH458841:SQZ524288 SRD458841:TAV524288 TAZ458841:TKR524288 TKV458841:TUN524288 TUR458841:UEJ524288 UEN458841:UOF524288 UOJ458841:UYB524288 UYF458841:VHX524288 VIB458841:VRT524288 VRX458841:WBP524288 WBT458841:WLL524288 WLP458841:WVH524288 WVL458841:XFD524288 D524377:IV589824 IZ524377:SR589824 SV524377:ACN589824 ACR524377:AMJ589824 AMN524377:AWF589824 AWJ524377:BGB589824 BGF524377:BPX589824 BQB524377:BZT589824 BZX524377:CJP589824 CJT524377:CTL589824 CTP524377:DDH589824 DDL524377:DND589824 DNH524377:DWZ589824 DXD524377:EGV589824 EGZ524377:EQR589824 EQV524377:FAN589824 FAR524377:FKJ589824 FKN524377:FUF589824 FUJ524377:GEB589824 GEF524377:GNX589824 GOB524377:GXT589824 GXX524377:HHP589824 HHT524377:HRL589824 HRP524377:IBH589824 IBL524377:ILD589824 ILH524377:IUZ589824 IVD524377:JEV589824 JEZ524377:JOR589824 JOV524377:JYN589824 JYR524377:KIJ589824 KIN524377:KSF589824 KSJ524377:LCB589824 LCF524377:LLX589824 LMB524377:LVT589824 LVX524377:MFP589824 MFT524377:MPL589824 MPP524377:MZH589824 MZL524377:NJD589824 NJH524377:NSZ589824 NTD524377:OCV589824 OCZ524377:OMR589824 OMV524377:OWN589824 OWR524377:PGJ589824 PGN524377:PQF589824 PQJ524377:QAB589824 QAF524377:QJX589824 QKB524377:QTT589824 QTX524377:RDP589824 RDT524377:RNL589824 RNP524377:RXH589824 RXL524377:SHD589824 SHH524377:SQZ589824 SRD524377:TAV589824 TAZ524377:TKR589824 TKV524377:TUN589824 TUR524377:UEJ589824 UEN524377:UOF589824 UOJ524377:UYB589824 UYF524377:VHX589824 VIB524377:VRT589824 VRX524377:WBP589824 WBT524377:WLL589824 WLP524377:WVH589824 WVL524377:XFD589824 D589913:IV655360 IZ589913:SR655360 SV589913:ACN655360 ACR589913:AMJ655360 AMN589913:AWF655360 AWJ589913:BGB655360 BGF589913:BPX655360 BQB589913:BZT655360 BZX589913:CJP655360 CJT589913:CTL655360 CTP589913:DDH655360 DDL589913:DND655360 DNH589913:DWZ655360 DXD589913:EGV655360 EGZ589913:EQR655360 EQV589913:FAN655360 FAR589913:FKJ655360 FKN589913:FUF655360 FUJ589913:GEB655360 GEF589913:GNX655360 GOB589913:GXT655360 GXX589913:HHP655360 HHT589913:HRL655360 HRP589913:IBH655360 IBL589913:ILD655360 ILH589913:IUZ655360 IVD589913:JEV655360 JEZ589913:JOR655360 JOV589913:JYN655360 JYR589913:KIJ655360 KIN589913:KSF655360 KSJ589913:LCB655360 LCF589913:LLX655360 LMB589913:LVT655360 LVX589913:MFP655360 MFT589913:MPL655360 MPP589913:MZH655360 MZL589913:NJD655360 NJH589913:NSZ655360 NTD589913:OCV655360 OCZ589913:OMR655360 OMV589913:OWN655360 OWR589913:PGJ655360 PGN589913:PQF655360 PQJ589913:QAB655360 QAF589913:QJX655360 QKB589913:QTT655360 QTX589913:RDP655360 RDT589913:RNL655360 RNP589913:RXH655360 RXL589913:SHD655360 SHH589913:SQZ655360 SRD589913:TAV655360 TAZ589913:TKR655360 TKV589913:TUN655360 TUR589913:UEJ655360 UEN589913:UOF655360 UOJ589913:UYB655360 UYF589913:VHX655360 VIB589913:VRT655360 VRX589913:WBP655360 WBT589913:WLL655360 WLP589913:WVH655360 WVL589913:XFD655360 D655449:IV720896 IZ655449:SR720896 SV655449:ACN720896 ACR655449:AMJ720896 AMN655449:AWF720896 AWJ655449:BGB720896 BGF655449:BPX720896 BQB655449:BZT720896 BZX655449:CJP720896 CJT655449:CTL720896 CTP655449:DDH720896 DDL655449:DND720896 DNH655449:DWZ720896 DXD655449:EGV720896 EGZ655449:EQR720896 EQV655449:FAN720896 FAR655449:FKJ720896 FKN655449:FUF720896 FUJ655449:GEB720896 GEF655449:GNX720896 GOB655449:GXT720896 GXX655449:HHP720896 HHT655449:HRL720896 HRP655449:IBH720896 IBL655449:ILD720896 ILH655449:IUZ720896 IVD655449:JEV720896 JEZ655449:JOR720896 JOV655449:JYN720896 JYR655449:KIJ720896 KIN655449:KSF720896 KSJ655449:LCB720896 LCF655449:LLX720896 LMB655449:LVT720896 LVX655449:MFP720896 MFT655449:MPL720896 MPP655449:MZH720896 MZL655449:NJD720896 NJH655449:NSZ720896 NTD655449:OCV720896 OCZ655449:OMR720896 OMV655449:OWN720896 OWR655449:PGJ720896 PGN655449:PQF720896 PQJ655449:QAB720896 QAF655449:QJX720896 QKB655449:QTT720896 QTX655449:RDP720896 RDT655449:RNL720896 RNP655449:RXH720896 RXL655449:SHD720896 SHH655449:SQZ720896 SRD655449:TAV720896 TAZ655449:TKR720896 TKV655449:TUN720896 TUR655449:UEJ720896 UEN655449:UOF720896 UOJ655449:UYB720896 UYF655449:VHX720896 VIB655449:VRT720896 VRX655449:WBP720896 WBT655449:WLL720896 WLP655449:WVH720896 WVL655449:XFD720896 D720985:IV786432 IZ720985:SR786432 SV720985:ACN786432 ACR720985:AMJ786432 AMN720985:AWF786432 AWJ720985:BGB786432 BGF720985:BPX786432 BQB720985:BZT786432 BZX720985:CJP786432 CJT720985:CTL786432 CTP720985:DDH786432 DDL720985:DND786432 DNH720985:DWZ786432 DXD720985:EGV786432 EGZ720985:EQR786432 EQV720985:FAN786432 FAR720985:FKJ786432 FKN720985:FUF786432 FUJ720985:GEB786432 GEF720985:GNX786432 GOB720985:GXT786432 GXX720985:HHP786432 HHT720985:HRL786432 HRP720985:IBH786432 IBL720985:ILD786432 ILH720985:IUZ786432 IVD720985:JEV786432 JEZ720985:JOR786432 JOV720985:JYN786432 JYR720985:KIJ786432 KIN720985:KSF786432 KSJ720985:LCB786432 LCF720985:LLX786432 LMB720985:LVT786432 LVX720985:MFP786432 MFT720985:MPL786432 MPP720985:MZH786432 MZL720985:NJD786432 NJH720985:NSZ786432 NTD720985:OCV786432 OCZ720985:OMR786432 OMV720985:OWN786432 OWR720985:PGJ786432 PGN720985:PQF786432 PQJ720985:QAB786432 QAF720985:QJX786432 QKB720985:QTT786432 QTX720985:RDP786432 RDT720985:RNL786432 RNP720985:RXH786432 RXL720985:SHD786432 SHH720985:SQZ786432 SRD720985:TAV786432 TAZ720985:TKR786432 TKV720985:TUN786432 TUR720985:UEJ786432 UEN720985:UOF786432 UOJ720985:UYB786432 UYF720985:VHX786432 VIB720985:VRT786432 VRX720985:WBP786432 WBT720985:WLL786432 WLP720985:WVH786432 WVL720985:XFD786432 D786521:IV851968 IZ786521:SR851968 SV786521:ACN851968 ACR786521:AMJ851968 AMN786521:AWF851968 AWJ786521:BGB851968 BGF786521:BPX851968 BQB786521:BZT851968 BZX786521:CJP851968 CJT786521:CTL851968 CTP786521:DDH851968 DDL786521:DND851968 DNH786521:DWZ851968 DXD786521:EGV851968 EGZ786521:EQR851968 EQV786521:FAN851968 FAR786521:FKJ851968 FKN786521:FUF851968 FUJ786521:GEB851968 GEF786521:GNX851968 GOB786521:GXT851968 GXX786521:HHP851968 HHT786521:HRL851968 HRP786521:IBH851968 IBL786521:ILD851968 ILH786521:IUZ851968 IVD786521:JEV851968 JEZ786521:JOR851968 JOV786521:JYN851968 JYR786521:KIJ851968 KIN786521:KSF851968 KSJ786521:LCB851968 LCF786521:LLX851968 LMB786521:LVT851968 LVX786521:MFP851968 MFT786521:MPL851968 MPP786521:MZH851968 MZL786521:NJD851968 NJH786521:NSZ851968 NTD786521:OCV851968 OCZ786521:OMR851968 OMV786521:OWN851968 OWR786521:PGJ851968 PGN786521:PQF851968 PQJ786521:QAB851968 QAF786521:QJX851968 QKB786521:QTT851968 QTX786521:RDP851968 RDT786521:RNL851968 RNP786521:RXH851968 RXL786521:SHD851968 SHH786521:SQZ851968 SRD786521:TAV851968 TAZ786521:TKR851968 TKV786521:TUN851968 TUR786521:UEJ851968 UEN786521:UOF851968 UOJ786521:UYB851968 UYF786521:VHX851968 VIB786521:VRT851968 VRX786521:WBP851968 WBT786521:WLL851968 WLP786521:WVH851968 WVL786521:XFD851968 D852057:IV917504 IZ852057:SR917504 SV852057:ACN917504 ACR852057:AMJ917504 AMN852057:AWF917504 AWJ852057:BGB917504 BGF852057:BPX917504 BQB852057:BZT917504 BZX852057:CJP917504 CJT852057:CTL917504 CTP852057:DDH917504 DDL852057:DND917504 DNH852057:DWZ917504 DXD852057:EGV917504 EGZ852057:EQR917504 EQV852057:FAN917504 FAR852057:FKJ917504 FKN852057:FUF917504 FUJ852057:GEB917504 GEF852057:GNX917504 GOB852057:GXT917504 GXX852057:HHP917504 HHT852057:HRL917504 HRP852057:IBH917504 IBL852057:ILD917504 ILH852057:IUZ917504 IVD852057:JEV917504 JEZ852057:JOR917504 JOV852057:JYN917504 JYR852057:KIJ917504 KIN852057:KSF917504 KSJ852057:LCB917504 LCF852057:LLX917504 LMB852057:LVT917504 LVX852057:MFP917504 MFT852057:MPL917504 MPP852057:MZH917504 MZL852057:NJD917504 NJH852057:NSZ917504 NTD852057:OCV917504 OCZ852057:OMR917504 OMV852057:OWN917504 OWR852057:PGJ917504 PGN852057:PQF917504 PQJ852057:QAB917504 QAF852057:QJX917504 QKB852057:QTT917504 QTX852057:RDP917504 RDT852057:RNL917504 RNP852057:RXH917504 RXL852057:SHD917504 SHH852057:SQZ917504 SRD852057:TAV917504 TAZ852057:TKR917504 TKV852057:TUN917504 TUR852057:UEJ917504 UEN852057:UOF917504 UOJ852057:UYB917504 UYF852057:VHX917504 VIB852057:VRT917504 VRX852057:WBP917504 WBT852057:WLL917504 WLP852057:WVH917504 WVL852057:XFD917504 D917593:IV983040 IZ917593:SR983040 SV917593:ACN983040 ACR917593:AMJ983040 AMN917593:AWF983040 AWJ917593:BGB983040 BGF917593:BPX983040 BQB917593:BZT983040 BZX917593:CJP983040 CJT917593:CTL983040 CTP917593:DDH983040 DDL917593:DND983040 DNH917593:DWZ983040 DXD917593:EGV983040 EGZ917593:EQR983040 EQV917593:FAN983040 FAR917593:FKJ983040 FKN917593:FUF983040 FUJ917593:GEB983040 GEF917593:GNX983040 GOB917593:GXT983040 GXX917593:HHP983040 HHT917593:HRL983040 HRP917593:IBH983040 IBL917593:ILD983040 ILH917593:IUZ983040 IVD917593:JEV983040 JEZ917593:JOR983040 JOV917593:JYN983040 JYR917593:KIJ983040 KIN917593:KSF983040 KSJ917593:LCB983040 LCF917593:LLX983040 LMB917593:LVT983040 LVX917593:MFP983040 MFT917593:MPL983040 MPP917593:MZH983040 MZL917593:NJD983040 NJH917593:NSZ983040 NTD917593:OCV983040 OCZ917593:OMR983040 OMV917593:OWN983040 OWR917593:PGJ983040 PGN917593:PQF983040 PQJ917593:QAB983040 QAF917593:QJX983040 QKB917593:QTT983040 QTX917593:RDP983040 RDT917593:RNL983040 RNP917593:RXH983040 RXL917593:SHD983040 SHH917593:SQZ983040 SRD917593:TAV983040 TAZ917593:TKR983040 TKV917593:TUN983040 TUR917593:UEJ983040 UEN917593:UOF983040 UOJ917593:UYB983040 UYF917593:VHX983040 VIB917593:VRT983040 VRX917593:WBP983040 WBT917593:WLL983040 WLP917593:WVH983040 WVL917593:XFD983040 D983129:IV1048576 IZ983129:SR1048576 SV983129:ACN1048576 ACR983129:AMJ1048576 AMN983129:AWF1048576 AWJ983129:BGB1048576 BGF983129:BPX1048576 BQB983129:BZT1048576 BZX983129:CJP1048576 CJT983129:CTL1048576 CTP983129:DDH1048576 DDL983129:DND1048576 DNH983129:DWZ1048576 DXD983129:EGV1048576 EGZ983129:EQR1048576 EQV983129:FAN1048576 FAR983129:FKJ1048576 FKN983129:FUF1048576 FUJ983129:GEB1048576 GEF983129:GNX1048576 GOB983129:GXT1048576 GXX983129:HHP1048576 HHT983129:HRL1048576 HRP983129:IBH1048576 IBL983129:ILD1048576 ILH983129:IUZ1048576 IVD983129:JEV1048576 JEZ983129:JOR1048576 JOV983129:JYN1048576 JYR983129:KIJ1048576 KIN983129:KSF1048576 KSJ983129:LCB1048576 LCF983129:LLX1048576 LMB983129:LVT1048576 LVX983129:MFP1048576 MFT983129:MPL1048576 MPP983129:MZH1048576 MZL983129:NJD1048576 NJH983129:NSZ1048576 NTD983129:OCV1048576 OCZ983129:OMR1048576 OMV983129:OWN1048576 OWR983129:PGJ1048576 PGN983129:PQF1048576 PQJ983129:QAB1048576 QAF983129:QJX1048576 QKB983129:QTT1048576 QTX983129:RDP1048576 RDT983129:RNL1048576 RNP983129:RXH1048576 RXL983129:SHD1048576 SHH983129:SQZ1048576 SRD983129:TAV1048576 TAZ983129:TKR1048576 TKV983129:TUN1048576 TUR983129:UEJ1048576 UEN983129:UOF1048576 UOJ983129:UYB1048576 UYF983129:VHX1048576 VIB983129:VRT1048576 VRX983129:WBP1048576 WBT983129:WLL1048576 WLP983129:WVH1048576 WVL983129:XFD1048576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2017-01-26T13:58:56Z</dcterms:modified>
</cp:coreProperties>
</file>