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600" windowHeight="9585"/>
  </bookViews>
  <sheets>
    <sheet name="INDICES DE CAMAS H LINARES " sheetId="2" r:id="rId1"/>
  </sheets>
  <externalReferences>
    <externalReference r:id="rId2"/>
  </externalReferences>
  <calcPr calcId="152511"/>
</workbook>
</file>

<file path=xl/calcChain.xml><?xml version="1.0" encoding="utf-8"?>
<calcChain xmlns="http://schemas.openxmlformats.org/spreadsheetml/2006/main">
  <c r="AR30" i="2" l="1"/>
  <c r="T396" i="2"/>
  <c r="R396" i="2"/>
  <c r="K396" i="2"/>
  <c r="K349" i="2"/>
  <c r="M349" i="2"/>
  <c r="R349" i="2"/>
  <c r="T349" i="2"/>
  <c r="T326" i="2"/>
  <c r="R326" i="2"/>
  <c r="K326" i="2"/>
  <c r="K304" i="2"/>
  <c r="M304" i="2"/>
  <c r="R304" i="2"/>
  <c r="T304" i="2"/>
  <c r="T281" i="2"/>
  <c r="R281" i="2"/>
  <c r="K281" i="2"/>
  <c r="R258" i="2"/>
  <c r="K258" i="2"/>
  <c r="T235" i="2"/>
  <c r="R235" i="2"/>
  <c r="K235" i="2"/>
  <c r="T212" i="2"/>
  <c r="R212" i="2"/>
  <c r="K212" i="2"/>
  <c r="T189" i="2"/>
  <c r="R189" i="2"/>
  <c r="K189" i="2"/>
  <c r="T166" i="2"/>
  <c r="R166" i="2"/>
  <c r="K166" i="2"/>
  <c r="T143" i="2"/>
  <c r="R143" i="2"/>
  <c r="K143" i="2"/>
  <c r="T120" i="2"/>
  <c r="R120" i="2"/>
  <c r="K120" i="2"/>
  <c r="T97" i="2"/>
  <c r="R97" i="2"/>
  <c r="K97" i="2"/>
  <c r="T74" i="2"/>
  <c r="R74" i="2"/>
  <c r="K74" i="2"/>
  <c r="T51" i="2" l="1"/>
  <c r="R51" i="2"/>
  <c r="K51" i="2"/>
  <c r="T28" i="2"/>
  <c r="R28" i="2"/>
  <c r="K28" i="2"/>
  <c r="N270" i="2" l="1"/>
  <c r="N320" i="2"/>
  <c r="N319" i="2"/>
  <c r="N318" i="2"/>
  <c r="N317" i="2"/>
  <c r="N316" i="2"/>
  <c r="N315" i="2"/>
  <c r="N314" i="2"/>
  <c r="N343" i="2"/>
  <c r="N342" i="2"/>
  <c r="N341" i="2"/>
  <c r="N340" i="2"/>
  <c r="N339" i="2"/>
  <c r="N338" i="2"/>
  <c r="N337" i="2"/>
  <c r="Q235" i="2" l="1"/>
  <c r="BC25" i="2" l="1"/>
  <c r="BC26" i="2"/>
  <c r="BC27" i="2"/>
  <c r="BC28" i="2"/>
  <c r="BC29" i="2"/>
  <c r="BC30" i="2"/>
  <c r="BA25" i="2"/>
  <c r="T293" i="2" l="1"/>
  <c r="T270" i="2"/>
  <c r="T247" i="2"/>
  <c r="T224" i="2"/>
  <c r="T201" i="2"/>
  <c r="T178" i="2"/>
  <c r="T155" i="2"/>
  <c r="T132" i="2"/>
  <c r="T109" i="2"/>
  <c r="T86" i="2"/>
  <c r="T63" i="2"/>
  <c r="T40" i="2"/>
  <c r="R293" i="2"/>
  <c r="R270" i="2"/>
  <c r="R247" i="2"/>
  <c r="R224" i="2"/>
  <c r="R201" i="2"/>
  <c r="R178" i="2"/>
  <c r="R155" i="2"/>
  <c r="R132" i="2"/>
  <c r="R109" i="2"/>
  <c r="R86" i="2"/>
  <c r="R63" i="2"/>
  <c r="R40" i="2"/>
  <c r="T17" i="2"/>
  <c r="R17" i="2"/>
  <c r="AX20" i="2"/>
  <c r="AT20" i="2"/>
  <c r="AP20" i="2"/>
  <c r="AL20" i="2"/>
  <c r="W50" i="2" l="1"/>
  <c r="N50" i="2" s="1"/>
  <c r="H50" i="2"/>
  <c r="I50" i="2"/>
  <c r="J50" i="2"/>
  <c r="K50" i="2"/>
  <c r="L50" i="2" l="1"/>
  <c r="O50" i="2"/>
  <c r="S258" i="2"/>
  <c r="T258" i="2" s="1"/>
  <c r="W132" i="2" l="1"/>
  <c r="W131" i="2"/>
  <c r="T131" i="2"/>
  <c r="R131" i="2"/>
  <c r="B371" i="2" l="1"/>
  <c r="B370" i="2"/>
  <c r="B369" i="2"/>
  <c r="B368" i="2"/>
  <c r="B367" i="2"/>
  <c r="B366" i="2"/>
  <c r="B365" i="2"/>
  <c r="B364" i="2"/>
  <c r="B363" i="2"/>
  <c r="B362" i="2"/>
  <c r="B361" i="2"/>
  <c r="B360" i="2"/>
  <c r="B359" i="2"/>
  <c r="AA395" i="2"/>
  <c r="Z395" i="2"/>
  <c r="Y395" i="2"/>
  <c r="X395" i="2"/>
  <c r="V395" i="2"/>
  <c r="U395" i="2"/>
  <c r="AA394" i="2"/>
  <c r="Z394" i="2"/>
  <c r="Y394" i="2"/>
  <c r="X394" i="2"/>
  <c r="V394" i="2"/>
  <c r="U394" i="2"/>
  <c r="AA393" i="2"/>
  <c r="Z393" i="2"/>
  <c r="Y393" i="2"/>
  <c r="X393" i="2"/>
  <c r="V393" i="2"/>
  <c r="U393" i="2"/>
  <c r="AA392" i="2"/>
  <c r="Z392" i="2"/>
  <c r="Y392" i="2"/>
  <c r="X392" i="2"/>
  <c r="V392" i="2"/>
  <c r="U392" i="2"/>
  <c r="AA391" i="2"/>
  <c r="Z391" i="2"/>
  <c r="Y391" i="2"/>
  <c r="X391" i="2"/>
  <c r="V391" i="2"/>
  <c r="U391" i="2"/>
  <c r="AA390" i="2"/>
  <c r="Z390" i="2"/>
  <c r="Y390" i="2"/>
  <c r="X390" i="2"/>
  <c r="V390" i="2"/>
  <c r="U390" i="2"/>
  <c r="AA389" i="2"/>
  <c r="Z389" i="2"/>
  <c r="Y389" i="2"/>
  <c r="X389" i="2"/>
  <c r="V389" i="2"/>
  <c r="U389" i="2"/>
  <c r="AA388" i="2"/>
  <c r="Z388" i="2"/>
  <c r="Y388" i="2"/>
  <c r="X388" i="2"/>
  <c r="V388" i="2"/>
  <c r="U388" i="2"/>
  <c r="AA387" i="2"/>
  <c r="Z387" i="2"/>
  <c r="Y387" i="2"/>
  <c r="X387" i="2"/>
  <c r="V387" i="2"/>
  <c r="U387" i="2"/>
  <c r="AA386" i="2"/>
  <c r="Z386" i="2"/>
  <c r="Y386" i="2"/>
  <c r="X386" i="2"/>
  <c r="V386" i="2"/>
  <c r="U386" i="2"/>
  <c r="AA385" i="2"/>
  <c r="Z385" i="2"/>
  <c r="Y385" i="2"/>
  <c r="X385" i="2"/>
  <c r="V385" i="2"/>
  <c r="U385" i="2"/>
  <c r="AA384" i="2"/>
  <c r="Z384" i="2"/>
  <c r="X384" i="2"/>
  <c r="V384" i="2"/>
  <c r="U384" i="2"/>
  <c r="S395" i="2"/>
  <c r="S394" i="2"/>
  <c r="T394" i="2" s="1"/>
  <c r="S393" i="2"/>
  <c r="T393" i="2" s="1"/>
  <c r="S392" i="2"/>
  <c r="T392" i="2" s="1"/>
  <c r="S391" i="2"/>
  <c r="S390" i="2"/>
  <c r="T390" i="2" s="1"/>
  <c r="S389" i="2"/>
  <c r="T389" i="2" s="1"/>
  <c r="S388" i="2"/>
  <c r="T388" i="2" s="1"/>
  <c r="S387" i="2"/>
  <c r="S386" i="2"/>
  <c r="T386" i="2" s="1"/>
  <c r="S385" i="2"/>
  <c r="T385" i="2" s="1"/>
  <c r="S384" i="2"/>
  <c r="Q395" i="2"/>
  <c r="R395" i="2" s="1"/>
  <c r="F395" i="2" s="1"/>
  <c r="Q394" i="2"/>
  <c r="Q393" i="2"/>
  <c r="Q392" i="2"/>
  <c r="R392" i="2" s="1"/>
  <c r="Q391" i="2"/>
  <c r="R391" i="2" s="1"/>
  <c r="Q390" i="2"/>
  <c r="Q389" i="2"/>
  <c r="Q388" i="2"/>
  <c r="R388" i="2" s="1"/>
  <c r="Q387" i="2"/>
  <c r="Q386" i="2"/>
  <c r="Q385" i="2"/>
  <c r="R385" i="2" s="1"/>
  <c r="Q384" i="2"/>
  <c r="B385" i="2"/>
  <c r="B386" i="2"/>
  <c r="B387" i="2"/>
  <c r="B388" i="2"/>
  <c r="B389" i="2"/>
  <c r="B390" i="2"/>
  <c r="B391" i="2"/>
  <c r="B392" i="2"/>
  <c r="B393" i="2"/>
  <c r="B394" i="2"/>
  <c r="B395" i="2"/>
  <c r="B384" i="2"/>
  <c r="AA348" i="2"/>
  <c r="Z348" i="2"/>
  <c r="Y348" i="2"/>
  <c r="X348" i="2"/>
  <c r="AA347" i="2"/>
  <c r="Z347" i="2"/>
  <c r="Y347" i="2"/>
  <c r="X347" i="2"/>
  <c r="AA346" i="2"/>
  <c r="Z346" i="2"/>
  <c r="Y346" i="2"/>
  <c r="X346" i="2"/>
  <c r="AA345" i="2"/>
  <c r="Z345" i="2"/>
  <c r="Y345" i="2"/>
  <c r="X345" i="2"/>
  <c r="AA344" i="2"/>
  <c r="Z344" i="2"/>
  <c r="Y344" i="2"/>
  <c r="X344" i="2"/>
  <c r="AA343" i="2"/>
  <c r="Z343" i="2"/>
  <c r="Y343" i="2"/>
  <c r="X343" i="2"/>
  <c r="AA342" i="2"/>
  <c r="Z342" i="2"/>
  <c r="Y342" i="2"/>
  <c r="X342" i="2"/>
  <c r="AA341" i="2"/>
  <c r="Z341" i="2"/>
  <c r="Y341" i="2"/>
  <c r="X341" i="2"/>
  <c r="AA340" i="2"/>
  <c r="Z340" i="2"/>
  <c r="Y340" i="2"/>
  <c r="X340" i="2"/>
  <c r="AA339" i="2"/>
  <c r="Z339" i="2"/>
  <c r="Y339" i="2"/>
  <c r="X339" i="2"/>
  <c r="AA338" i="2"/>
  <c r="Z338" i="2"/>
  <c r="Y338" i="2"/>
  <c r="Y349" i="2" s="1"/>
  <c r="X338" i="2"/>
  <c r="AA337" i="2"/>
  <c r="Z337" i="2"/>
  <c r="X337" i="2"/>
  <c r="V348" i="2"/>
  <c r="U348" i="2"/>
  <c r="V347" i="2"/>
  <c r="U347" i="2"/>
  <c r="G347" i="2" s="1"/>
  <c r="V346" i="2"/>
  <c r="U346" i="2"/>
  <c r="V345" i="2"/>
  <c r="U345" i="2"/>
  <c r="V344" i="2"/>
  <c r="U344" i="2"/>
  <c r="V343" i="2"/>
  <c r="U343" i="2"/>
  <c r="V342" i="2"/>
  <c r="U342" i="2"/>
  <c r="V341" i="2"/>
  <c r="U341" i="2"/>
  <c r="V340" i="2"/>
  <c r="U340" i="2"/>
  <c r="V339" i="2"/>
  <c r="U339" i="2"/>
  <c r="G339" i="2" s="1"/>
  <c r="V338" i="2"/>
  <c r="U338" i="2"/>
  <c r="G338" i="2" s="1"/>
  <c r="V337" i="2"/>
  <c r="U337" i="2"/>
  <c r="G337" i="2" s="1"/>
  <c r="S348" i="2"/>
  <c r="S347" i="2"/>
  <c r="T347" i="2" s="1"/>
  <c r="S346" i="2"/>
  <c r="T346" i="2" s="1"/>
  <c r="S345" i="2"/>
  <c r="T345" i="2" s="1"/>
  <c r="S344" i="2"/>
  <c r="T344" i="2" s="1"/>
  <c r="S343" i="2"/>
  <c r="S342" i="2"/>
  <c r="T342" i="2" s="1"/>
  <c r="S341" i="2"/>
  <c r="T341" i="2" s="1"/>
  <c r="S340" i="2"/>
  <c r="T340" i="2" s="1"/>
  <c r="S339" i="2"/>
  <c r="T339" i="2" s="1"/>
  <c r="S338" i="2"/>
  <c r="T338" i="2" s="1"/>
  <c r="S337" i="2"/>
  <c r="T337" i="2" s="1"/>
  <c r="Q348" i="2"/>
  <c r="Q347" i="2"/>
  <c r="R347" i="2" s="1"/>
  <c r="Q346" i="2"/>
  <c r="R346" i="2" s="1"/>
  <c r="F346" i="2" s="1"/>
  <c r="Q345" i="2"/>
  <c r="R345" i="2" s="1"/>
  <c r="Q344" i="2"/>
  <c r="R344" i="2" s="1"/>
  <c r="Q343" i="2"/>
  <c r="R343" i="2" s="1"/>
  <c r="F343" i="2" s="1"/>
  <c r="Q342" i="2"/>
  <c r="R342" i="2" s="1"/>
  <c r="F342" i="2" s="1"/>
  <c r="Q341" i="2"/>
  <c r="R341" i="2" s="1"/>
  <c r="Q340" i="2"/>
  <c r="R340" i="2" s="1"/>
  <c r="F340" i="2" s="1"/>
  <c r="Q339" i="2"/>
  <c r="R339" i="2" s="1"/>
  <c r="D339" i="2" s="1"/>
  <c r="Q338" i="2"/>
  <c r="R338" i="2" s="1"/>
  <c r="Q337" i="2"/>
  <c r="R337" i="2" s="1"/>
  <c r="D337" i="2" s="1"/>
  <c r="B338" i="2"/>
  <c r="B339" i="2"/>
  <c r="B340" i="2"/>
  <c r="B341" i="2"/>
  <c r="B342" i="2"/>
  <c r="B343" i="2"/>
  <c r="B344" i="2"/>
  <c r="B345" i="2"/>
  <c r="B346" i="2"/>
  <c r="B347" i="2"/>
  <c r="B348" i="2"/>
  <c r="B337" i="2"/>
  <c r="S325" i="2"/>
  <c r="S324" i="2"/>
  <c r="S323" i="2"/>
  <c r="S322" i="2"/>
  <c r="S321" i="2"/>
  <c r="S320" i="2"/>
  <c r="S319" i="2"/>
  <c r="S318" i="2"/>
  <c r="S317" i="2"/>
  <c r="T317" i="2" s="1"/>
  <c r="S316" i="2"/>
  <c r="T316" i="2" s="1"/>
  <c r="S315" i="2"/>
  <c r="T315" i="2" s="1"/>
  <c r="S314" i="2"/>
  <c r="AA325" i="2"/>
  <c r="Z325" i="2"/>
  <c r="Y325" i="2"/>
  <c r="X325" i="2"/>
  <c r="AA324" i="2"/>
  <c r="Z324" i="2"/>
  <c r="Y324" i="2"/>
  <c r="X324" i="2"/>
  <c r="AA323" i="2"/>
  <c r="Z323" i="2"/>
  <c r="Y323" i="2"/>
  <c r="X323" i="2"/>
  <c r="AA322" i="2"/>
  <c r="Z322" i="2"/>
  <c r="Y322" i="2"/>
  <c r="X322" i="2"/>
  <c r="AA321" i="2"/>
  <c r="Z321" i="2"/>
  <c r="Y321" i="2"/>
  <c r="X321" i="2"/>
  <c r="AA320" i="2"/>
  <c r="Z320" i="2"/>
  <c r="Y320" i="2"/>
  <c r="X320" i="2"/>
  <c r="AA319" i="2"/>
  <c r="Z319" i="2"/>
  <c r="Y319" i="2"/>
  <c r="X319" i="2"/>
  <c r="AA318" i="2"/>
  <c r="Z318" i="2"/>
  <c r="Y318" i="2"/>
  <c r="X318" i="2"/>
  <c r="AA317" i="2"/>
  <c r="Z317" i="2"/>
  <c r="Y317" i="2"/>
  <c r="X317" i="2"/>
  <c r="AA316" i="2"/>
  <c r="Z316" i="2"/>
  <c r="Y316" i="2"/>
  <c r="X316" i="2"/>
  <c r="AA315" i="2"/>
  <c r="Z315" i="2"/>
  <c r="Y315" i="2"/>
  <c r="X315" i="2"/>
  <c r="AA314" i="2"/>
  <c r="Z314" i="2"/>
  <c r="J326" i="2"/>
  <c r="X314" i="2"/>
  <c r="V325" i="2"/>
  <c r="U325" i="2"/>
  <c r="V324" i="2"/>
  <c r="U324" i="2"/>
  <c r="G324" i="2" s="1"/>
  <c r="V323" i="2"/>
  <c r="U323" i="2"/>
  <c r="V322" i="2"/>
  <c r="U322" i="2"/>
  <c r="V321" i="2"/>
  <c r="U321" i="2"/>
  <c r="V320" i="2"/>
  <c r="U320" i="2"/>
  <c r="G320" i="2" s="1"/>
  <c r="V319" i="2"/>
  <c r="U319" i="2"/>
  <c r="G319" i="2" s="1"/>
  <c r="V318" i="2"/>
  <c r="U318" i="2"/>
  <c r="G318" i="2" s="1"/>
  <c r="V317" i="2"/>
  <c r="U317" i="2"/>
  <c r="G317" i="2" s="1"/>
  <c r="V316" i="2"/>
  <c r="U316" i="2"/>
  <c r="G316" i="2" s="1"/>
  <c r="V315" i="2"/>
  <c r="U315" i="2"/>
  <c r="V314" i="2"/>
  <c r="U314" i="2"/>
  <c r="Q325" i="2"/>
  <c r="R325" i="2" s="1"/>
  <c r="D325" i="2" s="1"/>
  <c r="Q324" i="2"/>
  <c r="R324" i="2" s="1"/>
  <c r="Q323" i="2"/>
  <c r="R323" i="2" s="1"/>
  <c r="Q322" i="2"/>
  <c r="R322" i="2" s="1"/>
  <c r="Q321" i="2"/>
  <c r="R321" i="2" s="1"/>
  <c r="Q320" i="2"/>
  <c r="R320" i="2" s="1"/>
  <c r="Q319" i="2"/>
  <c r="R319" i="2" s="1"/>
  <c r="Q318" i="2"/>
  <c r="R318" i="2" s="1"/>
  <c r="Q317" i="2"/>
  <c r="Q316" i="2"/>
  <c r="Q315" i="2"/>
  <c r="R315" i="2" s="1"/>
  <c r="Q314" i="2"/>
  <c r="R314" i="2" s="1"/>
  <c r="B315" i="2"/>
  <c r="B316" i="2"/>
  <c r="B317" i="2"/>
  <c r="B318" i="2"/>
  <c r="B319" i="2"/>
  <c r="B320" i="2"/>
  <c r="B321" i="2"/>
  <c r="J321" i="2" s="1"/>
  <c r="B322" i="2"/>
  <c r="B323" i="2"/>
  <c r="B324" i="2"/>
  <c r="B325" i="2"/>
  <c r="B314" i="2"/>
  <c r="AA304" i="2"/>
  <c r="Z304" i="2"/>
  <c r="X304" i="2"/>
  <c r="V304" i="2"/>
  <c r="U304" i="2"/>
  <c r="S304" i="2"/>
  <c r="Q304" i="2"/>
  <c r="J304" i="2"/>
  <c r="W303" i="2"/>
  <c r="N303" i="2" s="1"/>
  <c r="T303" i="2"/>
  <c r="R303" i="2"/>
  <c r="F303" i="2" s="1"/>
  <c r="J303" i="2"/>
  <c r="I303" i="2"/>
  <c r="H303" i="2"/>
  <c r="G303" i="2"/>
  <c r="W302" i="2"/>
  <c r="N302" i="2" s="1"/>
  <c r="T302" i="2"/>
  <c r="R302" i="2"/>
  <c r="F302" i="2" s="1"/>
  <c r="J302" i="2"/>
  <c r="I302" i="2"/>
  <c r="H302" i="2"/>
  <c r="G302" i="2"/>
  <c r="W301" i="2"/>
  <c r="N301" i="2" s="1"/>
  <c r="T301" i="2"/>
  <c r="R301" i="2"/>
  <c r="F301" i="2" s="1"/>
  <c r="J301" i="2"/>
  <c r="I301" i="2"/>
  <c r="H301" i="2"/>
  <c r="G301" i="2"/>
  <c r="W300" i="2"/>
  <c r="N300" i="2" s="1"/>
  <c r="T300" i="2"/>
  <c r="R300" i="2"/>
  <c r="F300" i="2" s="1"/>
  <c r="J300" i="2"/>
  <c r="I300" i="2"/>
  <c r="H300" i="2"/>
  <c r="G300" i="2"/>
  <c r="W299" i="2"/>
  <c r="N299" i="2" s="1"/>
  <c r="T299" i="2"/>
  <c r="R299" i="2"/>
  <c r="F299" i="2" s="1"/>
  <c r="J299" i="2"/>
  <c r="I299" i="2"/>
  <c r="H299" i="2"/>
  <c r="G299" i="2"/>
  <c r="W298" i="2"/>
  <c r="N298" i="2" s="1"/>
  <c r="T298" i="2"/>
  <c r="R298" i="2"/>
  <c r="F298" i="2" s="1"/>
  <c r="J298" i="2"/>
  <c r="I298" i="2"/>
  <c r="H298" i="2"/>
  <c r="G298" i="2"/>
  <c r="W297" i="2"/>
  <c r="N297" i="2" s="1"/>
  <c r="T297" i="2"/>
  <c r="R297" i="2"/>
  <c r="F297" i="2" s="1"/>
  <c r="J297" i="2"/>
  <c r="I297" i="2"/>
  <c r="H297" i="2"/>
  <c r="G297" i="2"/>
  <c r="W296" i="2"/>
  <c r="N296" i="2" s="1"/>
  <c r="T296" i="2"/>
  <c r="R296" i="2"/>
  <c r="F296" i="2" s="1"/>
  <c r="J296" i="2"/>
  <c r="I296" i="2"/>
  <c r="H296" i="2"/>
  <c r="G296" i="2"/>
  <c r="W295" i="2"/>
  <c r="M295" i="2" s="1"/>
  <c r="T295" i="2"/>
  <c r="R295" i="2"/>
  <c r="D295" i="2" s="1"/>
  <c r="J295" i="2"/>
  <c r="I295" i="2"/>
  <c r="H295" i="2"/>
  <c r="G295" i="2"/>
  <c r="W294" i="2"/>
  <c r="M294" i="2" s="1"/>
  <c r="T294" i="2"/>
  <c r="R294" i="2"/>
  <c r="D294" i="2" s="1"/>
  <c r="C294" i="2" s="1"/>
  <c r="J294" i="2"/>
  <c r="I294" i="2"/>
  <c r="H294" i="2"/>
  <c r="G294" i="2"/>
  <c r="W293" i="2"/>
  <c r="O293" i="2" s="1"/>
  <c r="D293" i="2"/>
  <c r="J293" i="2"/>
  <c r="I293" i="2"/>
  <c r="H293" i="2"/>
  <c r="G293" i="2"/>
  <c r="W292" i="2"/>
  <c r="L292" i="2" s="1"/>
  <c r="T292" i="2"/>
  <c r="R292" i="2"/>
  <c r="D292" i="2" s="1"/>
  <c r="E292" i="2" s="1"/>
  <c r="J292" i="2"/>
  <c r="I292" i="2"/>
  <c r="H292" i="2"/>
  <c r="G292" i="2"/>
  <c r="AA281" i="2"/>
  <c r="Z281" i="2"/>
  <c r="X281" i="2"/>
  <c r="V281" i="2"/>
  <c r="U281" i="2"/>
  <c r="S281" i="2"/>
  <c r="Q281" i="2"/>
  <c r="J281" i="2"/>
  <c r="W280" i="2"/>
  <c r="N280" i="2" s="1"/>
  <c r="T280" i="2"/>
  <c r="R280" i="2"/>
  <c r="F280" i="2" s="1"/>
  <c r="J280" i="2"/>
  <c r="I280" i="2"/>
  <c r="H280" i="2"/>
  <c r="G280" i="2"/>
  <c r="W279" i="2"/>
  <c r="N279" i="2" s="1"/>
  <c r="T279" i="2"/>
  <c r="R279" i="2"/>
  <c r="F279" i="2" s="1"/>
  <c r="J279" i="2"/>
  <c r="I279" i="2"/>
  <c r="H279" i="2"/>
  <c r="G279" i="2"/>
  <c r="W278" i="2"/>
  <c r="N278" i="2" s="1"/>
  <c r="T278" i="2"/>
  <c r="R278" i="2"/>
  <c r="F278" i="2" s="1"/>
  <c r="J278" i="2"/>
  <c r="I278" i="2"/>
  <c r="H278" i="2"/>
  <c r="G278" i="2"/>
  <c r="W277" i="2"/>
  <c r="N277" i="2" s="1"/>
  <c r="T277" i="2"/>
  <c r="R277" i="2"/>
  <c r="F277" i="2" s="1"/>
  <c r="J277" i="2"/>
  <c r="I277" i="2"/>
  <c r="H277" i="2"/>
  <c r="G277" i="2"/>
  <c r="W276" i="2"/>
  <c r="T276" i="2"/>
  <c r="R276" i="2"/>
  <c r="F276" i="2" s="1"/>
  <c r="J276" i="2"/>
  <c r="I276" i="2"/>
  <c r="H276" i="2"/>
  <c r="G276" i="2"/>
  <c r="W275" i="2"/>
  <c r="N275" i="2" s="1"/>
  <c r="T275" i="2"/>
  <c r="R275" i="2"/>
  <c r="F275" i="2" s="1"/>
  <c r="J275" i="2"/>
  <c r="I275" i="2"/>
  <c r="H275" i="2"/>
  <c r="G275" i="2"/>
  <c r="W274" i="2"/>
  <c r="T274" i="2"/>
  <c r="R274" i="2"/>
  <c r="F274" i="2" s="1"/>
  <c r="J274" i="2"/>
  <c r="I274" i="2"/>
  <c r="H274" i="2"/>
  <c r="G274" i="2"/>
  <c r="W273" i="2"/>
  <c r="N273" i="2" s="1"/>
  <c r="T273" i="2"/>
  <c r="R273" i="2"/>
  <c r="F273" i="2" s="1"/>
  <c r="J273" i="2"/>
  <c r="I273" i="2"/>
  <c r="H273" i="2"/>
  <c r="G273" i="2"/>
  <c r="W272" i="2"/>
  <c r="M272" i="2" s="1"/>
  <c r="T272" i="2"/>
  <c r="R272" i="2"/>
  <c r="D272" i="2" s="1"/>
  <c r="J272" i="2"/>
  <c r="I272" i="2"/>
  <c r="H272" i="2"/>
  <c r="G272" i="2"/>
  <c r="W271" i="2"/>
  <c r="L271" i="2" s="1"/>
  <c r="T271" i="2"/>
  <c r="R271" i="2"/>
  <c r="D271" i="2" s="1"/>
  <c r="C271" i="2" s="1"/>
  <c r="J271" i="2"/>
  <c r="I271" i="2"/>
  <c r="H271" i="2"/>
  <c r="G271" i="2"/>
  <c r="W270" i="2"/>
  <c r="O270" i="2" s="1"/>
  <c r="D270" i="2"/>
  <c r="J270" i="2"/>
  <c r="I270" i="2"/>
  <c r="H270" i="2"/>
  <c r="G270" i="2"/>
  <c r="W269" i="2"/>
  <c r="L269" i="2" s="1"/>
  <c r="T269" i="2"/>
  <c r="R269" i="2"/>
  <c r="D269" i="2" s="1"/>
  <c r="E269" i="2" s="1"/>
  <c r="J269" i="2"/>
  <c r="I269" i="2"/>
  <c r="H269" i="2"/>
  <c r="G269" i="2"/>
  <c r="W177" i="2"/>
  <c r="L177" i="2" s="1"/>
  <c r="W178" i="2"/>
  <c r="O178" i="2" s="1"/>
  <c r="W179" i="2"/>
  <c r="O179" i="2" s="1"/>
  <c r="W180" i="2"/>
  <c r="O180" i="2" s="1"/>
  <c r="W181" i="2"/>
  <c r="W182" i="2"/>
  <c r="O182" i="2" s="1"/>
  <c r="W183" i="2"/>
  <c r="W184" i="2"/>
  <c r="W185" i="2"/>
  <c r="O185" i="2" s="1"/>
  <c r="W186" i="2"/>
  <c r="O186" i="2" s="1"/>
  <c r="W187" i="2"/>
  <c r="AA143" i="2"/>
  <c r="Z143" i="2"/>
  <c r="X143" i="2"/>
  <c r="V143" i="2"/>
  <c r="U143" i="2"/>
  <c r="G143" i="2" s="1"/>
  <c r="C364" i="2" s="1"/>
  <c r="S143" i="2"/>
  <c r="Q143" i="2"/>
  <c r="J143" i="2"/>
  <c r="W142" i="2"/>
  <c r="T142" i="2"/>
  <c r="R142" i="2"/>
  <c r="F142" i="2" s="1"/>
  <c r="J142" i="2"/>
  <c r="I142" i="2"/>
  <c r="H142" i="2"/>
  <c r="G142" i="2"/>
  <c r="W141" i="2"/>
  <c r="T141" i="2"/>
  <c r="R141" i="2"/>
  <c r="F141" i="2" s="1"/>
  <c r="J141" i="2"/>
  <c r="I141" i="2"/>
  <c r="H141" i="2"/>
  <c r="G141" i="2"/>
  <c r="W140" i="2"/>
  <c r="T140" i="2"/>
  <c r="R140" i="2"/>
  <c r="D140" i="2" s="1"/>
  <c r="C140" i="2" s="1"/>
  <c r="J140" i="2"/>
  <c r="I140" i="2"/>
  <c r="H140" i="2"/>
  <c r="G140" i="2"/>
  <c r="W139" i="2"/>
  <c r="T139" i="2"/>
  <c r="R139" i="2"/>
  <c r="F139" i="2" s="1"/>
  <c r="J139" i="2"/>
  <c r="I139" i="2"/>
  <c r="H139" i="2"/>
  <c r="G139" i="2"/>
  <c r="W138" i="2"/>
  <c r="T138" i="2"/>
  <c r="R138" i="2"/>
  <c r="D138" i="2" s="1"/>
  <c r="E138" i="2" s="1"/>
  <c r="J138" i="2"/>
  <c r="I138" i="2"/>
  <c r="H138" i="2"/>
  <c r="G138" i="2"/>
  <c r="W137" i="2"/>
  <c r="T137" i="2"/>
  <c r="R137" i="2"/>
  <c r="F137" i="2" s="1"/>
  <c r="J137" i="2"/>
  <c r="I137" i="2"/>
  <c r="H137" i="2"/>
  <c r="G137" i="2"/>
  <c r="W136" i="2"/>
  <c r="T136" i="2"/>
  <c r="R136" i="2"/>
  <c r="D136" i="2" s="1"/>
  <c r="C136" i="2" s="1"/>
  <c r="J136" i="2"/>
  <c r="I136" i="2"/>
  <c r="H136" i="2"/>
  <c r="G136" i="2"/>
  <c r="W135" i="2"/>
  <c r="T135" i="2"/>
  <c r="R135" i="2"/>
  <c r="F135" i="2" s="1"/>
  <c r="J135" i="2"/>
  <c r="I135" i="2"/>
  <c r="H135" i="2"/>
  <c r="G135" i="2"/>
  <c r="W134" i="2"/>
  <c r="T134" i="2"/>
  <c r="R134" i="2"/>
  <c r="F134" i="2" s="1"/>
  <c r="J134" i="2"/>
  <c r="I134" i="2"/>
  <c r="H134" i="2"/>
  <c r="G134" i="2"/>
  <c r="W133" i="2"/>
  <c r="T133" i="2"/>
  <c r="R133" i="2"/>
  <c r="F133" i="2" s="1"/>
  <c r="J133" i="2"/>
  <c r="I133" i="2"/>
  <c r="H133" i="2"/>
  <c r="G133" i="2"/>
  <c r="D132" i="2"/>
  <c r="C132" i="2" s="1"/>
  <c r="J132" i="2"/>
  <c r="I132" i="2"/>
  <c r="H132" i="2"/>
  <c r="G132" i="2"/>
  <c r="F131" i="2"/>
  <c r="J131" i="2"/>
  <c r="I131" i="2"/>
  <c r="H131" i="2"/>
  <c r="G131" i="2"/>
  <c r="AA120" i="2"/>
  <c r="Z120" i="2"/>
  <c r="X120" i="2"/>
  <c r="V120" i="2"/>
  <c r="U120" i="2"/>
  <c r="G120" i="2" s="1"/>
  <c r="C363" i="2" s="1"/>
  <c r="S120" i="2"/>
  <c r="Q120" i="2"/>
  <c r="J120" i="2"/>
  <c r="W119" i="2"/>
  <c r="L119" i="2" s="1"/>
  <c r="T119" i="2"/>
  <c r="R119" i="2"/>
  <c r="F119" i="2" s="1"/>
  <c r="J119" i="2"/>
  <c r="I119" i="2"/>
  <c r="H119" i="2"/>
  <c r="G119" i="2"/>
  <c r="W118" i="2"/>
  <c r="L118" i="2" s="1"/>
  <c r="T118" i="2"/>
  <c r="R118" i="2"/>
  <c r="F118" i="2" s="1"/>
  <c r="J118" i="2"/>
  <c r="I118" i="2"/>
  <c r="H118" i="2"/>
  <c r="G118" i="2"/>
  <c r="W117" i="2"/>
  <c r="L117" i="2" s="1"/>
  <c r="T117" i="2"/>
  <c r="R117" i="2"/>
  <c r="F117" i="2" s="1"/>
  <c r="J117" i="2"/>
  <c r="I117" i="2"/>
  <c r="H117" i="2"/>
  <c r="G117" i="2"/>
  <c r="W116" i="2"/>
  <c r="L116" i="2" s="1"/>
  <c r="T116" i="2"/>
  <c r="R116" i="2"/>
  <c r="D116" i="2" s="1"/>
  <c r="C116" i="2" s="1"/>
  <c r="J116" i="2"/>
  <c r="I116" i="2"/>
  <c r="H116" i="2"/>
  <c r="G116" i="2"/>
  <c r="W115" i="2"/>
  <c r="L115" i="2" s="1"/>
  <c r="T115" i="2"/>
  <c r="R115" i="2"/>
  <c r="J115" i="2"/>
  <c r="I115" i="2"/>
  <c r="H115" i="2"/>
  <c r="G115" i="2"/>
  <c r="W114" i="2"/>
  <c r="L114" i="2" s="1"/>
  <c r="T114" i="2"/>
  <c r="R114" i="2"/>
  <c r="F114" i="2" s="1"/>
  <c r="J114" i="2"/>
  <c r="I114" i="2"/>
  <c r="H114" i="2"/>
  <c r="G114" i="2"/>
  <c r="W113" i="2"/>
  <c r="L113" i="2" s="1"/>
  <c r="T113" i="2"/>
  <c r="R113" i="2"/>
  <c r="F113" i="2" s="1"/>
  <c r="J113" i="2"/>
  <c r="I113" i="2"/>
  <c r="H113" i="2"/>
  <c r="G113" i="2"/>
  <c r="W112" i="2"/>
  <c r="L112" i="2" s="1"/>
  <c r="T112" i="2"/>
  <c r="R112" i="2"/>
  <c r="F112" i="2" s="1"/>
  <c r="J112" i="2"/>
  <c r="I112" i="2"/>
  <c r="H112" i="2"/>
  <c r="G112" i="2"/>
  <c r="W111" i="2"/>
  <c r="L111" i="2" s="1"/>
  <c r="T111" i="2"/>
  <c r="R111" i="2"/>
  <c r="J111" i="2"/>
  <c r="I111" i="2"/>
  <c r="H111" i="2"/>
  <c r="G111" i="2"/>
  <c r="W110" i="2"/>
  <c r="L110" i="2" s="1"/>
  <c r="T110" i="2"/>
  <c r="R110" i="2"/>
  <c r="J110" i="2"/>
  <c r="I110" i="2"/>
  <c r="H110" i="2"/>
  <c r="G110" i="2"/>
  <c r="W109" i="2"/>
  <c r="J109" i="2"/>
  <c r="I109" i="2"/>
  <c r="H109" i="2"/>
  <c r="G109" i="2"/>
  <c r="W108" i="2"/>
  <c r="T108" i="2"/>
  <c r="R108" i="2"/>
  <c r="D108" i="2" s="1"/>
  <c r="J108" i="2"/>
  <c r="I108" i="2"/>
  <c r="H108" i="2"/>
  <c r="G108" i="2"/>
  <c r="AD99" i="2"/>
  <c r="J396" i="2"/>
  <c r="R387" i="2"/>
  <c r="F387" i="2" s="1"/>
  <c r="B374" i="2"/>
  <c r="B373" i="2"/>
  <c r="B372" i="2"/>
  <c r="AA258" i="2"/>
  <c r="Z258" i="2"/>
  <c r="X258" i="2"/>
  <c r="V258" i="2"/>
  <c r="U258" i="2"/>
  <c r="Q258" i="2"/>
  <c r="J258" i="2"/>
  <c r="W257" i="2"/>
  <c r="L257" i="2" s="1"/>
  <c r="T257" i="2"/>
  <c r="R257" i="2"/>
  <c r="D257" i="2" s="1"/>
  <c r="J257" i="2"/>
  <c r="I257" i="2"/>
  <c r="H257" i="2"/>
  <c r="G257" i="2"/>
  <c r="W256" i="2"/>
  <c r="T256" i="2"/>
  <c r="R256" i="2"/>
  <c r="F256" i="2" s="1"/>
  <c r="J256" i="2"/>
  <c r="I256" i="2"/>
  <c r="H256" i="2"/>
  <c r="G256" i="2"/>
  <c r="W255" i="2"/>
  <c r="T255" i="2"/>
  <c r="R255" i="2"/>
  <c r="F255" i="2" s="1"/>
  <c r="J255" i="2"/>
  <c r="I255" i="2"/>
  <c r="H255" i="2"/>
  <c r="G255" i="2"/>
  <c r="W254" i="2"/>
  <c r="N254" i="2" s="1"/>
  <c r="T254" i="2"/>
  <c r="R254" i="2"/>
  <c r="J254" i="2"/>
  <c r="I254" i="2"/>
  <c r="H254" i="2"/>
  <c r="G254" i="2"/>
  <c r="W253" i="2"/>
  <c r="L253" i="2" s="1"/>
  <c r="T253" i="2"/>
  <c r="R253" i="2"/>
  <c r="D253" i="2" s="1"/>
  <c r="J253" i="2"/>
  <c r="I253" i="2"/>
  <c r="H253" i="2"/>
  <c r="G253" i="2"/>
  <c r="W252" i="2"/>
  <c r="L252" i="2" s="1"/>
  <c r="T252" i="2"/>
  <c r="R252" i="2"/>
  <c r="F252" i="2" s="1"/>
  <c r="J252" i="2"/>
  <c r="I252" i="2"/>
  <c r="H252" i="2"/>
  <c r="G252" i="2"/>
  <c r="W251" i="2"/>
  <c r="N251" i="2" s="1"/>
  <c r="T251" i="2"/>
  <c r="R251" i="2"/>
  <c r="D251" i="2" s="1"/>
  <c r="J251" i="2"/>
  <c r="I251" i="2"/>
  <c r="H251" i="2"/>
  <c r="G251" i="2"/>
  <c r="W250" i="2"/>
  <c r="N250" i="2" s="1"/>
  <c r="T250" i="2"/>
  <c r="R250" i="2"/>
  <c r="J250" i="2"/>
  <c r="I250" i="2"/>
  <c r="H250" i="2"/>
  <c r="G250" i="2"/>
  <c r="W249" i="2"/>
  <c r="M249" i="2" s="1"/>
  <c r="T249" i="2"/>
  <c r="R249" i="2"/>
  <c r="D249" i="2" s="1"/>
  <c r="J249" i="2"/>
  <c r="I249" i="2"/>
  <c r="H249" i="2"/>
  <c r="G249" i="2"/>
  <c r="W248" i="2"/>
  <c r="N248" i="2" s="1"/>
  <c r="T248" i="2"/>
  <c r="R248" i="2"/>
  <c r="D248" i="2" s="1"/>
  <c r="J248" i="2"/>
  <c r="I248" i="2"/>
  <c r="H248" i="2"/>
  <c r="G248" i="2"/>
  <c r="W247" i="2"/>
  <c r="M247" i="2" s="1"/>
  <c r="D247" i="2"/>
  <c r="J247" i="2"/>
  <c r="I247" i="2"/>
  <c r="H247" i="2"/>
  <c r="G247" i="2"/>
  <c r="W246" i="2"/>
  <c r="M246" i="2" s="1"/>
  <c r="T246" i="2"/>
  <c r="R246" i="2"/>
  <c r="D246" i="2" s="1"/>
  <c r="C246" i="2" s="1"/>
  <c r="J246" i="2"/>
  <c r="I246" i="2"/>
  <c r="H246" i="2"/>
  <c r="G246" i="2"/>
  <c r="AA235" i="2"/>
  <c r="Z235" i="2"/>
  <c r="X235" i="2"/>
  <c r="V235" i="2"/>
  <c r="U235" i="2"/>
  <c r="S235" i="2"/>
  <c r="J235" i="2"/>
  <c r="W234" i="2"/>
  <c r="L234" i="2" s="1"/>
  <c r="T234" i="2"/>
  <c r="R234" i="2"/>
  <c r="J234" i="2"/>
  <c r="I234" i="2"/>
  <c r="H234" i="2"/>
  <c r="G234" i="2"/>
  <c r="W233" i="2"/>
  <c r="N233" i="2" s="1"/>
  <c r="T233" i="2"/>
  <c r="R233" i="2"/>
  <c r="J233" i="2"/>
  <c r="I233" i="2"/>
  <c r="H233" i="2"/>
  <c r="G233" i="2"/>
  <c r="W232" i="2"/>
  <c r="K232" i="2" s="1"/>
  <c r="T232" i="2"/>
  <c r="R232" i="2"/>
  <c r="J232" i="2"/>
  <c r="I232" i="2"/>
  <c r="H232" i="2"/>
  <c r="G232" i="2"/>
  <c r="W231" i="2"/>
  <c r="K231" i="2" s="1"/>
  <c r="T231" i="2"/>
  <c r="R231" i="2"/>
  <c r="F231" i="2" s="1"/>
  <c r="J231" i="2"/>
  <c r="I231" i="2"/>
  <c r="H231" i="2"/>
  <c r="G231" i="2"/>
  <c r="W230" i="2"/>
  <c r="N230" i="2" s="1"/>
  <c r="T230" i="2"/>
  <c r="R230" i="2"/>
  <c r="J230" i="2"/>
  <c r="I230" i="2"/>
  <c r="H230" i="2"/>
  <c r="G230" i="2"/>
  <c r="W229" i="2"/>
  <c r="K229" i="2" s="1"/>
  <c r="T229" i="2"/>
  <c r="R229" i="2"/>
  <c r="J229" i="2"/>
  <c r="I229" i="2"/>
  <c r="H229" i="2"/>
  <c r="G229" i="2"/>
  <c r="W228" i="2"/>
  <c r="N228" i="2" s="1"/>
  <c r="T228" i="2"/>
  <c r="R228" i="2"/>
  <c r="J228" i="2"/>
  <c r="I228" i="2"/>
  <c r="H228" i="2"/>
  <c r="G228" i="2"/>
  <c r="W227" i="2"/>
  <c r="K227" i="2" s="1"/>
  <c r="T227" i="2"/>
  <c r="R227" i="2"/>
  <c r="F227" i="2" s="1"/>
  <c r="J227" i="2"/>
  <c r="I227" i="2"/>
  <c r="H227" i="2"/>
  <c r="G227" i="2"/>
  <c r="W226" i="2"/>
  <c r="L226" i="2" s="1"/>
  <c r="T226" i="2"/>
  <c r="R226" i="2"/>
  <c r="J226" i="2"/>
  <c r="I226" i="2"/>
  <c r="H226" i="2"/>
  <c r="G226" i="2"/>
  <c r="W225" i="2"/>
  <c r="N225" i="2" s="1"/>
  <c r="T225" i="2"/>
  <c r="R225" i="2"/>
  <c r="J225" i="2"/>
  <c r="I225" i="2"/>
  <c r="H225" i="2"/>
  <c r="G225" i="2"/>
  <c r="W224" i="2"/>
  <c r="N224" i="2" s="1"/>
  <c r="J224" i="2"/>
  <c r="I224" i="2"/>
  <c r="H224" i="2"/>
  <c r="G224" i="2"/>
  <c r="W223" i="2"/>
  <c r="K223" i="2" s="1"/>
  <c r="T223" i="2"/>
  <c r="R223" i="2"/>
  <c r="F223" i="2" s="1"/>
  <c r="J223" i="2"/>
  <c r="I223" i="2"/>
  <c r="H223" i="2"/>
  <c r="G223" i="2"/>
  <c r="AA212" i="2"/>
  <c r="Z212" i="2"/>
  <c r="X212" i="2"/>
  <c r="V212" i="2"/>
  <c r="U212" i="2"/>
  <c r="S212" i="2"/>
  <c r="Q212" i="2"/>
  <c r="J212" i="2"/>
  <c r="W211" i="2"/>
  <c r="T211" i="2"/>
  <c r="R211" i="2"/>
  <c r="F211" i="2" s="1"/>
  <c r="J211" i="2"/>
  <c r="I211" i="2"/>
  <c r="H211" i="2"/>
  <c r="G211" i="2"/>
  <c r="W210" i="2"/>
  <c r="N210" i="2" s="1"/>
  <c r="T210" i="2"/>
  <c r="R210" i="2"/>
  <c r="D210" i="2" s="1"/>
  <c r="C210" i="2" s="1"/>
  <c r="J210" i="2"/>
  <c r="I210" i="2"/>
  <c r="H210" i="2"/>
  <c r="G210" i="2"/>
  <c r="W209" i="2"/>
  <c r="T209" i="2"/>
  <c r="R209" i="2"/>
  <c r="F209" i="2" s="1"/>
  <c r="J209" i="2"/>
  <c r="I209" i="2"/>
  <c r="H209" i="2"/>
  <c r="G209" i="2"/>
  <c r="W208" i="2"/>
  <c r="N208" i="2" s="1"/>
  <c r="T208" i="2"/>
  <c r="R208" i="2"/>
  <c r="J208" i="2"/>
  <c r="I208" i="2"/>
  <c r="H208" i="2"/>
  <c r="G208" i="2"/>
  <c r="W207" i="2"/>
  <c r="T207" i="2"/>
  <c r="R207" i="2"/>
  <c r="F207" i="2" s="1"/>
  <c r="J207" i="2"/>
  <c r="I207" i="2"/>
  <c r="H207" i="2"/>
  <c r="G207" i="2"/>
  <c r="W206" i="2"/>
  <c r="N206" i="2" s="1"/>
  <c r="T206" i="2"/>
  <c r="R206" i="2"/>
  <c r="D206" i="2" s="1"/>
  <c r="J206" i="2"/>
  <c r="I206" i="2"/>
  <c r="H206" i="2"/>
  <c r="G206" i="2"/>
  <c r="W205" i="2"/>
  <c r="T205" i="2"/>
  <c r="R205" i="2"/>
  <c r="F205" i="2" s="1"/>
  <c r="J205" i="2"/>
  <c r="I205" i="2"/>
  <c r="H205" i="2"/>
  <c r="G205" i="2"/>
  <c r="W204" i="2"/>
  <c r="N204" i="2" s="1"/>
  <c r="T204" i="2"/>
  <c r="R204" i="2"/>
  <c r="F204" i="2" s="1"/>
  <c r="J204" i="2"/>
  <c r="I204" i="2"/>
  <c r="H204" i="2"/>
  <c r="G204" i="2"/>
  <c r="W203" i="2"/>
  <c r="T203" i="2"/>
  <c r="R203" i="2"/>
  <c r="F203" i="2" s="1"/>
  <c r="J203" i="2"/>
  <c r="I203" i="2"/>
  <c r="H203" i="2"/>
  <c r="G203" i="2"/>
  <c r="W202" i="2"/>
  <c r="N202" i="2" s="1"/>
  <c r="T202" i="2"/>
  <c r="R202" i="2"/>
  <c r="D202" i="2" s="1"/>
  <c r="J202" i="2"/>
  <c r="I202" i="2"/>
  <c r="H202" i="2"/>
  <c r="G202" i="2"/>
  <c r="W201" i="2"/>
  <c r="J201" i="2"/>
  <c r="I201" i="2"/>
  <c r="H201" i="2"/>
  <c r="G201" i="2"/>
  <c r="W200" i="2"/>
  <c r="T200" i="2"/>
  <c r="R200" i="2"/>
  <c r="D200" i="2" s="1"/>
  <c r="J200" i="2"/>
  <c r="I200" i="2"/>
  <c r="H200" i="2"/>
  <c r="G200" i="2"/>
  <c r="AA189" i="2"/>
  <c r="Z189" i="2"/>
  <c r="X189" i="2"/>
  <c r="V189" i="2"/>
  <c r="U189" i="2"/>
  <c r="S189" i="2"/>
  <c r="Q189" i="2"/>
  <c r="J189" i="2"/>
  <c r="W188" i="2"/>
  <c r="O188" i="2" s="1"/>
  <c r="T188" i="2"/>
  <c r="R188" i="2"/>
  <c r="J188" i="2"/>
  <c r="I188" i="2"/>
  <c r="H188" i="2"/>
  <c r="G188" i="2"/>
  <c r="T187" i="2"/>
  <c r="R187" i="2"/>
  <c r="F187" i="2" s="1"/>
  <c r="J187" i="2"/>
  <c r="I187" i="2"/>
  <c r="H187" i="2"/>
  <c r="G187" i="2"/>
  <c r="T186" i="2"/>
  <c r="R186" i="2"/>
  <c r="F186" i="2" s="1"/>
  <c r="J186" i="2"/>
  <c r="I186" i="2"/>
  <c r="H186" i="2"/>
  <c r="G186" i="2"/>
  <c r="T185" i="2"/>
  <c r="R185" i="2"/>
  <c r="L185" i="2"/>
  <c r="J185" i="2"/>
  <c r="I185" i="2"/>
  <c r="H185" i="2"/>
  <c r="G185" i="2"/>
  <c r="T184" i="2"/>
  <c r="R184" i="2"/>
  <c r="F184" i="2" s="1"/>
  <c r="J184" i="2"/>
  <c r="I184" i="2"/>
  <c r="H184" i="2"/>
  <c r="G184" i="2"/>
  <c r="T183" i="2"/>
  <c r="R183" i="2"/>
  <c r="F183" i="2" s="1"/>
  <c r="J183" i="2"/>
  <c r="I183" i="2"/>
  <c r="H183" i="2"/>
  <c r="G183" i="2"/>
  <c r="T182" i="2"/>
  <c r="R182" i="2"/>
  <c r="J182" i="2"/>
  <c r="I182" i="2"/>
  <c r="H182" i="2"/>
  <c r="G182" i="2"/>
  <c r="T181" i="2"/>
  <c r="R181" i="2"/>
  <c r="F181" i="2" s="1"/>
  <c r="J181" i="2"/>
  <c r="I181" i="2"/>
  <c r="H181" i="2"/>
  <c r="G181" i="2"/>
  <c r="T180" i="2"/>
  <c r="R180" i="2"/>
  <c r="F180" i="2" s="1"/>
  <c r="J180" i="2"/>
  <c r="I180" i="2"/>
  <c r="H180" i="2"/>
  <c r="G180" i="2"/>
  <c r="T179" i="2"/>
  <c r="R179" i="2"/>
  <c r="F179" i="2" s="1"/>
  <c r="J179" i="2"/>
  <c r="I179" i="2"/>
  <c r="H179" i="2"/>
  <c r="G179" i="2"/>
  <c r="J178" i="2"/>
  <c r="I178" i="2"/>
  <c r="H178" i="2"/>
  <c r="G178" i="2"/>
  <c r="T177" i="2"/>
  <c r="R177" i="2"/>
  <c r="F177" i="2" s="1"/>
  <c r="J177" i="2"/>
  <c r="I177" i="2"/>
  <c r="H177" i="2"/>
  <c r="G177" i="2"/>
  <c r="AA166" i="2"/>
  <c r="Z166" i="2"/>
  <c r="X166" i="2"/>
  <c r="V166" i="2"/>
  <c r="U166" i="2"/>
  <c r="G166" i="2" s="1"/>
  <c r="C365" i="2" s="1"/>
  <c r="S166" i="2"/>
  <c r="Q166" i="2"/>
  <c r="J166" i="2"/>
  <c r="W165" i="2"/>
  <c r="L165" i="2" s="1"/>
  <c r="T165" i="2"/>
  <c r="R165" i="2"/>
  <c r="F165" i="2" s="1"/>
  <c r="J165" i="2"/>
  <c r="I165" i="2"/>
  <c r="H165" i="2"/>
  <c r="G165" i="2"/>
  <c r="W164" i="2"/>
  <c r="L164" i="2" s="1"/>
  <c r="T164" i="2"/>
  <c r="R164" i="2"/>
  <c r="F164" i="2" s="1"/>
  <c r="J164" i="2"/>
  <c r="I164" i="2"/>
  <c r="H164" i="2"/>
  <c r="G164" i="2"/>
  <c r="W163" i="2"/>
  <c r="T163" i="2"/>
  <c r="R163" i="2"/>
  <c r="F163" i="2" s="1"/>
  <c r="J163" i="2"/>
  <c r="I163" i="2"/>
  <c r="H163" i="2"/>
  <c r="G163" i="2"/>
  <c r="W162" i="2"/>
  <c r="L162" i="2" s="1"/>
  <c r="T162" i="2"/>
  <c r="R162" i="2"/>
  <c r="J162" i="2"/>
  <c r="I162" i="2"/>
  <c r="H162" i="2"/>
  <c r="G162" i="2"/>
  <c r="W161" i="2"/>
  <c r="L161" i="2" s="1"/>
  <c r="T161" i="2"/>
  <c r="R161" i="2"/>
  <c r="J161" i="2"/>
  <c r="I161" i="2"/>
  <c r="H161" i="2"/>
  <c r="G161" i="2"/>
  <c r="W160" i="2"/>
  <c r="L160" i="2" s="1"/>
  <c r="T160" i="2"/>
  <c r="R160" i="2"/>
  <c r="F160" i="2" s="1"/>
  <c r="J160" i="2"/>
  <c r="I160" i="2"/>
  <c r="H160" i="2"/>
  <c r="G160" i="2"/>
  <c r="W159" i="2"/>
  <c r="L159" i="2" s="1"/>
  <c r="T159" i="2"/>
  <c r="R159" i="2"/>
  <c r="J159" i="2"/>
  <c r="I159" i="2"/>
  <c r="H159" i="2"/>
  <c r="G159" i="2"/>
  <c r="W158" i="2"/>
  <c r="T158" i="2"/>
  <c r="R158" i="2"/>
  <c r="J158" i="2"/>
  <c r="I158" i="2"/>
  <c r="H158" i="2"/>
  <c r="G158" i="2"/>
  <c r="W157" i="2"/>
  <c r="T157" i="2"/>
  <c r="R157" i="2"/>
  <c r="F157" i="2" s="1"/>
  <c r="J157" i="2"/>
  <c r="I157" i="2"/>
  <c r="H157" i="2"/>
  <c r="G157" i="2"/>
  <c r="W156" i="2"/>
  <c r="L156" i="2" s="1"/>
  <c r="T156" i="2"/>
  <c r="R156" i="2"/>
  <c r="F156" i="2" s="1"/>
  <c r="J156" i="2"/>
  <c r="I156" i="2"/>
  <c r="H156" i="2"/>
  <c r="G156" i="2"/>
  <c r="W155" i="2"/>
  <c r="L155" i="2" s="1"/>
  <c r="F155" i="2"/>
  <c r="J155" i="2"/>
  <c r="I155" i="2"/>
  <c r="H155" i="2"/>
  <c r="G155" i="2"/>
  <c r="W154" i="2"/>
  <c r="K154" i="2" s="1"/>
  <c r="T154" i="2"/>
  <c r="R154" i="2"/>
  <c r="J154" i="2"/>
  <c r="I154" i="2"/>
  <c r="H154" i="2"/>
  <c r="G154" i="2"/>
  <c r="AA97" i="2"/>
  <c r="Z97" i="2"/>
  <c r="X97" i="2"/>
  <c r="V97" i="2"/>
  <c r="U97" i="2"/>
  <c r="G97" i="2" s="1"/>
  <c r="C362" i="2" s="1"/>
  <c r="S97" i="2"/>
  <c r="Q97" i="2"/>
  <c r="J97" i="2"/>
  <c r="W96" i="2"/>
  <c r="K96" i="2" s="1"/>
  <c r="T96" i="2"/>
  <c r="R96" i="2"/>
  <c r="F96" i="2" s="1"/>
  <c r="J96" i="2"/>
  <c r="I96" i="2"/>
  <c r="H96" i="2"/>
  <c r="G96" i="2"/>
  <c r="W95" i="2"/>
  <c r="O95" i="2" s="1"/>
  <c r="T95" i="2"/>
  <c r="R95" i="2"/>
  <c r="F95" i="2" s="1"/>
  <c r="J95" i="2"/>
  <c r="I95" i="2"/>
  <c r="H95" i="2"/>
  <c r="G95" i="2"/>
  <c r="W94" i="2"/>
  <c r="N94" i="2" s="1"/>
  <c r="T94" i="2"/>
  <c r="R94" i="2"/>
  <c r="F94" i="2" s="1"/>
  <c r="J94" i="2"/>
  <c r="I94" i="2"/>
  <c r="H94" i="2"/>
  <c r="G94" i="2"/>
  <c r="W93" i="2"/>
  <c r="N93" i="2" s="1"/>
  <c r="T93" i="2"/>
  <c r="R93" i="2"/>
  <c r="D93" i="2" s="1"/>
  <c r="J93" i="2"/>
  <c r="I93" i="2"/>
  <c r="H93" i="2"/>
  <c r="G93" i="2"/>
  <c r="W92" i="2"/>
  <c r="L92" i="2" s="1"/>
  <c r="T92" i="2"/>
  <c r="R92" i="2"/>
  <c r="F92" i="2" s="1"/>
  <c r="J92" i="2"/>
  <c r="I92" i="2"/>
  <c r="H92" i="2"/>
  <c r="G92" i="2"/>
  <c r="W91" i="2"/>
  <c r="K91" i="2" s="1"/>
  <c r="T91" i="2"/>
  <c r="R91" i="2"/>
  <c r="F91" i="2" s="1"/>
  <c r="J91" i="2"/>
  <c r="I91" i="2"/>
  <c r="H91" i="2"/>
  <c r="G91" i="2"/>
  <c r="W90" i="2"/>
  <c r="L90" i="2" s="1"/>
  <c r="T90" i="2"/>
  <c r="R90" i="2"/>
  <c r="F90" i="2" s="1"/>
  <c r="J90" i="2"/>
  <c r="I90" i="2"/>
  <c r="H90" i="2"/>
  <c r="G90" i="2"/>
  <c r="W89" i="2"/>
  <c r="O89" i="2" s="1"/>
  <c r="T89" i="2"/>
  <c r="R89" i="2"/>
  <c r="D89" i="2" s="1"/>
  <c r="J89" i="2"/>
  <c r="I89" i="2"/>
  <c r="H89" i="2"/>
  <c r="G89" i="2"/>
  <c r="W88" i="2"/>
  <c r="K88" i="2" s="1"/>
  <c r="T88" i="2"/>
  <c r="R88" i="2"/>
  <c r="F88" i="2" s="1"/>
  <c r="J88" i="2"/>
  <c r="I88" i="2"/>
  <c r="H88" i="2"/>
  <c r="G88" i="2"/>
  <c r="W87" i="2"/>
  <c r="K87" i="2" s="1"/>
  <c r="T87" i="2"/>
  <c r="R87" i="2"/>
  <c r="F87" i="2" s="1"/>
  <c r="J87" i="2"/>
  <c r="I87" i="2"/>
  <c r="H87" i="2"/>
  <c r="G87" i="2"/>
  <c r="W86" i="2"/>
  <c r="F86" i="2"/>
  <c r="J86" i="2"/>
  <c r="I86" i="2"/>
  <c r="H86" i="2"/>
  <c r="G86" i="2"/>
  <c r="W85" i="2"/>
  <c r="L85" i="2" s="1"/>
  <c r="T85" i="2"/>
  <c r="R85" i="2"/>
  <c r="F85" i="2" s="1"/>
  <c r="J85" i="2"/>
  <c r="I85" i="2"/>
  <c r="H85" i="2"/>
  <c r="G85" i="2"/>
  <c r="AA74" i="2"/>
  <c r="Z74" i="2"/>
  <c r="X74" i="2"/>
  <c r="V74" i="2"/>
  <c r="U74" i="2"/>
  <c r="G74" i="2" s="1"/>
  <c r="C361" i="2" s="1"/>
  <c r="S74" i="2"/>
  <c r="Q74" i="2"/>
  <c r="J74" i="2"/>
  <c r="W73" i="2"/>
  <c r="L73" i="2" s="1"/>
  <c r="T73" i="2"/>
  <c r="R73" i="2"/>
  <c r="F73" i="2" s="1"/>
  <c r="J73" i="2"/>
  <c r="I73" i="2"/>
  <c r="H73" i="2"/>
  <c r="G73" i="2"/>
  <c r="W72" i="2"/>
  <c r="L72" i="2" s="1"/>
  <c r="T72" i="2"/>
  <c r="R72" i="2"/>
  <c r="D72" i="2" s="1"/>
  <c r="C72" i="2" s="1"/>
  <c r="J72" i="2"/>
  <c r="I72" i="2"/>
  <c r="H72" i="2"/>
  <c r="G72" i="2"/>
  <c r="W71" i="2"/>
  <c r="L71" i="2" s="1"/>
  <c r="T71" i="2"/>
  <c r="R71" i="2"/>
  <c r="D71" i="2" s="1"/>
  <c r="C71" i="2" s="1"/>
  <c r="J71" i="2"/>
  <c r="I71" i="2"/>
  <c r="H71" i="2"/>
  <c r="G71" i="2"/>
  <c r="W70" i="2"/>
  <c r="L70" i="2" s="1"/>
  <c r="T70" i="2"/>
  <c r="R70" i="2"/>
  <c r="F70" i="2" s="1"/>
  <c r="J70" i="2"/>
  <c r="I70" i="2"/>
  <c r="H70" i="2"/>
  <c r="G70" i="2"/>
  <c r="W69" i="2"/>
  <c r="L69" i="2" s="1"/>
  <c r="T69" i="2"/>
  <c r="R69" i="2"/>
  <c r="F69" i="2" s="1"/>
  <c r="J69" i="2"/>
  <c r="I69" i="2"/>
  <c r="H69" i="2"/>
  <c r="G69" i="2"/>
  <c r="W68" i="2"/>
  <c r="L68" i="2" s="1"/>
  <c r="T68" i="2"/>
  <c r="R68" i="2"/>
  <c r="D68" i="2" s="1"/>
  <c r="C68" i="2" s="1"/>
  <c r="J68" i="2"/>
  <c r="I68" i="2"/>
  <c r="H68" i="2"/>
  <c r="G68" i="2"/>
  <c r="W67" i="2"/>
  <c r="L67" i="2" s="1"/>
  <c r="T67" i="2"/>
  <c r="R67" i="2"/>
  <c r="F67" i="2" s="1"/>
  <c r="J67" i="2"/>
  <c r="I67" i="2"/>
  <c r="H67" i="2"/>
  <c r="G67" i="2"/>
  <c r="W66" i="2"/>
  <c r="L66" i="2" s="1"/>
  <c r="T66" i="2"/>
  <c r="R66" i="2"/>
  <c r="F66" i="2" s="1"/>
  <c r="J66" i="2"/>
  <c r="I66" i="2"/>
  <c r="H66" i="2"/>
  <c r="G66" i="2"/>
  <c r="W65" i="2"/>
  <c r="L65" i="2" s="1"/>
  <c r="T65" i="2"/>
  <c r="R65" i="2"/>
  <c r="F65" i="2" s="1"/>
  <c r="J65" i="2"/>
  <c r="I65" i="2"/>
  <c r="H65" i="2"/>
  <c r="G65" i="2"/>
  <c r="W64" i="2"/>
  <c r="L64" i="2" s="1"/>
  <c r="T64" i="2"/>
  <c r="R64" i="2"/>
  <c r="F64" i="2" s="1"/>
  <c r="J64" i="2"/>
  <c r="I64" i="2"/>
  <c r="H64" i="2"/>
  <c r="G64" i="2"/>
  <c r="W63" i="2"/>
  <c r="L63" i="2" s="1"/>
  <c r="F63" i="2"/>
  <c r="J63" i="2"/>
  <c r="I63" i="2"/>
  <c r="H63" i="2"/>
  <c r="G63" i="2"/>
  <c r="W62" i="2"/>
  <c r="L62" i="2" s="1"/>
  <c r="T62" i="2"/>
  <c r="R62" i="2"/>
  <c r="F62" i="2" s="1"/>
  <c r="J62" i="2"/>
  <c r="I62" i="2"/>
  <c r="H62" i="2"/>
  <c r="G62" i="2"/>
  <c r="AD52" i="2"/>
  <c r="AF52" i="2" s="1"/>
  <c r="AD51" i="2"/>
  <c r="AF51" i="2" s="1"/>
  <c r="AA51" i="2"/>
  <c r="Z51" i="2"/>
  <c r="X51" i="2"/>
  <c r="V51" i="2"/>
  <c r="U51" i="2"/>
  <c r="G51" i="2" s="1"/>
  <c r="C360" i="2" s="1"/>
  <c r="S51" i="2"/>
  <c r="Q51" i="2"/>
  <c r="J51" i="2"/>
  <c r="AD50" i="2"/>
  <c r="AF50" i="2" s="1"/>
  <c r="T50" i="2"/>
  <c r="R50" i="2"/>
  <c r="F50" i="2" s="1"/>
  <c r="M50" i="2" s="1"/>
  <c r="G50" i="2"/>
  <c r="AD49" i="2"/>
  <c r="AF49" i="2" s="1"/>
  <c r="W49" i="2"/>
  <c r="L49" i="2" s="1"/>
  <c r="T49" i="2"/>
  <c r="R49" i="2"/>
  <c r="F49" i="2" s="1"/>
  <c r="J49" i="2"/>
  <c r="I49" i="2"/>
  <c r="H49" i="2"/>
  <c r="G49" i="2"/>
  <c r="W48" i="2"/>
  <c r="L48" i="2" s="1"/>
  <c r="T48" i="2"/>
  <c r="R48" i="2"/>
  <c r="F48" i="2" s="1"/>
  <c r="J48" i="2"/>
  <c r="I48" i="2"/>
  <c r="H48" i="2"/>
  <c r="G48" i="2"/>
  <c r="W47" i="2"/>
  <c r="L47" i="2" s="1"/>
  <c r="T47" i="2"/>
  <c r="R47" i="2"/>
  <c r="F47" i="2" s="1"/>
  <c r="J47" i="2"/>
  <c r="I47" i="2"/>
  <c r="H47" i="2"/>
  <c r="G47" i="2"/>
  <c r="W46" i="2"/>
  <c r="O46" i="2" s="1"/>
  <c r="T46" i="2"/>
  <c r="R46" i="2"/>
  <c r="F46" i="2" s="1"/>
  <c r="J46" i="2"/>
  <c r="I46" i="2"/>
  <c r="H46" i="2"/>
  <c r="G46" i="2"/>
  <c r="W45" i="2"/>
  <c r="L45" i="2" s="1"/>
  <c r="T45" i="2"/>
  <c r="R45" i="2"/>
  <c r="F45" i="2" s="1"/>
  <c r="J45" i="2"/>
  <c r="I45" i="2"/>
  <c r="H45" i="2"/>
  <c r="G45" i="2"/>
  <c r="W44" i="2"/>
  <c r="L44" i="2" s="1"/>
  <c r="T44" i="2"/>
  <c r="R44" i="2"/>
  <c r="F44" i="2" s="1"/>
  <c r="J44" i="2"/>
  <c r="I44" i="2"/>
  <c r="H44" i="2"/>
  <c r="G44" i="2"/>
  <c r="W43" i="2"/>
  <c r="L43" i="2" s="1"/>
  <c r="T43" i="2"/>
  <c r="R43" i="2"/>
  <c r="F43" i="2" s="1"/>
  <c r="J43" i="2"/>
  <c r="I43" i="2"/>
  <c r="H43" i="2"/>
  <c r="G43" i="2"/>
  <c r="W42" i="2"/>
  <c r="L42" i="2" s="1"/>
  <c r="T42" i="2"/>
  <c r="R42" i="2"/>
  <c r="F42" i="2" s="1"/>
  <c r="J42" i="2"/>
  <c r="I42" i="2"/>
  <c r="H42" i="2"/>
  <c r="G42" i="2"/>
  <c r="W41" i="2"/>
  <c r="L41" i="2" s="1"/>
  <c r="T41" i="2"/>
  <c r="R41" i="2"/>
  <c r="F41" i="2" s="1"/>
  <c r="J41" i="2"/>
  <c r="I41" i="2"/>
  <c r="H41" i="2"/>
  <c r="G41" i="2"/>
  <c r="W40" i="2"/>
  <c r="K40" i="2" s="1"/>
  <c r="F40" i="2"/>
  <c r="J40" i="2"/>
  <c r="I40" i="2"/>
  <c r="H40" i="2"/>
  <c r="G40" i="2"/>
  <c r="W39" i="2"/>
  <c r="L39" i="2" s="1"/>
  <c r="T39" i="2"/>
  <c r="R39" i="2"/>
  <c r="F39" i="2" s="1"/>
  <c r="J39" i="2"/>
  <c r="I39" i="2"/>
  <c r="H39" i="2"/>
  <c r="G39" i="2"/>
  <c r="AY31" i="2"/>
  <c r="AW31" i="2"/>
  <c r="AX31" i="2" s="1"/>
  <c r="AU31" i="2"/>
  <c r="AS31" i="2"/>
  <c r="AT31" i="2" s="1"/>
  <c r="AQ31" i="2"/>
  <c r="AO31" i="2"/>
  <c r="AP31" i="2" s="1"/>
  <c r="AM31" i="2"/>
  <c r="AK31" i="2"/>
  <c r="AL31" i="2" s="1"/>
  <c r="AI31" i="2"/>
  <c r="BF30" i="2"/>
  <c r="BI30" i="2" s="1"/>
  <c r="BA30" i="2"/>
  <c r="BB30" i="2" s="1"/>
  <c r="AZ30" i="2"/>
  <c r="AX30" i="2"/>
  <c r="AV30" i="2"/>
  <c r="AT30" i="2"/>
  <c r="AP30" i="2"/>
  <c r="AN30" i="2"/>
  <c r="AL30" i="2"/>
  <c r="BF29" i="2"/>
  <c r="BA29" i="2"/>
  <c r="BB29" i="2" s="1"/>
  <c r="AZ29" i="2"/>
  <c r="AX29" i="2"/>
  <c r="AV29" i="2"/>
  <c r="AT29" i="2"/>
  <c r="AR29" i="2"/>
  <c r="AP29" i="2"/>
  <c r="AN29" i="2"/>
  <c r="AL29" i="2"/>
  <c r="BF28" i="2"/>
  <c r="BI28" i="2" s="1"/>
  <c r="BA28" i="2"/>
  <c r="BB28" i="2" s="1"/>
  <c r="AZ28" i="2"/>
  <c r="AX28" i="2"/>
  <c r="AV28" i="2"/>
  <c r="AT28" i="2"/>
  <c r="AR28" i="2"/>
  <c r="AP28" i="2"/>
  <c r="AN28" i="2"/>
  <c r="AL28" i="2"/>
  <c r="AA28" i="2"/>
  <c r="Z28" i="2"/>
  <c r="X28" i="2"/>
  <c r="V28" i="2"/>
  <c r="U28" i="2"/>
  <c r="S28" i="2"/>
  <c r="Q28" i="2"/>
  <c r="P28" i="2"/>
  <c r="J28" i="2"/>
  <c r="BF27" i="2"/>
  <c r="BI27" i="2" s="1"/>
  <c r="BA27" i="2"/>
  <c r="BB27" i="2" s="1"/>
  <c r="AZ27" i="2"/>
  <c r="AX27" i="2"/>
  <c r="AV27" i="2"/>
  <c r="AT27" i="2"/>
  <c r="AR27" i="2"/>
  <c r="AP27" i="2"/>
  <c r="AN27" i="2"/>
  <c r="AL27" i="2"/>
  <c r="W27" i="2"/>
  <c r="N27" i="2" s="1"/>
  <c r="T27" i="2"/>
  <c r="R27" i="2"/>
  <c r="F27" i="2" s="1"/>
  <c r="J27" i="2"/>
  <c r="I27" i="2"/>
  <c r="H27" i="2"/>
  <c r="G27" i="2"/>
  <c r="BF26" i="2"/>
  <c r="BI26" i="2" s="1"/>
  <c r="BA26" i="2"/>
  <c r="BB26" i="2" s="1"/>
  <c r="AZ26" i="2"/>
  <c r="AX26" i="2"/>
  <c r="AV26" i="2"/>
  <c r="AT26" i="2"/>
  <c r="AR26" i="2"/>
  <c r="AP26" i="2"/>
  <c r="AN26" i="2"/>
  <c r="AL26" i="2"/>
  <c r="W26" i="2"/>
  <c r="T26" i="2"/>
  <c r="R26" i="2"/>
  <c r="F26" i="2" s="1"/>
  <c r="J26" i="2"/>
  <c r="I26" i="2"/>
  <c r="H26" i="2"/>
  <c r="G26" i="2"/>
  <c r="BF25" i="2"/>
  <c r="BI25" i="2" s="1"/>
  <c r="BB25" i="2"/>
  <c r="AZ25" i="2"/>
  <c r="AX25" i="2"/>
  <c r="AV25" i="2"/>
  <c r="AT25" i="2"/>
  <c r="AR25" i="2"/>
  <c r="AP25" i="2"/>
  <c r="AN25" i="2"/>
  <c r="AL25" i="2"/>
  <c r="W25" i="2"/>
  <c r="N25" i="2" s="1"/>
  <c r="T25" i="2"/>
  <c r="R25" i="2"/>
  <c r="F25" i="2" s="1"/>
  <c r="J25" i="2"/>
  <c r="I25" i="2"/>
  <c r="H25" i="2"/>
  <c r="G25" i="2"/>
  <c r="BF24" i="2"/>
  <c r="BC24" i="2"/>
  <c r="BA24" i="2"/>
  <c r="BB24" i="2" s="1"/>
  <c r="AZ24" i="2"/>
  <c r="AX24" i="2"/>
  <c r="AV24" i="2"/>
  <c r="AT24" i="2"/>
  <c r="AR24" i="2"/>
  <c r="AP24" i="2"/>
  <c r="AN24" i="2"/>
  <c r="AL24" i="2"/>
  <c r="W24" i="2"/>
  <c r="T24" i="2"/>
  <c r="R24" i="2"/>
  <c r="D24" i="2" s="1"/>
  <c r="J24" i="2"/>
  <c r="I24" i="2"/>
  <c r="H24" i="2"/>
  <c r="G24" i="2"/>
  <c r="BF23" i="2"/>
  <c r="BI23" i="2" s="1"/>
  <c r="BC23" i="2"/>
  <c r="BA23" i="2"/>
  <c r="BB23" i="2" s="1"/>
  <c r="AZ23" i="2"/>
  <c r="AX23" i="2"/>
  <c r="AV23" i="2"/>
  <c r="AT23" i="2"/>
  <c r="AR23" i="2"/>
  <c r="AP23" i="2"/>
  <c r="AN23" i="2"/>
  <c r="AL23" i="2"/>
  <c r="W23" i="2"/>
  <c r="N23" i="2" s="1"/>
  <c r="T23" i="2"/>
  <c r="R23" i="2"/>
  <c r="F23" i="2" s="1"/>
  <c r="J23" i="2"/>
  <c r="I23" i="2"/>
  <c r="H23" i="2"/>
  <c r="G23" i="2"/>
  <c r="BF22" i="2"/>
  <c r="BI22" i="2" s="1"/>
  <c r="BC22" i="2"/>
  <c r="BA22" i="2"/>
  <c r="BB22" i="2" s="1"/>
  <c r="AZ22" i="2"/>
  <c r="AX22" i="2"/>
  <c r="AV22" i="2"/>
  <c r="AT22" i="2"/>
  <c r="AR22" i="2"/>
  <c r="AP22" i="2"/>
  <c r="AN22" i="2"/>
  <c r="AL22" i="2"/>
  <c r="W22" i="2"/>
  <c r="T22" i="2"/>
  <c r="R22" i="2"/>
  <c r="F22" i="2" s="1"/>
  <c r="J22" i="2"/>
  <c r="I22" i="2"/>
  <c r="H22" i="2"/>
  <c r="G22" i="2"/>
  <c r="BF21" i="2"/>
  <c r="BI21" i="2" s="1"/>
  <c r="BC21" i="2"/>
  <c r="BA21" i="2"/>
  <c r="BB21" i="2" s="1"/>
  <c r="AZ21" i="2"/>
  <c r="AX21" i="2"/>
  <c r="AV21" i="2"/>
  <c r="AT21" i="2"/>
  <c r="AP21" i="2"/>
  <c r="AL21" i="2"/>
  <c r="W21" i="2"/>
  <c r="T21" i="2"/>
  <c r="R21" i="2"/>
  <c r="F21" i="2" s="1"/>
  <c r="J21" i="2"/>
  <c r="I21" i="2"/>
  <c r="H21" i="2"/>
  <c r="G21" i="2"/>
  <c r="BF20" i="2"/>
  <c r="BI20" i="2" s="1"/>
  <c r="BC20" i="2"/>
  <c r="BA20" i="2"/>
  <c r="BB20" i="2" s="1"/>
  <c r="AZ20" i="2"/>
  <c r="AV20" i="2"/>
  <c r="AH20" i="2"/>
  <c r="AH21" i="2" s="1"/>
  <c r="AH22" i="2" s="1"/>
  <c r="AH23" i="2" s="1"/>
  <c r="AH24" i="2" s="1"/>
  <c r="AH25" i="2" s="1"/>
  <c r="AH26" i="2" s="1"/>
  <c r="AH27" i="2" s="1"/>
  <c r="AH28" i="2" s="1"/>
  <c r="AH29" i="2" s="1"/>
  <c r="AH30" i="2" s="1"/>
  <c r="W20" i="2"/>
  <c r="T20" i="2"/>
  <c r="R20" i="2"/>
  <c r="F20" i="2" s="1"/>
  <c r="J20" i="2"/>
  <c r="I20" i="2"/>
  <c r="H20" i="2"/>
  <c r="G20" i="2"/>
  <c r="BF19" i="2"/>
  <c r="BI19" i="2" s="1"/>
  <c r="BC19" i="2"/>
  <c r="BA19" i="2"/>
  <c r="BB19" i="2" s="1"/>
  <c r="AZ19" i="2"/>
  <c r="AX19" i="2"/>
  <c r="AV19" i="2"/>
  <c r="AT19" i="2"/>
  <c r="AP19" i="2"/>
  <c r="AL19" i="2"/>
  <c r="W19" i="2"/>
  <c r="T19" i="2"/>
  <c r="R19" i="2"/>
  <c r="D19" i="2" s="1"/>
  <c r="E19" i="2" s="1"/>
  <c r="J19" i="2"/>
  <c r="I19" i="2"/>
  <c r="H19" i="2"/>
  <c r="G19" i="2"/>
  <c r="W18" i="2"/>
  <c r="N18" i="2" s="1"/>
  <c r="T18" i="2"/>
  <c r="R18" i="2"/>
  <c r="F18" i="2" s="1"/>
  <c r="J18" i="2"/>
  <c r="I18" i="2"/>
  <c r="H18" i="2"/>
  <c r="G18" i="2"/>
  <c r="W17" i="2"/>
  <c r="K17" i="2" s="1"/>
  <c r="F17" i="2"/>
  <c r="J17" i="2"/>
  <c r="I17" i="2"/>
  <c r="H17" i="2"/>
  <c r="G17" i="2"/>
  <c r="W16" i="2"/>
  <c r="N16" i="2" s="1"/>
  <c r="T16" i="2"/>
  <c r="R16" i="2"/>
  <c r="D16" i="2" s="1"/>
  <c r="J16" i="2"/>
  <c r="I16" i="2"/>
  <c r="H16" i="2"/>
  <c r="G16" i="2"/>
  <c r="N348" i="2" l="1"/>
  <c r="N347" i="2"/>
  <c r="N325" i="2"/>
  <c r="N324" i="2"/>
  <c r="N346" i="2"/>
  <c r="G323" i="2"/>
  <c r="N323" i="2"/>
  <c r="G322" i="2"/>
  <c r="N322" i="2"/>
  <c r="G345" i="2"/>
  <c r="N345" i="2"/>
  <c r="G321" i="2"/>
  <c r="N321" i="2"/>
  <c r="G344" i="2"/>
  <c r="N344" i="2"/>
  <c r="T343" i="2"/>
  <c r="BE25" i="2"/>
  <c r="BH25" i="2" s="1"/>
  <c r="BJ25" i="2" s="1"/>
  <c r="F210" i="2"/>
  <c r="M210" i="2" s="1"/>
  <c r="D211" i="2"/>
  <c r="C211" i="2" s="1"/>
  <c r="D255" i="2"/>
  <c r="C255" i="2" s="1"/>
  <c r="D256" i="2"/>
  <c r="C256" i="2" s="1"/>
  <c r="L280" i="2"/>
  <c r="K271" i="2"/>
  <c r="D280" i="2"/>
  <c r="E280" i="2" s="1"/>
  <c r="F257" i="2"/>
  <c r="M257" i="2" s="1"/>
  <c r="M211" i="2"/>
  <c r="K165" i="2"/>
  <c r="L273" i="2"/>
  <c r="F72" i="2"/>
  <c r="M72" i="2" s="1"/>
  <c r="D73" i="2"/>
  <c r="C73" i="2" s="1"/>
  <c r="N154" i="2"/>
  <c r="N159" i="2"/>
  <c r="L248" i="2"/>
  <c r="M274" i="2"/>
  <c r="L300" i="2"/>
  <c r="L301" i="2"/>
  <c r="L302" i="2"/>
  <c r="L303" i="2"/>
  <c r="V349" i="2"/>
  <c r="X349" i="2"/>
  <c r="D22" i="2"/>
  <c r="E22" i="2" s="1"/>
  <c r="F116" i="2"/>
  <c r="M116" i="2" s="1"/>
  <c r="D117" i="2"/>
  <c r="C117" i="2" s="1"/>
  <c r="Z349" i="2"/>
  <c r="N227" i="2"/>
  <c r="K228" i="2"/>
  <c r="N269" i="2"/>
  <c r="N271" i="2"/>
  <c r="L277" i="2"/>
  <c r="AA349" i="2"/>
  <c r="G348" i="2"/>
  <c r="U349" i="2"/>
  <c r="N349" i="2" s="1"/>
  <c r="T348" i="2"/>
  <c r="S349" i="2"/>
  <c r="R348" i="2"/>
  <c r="Q349" i="2"/>
  <c r="M256" i="2"/>
  <c r="K233" i="2"/>
  <c r="W324" i="2"/>
  <c r="K324" i="2" s="1"/>
  <c r="F251" i="2"/>
  <c r="M251" i="2" s="1"/>
  <c r="D209" i="2"/>
  <c r="E209" i="2" s="1"/>
  <c r="D207" i="2"/>
  <c r="C207" i="2" s="1"/>
  <c r="L182" i="2"/>
  <c r="F136" i="2"/>
  <c r="M136" i="2" s="1"/>
  <c r="W143" i="2"/>
  <c r="D69" i="2"/>
  <c r="C69" i="2" s="1"/>
  <c r="W318" i="2"/>
  <c r="O318" i="2" s="1"/>
  <c r="W345" i="2"/>
  <c r="K345" i="2" s="1"/>
  <c r="W322" i="2"/>
  <c r="K322" i="2" s="1"/>
  <c r="L279" i="2"/>
  <c r="L278" i="2"/>
  <c r="D278" i="2"/>
  <c r="E278" i="2" s="1"/>
  <c r="D277" i="2"/>
  <c r="E277" i="2" s="1"/>
  <c r="L275" i="2"/>
  <c r="W320" i="2"/>
  <c r="K320" i="2" s="1"/>
  <c r="L298" i="2"/>
  <c r="D274" i="2"/>
  <c r="E274" i="2" s="1"/>
  <c r="L297" i="2"/>
  <c r="W389" i="2"/>
  <c r="AE21" i="2" s="1"/>
  <c r="D273" i="2"/>
  <c r="E273" i="2" s="1"/>
  <c r="L296" i="2"/>
  <c r="L294" i="2"/>
  <c r="N294" i="2"/>
  <c r="N156" i="2"/>
  <c r="O156" i="2"/>
  <c r="D156" i="2"/>
  <c r="E156" i="2" s="1"/>
  <c r="F143" i="2"/>
  <c r="M143" i="2" s="1"/>
  <c r="F120" i="2"/>
  <c r="M120" i="2" s="1"/>
  <c r="D74" i="2"/>
  <c r="W316" i="2"/>
  <c r="L316" i="2" s="1"/>
  <c r="D51" i="2"/>
  <c r="E51" i="2" s="1"/>
  <c r="F28" i="2"/>
  <c r="M28" i="2" s="1"/>
  <c r="J342" i="2"/>
  <c r="J346" i="2"/>
  <c r="J349" i="2"/>
  <c r="K292" i="2"/>
  <c r="N292" i="2"/>
  <c r="I304" i="2"/>
  <c r="E371" i="2" s="1"/>
  <c r="M269" i="2"/>
  <c r="O269" i="2"/>
  <c r="I189" i="2"/>
  <c r="E366" i="2" s="1"/>
  <c r="D155" i="2"/>
  <c r="C155" i="2" s="1"/>
  <c r="O154" i="2"/>
  <c r="L154" i="2"/>
  <c r="J384" i="2"/>
  <c r="I120" i="2"/>
  <c r="E363" i="2" s="1"/>
  <c r="N17" i="2"/>
  <c r="O17" i="2"/>
  <c r="L17" i="2"/>
  <c r="W314" i="2"/>
  <c r="F16" i="2"/>
  <c r="M16" i="2" s="1"/>
  <c r="I51" i="2"/>
  <c r="E360" i="2" s="1"/>
  <c r="M63" i="2"/>
  <c r="D276" i="2"/>
  <c r="E276" i="2" s="1"/>
  <c r="M276" i="2"/>
  <c r="J348" i="2"/>
  <c r="J344" i="2"/>
  <c r="J340" i="2"/>
  <c r="W338" i="2"/>
  <c r="K338" i="2" s="1"/>
  <c r="J394" i="2"/>
  <c r="W390" i="2"/>
  <c r="AE22" i="2" s="1"/>
  <c r="W387" i="2"/>
  <c r="N387" i="2" s="1"/>
  <c r="W388" i="2"/>
  <c r="BF31" i="2"/>
  <c r="K39" i="2"/>
  <c r="D40" i="2"/>
  <c r="E40" i="2" s="1"/>
  <c r="D41" i="2"/>
  <c r="C41" i="2" s="1"/>
  <c r="D42" i="2"/>
  <c r="E42" i="2" s="1"/>
  <c r="D43" i="2"/>
  <c r="E43" i="2" s="1"/>
  <c r="D44" i="2"/>
  <c r="E44" i="2" s="1"/>
  <c r="D45" i="2"/>
  <c r="E45" i="2" s="1"/>
  <c r="D46" i="2"/>
  <c r="E46" i="2" s="1"/>
  <c r="D184" i="2"/>
  <c r="E184" i="2" s="1"/>
  <c r="D203" i="2"/>
  <c r="E203" i="2" s="1"/>
  <c r="E210" i="2"/>
  <c r="E211" i="2"/>
  <c r="L254" i="2"/>
  <c r="J343" i="2"/>
  <c r="F138" i="2"/>
  <c r="D139" i="2"/>
  <c r="C139" i="2" s="1"/>
  <c r="F140" i="2"/>
  <c r="M140" i="2" s="1"/>
  <c r="D141" i="2"/>
  <c r="C141" i="2" s="1"/>
  <c r="O271" i="2"/>
  <c r="L272" i="2"/>
  <c r="L276" i="2"/>
  <c r="D279" i="2"/>
  <c r="E279" i="2" s="1"/>
  <c r="M280" i="2"/>
  <c r="O292" i="2"/>
  <c r="N293" i="2"/>
  <c r="K294" i="2"/>
  <c r="O294" i="2"/>
  <c r="L295" i="2"/>
  <c r="D303" i="2"/>
  <c r="E303" i="2" s="1"/>
  <c r="J322" i="2"/>
  <c r="J318" i="2"/>
  <c r="J347" i="2"/>
  <c r="W341" i="2"/>
  <c r="K341" i="2" s="1"/>
  <c r="J391" i="2"/>
  <c r="W385" i="2"/>
  <c r="N385" i="2" s="1"/>
  <c r="W384" i="2"/>
  <c r="W394" i="2"/>
  <c r="AE26" i="2" s="1"/>
  <c r="W343" i="2"/>
  <c r="W392" i="2"/>
  <c r="W347" i="2"/>
  <c r="M177" i="2"/>
  <c r="D179" i="2"/>
  <c r="C179" i="2" s="1"/>
  <c r="D180" i="2"/>
  <c r="E180" i="2" s="1"/>
  <c r="F200" i="2"/>
  <c r="M200" i="2" s="1"/>
  <c r="N223" i="2"/>
  <c r="L249" i="2"/>
  <c r="H348" i="2"/>
  <c r="F108" i="2"/>
  <c r="M108" i="2" s="1"/>
  <c r="W120" i="2"/>
  <c r="M271" i="2"/>
  <c r="L274" i="2"/>
  <c r="D275" i="2"/>
  <c r="E275" i="2" s="1"/>
  <c r="M292" i="2"/>
  <c r="L299" i="2"/>
  <c r="J324" i="2"/>
  <c r="J320" i="2"/>
  <c r="J316" i="2"/>
  <c r="W315" i="2"/>
  <c r="L315" i="2" s="1"/>
  <c r="W317" i="2"/>
  <c r="W319" i="2"/>
  <c r="O319" i="2" s="1"/>
  <c r="W321" i="2"/>
  <c r="W323" i="2"/>
  <c r="L323" i="2" s="1"/>
  <c r="W325" i="2"/>
  <c r="J345" i="2"/>
  <c r="J341" i="2"/>
  <c r="W337" i="2"/>
  <c r="K337" i="2" s="1"/>
  <c r="W346" i="2"/>
  <c r="M346" i="2" s="1"/>
  <c r="W393" i="2"/>
  <c r="O393" i="2" s="1"/>
  <c r="W339" i="2"/>
  <c r="K339" i="2" s="1"/>
  <c r="J386" i="2"/>
  <c r="W386" i="2"/>
  <c r="AE18" i="2" s="1"/>
  <c r="W342" i="2"/>
  <c r="K342" i="2" s="1"/>
  <c r="W340" i="2"/>
  <c r="K340" i="2" s="1"/>
  <c r="W344" i="2"/>
  <c r="K344" i="2" s="1"/>
  <c r="W348" i="2"/>
  <c r="W391" i="2"/>
  <c r="W395" i="2"/>
  <c r="J385" i="2"/>
  <c r="J317" i="2"/>
  <c r="J323" i="2"/>
  <c r="J319" i="2"/>
  <c r="G325" i="2"/>
  <c r="N247" i="2"/>
  <c r="F325" i="2"/>
  <c r="G304" i="2"/>
  <c r="C371" i="2" s="1"/>
  <c r="N295" i="2"/>
  <c r="H304" i="2"/>
  <c r="D371" i="2" s="1"/>
  <c r="M296" i="2"/>
  <c r="M298" i="2"/>
  <c r="M300" i="2"/>
  <c r="M302" i="2"/>
  <c r="D297" i="2"/>
  <c r="E297" i="2" s="1"/>
  <c r="D299" i="2"/>
  <c r="E299" i="2" s="1"/>
  <c r="D301" i="2"/>
  <c r="E301" i="2" s="1"/>
  <c r="D296" i="2"/>
  <c r="E296" i="2" s="1"/>
  <c r="D298" i="2"/>
  <c r="E298" i="2" s="1"/>
  <c r="D300" i="2"/>
  <c r="E300" i="2" s="1"/>
  <c r="D302" i="2"/>
  <c r="E302" i="2" s="1"/>
  <c r="G281" i="2"/>
  <c r="C370" i="2" s="1"/>
  <c r="K269" i="2"/>
  <c r="I281" i="2"/>
  <c r="E370" i="2" s="1"/>
  <c r="N272" i="2"/>
  <c r="N274" i="2"/>
  <c r="N276" i="2"/>
  <c r="M279" i="2"/>
  <c r="H281" i="2"/>
  <c r="D370" i="2" s="1"/>
  <c r="M278" i="2"/>
  <c r="M277" i="2"/>
  <c r="L223" i="2"/>
  <c r="O223" i="2"/>
  <c r="K224" i="2"/>
  <c r="K225" i="2"/>
  <c r="L230" i="2"/>
  <c r="N231" i="2"/>
  <c r="C295" i="2"/>
  <c r="E295" i="2"/>
  <c r="D304" i="2"/>
  <c r="F304" i="2"/>
  <c r="E293" i="2"/>
  <c r="C293" i="2"/>
  <c r="M297" i="2"/>
  <c r="M299" i="2"/>
  <c r="M301" i="2"/>
  <c r="M303" i="2"/>
  <c r="L293" i="2"/>
  <c r="W304" i="2"/>
  <c r="C292" i="2"/>
  <c r="M293" i="2"/>
  <c r="E294" i="2"/>
  <c r="K295" i="2"/>
  <c r="O295" i="2"/>
  <c r="K296" i="2"/>
  <c r="O296" i="2"/>
  <c r="K297" i="2"/>
  <c r="O297" i="2"/>
  <c r="K298" i="2"/>
  <c r="O298" i="2"/>
  <c r="K299" i="2"/>
  <c r="O299" i="2"/>
  <c r="K300" i="2"/>
  <c r="O300" i="2"/>
  <c r="K301" i="2"/>
  <c r="O301" i="2"/>
  <c r="C302" i="2"/>
  <c r="K302" i="2"/>
  <c r="O302" i="2"/>
  <c r="K303" i="2"/>
  <c r="O303" i="2"/>
  <c r="K293" i="2"/>
  <c r="C272" i="2"/>
  <c r="E272" i="2"/>
  <c r="M273" i="2"/>
  <c r="M275" i="2"/>
  <c r="D281" i="2"/>
  <c r="F281" i="2"/>
  <c r="M281" i="2" s="1"/>
  <c r="E270" i="2"/>
  <c r="C270" i="2"/>
  <c r="L270" i="2"/>
  <c r="W281" i="2"/>
  <c r="C269" i="2"/>
  <c r="M270" i="2"/>
  <c r="E271" i="2"/>
  <c r="K272" i="2"/>
  <c r="O272" i="2"/>
  <c r="K273" i="2"/>
  <c r="O273" i="2"/>
  <c r="C274" i="2"/>
  <c r="K274" i="2"/>
  <c r="O274" i="2"/>
  <c r="C275" i="2"/>
  <c r="K275" i="2"/>
  <c r="O275" i="2"/>
  <c r="K276" i="2"/>
  <c r="O276" i="2"/>
  <c r="K277" i="2"/>
  <c r="O277" i="2"/>
  <c r="K278" i="2"/>
  <c r="O278" i="2"/>
  <c r="K279" i="2"/>
  <c r="O279" i="2"/>
  <c r="K280" i="2"/>
  <c r="O280" i="2"/>
  <c r="K270" i="2"/>
  <c r="AR31" i="2"/>
  <c r="AZ31" i="2"/>
  <c r="D48" i="2"/>
  <c r="E48" i="2" s="1"/>
  <c r="D49" i="2"/>
  <c r="E49" i="2" s="1"/>
  <c r="M66" i="2"/>
  <c r="W74" i="2"/>
  <c r="F93" i="2"/>
  <c r="M93" i="2" s="1"/>
  <c r="D94" i="2"/>
  <c r="E94" i="2" s="1"/>
  <c r="D95" i="2"/>
  <c r="E95" i="2" s="1"/>
  <c r="W97" i="2"/>
  <c r="M165" i="2"/>
  <c r="D181" i="2"/>
  <c r="E181" i="2" s="1"/>
  <c r="D186" i="2"/>
  <c r="E186" i="2" s="1"/>
  <c r="D204" i="2"/>
  <c r="C204" i="2" s="1"/>
  <c r="O227" i="2"/>
  <c r="O231" i="2"/>
  <c r="O247" i="2"/>
  <c r="M133" i="2"/>
  <c r="M183" i="2"/>
  <c r="I74" i="2"/>
  <c r="E361" i="2" s="1"/>
  <c r="M204" i="2"/>
  <c r="I258" i="2"/>
  <c r="D113" i="2"/>
  <c r="C113" i="2" s="1"/>
  <c r="D118" i="2"/>
  <c r="C118" i="2" s="1"/>
  <c r="M131" i="2"/>
  <c r="D134" i="2"/>
  <c r="E134" i="2" s="1"/>
  <c r="D142" i="2"/>
  <c r="E142" i="2" s="1"/>
  <c r="F24" i="2"/>
  <c r="M24" i="2" s="1"/>
  <c r="D27" i="2"/>
  <c r="C27" i="2" s="1"/>
  <c r="F68" i="2"/>
  <c r="M68" i="2" s="1"/>
  <c r="F71" i="2"/>
  <c r="M71" i="2" s="1"/>
  <c r="L178" i="2"/>
  <c r="D183" i="2"/>
  <c r="L227" i="2"/>
  <c r="L231" i="2"/>
  <c r="L247" i="2"/>
  <c r="D395" i="2"/>
  <c r="E395" i="2" s="1"/>
  <c r="D114" i="2"/>
  <c r="C114" i="2" s="1"/>
  <c r="D119" i="2"/>
  <c r="C119" i="2" s="1"/>
  <c r="F132" i="2"/>
  <c r="M132" i="2" s="1"/>
  <c r="W212" i="2"/>
  <c r="F202" i="2"/>
  <c r="M202" i="2" s="1"/>
  <c r="M203" i="2"/>
  <c r="F206" i="2"/>
  <c r="M206" i="2" s="1"/>
  <c r="L183" i="2"/>
  <c r="O183" i="2"/>
  <c r="M156" i="2"/>
  <c r="BE19" i="2"/>
  <c r="BH19" i="2" s="1"/>
  <c r="BJ19" i="2" s="1"/>
  <c r="D157" i="2"/>
  <c r="D163" i="2"/>
  <c r="E163" i="2" s="1"/>
  <c r="D164" i="2"/>
  <c r="E164" i="2" s="1"/>
  <c r="C202" i="2"/>
  <c r="E202" i="2"/>
  <c r="C206" i="2"/>
  <c r="E206" i="2"/>
  <c r="K85" i="2"/>
  <c r="O157" i="2"/>
  <c r="K157" i="2"/>
  <c r="O229" i="2"/>
  <c r="L229" i="2"/>
  <c r="O234" i="2"/>
  <c r="K234" i="2"/>
  <c r="C108" i="2"/>
  <c r="E108" i="2"/>
  <c r="L108" i="2"/>
  <c r="AV31" i="2"/>
  <c r="W51" i="2"/>
  <c r="N155" i="2"/>
  <c r="F159" i="2"/>
  <c r="M159" i="2" s="1"/>
  <c r="D159" i="2"/>
  <c r="E159" i="2" s="1"/>
  <c r="D165" i="2"/>
  <c r="E165" i="2" s="1"/>
  <c r="L179" i="2"/>
  <c r="O181" i="2"/>
  <c r="N181" i="2"/>
  <c r="O187" i="2"/>
  <c r="L187" i="2"/>
  <c r="N229" i="2"/>
  <c r="O232" i="2"/>
  <c r="L232" i="2"/>
  <c r="N234" i="2"/>
  <c r="L109" i="2"/>
  <c r="N109" i="2"/>
  <c r="F111" i="2"/>
  <c r="M111" i="2" s="1"/>
  <c r="D111" i="2"/>
  <c r="C111" i="2" s="1"/>
  <c r="D115" i="2"/>
  <c r="F115" i="2"/>
  <c r="M115" i="2" s="1"/>
  <c r="D21" i="2"/>
  <c r="E21" i="2" s="1"/>
  <c r="W28" i="2"/>
  <c r="D50" i="2"/>
  <c r="E50" i="2" s="1"/>
  <c r="D63" i="2"/>
  <c r="E63" i="2" s="1"/>
  <c r="M85" i="2"/>
  <c r="D90" i="2"/>
  <c r="E90" i="2" s="1"/>
  <c r="D91" i="2"/>
  <c r="C91" i="2" s="1"/>
  <c r="K156" i="2"/>
  <c r="M157" i="2"/>
  <c r="O165" i="2"/>
  <c r="N165" i="2"/>
  <c r="L181" i="2"/>
  <c r="F185" i="2"/>
  <c r="M185" i="2" s="1"/>
  <c r="D185" i="2"/>
  <c r="E185" i="2" s="1"/>
  <c r="L186" i="2"/>
  <c r="D187" i="2"/>
  <c r="C187" i="2" s="1"/>
  <c r="F188" i="2"/>
  <c r="M188" i="2" s="1"/>
  <c r="D188" i="2"/>
  <c r="C188" i="2" s="1"/>
  <c r="D205" i="2"/>
  <c r="M205" i="2"/>
  <c r="O225" i="2"/>
  <c r="L225" i="2"/>
  <c r="F226" i="2"/>
  <c r="M226" i="2" s="1"/>
  <c r="D226" i="2"/>
  <c r="F229" i="2"/>
  <c r="M229" i="2" s="1"/>
  <c r="D229" i="2"/>
  <c r="E229" i="2" s="1"/>
  <c r="O230" i="2"/>
  <c r="K230" i="2"/>
  <c r="N232" i="2"/>
  <c r="O233" i="2"/>
  <c r="L233" i="2"/>
  <c r="F234" i="2"/>
  <c r="M234" i="2" s="1"/>
  <c r="D234" i="2"/>
  <c r="L246" i="2"/>
  <c r="K246" i="2"/>
  <c r="N246" i="2"/>
  <c r="M248" i="2"/>
  <c r="O248" i="2"/>
  <c r="K248" i="2"/>
  <c r="D250" i="2"/>
  <c r="F250" i="2"/>
  <c r="M250" i="2" s="1"/>
  <c r="D392" i="2"/>
  <c r="C392" i="2" s="1"/>
  <c r="F392" i="2"/>
  <c r="F110" i="2"/>
  <c r="M110" i="2" s="1"/>
  <c r="D110" i="2"/>
  <c r="C110" i="2" s="1"/>
  <c r="M119" i="2"/>
  <c r="D131" i="2"/>
  <c r="C131" i="2" s="1"/>
  <c r="D133" i="2"/>
  <c r="C133" i="2" s="1"/>
  <c r="M135" i="2"/>
  <c r="M137" i="2"/>
  <c r="L163" i="2"/>
  <c r="N163" i="2"/>
  <c r="F201" i="2"/>
  <c r="M201" i="2" s="1"/>
  <c r="D201" i="2"/>
  <c r="F225" i="2"/>
  <c r="M225" i="2" s="1"/>
  <c r="D225" i="2"/>
  <c r="E225" i="2" s="1"/>
  <c r="O226" i="2"/>
  <c r="K226" i="2"/>
  <c r="F230" i="2"/>
  <c r="M230" i="2" s="1"/>
  <c r="D230" i="2"/>
  <c r="F233" i="2"/>
  <c r="M233" i="2" s="1"/>
  <c r="D233" i="2"/>
  <c r="E233" i="2" s="1"/>
  <c r="AN31" i="2"/>
  <c r="N85" i="2"/>
  <c r="F178" i="2"/>
  <c r="M178" i="2" s="1"/>
  <c r="D178" i="2"/>
  <c r="E178" i="2" s="1"/>
  <c r="N185" i="2"/>
  <c r="E200" i="2"/>
  <c r="C200" i="2"/>
  <c r="O224" i="2"/>
  <c r="L224" i="2"/>
  <c r="N226" i="2"/>
  <c r="L250" i="2"/>
  <c r="L256" i="2"/>
  <c r="D18" i="2"/>
  <c r="C18" i="2" s="1"/>
  <c r="F19" i="2"/>
  <c r="M19" i="2" s="1"/>
  <c r="M62" i="2"/>
  <c r="M64" i="2"/>
  <c r="M86" i="2"/>
  <c r="D88" i="2"/>
  <c r="E88" i="2" s="1"/>
  <c r="D96" i="2"/>
  <c r="K158" i="2"/>
  <c r="N158" i="2"/>
  <c r="F161" i="2"/>
  <c r="M161" i="2" s="1"/>
  <c r="D161" i="2"/>
  <c r="E161" i="2" s="1"/>
  <c r="D177" i="2"/>
  <c r="E177" i="2" s="1"/>
  <c r="O177" i="2"/>
  <c r="N177" i="2"/>
  <c r="M181" i="2"/>
  <c r="F182" i="2"/>
  <c r="M182" i="2" s="1"/>
  <c r="D182" i="2"/>
  <c r="C182" i="2" s="1"/>
  <c r="O184" i="2"/>
  <c r="M184" i="2"/>
  <c r="D208" i="2"/>
  <c r="F208" i="2"/>
  <c r="M208" i="2" s="1"/>
  <c r="O228" i="2"/>
  <c r="L228" i="2"/>
  <c r="D252" i="2"/>
  <c r="C252" i="2" s="1"/>
  <c r="F109" i="2"/>
  <c r="M109" i="2" s="1"/>
  <c r="D109" i="2"/>
  <c r="D135" i="2"/>
  <c r="C135" i="2" s="1"/>
  <c r="D137" i="2"/>
  <c r="C137" i="2" s="1"/>
  <c r="M139" i="2"/>
  <c r="M141" i="2"/>
  <c r="M186" i="2"/>
  <c r="G212" i="2"/>
  <c r="C367" i="2" s="1"/>
  <c r="G235" i="2"/>
  <c r="C368" i="2" s="1"/>
  <c r="M223" i="2"/>
  <c r="M227" i="2"/>
  <c r="M231" i="2"/>
  <c r="I235" i="2"/>
  <c r="E368" i="2" s="1"/>
  <c r="K247" i="2"/>
  <c r="W258" i="2"/>
  <c r="M112" i="2"/>
  <c r="I143" i="2"/>
  <c r="E364" i="2" s="1"/>
  <c r="M134" i="2"/>
  <c r="N162" i="2"/>
  <c r="O158" i="2"/>
  <c r="O159" i="2"/>
  <c r="N160" i="2"/>
  <c r="O162" i="2"/>
  <c r="M179" i="2"/>
  <c r="N180" i="2"/>
  <c r="M187" i="2"/>
  <c r="M118" i="2"/>
  <c r="E139" i="2"/>
  <c r="L27" i="2"/>
  <c r="W166" i="2"/>
  <c r="K159" i="2"/>
  <c r="N161" i="2"/>
  <c r="K162" i="2"/>
  <c r="K163" i="2"/>
  <c r="M163" i="2"/>
  <c r="G189" i="2"/>
  <c r="C366" i="2" s="1"/>
  <c r="N179" i="2"/>
  <c r="N183" i="2"/>
  <c r="N187" i="2"/>
  <c r="D112" i="2"/>
  <c r="C112" i="2" s="1"/>
  <c r="M113" i="2"/>
  <c r="M180" i="2"/>
  <c r="O163" i="2"/>
  <c r="N184" i="2"/>
  <c r="N188" i="2"/>
  <c r="E132" i="2"/>
  <c r="M23" i="2"/>
  <c r="M49" i="2"/>
  <c r="N157" i="2"/>
  <c r="L158" i="2"/>
  <c r="N164" i="2"/>
  <c r="N178" i="2"/>
  <c r="L180" i="2"/>
  <c r="N182" i="2"/>
  <c r="L184" i="2"/>
  <c r="N186" i="2"/>
  <c r="L188" i="2"/>
  <c r="E116" i="2"/>
  <c r="N119" i="2"/>
  <c r="N132" i="2"/>
  <c r="K94" i="2"/>
  <c r="O155" i="2"/>
  <c r="L157" i="2"/>
  <c r="O160" i="2"/>
  <c r="O161" i="2"/>
  <c r="O164" i="2"/>
  <c r="M117" i="2"/>
  <c r="E119" i="2"/>
  <c r="E136" i="2"/>
  <c r="C138" i="2"/>
  <c r="E140" i="2"/>
  <c r="K155" i="2"/>
  <c r="M155" i="2"/>
  <c r="K160" i="2"/>
  <c r="M160" i="2"/>
  <c r="K161" i="2"/>
  <c r="K164" i="2"/>
  <c r="M164" i="2"/>
  <c r="L86" i="2"/>
  <c r="N87" i="2"/>
  <c r="K93" i="2"/>
  <c r="M114" i="2"/>
  <c r="N115" i="2"/>
  <c r="E117" i="2"/>
  <c r="M138" i="2"/>
  <c r="M142" i="2"/>
  <c r="N134" i="2"/>
  <c r="N136" i="2"/>
  <c r="N137" i="2"/>
  <c r="N139" i="2"/>
  <c r="N140" i="2"/>
  <c r="N141" i="2"/>
  <c r="N110" i="2"/>
  <c r="N111" i="2"/>
  <c r="N112" i="2"/>
  <c r="N113" i="2"/>
  <c r="N116" i="2"/>
  <c r="K131" i="2"/>
  <c r="K132" i="2"/>
  <c r="K133" i="2"/>
  <c r="K134" i="2"/>
  <c r="K135" i="2"/>
  <c r="K136" i="2"/>
  <c r="K137" i="2"/>
  <c r="O137" i="2"/>
  <c r="O138" i="2"/>
  <c r="K140" i="2"/>
  <c r="O140" i="2"/>
  <c r="K142" i="2"/>
  <c r="K108" i="2"/>
  <c r="O108" i="2"/>
  <c r="K109" i="2"/>
  <c r="O109" i="2"/>
  <c r="K110" i="2"/>
  <c r="O110" i="2"/>
  <c r="K111" i="2"/>
  <c r="O111" i="2"/>
  <c r="K112" i="2"/>
  <c r="O112" i="2"/>
  <c r="K113" i="2"/>
  <c r="O113" i="2"/>
  <c r="K114" i="2"/>
  <c r="O114" i="2"/>
  <c r="K115" i="2"/>
  <c r="O115" i="2"/>
  <c r="K116" i="2"/>
  <c r="O116" i="2"/>
  <c r="K117" i="2"/>
  <c r="O117" i="2"/>
  <c r="K118" i="2"/>
  <c r="O118" i="2"/>
  <c r="K119" i="2"/>
  <c r="O119" i="2"/>
  <c r="L131" i="2"/>
  <c r="L132" i="2"/>
  <c r="L133" i="2"/>
  <c r="L134" i="2"/>
  <c r="L135" i="2"/>
  <c r="L136" i="2"/>
  <c r="L137" i="2"/>
  <c r="L138" i="2"/>
  <c r="L139" i="2"/>
  <c r="L140" i="2"/>
  <c r="L141" i="2"/>
  <c r="L142" i="2"/>
  <c r="H143" i="2"/>
  <c r="D364" i="2" s="1"/>
  <c r="N131" i="2"/>
  <c r="N133" i="2"/>
  <c r="N135" i="2"/>
  <c r="N138" i="2"/>
  <c r="N142" i="2"/>
  <c r="N108" i="2"/>
  <c r="N114" i="2"/>
  <c r="N117" i="2"/>
  <c r="N118" i="2"/>
  <c r="O131" i="2"/>
  <c r="O132" i="2"/>
  <c r="O133" i="2"/>
  <c r="O134" i="2"/>
  <c r="O135" i="2"/>
  <c r="O136" i="2"/>
  <c r="K138" i="2"/>
  <c r="K139" i="2"/>
  <c r="O139" i="2"/>
  <c r="K141" i="2"/>
  <c r="O141" i="2"/>
  <c r="O142" i="2"/>
  <c r="H120" i="2"/>
  <c r="D363" i="2" s="1"/>
  <c r="K95" i="2"/>
  <c r="N96" i="2"/>
  <c r="M41" i="2"/>
  <c r="D67" i="2"/>
  <c r="E67" i="2" s="1"/>
  <c r="M48" i="2"/>
  <c r="D64" i="2"/>
  <c r="L18" i="2"/>
  <c r="L23" i="2"/>
  <c r="D65" i="2"/>
  <c r="E68" i="2"/>
  <c r="O87" i="2"/>
  <c r="K92" i="2"/>
  <c r="N40" i="2"/>
  <c r="K44" i="2"/>
  <c r="M69" i="2"/>
  <c r="M73" i="2"/>
  <c r="N86" i="2"/>
  <c r="L87" i="2"/>
  <c r="AD16" i="2"/>
  <c r="O85" i="2"/>
  <c r="K86" i="2"/>
  <c r="O86" i="2"/>
  <c r="M87" i="2"/>
  <c r="K89" i="2"/>
  <c r="K90" i="2"/>
  <c r="I97" i="2"/>
  <c r="E362" i="2" s="1"/>
  <c r="F89" i="2"/>
  <c r="M89" i="2" s="1"/>
  <c r="D86" i="2"/>
  <c r="C86" i="2" s="1"/>
  <c r="D92" i="2"/>
  <c r="M65" i="2"/>
  <c r="I316" i="2"/>
  <c r="I317" i="2"/>
  <c r="N62" i="2"/>
  <c r="M67" i="2"/>
  <c r="N72" i="2"/>
  <c r="N63" i="2"/>
  <c r="D70" i="2"/>
  <c r="C70" i="2" s="1"/>
  <c r="D66" i="2"/>
  <c r="D340" i="2"/>
  <c r="C340" i="2" s="1"/>
  <c r="I384" i="2"/>
  <c r="O40" i="2"/>
  <c r="K42" i="2"/>
  <c r="N44" i="2"/>
  <c r="AD17" i="2"/>
  <c r="N39" i="2"/>
  <c r="M45" i="2"/>
  <c r="M39" i="2"/>
  <c r="L40" i="2"/>
  <c r="M43" i="2"/>
  <c r="I324" i="2"/>
  <c r="AD22" i="2"/>
  <c r="O39" i="2"/>
  <c r="M42" i="2"/>
  <c r="M44" i="2"/>
  <c r="N45" i="2"/>
  <c r="K48" i="2"/>
  <c r="N46" i="2"/>
  <c r="D314" i="2"/>
  <c r="C314" i="2" s="1"/>
  <c r="F314" i="2"/>
  <c r="D47" i="2"/>
  <c r="C47" i="2" s="1"/>
  <c r="D39" i="2"/>
  <c r="X396" i="2"/>
  <c r="M17" i="2"/>
  <c r="I320" i="2"/>
  <c r="I322" i="2"/>
  <c r="I318" i="2"/>
  <c r="G341" i="2"/>
  <c r="BE28" i="2"/>
  <c r="BH28" i="2" s="1"/>
  <c r="BJ28" i="2" s="1"/>
  <c r="H390" i="2"/>
  <c r="BE22" i="2"/>
  <c r="BH22" i="2" s="1"/>
  <c r="BJ22" i="2" s="1"/>
  <c r="BE23" i="2"/>
  <c r="BH23" i="2" s="1"/>
  <c r="BJ23" i="2" s="1"/>
  <c r="D20" i="2"/>
  <c r="E20" i="2" s="1"/>
  <c r="D26" i="2"/>
  <c r="E26" i="2" s="1"/>
  <c r="D17" i="2"/>
  <c r="C17" i="2" s="1"/>
  <c r="D23" i="2"/>
  <c r="C23" i="2" s="1"/>
  <c r="D25" i="2"/>
  <c r="C25" i="2" s="1"/>
  <c r="H314" i="2"/>
  <c r="F337" i="2"/>
  <c r="H340" i="2"/>
  <c r="D342" i="2"/>
  <c r="C342" i="2" s="1"/>
  <c r="D387" i="2"/>
  <c r="E387" i="2" s="1"/>
  <c r="H337" i="2"/>
  <c r="D343" i="2"/>
  <c r="C343" i="2" s="1"/>
  <c r="D346" i="2"/>
  <c r="C346" i="2" s="1"/>
  <c r="N48" i="2"/>
  <c r="D62" i="2"/>
  <c r="E71" i="2"/>
  <c r="E72" i="2"/>
  <c r="BD24" i="2"/>
  <c r="N42" i="2"/>
  <c r="N69" i="2"/>
  <c r="M70" i="2"/>
  <c r="K46" i="2"/>
  <c r="M46" i="2"/>
  <c r="M18" i="2"/>
  <c r="N21" i="2"/>
  <c r="AD21" i="2"/>
  <c r="AD26" i="2"/>
  <c r="M27" i="2"/>
  <c r="M40" i="2"/>
  <c r="O42" i="2"/>
  <c r="O44" i="2"/>
  <c r="L46" i="2"/>
  <c r="O48" i="2"/>
  <c r="N20" i="2"/>
  <c r="AD20" i="2"/>
  <c r="N22" i="2"/>
  <c r="AD24" i="2"/>
  <c r="BD29" i="2"/>
  <c r="N43" i="2"/>
  <c r="M47" i="2"/>
  <c r="N49" i="2"/>
  <c r="BI29" i="2"/>
  <c r="M25" i="2"/>
  <c r="N26" i="2"/>
  <c r="BD26" i="2"/>
  <c r="BC31" i="2"/>
  <c r="D338" i="2"/>
  <c r="C338" i="2" s="1"/>
  <c r="F338" i="2"/>
  <c r="H341" i="2"/>
  <c r="H344" i="2"/>
  <c r="G346" i="2"/>
  <c r="E16" i="2"/>
  <c r="C16" i="2"/>
  <c r="C19" i="2"/>
  <c r="BD20" i="2"/>
  <c r="BD22" i="2"/>
  <c r="BI24" i="2"/>
  <c r="BE29" i="2"/>
  <c r="BH29" i="2" s="1"/>
  <c r="BE30" i="2"/>
  <c r="BH30" i="2" s="1"/>
  <c r="BJ30" i="2" s="1"/>
  <c r="I319" i="2"/>
  <c r="I323" i="2"/>
  <c r="F339" i="2"/>
  <c r="H339" i="2"/>
  <c r="H342" i="2"/>
  <c r="H345" i="2"/>
  <c r="H347" i="2"/>
  <c r="AA396" i="2"/>
  <c r="E24" i="2"/>
  <c r="C24" i="2"/>
  <c r="F391" i="2"/>
  <c r="D391" i="2"/>
  <c r="C391" i="2" s="1"/>
  <c r="G28" i="2"/>
  <c r="C359" i="2" s="1"/>
  <c r="BE24" i="2"/>
  <c r="BH24" i="2" s="1"/>
  <c r="L25" i="2"/>
  <c r="BD28" i="2"/>
  <c r="I314" i="2"/>
  <c r="X326" i="2"/>
  <c r="H315" i="2"/>
  <c r="I321" i="2"/>
  <c r="G343" i="2"/>
  <c r="G385" i="2"/>
  <c r="I385" i="2"/>
  <c r="F388" i="2"/>
  <c r="D388" i="2"/>
  <c r="C388" i="2" s="1"/>
  <c r="V396" i="2"/>
  <c r="BA31" i="2"/>
  <c r="BB31" i="2" s="1"/>
  <c r="BE21" i="2"/>
  <c r="BH21" i="2" s="1"/>
  <c r="BJ21" i="2" s="1"/>
  <c r="BE26" i="2"/>
  <c r="BH26" i="2" s="1"/>
  <c r="BJ26" i="2" s="1"/>
  <c r="BE27" i="2"/>
  <c r="BH27" i="2" s="1"/>
  <c r="BJ27" i="2" s="1"/>
  <c r="G340" i="2"/>
  <c r="G342" i="2"/>
  <c r="H343" i="2"/>
  <c r="H346" i="2"/>
  <c r="H393" i="2"/>
  <c r="F189" i="2"/>
  <c r="M189" i="2" s="1"/>
  <c r="D189" i="2"/>
  <c r="N24" i="2"/>
  <c r="D97" i="2"/>
  <c r="F97" i="2"/>
  <c r="M97" i="2" s="1"/>
  <c r="H166" i="2"/>
  <c r="D365" i="2" s="1"/>
  <c r="L207" i="2"/>
  <c r="O207" i="2"/>
  <c r="K207" i="2"/>
  <c r="F228" i="2"/>
  <c r="M228" i="2" s="1"/>
  <c r="D228" i="2"/>
  <c r="F232" i="2"/>
  <c r="M232" i="2" s="1"/>
  <c r="D232" i="2"/>
  <c r="C251" i="2"/>
  <c r="E251" i="2"/>
  <c r="F315" i="2"/>
  <c r="D315" i="2"/>
  <c r="C315" i="2" s="1"/>
  <c r="I337" i="2"/>
  <c r="O20" i="2"/>
  <c r="K22" i="2"/>
  <c r="K26" i="2"/>
  <c r="N41" i="2"/>
  <c r="N64" i="2"/>
  <c r="N65" i="2"/>
  <c r="N66" i="2"/>
  <c r="D85" i="2"/>
  <c r="M88" i="2"/>
  <c r="O88" i="2"/>
  <c r="N89" i="2"/>
  <c r="M90" i="2"/>
  <c r="O90" i="2"/>
  <c r="M91" i="2"/>
  <c r="L91" i="2"/>
  <c r="M92" i="2"/>
  <c r="O92" i="2"/>
  <c r="L93" i="2"/>
  <c r="L94" i="2"/>
  <c r="N95" i="2"/>
  <c r="H97" i="2"/>
  <c r="D362" i="2" s="1"/>
  <c r="F154" i="2"/>
  <c r="M154" i="2" s="1"/>
  <c r="D154" i="2"/>
  <c r="F162" i="2"/>
  <c r="M162" i="2" s="1"/>
  <c r="D162" i="2"/>
  <c r="H189" i="2"/>
  <c r="D366" i="2" s="1"/>
  <c r="W189" i="2"/>
  <c r="L200" i="2"/>
  <c r="O200" i="2"/>
  <c r="K200" i="2"/>
  <c r="L201" i="2"/>
  <c r="O201" i="2"/>
  <c r="K201" i="2"/>
  <c r="N201" i="2"/>
  <c r="N207" i="2"/>
  <c r="L209" i="2"/>
  <c r="O209" i="2"/>
  <c r="K209" i="2"/>
  <c r="N209" i="2"/>
  <c r="H235" i="2"/>
  <c r="D368" i="2" s="1"/>
  <c r="O255" i="2"/>
  <c r="K255" i="2"/>
  <c r="L255" i="2"/>
  <c r="N255" i="2"/>
  <c r="H338" i="2"/>
  <c r="C339" i="2"/>
  <c r="L16" i="2"/>
  <c r="K19" i="2"/>
  <c r="AD19" i="2"/>
  <c r="L20" i="2"/>
  <c r="L21" i="2"/>
  <c r="BD21" i="2"/>
  <c r="L22" i="2"/>
  <c r="BD23" i="2"/>
  <c r="L24" i="2"/>
  <c r="BD25" i="2"/>
  <c r="L26" i="2"/>
  <c r="BD27" i="2"/>
  <c r="H28" i="2"/>
  <c r="D359" i="2" s="1"/>
  <c r="BD30" i="2"/>
  <c r="K41" i="2"/>
  <c r="O41" i="2"/>
  <c r="K43" i="2"/>
  <c r="O43" i="2"/>
  <c r="K45" i="2"/>
  <c r="O45" i="2"/>
  <c r="K47" i="2"/>
  <c r="O47" i="2"/>
  <c r="K49" i="2"/>
  <c r="O49" i="2"/>
  <c r="K62" i="2"/>
  <c r="O62" i="2"/>
  <c r="K63" i="2"/>
  <c r="O63" i="2"/>
  <c r="K64" i="2"/>
  <c r="O64" i="2"/>
  <c r="K65" i="2"/>
  <c r="O65" i="2"/>
  <c r="K66" i="2"/>
  <c r="O66" i="2"/>
  <c r="K67" i="2"/>
  <c r="O67" i="2"/>
  <c r="K68" i="2"/>
  <c r="O68" i="2"/>
  <c r="K69" i="2"/>
  <c r="O69" i="2"/>
  <c r="K70" i="2"/>
  <c r="O70" i="2"/>
  <c r="K71" i="2"/>
  <c r="O71" i="2"/>
  <c r="K72" i="2"/>
  <c r="O72" i="2"/>
  <c r="K73" i="2"/>
  <c r="O73" i="2"/>
  <c r="N88" i="2"/>
  <c r="E89" i="2"/>
  <c r="C89" i="2"/>
  <c r="N90" i="2"/>
  <c r="O91" i="2"/>
  <c r="N92" i="2"/>
  <c r="E93" i="2"/>
  <c r="C93" i="2"/>
  <c r="O93" i="2"/>
  <c r="C95" i="2"/>
  <c r="M96" i="2"/>
  <c r="L96" i="2"/>
  <c r="C183" i="2"/>
  <c r="E183" i="2"/>
  <c r="N200" i="2"/>
  <c r="L203" i="2"/>
  <c r="O203" i="2"/>
  <c r="K203" i="2"/>
  <c r="M209" i="2"/>
  <c r="L211" i="2"/>
  <c r="O211" i="2"/>
  <c r="K211" i="2"/>
  <c r="C249" i="2"/>
  <c r="E249" i="2"/>
  <c r="M255" i="2"/>
  <c r="G315" i="2"/>
  <c r="I315" i="2"/>
  <c r="E337" i="2"/>
  <c r="J337" i="2"/>
  <c r="C337" i="2"/>
  <c r="I344" i="2"/>
  <c r="I347" i="2"/>
  <c r="F166" i="2"/>
  <c r="M166" i="2" s="1"/>
  <c r="D166" i="2"/>
  <c r="M207" i="2"/>
  <c r="F224" i="2"/>
  <c r="M224" i="2" s="1"/>
  <c r="D224" i="2"/>
  <c r="C247" i="2"/>
  <c r="E247" i="2"/>
  <c r="O252" i="2"/>
  <c r="K252" i="2"/>
  <c r="N252" i="2"/>
  <c r="M252" i="2"/>
  <c r="D254" i="2"/>
  <c r="F254" i="2"/>
  <c r="M254" i="2" s="1"/>
  <c r="E339" i="2"/>
  <c r="J339" i="2"/>
  <c r="R394" i="2"/>
  <c r="H394" i="2"/>
  <c r="J395" i="2"/>
  <c r="K16" i="2"/>
  <c r="O16" i="2"/>
  <c r="N19" i="2"/>
  <c r="K20" i="2"/>
  <c r="K21" i="2"/>
  <c r="O21" i="2"/>
  <c r="O22" i="2"/>
  <c r="K24" i="2"/>
  <c r="O24" i="2"/>
  <c r="O26" i="2"/>
  <c r="N47" i="2"/>
  <c r="N67" i="2"/>
  <c r="N68" i="2"/>
  <c r="N70" i="2"/>
  <c r="N71" i="2"/>
  <c r="N73" i="2"/>
  <c r="L88" i="2"/>
  <c r="L89" i="2"/>
  <c r="N91" i="2"/>
  <c r="M94" i="2"/>
  <c r="O94" i="2"/>
  <c r="M95" i="2"/>
  <c r="L95" i="2"/>
  <c r="L208" i="2"/>
  <c r="O208" i="2"/>
  <c r="K208" i="2"/>
  <c r="H258" i="2"/>
  <c r="D369" i="2" s="1"/>
  <c r="J315" i="2"/>
  <c r="I339" i="2"/>
  <c r="O19" i="2"/>
  <c r="BD19" i="2"/>
  <c r="K18" i="2"/>
  <c r="O18" i="2"/>
  <c r="AD18" i="2"/>
  <c r="L19" i="2"/>
  <c r="M20" i="2"/>
  <c r="BE20" i="2"/>
  <c r="BH20" i="2" s="1"/>
  <c r="M21" i="2"/>
  <c r="M22" i="2"/>
  <c r="K23" i="2"/>
  <c r="O23" i="2"/>
  <c r="AD23" i="2"/>
  <c r="K25" i="2"/>
  <c r="O25" i="2"/>
  <c r="AD25" i="2"/>
  <c r="M26" i="2"/>
  <c r="K27" i="2"/>
  <c r="O27" i="2"/>
  <c r="AD27" i="2"/>
  <c r="I28" i="2"/>
  <c r="E359" i="2" s="1"/>
  <c r="H51" i="2"/>
  <c r="D360" i="2" s="1"/>
  <c r="H74" i="2"/>
  <c r="D361" i="2" s="1"/>
  <c r="D87" i="2"/>
  <c r="O96" i="2"/>
  <c r="F158" i="2"/>
  <c r="M158" i="2" s="1"/>
  <c r="D158" i="2"/>
  <c r="D160" i="2"/>
  <c r="C186" i="2"/>
  <c r="N203" i="2"/>
  <c r="L204" i="2"/>
  <c r="O204" i="2"/>
  <c r="K204" i="2"/>
  <c r="L205" i="2"/>
  <c r="O205" i="2"/>
  <c r="K205" i="2"/>
  <c r="N205" i="2"/>
  <c r="N211" i="2"/>
  <c r="E248" i="2"/>
  <c r="C248" i="2"/>
  <c r="C257" i="2"/>
  <c r="E257" i="2"/>
  <c r="H317" i="2"/>
  <c r="R317" i="2"/>
  <c r="I166" i="2"/>
  <c r="E365" i="2" s="1"/>
  <c r="L202" i="2"/>
  <c r="O202" i="2"/>
  <c r="K202" i="2"/>
  <c r="L206" i="2"/>
  <c r="O206" i="2"/>
  <c r="K206" i="2"/>
  <c r="L210" i="2"/>
  <c r="O210" i="2"/>
  <c r="K210" i="2"/>
  <c r="G258" i="2"/>
  <c r="C369" i="2" s="1"/>
  <c r="O251" i="2"/>
  <c r="K251" i="2"/>
  <c r="L251" i="2"/>
  <c r="F253" i="2"/>
  <c r="M253" i="2" s="1"/>
  <c r="V326" i="2"/>
  <c r="H316" i="2"/>
  <c r="R316" i="2"/>
  <c r="Q326" i="2"/>
  <c r="I348" i="2"/>
  <c r="R386" i="2"/>
  <c r="H386" i="2"/>
  <c r="J387" i="2"/>
  <c r="R389" i="2"/>
  <c r="H389" i="2"/>
  <c r="J390" i="2"/>
  <c r="C253" i="2"/>
  <c r="E253" i="2"/>
  <c r="O256" i="2"/>
  <c r="K256" i="2"/>
  <c r="N256" i="2"/>
  <c r="J314" i="2"/>
  <c r="S326" i="2"/>
  <c r="T314" i="2"/>
  <c r="D318" i="2"/>
  <c r="C318" i="2" s="1"/>
  <c r="F318" i="2"/>
  <c r="D319" i="2"/>
  <c r="C319" i="2" s="1"/>
  <c r="F319" i="2"/>
  <c r="D320" i="2"/>
  <c r="C320" i="2" s="1"/>
  <c r="F320" i="2"/>
  <c r="D321" i="2"/>
  <c r="C321" i="2" s="1"/>
  <c r="F321" i="2"/>
  <c r="D322" i="2"/>
  <c r="C322" i="2" s="1"/>
  <c r="F322" i="2"/>
  <c r="D323" i="2"/>
  <c r="C323" i="2" s="1"/>
  <c r="F323" i="2"/>
  <c r="D324" i="2"/>
  <c r="C324" i="2" s="1"/>
  <c r="F324" i="2"/>
  <c r="E325" i="2"/>
  <c r="J325" i="2"/>
  <c r="J338" i="2"/>
  <c r="I338" i="2"/>
  <c r="I340" i="2"/>
  <c r="I343" i="2"/>
  <c r="W235" i="2"/>
  <c r="O249" i="2"/>
  <c r="K249" i="2"/>
  <c r="O253" i="2"/>
  <c r="K253" i="2"/>
  <c r="O257" i="2"/>
  <c r="K257" i="2"/>
  <c r="U326" i="2"/>
  <c r="G314" i="2"/>
  <c r="Z326" i="2"/>
  <c r="H318" i="2"/>
  <c r="T318" i="2"/>
  <c r="H319" i="2"/>
  <c r="T319" i="2"/>
  <c r="H320" i="2"/>
  <c r="T320" i="2"/>
  <c r="H321" i="2"/>
  <c r="T321" i="2"/>
  <c r="H322" i="2"/>
  <c r="T322" i="2"/>
  <c r="H323" i="2"/>
  <c r="T323" i="2"/>
  <c r="H324" i="2"/>
  <c r="T324" i="2"/>
  <c r="C325" i="2"/>
  <c r="I342" i="2"/>
  <c r="I346" i="2"/>
  <c r="Q396" i="2"/>
  <c r="H384" i="2"/>
  <c r="R384" i="2"/>
  <c r="T391" i="2"/>
  <c r="H391" i="2"/>
  <c r="G392" i="2"/>
  <c r="I392" i="2"/>
  <c r="K177" i="2"/>
  <c r="K178" i="2"/>
  <c r="K179" i="2"/>
  <c r="K180" i="2"/>
  <c r="K181" i="2"/>
  <c r="K182" i="2"/>
  <c r="K183" i="2"/>
  <c r="K184" i="2"/>
  <c r="K185" i="2"/>
  <c r="K186" i="2"/>
  <c r="K187" i="2"/>
  <c r="K188" i="2"/>
  <c r="H212" i="2"/>
  <c r="D367" i="2" s="1"/>
  <c r="I212" i="2"/>
  <c r="E367" i="2" s="1"/>
  <c r="D223" i="2"/>
  <c r="D227" i="2"/>
  <c r="D231" i="2"/>
  <c r="E246" i="2"/>
  <c r="O246" i="2"/>
  <c r="N249" i="2"/>
  <c r="O250" i="2"/>
  <c r="K250" i="2"/>
  <c r="N253" i="2"/>
  <c r="O254" i="2"/>
  <c r="K254" i="2"/>
  <c r="N257" i="2"/>
  <c r="AA326" i="2"/>
  <c r="T325" i="2"/>
  <c r="H325" i="2"/>
  <c r="I341" i="2"/>
  <c r="I345" i="2"/>
  <c r="Z396" i="2"/>
  <c r="H385" i="2"/>
  <c r="G391" i="2"/>
  <c r="I391" i="2"/>
  <c r="I325" i="2"/>
  <c r="U396" i="2"/>
  <c r="G384" i="2"/>
  <c r="T387" i="2"/>
  <c r="H387" i="2"/>
  <c r="R393" i="2"/>
  <c r="T395" i="2"/>
  <c r="H395" i="2"/>
  <c r="G387" i="2"/>
  <c r="I387" i="2"/>
  <c r="G388" i="2"/>
  <c r="I388" i="2"/>
  <c r="R390" i="2"/>
  <c r="G395" i="2"/>
  <c r="I395" i="2"/>
  <c r="G386" i="2"/>
  <c r="I386" i="2"/>
  <c r="H388" i="2"/>
  <c r="J389" i="2"/>
  <c r="G390" i="2"/>
  <c r="I390" i="2"/>
  <c r="H392" i="2"/>
  <c r="J393" i="2"/>
  <c r="G394" i="2"/>
  <c r="I394" i="2"/>
  <c r="T384" i="2"/>
  <c r="S396" i="2"/>
  <c r="J388" i="2"/>
  <c r="G389" i="2"/>
  <c r="I389" i="2"/>
  <c r="J392" i="2"/>
  <c r="G393" i="2"/>
  <c r="I393" i="2"/>
  <c r="G371" i="2" l="1"/>
  <c r="G370" i="2"/>
  <c r="C279" i="2"/>
  <c r="E188" i="2"/>
  <c r="N166" i="2"/>
  <c r="H365" i="2" s="1"/>
  <c r="C50" i="2"/>
  <c r="G363" i="2"/>
  <c r="C94" i="2"/>
  <c r="G359" i="2"/>
  <c r="C300" i="2"/>
  <c r="C277" i="2"/>
  <c r="G326" i="2"/>
  <c r="C372" i="2" s="1"/>
  <c r="N326" i="2"/>
  <c r="G366" i="2"/>
  <c r="G365" i="2"/>
  <c r="G364" i="2"/>
  <c r="G362" i="2"/>
  <c r="C42" i="2"/>
  <c r="E179" i="2"/>
  <c r="E256" i="2"/>
  <c r="E182" i="2"/>
  <c r="C184" i="2"/>
  <c r="C209" i="2"/>
  <c r="C177" i="2"/>
  <c r="C40" i="2"/>
  <c r="C280" i="2"/>
  <c r="E255" i="2"/>
  <c r="O212" i="2"/>
  <c r="C181" i="2"/>
  <c r="C164" i="2"/>
  <c r="C142" i="2"/>
  <c r="C48" i="2"/>
  <c r="C46" i="2"/>
  <c r="E41" i="2"/>
  <c r="C22" i="2"/>
  <c r="E91" i="2"/>
  <c r="E141" i="2"/>
  <c r="C203" i="2"/>
  <c r="E207" i="2"/>
  <c r="E73" i="2"/>
  <c r="E155" i="2"/>
  <c r="C395" i="2"/>
  <c r="K348" i="2"/>
  <c r="W349" i="2"/>
  <c r="F74" i="2"/>
  <c r="M74" i="2" s="1"/>
  <c r="C229" i="2"/>
  <c r="C163" i="2"/>
  <c r="O143" i="2"/>
  <c r="N143" i="2"/>
  <c r="H364" i="2" s="1"/>
  <c r="L143" i="2"/>
  <c r="F364" i="2" s="1"/>
  <c r="D143" i="2"/>
  <c r="E143" i="2" s="1"/>
  <c r="E113" i="2"/>
  <c r="E69" i="2"/>
  <c r="C44" i="2"/>
  <c r="F51" i="2"/>
  <c r="M51" i="2" s="1"/>
  <c r="AD41" i="2"/>
  <c r="AF41" i="2" s="1"/>
  <c r="D28" i="2"/>
  <c r="E28" i="2" s="1"/>
  <c r="L393" i="2"/>
  <c r="N393" i="2"/>
  <c r="AE25" i="2"/>
  <c r="AF25" i="2" s="1"/>
  <c r="K393" i="2"/>
  <c r="C278" i="2"/>
  <c r="E392" i="2"/>
  <c r="C276" i="2"/>
  <c r="C297" i="2"/>
  <c r="C273" i="2"/>
  <c r="N304" i="2"/>
  <c r="H371" i="2" s="1"/>
  <c r="C180" i="2"/>
  <c r="D120" i="2"/>
  <c r="C74" i="2"/>
  <c r="E74" i="2"/>
  <c r="C51" i="2"/>
  <c r="N258" i="2"/>
  <c r="H369" i="2" s="1"/>
  <c r="L235" i="2"/>
  <c r="F368" i="2" s="1"/>
  <c r="N212" i="2"/>
  <c r="H367" i="2" s="1"/>
  <c r="L189" i="2"/>
  <c r="F366" i="2" s="1"/>
  <c r="C156" i="2"/>
  <c r="N74" i="2"/>
  <c r="H361" i="2" s="1"/>
  <c r="O51" i="2"/>
  <c r="N28" i="2"/>
  <c r="H359" i="2" s="1"/>
  <c r="L258" i="2"/>
  <c r="F369" i="2" s="1"/>
  <c r="AD48" i="2"/>
  <c r="AF48" i="2" s="1"/>
  <c r="E369" i="2"/>
  <c r="AD45" i="2"/>
  <c r="AF45" i="2" s="1"/>
  <c r="C178" i="2"/>
  <c r="N120" i="2"/>
  <c r="H363" i="2" s="1"/>
  <c r="L120" i="2"/>
  <c r="F363" i="2" s="1"/>
  <c r="O120" i="2"/>
  <c r="O97" i="2"/>
  <c r="N51" i="2"/>
  <c r="H360" i="2" s="1"/>
  <c r="E252" i="2"/>
  <c r="C225" i="2"/>
  <c r="L97" i="2"/>
  <c r="F362" i="2" s="1"/>
  <c r="C43" i="2"/>
  <c r="AD42" i="2"/>
  <c r="AF42" i="2" s="1"/>
  <c r="E118" i="2"/>
  <c r="C303" i="2"/>
  <c r="C296" i="2"/>
  <c r="M340" i="2"/>
  <c r="C159" i="2"/>
  <c r="C185" i="2"/>
  <c r="C45" i="2"/>
  <c r="L74" i="2"/>
  <c r="F361" i="2" s="1"/>
  <c r="C88" i="2"/>
  <c r="E137" i="2"/>
  <c r="C301" i="2"/>
  <c r="C298" i="2"/>
  <c r="E18" i="2"/>
  <c r="N386" i="2"/>
  <c r="E27" i="2"/>
  <c r="C299" i="2"/>
  <c r="K389" i="2"/>
  <c r="AF21" i="2"/>
  <c r="O389" i="2"/>
  <c r="O394" i="2"/>
  <c r="N389" i="2"/>
  <c r="L389" i="2"/>
  <c r="E340" i="2"/>
  <c r="E304" i="2"/>
  <c r="C304" i="2"/>
  <c r="L304" i="2"/>
  <c r="F371" i="2" s="1"/>
  <c r="O304" i="2"/>
  <c r="L281" i="2"/>
  <c r="F370" i="2" s="1"/>
  <c r="O281" i="2"/>
  <c r="N281" i="2"/>
  <c r="H370" i="2" s="1"/>
  <c r="E281" i="2"/>
  <c r="C281" i="2"/>
  <c r="C134" i="2"/>
  <c r="E114" i="2"/>
  <c r="E204" i="2"/>
  <c r="C387" i="2"/>
  <c r="L386" i="2"/>
  <c r="O74" i="2"/>
  <c r="E112" i="2"/>
  <c r="E110" i="2"/>
  <c r="E111" i="2"/>
  <c r="O386" i="2"/>
  <c r="O348" i="2"/>
  <c r="N97" i="2"/>
  <c r="H362" i="2" s="1"/>
  <c r="C49" i="2"/>
  <c r="C90" i="2"/>
  <c r="C21" i="2"/>
  <c r="L212" i="2"/>
  <c r="F367" i="2" s="1"/>
  <c r="O337" i="2"/>
  <c r="E187" i="2"/>
  <c r="L337" i="2"/>
  <c r="BG25" i="2"/>
  <c r="BG19" i="2"/>
  <c r="C161" i="2"/>
  <c r="E157" i="2"/>
  <c r="C157" i="2"/>
  <c r="O347" i="2"/>
  <c r="AD47" i="2"/>
  <c r="AF47" i="2" s="1"/>
  <c r="E96" i="2"/>
  <c r="C96" i="2"/>
  <c r="C230" i="2"/>
  <c r="E230" i="2"/>
  <c r="C250" i="2"/>
  <c r="E250" i="2"/>
  <c r="C205" i="2"/>
  <c r="E205" i="2"/>
  <c r="K385" i="2"/>
  <c r="O346" i="2"/>
  <c r="K386" i="2"/>
  <c r="O258" i="2"/>
  <c r="O28" i="2"/>
  <c r="L51" i="2"/>
  <c r="F360" i="2" s="1"/>
  <c r="E131" i="2"/>
  <c r="E133" i="2"/>
  <c r="E135" i="2"/>
  <c r="E201" i="2"/>
  <c r="C201" i="2"/>
  <c r="C226" i="2"/>
  <c r="E226" i="2"/>
  <c r="C115" i="2"/>
  <c r="E115" i="2"/>
  <c r="C233" i="2"/>
  <c r="L28" i="2"/>
  <c r="F359" i="2" s="1"/>
  <c r="K318" i="2"/>
  <c r="E70" i="2"/>
  <c r="C63" i="2"/>
  <c r="C165" i="2"/>
  <c r="C109" i="2"/>
  <c r="E109" i="2"/>
  <c r="E208" i="2"/>
  <c r="C208" i="2"/>
  <c r="C234" i="2"/>
  <c r="E234" i="2"/>
  <c r="O166" i="2"/>
  <c r="M319" i="2"/>
  <c r="E23" i="2"/>
  <c r="L166" i="2"/>
  <c r="F365" i="2" s="1"/>
  <c r="M320" i="2"/>
  <c r="E86" i="2"/>
  <c r="C64" i="2"/>
  <c r="E64" i="2"/>
  <c r="L320" i="2"/>
  <c r="K319" i="2"/>
  <c r="BG28" i="2"/>
  <c r="C67" i="2"/>
  <c r="O322" i="2"/>
  <c r="O317" i="2"/>
  <c r="C20" i="2"/>
  <c r="E17" i="2"/>
  <c r="L319" i="2"/>
  <c r="O320" i="2"/>
  <c r="C26" i="2"/>
  <c r="BD31" i="2"/>
  <c r="E47" i="2"/>
  <c r="E65" i="2"/>
  <c r="C65" i="2"/>
  <c r="L338" i="2"/>
  <c r="AD43" i="2"/>
  <c r="AF43" i="2" s="1"/>
  <c r="M343" i="2"/>
  <c r="L318" i="2"/>
  <c r="M318" i="2"/>
  <c r="M337" i="2"/>
  <c r="BG23" i="2"/>
  <c r="E92" i="2"/>
  <c r="C92" i="2"/>
  <c r="O341" i="2"/>
  <c r="L341" i="2"/>
  <c r="M338" i="2"/>
  <c r="E321" i="2"/>
  <c r="E314" i="2"/>
  <c r="E342" i="2"/>
  <c r="E315" i="2"/>
  <c r="C66" i="2"/>
  <c r="E66" i="2"/>
  <c r="K390" i="2"/>
  <c r="L339" i="2"/>
  <c r="K394" i="2"/>
  <c r="O342" i="2"/>
  <c r="AF26" i="2"/>
  <c r="L322" i="2"/>
  <c r="L317" i="2"/>
  <c r="O338" i="2"/>
  <c r="AF22" i="2"/>
  <c r="O343" i="2"/>
  <c r="M322" i="2"/>
  <c r="AF18" i="2"/>
  <c r="O344" i="2"/>
  <c r="K317" i="2"/>
  <c r="L344" i="2"/>
  <c r="BG22" i="2"/>
  <c r="BI31" i="2"/>
  <c r="E346" i="2"/>
  <c r="E39" i="2"/>
  <c r="C39" i="2"/>
  <c r="O390" i="2"/>
  <c r="O340" i="2"/>
  <c r="L390" i="2"/>
  <c r="G349" i="2"/>
  <c r="C373" i="2" s="1"/>
  <c r="N390" i="2"/>
  <c r="M342" i="2"/>
  <c r="N394" i="2"/>
  <c r="L394" i="2"/>
  <c r="I326" i="2"/>
  <c r="E372" i="2" s="1"/>
  <c r="L342" i="2"/>
  <c r="L340" i="2"/>
  <c r="E338" i="2"/>
  <c r="E343" i="2"/>
  <c r="E25" i="2"/>
  <c r="E391" i="2"/>
  <c r="E62" i="2"/>
  <c r="C62" i="2"/>
  <c r="BJ29" i="2"/>
  <c r="BG24" i="2"/>
  <c r="BG27" i="2"/>
  <c r="L324" i="2"/>
  <c r="BG29" i="2"/>
  <c r="BG26" i="2"/>
  <c r="O324" i="2"/>
  <c r="L345" i="2"/>
  <c r="F347" i="2"/>
  <c r="M347" i="2" s="1"/>
  <c r="D347" i="2"/>
  <c r="E388" i="2"/>
  <c r="M339" i="2"/>
  <c r="O345" i="2"/>
  <c r="E319" i="2"/>
  <c r="O339" i="2"/>
  <c r="BG20" i="2"/>
  <c r="L348" i="2"/>
  <c r="F345" i="2"/>
  <c r="M345" i="2" s="1"/>
  <c r="D345" i="2"/>
  <c r="F344" i="2"/>
  <c r="M344" i="2" s="1"/>
  <c r="D344" i="2"/>
  <c r="AE17" i="2"/>
  <c r="AF17" i="2" s="1"/>
  <c r="L385" i="2"/>
  <c r="F348" i="2"/>
  <c r="M348" i="2" s="1"/>
  <c r="D348" i="2"/>
  <c r="O385" i="2"/>
  <c r="M324" i="2"/>
  <c r="E323" i="2"/>
  <c r="BH31" i="2"/>
  <c r="BG30" i="2"/>
  <c r="BG21" i="2"/>
  <c r="K347" i="2"/>
  <c r="L347" i="2"/>
  <c r="L343" i="2"/>
  <c r="K343" i="2"/>
  <c r="BJ24" i="2"/>
  <c r="K346" i="2"/>
  <c r="L346" i="2"/>
  <c r="F341" i="2"/>
  <c r="M341" i="2" s="1"/>
  <c r="D341" i="2"/>
  <c r="O395" i="2"/>
  <c r="K395" i="2"/>
  <c r="M395" i="2"/>
  <c r="L395" i="2"/>
  <c r="AE27" i="2"/>
  <c r="AF27" i="2" s="1"/>
  <c r="O388" i="2"/>
  <c r="K388" i="2"/>
  <c r="M388" i="2"/>
  <c r="L388" i="2"/>
  <c r="N388" i="2"/>
  <c r="AE20" i="2"/>
  <c r="AF20" i="2" s="1"/>
  <c r="O391" i="2"/>
  <c r="K391" i="2"/>
  <c r="M391" i="2"/>
  <c r="AE23" i="2"/>
  <c r="AF23" i="2" s="1"/>
  <c r="C227" i="2"/>
  <c r="E227" i="2"/>
  <c r="O392" i="2"/>
  <c r="K392" i="2"/>
  <c r="M392" i="2"/>
  <c r="L392" i="2"/>
  <c r="AE24" i="2"/>
  <c r="AF24" i="2" s="1"/>
  <c r="L391" i="2"/>
  <c r="F384" i="2"/>
  <c r="M384" i="2" s="1"/>
  <c r="D384" i="2"/>
  <c r="H349" i="2"/>
  <c r="D373" i="2" s="1"/>
  <c r="BE31" i="2"/>
  <c r="BG31" i="2" s="1"/>
  <c r="AD44" i="2"/>
  <c r="AF44" i="2" s="1"/>
  <c r="C87" i="2"/>
  <c r="E87" i="2"/>
  <c r="O316" i="2"/>
  <c r="K316" i="2"/>
  <c r="O321" i="2"/>
  <c r="K321" i="2"/>
  <c r="M321" i="2"/>
  <c r="O189" i="2"/>
  <c r="E162" i="2"/>
  <c r="C162" i="2"/>
  <c r="AD28" i="2"/>
  <c r="D212" i="2"/>
  <c r="F212" i="2"/>
  <c r="M212" i="2" s="1"/>
  <c r="E97" i="2"/>
  <c r="C97" i="2"/>
  <c r="O384" i="2"/>
  <c r="K384" i="2"/>
  <c r="AE16" i="2"/>
  <c r="N384" i="2"/>
  <c r="C223" i="2"/>
  <c r="E223" i="2"/>
  <c r="E324" i="2"/>
  <c r="E320" i="2"/>
  <c r="H326" i="2"/>
  <c r="D372" i="2" s="1"/>
  <c r="N392" i="2"/>
  <c r="E160" i="2"/>
  <c r="C160" i="2"/>
  <c r="AD40" i="2"/>
  <c r="AF40" i="2" s="1"/>
  <c r="O315" i="2"/>
  <c r="K315" i="2"/>
  <c r="M315" i="2"/>
  <c r="E224" i="2"/>
  <c r="C224" i="2"/>
  <c r="I349" i="2"/>
  <c r="E373" i="2" s="1"/>
  <c r="O323" i="2"/>
  <c r="K323" i="2"/>
  <c r="M323" i="2"/>
  <c r="E85" i="2"/>
  <c r="C85" i="2"/>
  <c r="E228" i="2"/>
  <c r="C228" i="2"/>
  <c r="N395" i="2"/>
  <c r="AD46" i="2"/>
  <c r="AF46" i="2" s="1"/>
  <c r="O235" i="2"/>
  <c r="D389" i="2"/>
  <c r="F389" i="2"/>
  <c r="M389" i="2" s="1"/>
  <c r="E158" i="2"/>
  <c r="C158" i="2"/>
  <c r="D258" i="2"/>
  <c r="F258" i="2"/>
  <c r="M258" i="2" s="1"/>
  <c r="F394" i="2"/>
  <c r="M394" i="2" s="1"/>
  <c r="D394" i="2"/>
  <c r="C254" i="2"/>
  <c r="E254" i="2"/>
  <c r="E166" i="2"/>
  <c r="C166" i="2"/>
  <c r="M325" i="2"/>
  <c r="O325" i="2"/>
  <c r="L325" i="2"/>
  <c r="K325" i="2"/>
  <c r="F235" i="2"/>
  <c r="M235" i="2" s="1"/>
  <c r="D235" i="2"/>
  <c r="E154" i="2"/>
  <c r="C154" i="2"/>
  <c r="C189" i="2"/>
  <c r="E189" i="2"/>
  <c r="H396" i="2"/>
  <c r="D374" i="2" s="1"/>
  <c r="F390" i="2"/>
  <c r="M390" i="2" s="1"/>
  <c r="D390" i="2"/>
  <c r="O387" i="2"/>
  <c r="K387" i="2"/>
  <c r="M387" i="2"/>
  <c r="L387" i="2"/>
  <c r="AE19" i="2"/>
  <c r="AF19" i="2" s="1"/>
  <c r="D393" i="2"/>
  <c r="F393" i="2"/>
  <c r="M393" i="2" s="1"/>
  <c r="I396" i="2"/>
  <c r="E374" i="2" s="1"/>
  <c r="G396" i="2"/>
  <c r="C374" i="2" s="1"/>
  <c r="D385" i="2"/>
  <c r="F385" i="2"/>
  <c r="M385" i="2" s="1"/>
  <c r="C231" i="2"/>
  <c r="E231" i="2"/>
  <c r="N391" i="2"/>
  <c r="L384" i="2"/>
  <c r="L321" i="2"/>
  <c r="W396" i="2"/>
  <c r="E322" i="2"/>
  <c r="E318" i="2"/>
  <c r="F386" i="2"/>
  <c r="M386" i="2" s="1"/>
  <c r="D386" i="2"/>
  <c r="F316" i="2"/>
  <c r="M316" i="2" s="1"/>
  <c r="D316" i="2"/>
  <c r="N189" i="2"/>
  <c r="H366" i="2" s="1"/>
  <c r="D317" i="2"/>
  <c r="F317" i="2"/>
  <c r="M317" i="2" s="1"/>
  <c r="N235" i="2"/>
  <c r="H368" i="2" s="1"/>
  <c r="W326" i="2"/>
  <c r="O314" i="2"/>
  <c r="K314" i="2"/>
  <c r="L314" i="2"/>
  <c r="M314" i="2"/>
  <c r="E232" i="2"/>
  <c r="C232" i="2"/>
  <c r="BJ20" i="2"/>
  <c r="N396" i="2" l="1"/>
  <c r="H374" i="2" s="1"/>
  <c r="G360" i="2"/>
  <c r="G361" i="2"/>
  <c r="C28" i="2"/>
  <c r="C143" i="2"/>
  <c r="E120" i="2"/>
  <c r="C120" i="2"/>
  <c r="G369" i="2"/>
  <c r="G368" i="2"/>
  <c r="O349" i="2"/>
  <c r="G367" i="2"/>
  <c r="BJ31" i="2"/>
  <c r="AD53" i="2"/>
  <c r="L349" i="2"/>
  <c r="F373" i="2" s="1"/>
  <c r="C348" i="2"/>
  <c r="E348" i="2"/>
  <c r="C347" i="2"/>
  <c r="E347" i="2"/>
  <c r="C341" i="2"/>
  <c r="E341" i="2"/>
  <c r="C344" i="2"/>
  <c r="E344" i="2"/>
  <c r="H373" i="2"/>
  <c r="C345" i="2"/>
  <c r="E345" i="2"/>
  <c r="C390" i="2"/>
  <c r="E390" i="2"/>
  <c r="C389" i="2"/>
  <c r="E389" i="2"/>
  <c r="D396" i="2"/>
  <c r="F396" i="2"/>
  <c r="M396" i="2" s="1"/>
  <c r="C212" i="2"/>
  <c r="E212" i="2"/>
  <c r="F349" i="2"/>
  <c r="D349" i="2"/>
  <c r="O326" i="2"/>
  <c r="C317" i="2"/>
  <c r="E317" i="2"/>
  <c r="C386" i="2"/>
  <c r="E386" i="2"/>
  <c r="O396" i="2"/>
  <c r="C235" i="2"/>
  <c r="E235" i="2"/>
  <c r="L396" i="2"/>
  <c r="F374" i="2" s="1"/>
  <c r="H372" i="2"/>
  <c r="AE28" i="2"/>
  <c r="AF28" i="2" s="1"/>
  <c r="AF16" i="2"/>
  <c r="C384" i="2"/>
  <c r="E384" i="2"/>
  <c r="C385" i="2"/>
  <c r="E385" i="2"/>
  <c r="C393" i="2"/>
  <c r="E393" i="2"/>
  <c r="C258" i="2"/>
  <c r="E258" i="2"/>
  <c r="F326" i="2"/>
  <c r="M326" i="2" s="1"/>
  <c r="D326" i="2"/>
  <c r="C316" i="2"/>
  <c r="E316" i="2"/>
  <c r="C394" i="2"/>
  <c r="E394" i="2"/>
  <c r="L326" i="2"/>
  <c r="F372" i="2" s="1"/>
  <c r="G373" i="2" l="1"/>
  <c r="G374" i="2"/>
  <c r="G372" i="2"/>
  <c r="C349" i="2"/>
  <c r="E349" i="2"/>
  <c r="E326" i="2"/>
  <c r="C326" i="2"/>
  <c r="C396" i="2"/>
  <c r="E396" i="2"/>
</calcChain>
</file>

<file path=xl/comments1.xml><?xml version="1.0" encoding="utf-8"?>
<comments xmlns="http://schemas.openxmlformats.org/spreadsheetml/2006/main">
  <authors>
    <author>Autor</author>
  </authors>
  <commentList>
    <comment ref="A1" authorId="0" shapeId="0">
      <text>
        <r>
          <rPr>
            <b/>
            <sz val="8"/>
            <color indexed="81"/>
            <rFont val="Tahoma"/>
            <family val="2"/>
          </rPr>
          <t>mnunez: definiciones</t>
        </r>
        <r>
          <rPr>
            <sz val="8"/>
            <color indexed="81"/>
            <rFont val="Tahoma"/>
            <family val="2"/>
          </rPr>
          <t xml:space="preserve">
</t>
        </r>
        <r>
          <rPr>
            <sz val="8"/>
            <color indexed="12"/>
            <rFont val="Tahoma"/>
            <family val="2"/>
          </rPr>
          <t>CAMA HOSPITALARIA</t>
        </r>
        <r>
          <rPr>
            <sz val="8"/>
            <color indexed="81"/>
            <rFont val="Tahoma"/>
            <family val="2"/>
          </rPr>
          <t xml:space="preserve">: ES AQUELLA INSTALADA LAS 24 HRS. DEL DIA PARA LA ATENCIÓN DE PACIENTES QUE SE HOSPITALIZAN PARA TRATAMIENTO MEDICO Y/O DIAGNOSTICO. 
</t>
        </r>
        <r>
          <rPr>
            <sz val="8"/>
            <color indexed="12"/>
            <rFont val="Tahoma"/>
            <family val="2"/>
          </rPr>
          <t xml:space="preserve">DOTACIÓN DE CAMAS: </t>
        </r>
        <r>
          <rPr>
            <sz val="8"/>
            <color indexed="81"/>
            <rFont val="Tahoma"/>
            <family val="2"/>
          </rPr>
          <t xml:space="preserve">CORRESPONDE A LA CAPACIDAD INSTALADA DEL HOSPITAL EN CADA UNO DE LOS SERVICIOS CLÍNICOS, ESTABLECIDA POR UNA RESOLUCIÓN INTERNA DEL HOSPITAL Y RATIFICADA POR EL SERVICIO DE SALUD Y EL MINISTERIO DE SALUD.
</t>
        </r>
        <r>
          <rPr>
            <sz val="8"/>
            <color indexed="12"/>
            <rFont val="Tahoma"/>
            <family val="2"/>
          </rPr>
          <t>CAMA DISPONIBLE</t>
        </r>
        <r>
          <rPr>
            <sz val="8"/>
            <color indexed="81"/>
            <rFont val="Tahoma"/>
            <family val="2"/>
          </rPr>
          <t xml:space="preserve">: CORRESPONDE AL NUMERO DE CAMAS DISPONIBLES O EN TRABAJO A AQUELLAS QUE SE ENCUENTRAN OCUPADAS, MAS LAS DESOCUPADAS EN CONDICIONES DE SER OCUPADAS.
</t>
        </r>
        <r>
          <rPr>
            <sz val="8"/>
            <color indexed="12"/>
            <rFont val="Tahoma"/>
            <family val="2"/>
          </rPr>
          <t>CAMA OCUPADA</t>
        </r>
        <r>
          <rPr>
            <sz val="8"/>
            <color indexed="81"/>
            <rFont val="Tahoma"/>
            <family val="2"/>
          </rPr>
          <t xml:space="preserve">: CORRESPONDE AL NUMERO DE CAMAS OCUPADAS POR PACIENTE HOSPITALIZADO. 
</t>
        </r>
        <r>
          <rPr>
            <sz val="8"/>
            <color indexed="12"/>
            <rFont val="Tahoma"/>
            <family val="2"/>
          </rPr>
          <t>EGRESOS REALES</t>
        </r>
        <r>
          <rPr>
            <sz val="8"/>
            <color indexed="81"/>
            <rFont val="Tahoma"/>
            <family val="2"/>
          </rPr>
          <t xml:space="preserve">: TOTAL DE EGRESOS DEL SERVICIO, MENOS LOS TRASLADOS A OTROS SERVICIOS.
</t>
        </r>
        <r>
          <rPr>
            <sz val="8"/>
            <color indexed="12"/>
            <rFont val="Tahoma"/>
            <family val="2"/>
          </rPr>
          <t>INTERVALO DE SUSTITUCIÓN:</t>
        </r>
        <r>
          <rPr>
            <sz val="8"/>
            <color indexed="81"/>
            <rFont val="Tahoma"/>
            <family val="2"/>
          </rPr>
          <t xml:space="preserve"> TIEMPO PROMEDIO QUE PERMANECEN OCUPADAS LAS CAMAS, ENTRE EL EGRESO DE UN PACIENTE Y EL INGRESO DE OTRO.
</t>
        </r>
        <r>
          <rPr>
            <sz val="8"/>
            <color indexed="12"/>
            <rFont val="Tahoma"/>
            <family val="2"/>
          </rPr>
          <t>ÍNDICE DE ROTACION</t>
        </r>
        <r>
          <rPr>
            <sz val="8"/>
            <color indexed="81"/>
            <rFont val="Tahoma"/>
            <family val="2"/>
          </rPr>
          <t>ES LA CANTIDAD DE PACIENTES QUE EN PROMEDIO OCUPAN UNA CAMA DISPONIBLE EN EL PERIODO.</t>
        </r>
      </text>
    </comment>
    <comment ref="A2" authorId="0" shapeId="0">
      <text>
        <r>
          <rPr>
            <b/>
            <sz val="9"/>
            <color indexed="81"/>
            <rFont val="Tahoma"/>
            <family val="2"/>
          </rPr>
          <t>2016   Maria Ines   Nunez Gonzalez:</t>
        </r>
        <r>
          <rPr>
            <sz val="9"/>
            <color indexed="81"/>
            <rFont val="Tahoma"/>
            <family val="2"/>
          </rPr>
          <t xml:space="preserve">
RESOLUCION 452   , LINARES 19 FEBRERO 2016 
403 AREA MEDICO QUIRURGICO ADULTO CUIDADOS BASICOS               121
404 AREA MEDICO QUIRURGICO ADULTO CUIDADOS MEDIOS                  32
406 AREA CUIDADO INTERMEDIO ADULTO                                                  6
405 AREA CUIDADO INTENSIVO ADULTO                                                     8
409 AREA MEDICO QUIRURGICO PEDIATRICO CUIDADOS BASICOS         24
412 AREA CUIDADO INTERMEDIO PEDIATRICO                                           6
413 AREA NEONATOLOGIA CUIDADOS BASICOS                                       20
416 AREA OBSTETRICA                                                                                35
417 AREA PENSIONADO                                                                               26
TOTAL CAMAS                 278
BENEFICIARIOS               252
APROBADO EN RESOLUCION EXENTA  3375   -  TALCA 8 DE JULIO 2016
RODRIGO ALARCON QUESEN 
DIRECTOR SERVICIO SALUD DEL MAULE </t>
        </r>
      </text>
    </comment>
    <comment ref="A3" authorId="0" shapeId="0">
      <text>
        <r>
          <rPr>
            <b/>
            <sz val="8"/>
            <color indexed="12"/>
            <rFont val="Tahoma"/>
            <family val="2"/>
          </rPr>
          <t xml:space="preserve">Nota = al final de esta  nota se encuentra ultima Resolucion aprobada . 
recepcionadas UGC 25 Junio 2013 actualizadas.
</t>
        </r>
        <r>
          <rPr>
            <b/>
            <sz val="8"/>
            <color indexed="81"/>
            <rFont val="Tahoma"/>
            <family val="2"/>
          </rPr>
          <t xml:space="preserve">
mnunez:RESOLUCION Nª 1401, 29 Diciembre 2008 modifica la dotacion de CAMAS del 
Hospital Base de Linares:         RESOLUCION Nª 20 08/ENERO/2010.
SERVICIO   MEDICINA                                                   93
20-110        MEDICINA                         85
20-321      UTI MEDICINA                      8
SERVICIO DE CIRUGIA                                                  75
20-020    CIRUGIA                                75
SERVICIO GINECOLIGIA Y OBSTETRICIA                  50
20-161   OBSTETRICIA                       40 
20-162   GINECOLOGIA                       10     
SERVICIO PEDIATRIA Y NEONATOLOGIA                  78
20-150    PEDIATRIA                            52
NEONATOLOGIA                                 
20-151    INCUBADORA                        10
20-152    CUNA                                       10
20-323    UTI INFANTIL                          6
CR. ATENCION PRIVADA  
20-330    PENSIONADO                                                 42
PENSIONADO GENERAL                        21
PENSIONADO OBSTETRICO                 21
TOTAL CAMAS HOSPITAL DE LINARES                     338
mnunez:RESOLUCION Nº 935, 06 de Julio 2012  modifica la dotacion de CAMAS del Hospital Base de Linares:         RESOLUCION Nª 20 08/ENERO/2010.
CR. MEDICO                                                                   87
20-110        MEDICINA                         73
20-321      UCP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10
PENSIONADO OBSTETRICO                 16
TOTAL CAMAS HOSPITAL DE LINARES                     294
</t>
        </r>
        <r>
          <rPr>
            <b/>
            <sz val="8"/>
            <color indexed="12"/>
            <rFont val="Tahoma"/>
            <family val="2"/>
          </rPr>
          <t>mnunez:RESOLUCION Nº 1006,Agosto del 2012  modifica la dotacion de CAMAS del Hospital de Linares:       ( cambia la palabra UCP por UTI adulto )</t>
        </r>
        <r>
          <rPr>
            <b/>
            <sz val="8"/>
            <color indexed="81"/>
            <rFont val="Tahoma"/>
            <family val="2"/>
          </rPr>
          <t xml:space="preserve">
C</t>
        </r>
        <r>
          <rPr>
            <b/>
            <sz val="8"/>
            <color indexed="12"/>
            <rFont val="Tahoma"/>
            <family val="2"/>
          </rPr>
          <t>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26
PENSIONADO GENERAL                        16
PENSIONADO OBSTETRICO                 10
TOTAL CAMAS HOSPITAL DE LINARES                    294
Beneficiarios                                                                268       
mnunez:RESOLUCION Nº 1532 , DICIEMBRE  del 2012  modifica la dotacion de CAMAS del Hospital de Linares          Por tabajos modifica camas 13 NOv al 31 Dic.
CR. MEDICO                                                                   51
20-110        MEDICINA                         43
20-321      UTI MEDICINA                      4
20-312      UCI MEDICINA                      4
CR. QUIRURGICO                                                         50
20-020    CIRUGIA                                35
20-125    CIRUGIA AGUDO                  15
CR. GINECOLOGIA Y OBSTETRICIA                            31
20-161   OBSTETRICIA                       21
20-162   GINECOLOGIA                       10    
CR. PEDIATRIA Y NEONATOLOGIA                            41
20-150    PEDIATRIA                            15
NEONATOLOGIA                                 
20-151    INCUBADORA                        10
20-152    CUNA                                       10
20-323    UTI PEDIATRICA                     6
CR. ATENCION PRIVADA  
20-330    PENSIONADO                                                 26
PENSIONADO GENERAL                        16
PENSIONADO OBSTETRICO                 10
TOTAL CAMAS HOSPITAL DE LINARES                     199
Beneficiarios                                                                 173
mnunez:RESOLUCION Nº 222 , 7 de Marzo   del 2013  modifica la dotacion de CAMAS del Hospital de Linares Por tabajos modifica camas 17 Enero  al 15 Feb 2013
CR. MEDICO                                                                   87
20-110        MEDICINA                         73
20-321      UTI MEDICINA                      6
20-312      UCI MEDICINA                      8
CR. QUIRURGICO                                                         65
20-020    CIRUGIA                                45
20-125    CIRUGIA AGUDO                  20
CR. GINECOLOGIA Y OBSTETRICIA                            32
20-161   OBSTETRICIA                       24
20-162   GINECOLOGIA                       8   
CR. PEDIATRIA Y NEONATOLOGIA                            56
20-150    PEDIATRIA                            30
NEONATOLOGIA                                 
20-151    INCUBADORA                        10
20-152    CUNA                                       10
20-323    UTI PEDIATRICA                     6
CR. ATENCION PRIVADA  
20-330    PENSIONADO                                                 16
PENSIONADO GENERAL                        10
PENSIONADO OBSTETRICO                 6
TOTAL CAMAS HOSPITAL DE LINARES                     256
Beneficiarios                                                                 240
mnunez:RESOLUCION Nº 523 , 2 de Mayo   del 2013  modifica la dotacion de CAMAS del Hospital de Linares   Modifica a contar 1º de Marzo 2013
CR. MEDICO                                                                   85
20-110        MEDICINA                         71
20-321      UTI MEDICINA                      6
20-312      UCI MEDICINA                      8
CR. QUIRURGICO                                                         65
20-020    CIRUGIA                                45
20-125    CIRUGIA AGUDO                  20
CR. GINECOLOGIA Y OBSTETRICIA                            60
20-161   OBSTETRICIA                       40
20-162   GINECOLOGIA                       20 
CR. PEDIATRIA Y NEONATOLOGIA                            56
20-150    PEDIATRIA                            30
NEONATOLOGIA                                 
20-151    INCUBADORA                        10
20-152    CUNA                                       10
20-323    UTI PEDIATRICA                     6
CR. ATENCION PRIVADA  
20-330    PENSIONADO                                                 26
PENSIONADO GENERAL                        16
PENSIONADO OBSTETRICO                 10
TOTAL CAMAS HOSPITAL DE LINARES                     292
Beneficiarios                                                                266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
403
4403444444KKKK
403403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266RESOLUCION EXENTA Nº 888 DEL 13 DE FEBRERO 2014 
APRUEBA DOTACION DE CAMAS POR NIVEL DE CUIDADO Y AREAS FUNCIONALES DE LOS HOSPITALES DE ALTA, MEDIANA Y BAJA COMPLEJIDAD DE LA RED DEL SERVICIO SALUD DEL MAULE:
HOSPITAL ORESIDENTE CARLOS IBAÑEZ DEL CAMPO DE LINARES ( CODIGO 116 108)
403   AREA MEDICO QUIRURGICO ADULTO CUIDADOS BASICOS                 114403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403   AREA MEDICO QUIRURGICO ADULTO CUIDADOS BASICOS                 114
404   AREA MEDICO QUIRURGICO ADULTO CUIDADOS MEDIOS                     32
406   AREA DE CUIDADO INTERMEDIO ADULTO                                                    6
405   AREA DE CUIDADOS INTENSIVO ADULTO                                                     8
409   AREA MEDICO QUIRURGICO PEDIATRICO CUIDADOS BASICOS            30
412   AREA DE CUIDADO INTERMEDIO PEDIATRICO                                            6
413   AREA NEONATOLOGIA CUIDADOS BASICOS                                                20
416   AREA OBSTETRICA                                                                                           50
417   AREA PENSIONADO                                                                                           26
TOTAL                                                                                                                          292
BENEFICIARIOS                                                        266</t>
        </r>
      </text>
    </comment>
  </commentList>
</comments>
</file>

<file path=xl/sharedStrings.xml><?xml version="1.0" encoding="utf-8"?>
<sst xmlns="http://schemas.openxmlformats.org/spreadsheetml/2006/main" count="927" uniqueCount="183">
  <si>
    <t xml:space="preserve">DEFINICIONES </t>
  </si>
  <si>
    <t>ESTADISTICA</t>
  </si>
  <si>
    <t xml:space="preserve"> </t>
  </si>
  <si>
    <t xml:space="preserve">nota: considerar camas y no dias camas </t>
  </si>
  <si>
    <t>dividir por dias del mes.</t>
  </si>
  <si>
    <t>HOSPITALIZACION ABREVIADA</t>
  </si>
  <si>
    <t>%</t>
  </si>
  <si>
    <t xml:space="preserve">   C   A  M  A  S</t>
  </si>
  <si>
    <t>CIRUGIA</t>
  </si>
  <si>
    <t>PEDIATRIA</t>
  </si>
  <si>
    <t xml:space="preserve">TOTAL </t>
  </si>
  <si>
    <t xml:space="preserve">    DOTACION   Y    DISPONIBILIDAD </t>
  </si>
  <si>
    <t>INDICADORES     INTRAHOSPITALARIOS</t>
  </si>
  <si>
    <t>PORCENTAJE DE EGRESOS DE PACIENTES CAMA CRITICA  adulto</t>
  </si>
  <si>
    <t>Nº camas dotación según Resolución HBL.</t>
  </si>
  <si>
    <t>Disponibilidad de camas en dotación</t>
  </si>
  <si>
    <t xml:space="preserve">N° de camas disponibles </t>
  </si>
  <si>
    <t xml:space="preserve">N° de camas No disponibles </t>
  </si>
  <si>
    <t xml:space="preserve">N° de camas reales </t>
  </si>
  <si>
    <t xml:space="preserve">Egresos Reales efectuados en el periodo(sin traslados) </t>
  </si>
  <si>
    <t xml:space="preserve">Indice ocupacional </t>
  </si>
  <si>
    <t xml:space="preserve">Promedio dias de estada </t>
  </si>
  <si>
    <t>Indice por 1000 habitantes                     camas          egresos</t>
  </si>
  <si>
    <t>Intervalo de sustitución (Tiempo promedio que permanecen desocupadas las camas)</t>
  </si>
  <si>
    <t>Indice de rotación (paciente que en promedio ocupan una cama en el periodo)</t>
  </si>
  <si>
    <t xml:space="preserve">Taza de Letalidad * 100 Egresos totales </t>
  </si>
  <si>
    <t xml:space="preserve">Promedio de dias de estada calculado con egresos totales </t>
  </si>
  <si>
    <t xml:space="preserve">Días camas disponibles </t>
  </si>
  <si>
    <t xml:space="preserve">Promedio mensual de camas disponibles en el servicio </t>
  </si>
  <si>
    <t xml:space="preserve">Días camas ocupados </t>
  </si>
  <si>
    <t xml:space="preserve">Promedio mensual de camas ocupadas en el servicio </t>
  </si>
  <si>
    <t xml:space="preserve">Egresos sin traslados </t>
  </si>
  <si>
    <t xml:space="preserve">Traslados </t>
  </si>
  <si>
    <t xml:space="preserve">Egresos totales </t>
  </si>
  <si>
    <t xml:space="preserve">Total días de Estada </t>
  </si>
  <si>
    <t xml:space="preserve">Total Población Beneficiaria (INE)según area de atracción &gt;15 años </t>
  </si>
  <si>
    <t xml:space="preserve">Fallecidos </t>
  </si>
  <si>
    <t>Total días de Estada Beneficiarios</t>
  </si>
  <si>
    <t>PERIODO</t>
  </si>
  <si>
    <t xml:space="preserve">N° egreso corta esdía </t>
  </si>
  <si>
    <t xml:space="preserve">Promedio camas disponibles en el mes </t>
  </si>
  <si>
    <t xml:space="preserve">Total días estada de egresos corta estadía </t>
  </si>
  <si>
    <t xml:space="preserve">Promedio días estada de corta estadía </t>
  </si>
  <si>
    <t>Total camas en trabajo de beneficiario &gt; o = a 3 días</t>
  </si>
  <si>
    <t xml:space="preserve">Total de camas en trabajo &gt; o = a 3 días con dispensación de medicamentos por dosis unitaria </t>
  </si>
  <si>
    <t xml:space="preserve">% de camas en trabajo por dispensación de medicamentos por dosis unitaria </t>
  </si>
  <si>
    <t xml:space="preserve">  ENERO</t>
  </si>
  <si>
    <t xml:space="preserve">ENERO </t>
  </si>
  <si>
    <t xml:space="preserve">  FEBRERO</t>
  </si>
  <si>
    <t>FEBRERO</t>
  </si>
  <si>
    <t xml:space="preserve">  MARZO</t>
  </si>
  <si>
    <t>MARZO</t>
  </si>
  <si>
    <t xml:space="preserve">  ABRIL</t>
  </si>
  <si>
    <t>ABRIL</t>
  </si>
  <si>
    <t xml:space="preserve">  MAYO</t>
  </si>
  <si>
    <t>MAYO</t>
  </si>
  <si>
    <t xml:space="preserve">  JUNIO</t>
  </si>
  <si>
    <t>JUNIO</t>
  </si>
  <si>
    <t xml:space="preserve">  JULIO</t>
  </si>
  <si>
    <t>JULIO</t>
  </si>
  <si>
    <t xml:space="preserve">  AGOSTO</t>
  </si>
  <si>
    <t>AGOSTO</t>
  </si>
  <si>
    <t xml:space="preserve">  SEPTIEM</t>
  </si>
  <si>
    <t>SEPTIEMBRE</t>
  </si>
  <si>
    <t xml:space="preserve">  OCTUBRE</t>
  </si>
  <si>
    <t>OCTUBRE</t>
  </si>
  <si>
    <t xml:space="preserve"> NOVIEMBRE</t>
  </si>
  <si>
    <t>NOVIEMBRE</t>
  </si>
  <si>
    <t xml:space="preserve">  DICIEMBRE</t>
  </si>
  <si>
    <t>DICIEMBRE</t>
  </si>
  <si>
    <t xml:space="preserve"> TOTAL</t>
  </si>
  <si>
    <t>TOTAL</t>
  </si>
  <si>
    <t>.</t>
  </si>
  <si>
    <t>UTI ADULTO</t>
  </si>
  <si>
    <t>URGENCIA Y FLUJO DE PACIENTES  ( PROMEDIO DIAS DE ESTADA EN SERVICIOS CLINICOS</t>
  </si>
  <si>
    <t>Total Población Provincia de Linares &gt; 15 años</t>
  </si>
  <si>
    <t>SERVICIOS</t>
  </si>
  <si>
    <t>PROMEDIO DIAS DE ESTADA ESPERADO POR SERVICIO CLINICO DATOS MINSAL 2012</t>
  </si>
  <si>
    <t xml:space="preserve">DIFERENCIA </t>
  </si>
  <si>
    <t xml:space="preserve">MEDICINA </t>
  </si>
  <si>
    <t xml:space="preserve">UTI MEDICINA </t>
  </si>
  <si>
    <t xml:space="preserve">UCI ADULTO </t>
  </si>
  <si>
    <t xml:space="preserve">CIRUGIA AGUDO </t>
  </si>
  <si>
    <t xml:space="preserve">PEDIATRIA </t>
  </si>
  <si>
    <t xml:space="preserve">INCUBADORA </t>
  </si>
  <si>
    <t xml:space="preserve">CUNA </t>
  </si>
  <si>
    <t xml:space="preserve">UTI PEDIATRICA </t>
  </si>
  <si>
    <t xml:space="preserve">GINEGOLOGIA </t>
  </si>
  <si>
    <t xml:space="preserve">OBSTETRICIA </t>
  </si>
  <si>
    <t xml:space="preserve">PDO. GENERAL </t>
  </si>
  <si>
    <t>PDO GINE-OBST</t>
  </si>
  <si>
    <t xml:space="preserve">HOSPITAL </t>
  </si>
  <si>
    <t>INFORMACION AÑO 212</t>
  </si>
  <si>
    <t xml:space="preserve">ESTANDAR MINISTERIAL DE INDICE OCUPACIONAL  HOSPITALES DE ALTA COMPLEJIDAD  = 80% </t>
  </si>
  <si>
    <t>ESTANDAR DE PROMEDIO DIAS DE ESTADA POR SERVICIO :</t>
  </si>
  <si>
    <t xml:space="preserve">CIRUGIA </t>
  </si>
  <si>
    <t xml:space="preserve">NEUROLOGIA </t>
  </si>
  <si>
    <t xml:space="preserve">TRAUMATOLOGIA </t>
  </si>
  <si>
    <t xml:space="preserve">UROLOGIA </t>
  </si>
  <si>
    <t xml:space="preserve">PSIQUIATRIA </t>
  </si>
  <si>
    <t>UCI ADUL</t>
  </si>
  <si>
    <t xml:space="preserve">GINECOLOGIA </t>
  </si>
  <si>
    <t xml:space="preserve">OBSTERICIA </t>
  </si>
  <si>
    <t xml:space="preserve">NEUROCIRUGIA </t>
  </si>
  <si>
    <t xml:space="preserve">OFTALMOLOGIA </t>
  </si>
  <si>
    <t>OTORRINO</t>
  </si>
  <si>
    <t xml:space="preserve">PENSIONADO </t>
  </si>
  <si>
    <t xml:space="preserve">UTI INFANTIL </t>
  </si>
  <si>
    <t xml:space="preserve">UTI PEDIATRIA </t>
  </si>
  <si>
    <t xml:space="preserve">NEO - INCUBADORA </t>
  </si>
  <si>
    <t xml:space="preserve">NEO - CUNA </t>
  </si>
  <si>
    <t>FUENTE: MINSAL-DIGERA (CAMAS CRITICAS ) UNIDAD PROYECTOS HBL.</t>
  </si>
  <si>
    <t xml:space="preserve">E S T A D I S T I C A </t>
  </si>
  <si>
    <t xml:space="preserve">Total Poblacion de la Provincia de Linares </t>
  </si>
  <si>
    <t>HOSPITAL</t>
  </si>
  <si>
    <t>Total Población según area de atracción</t>
  </si>
  <si>
    <t xml:space="preserve">BENEFICIARIOS </t>
  </si>
  <si>
    <t xml:space="preserve">NUMERO </t>
  </si>
  <si>
    <t xml:space="preserve">EGRESOS </t>
  </si>
  <si>
    <t xml:space="preserve">INDICE </t>
  </si>
  <si>
    <t xml:space="preserve">PROMEDIO </t>
  </si>
  <si>
    <t xml:space="preserve">INTEVALO </t>
  </si>
  <si>
    <t>LETALIDAD</t>
  </si>
  <si>
    <t xml:space="preserve">OCUPACION </t>
  </si>
  <si>
    <t xml:space="preserve">DIAS </t>
  </si>
  <si>
    <t xml:space="preserve">SUSTITUCION </t>
  </si>
  <si>
    <t xml:space="preserve">ROTACION </t>
  </si>
  <si>
    <t>ESTADA</t>
  </si>
  <si>
    <t xml:space="preserve">UTI ADULTO </t>
  </si>
  <si>
    <t xml:space="preserve">CUADRO DE MANDO  </t>
  </si>
  <si>
    <t xml:space="preserve">NEONATOLOGIA </t>
  </si>
  <si>
    <t>DIAGRAMA  DE  UTILIZACION  DE  CAMAS  POR  AREAS</t>
  </si>
  <si>
    <t xml:space="preserve">INFORME AREA ADULTO BASICO - MEDIO - OBSTETRICIA  - PENSIONADO </t>
  </si>
  <si>
    <t>Egresos Totales de UTI - UCI aduto</t>
  </si>
  <si>
    <t>Egresos totales  reales area adulto</t>
  </si>
  <si>
    <t xml:space="preserve">Porcentaje de egresos cama crítica adulto </t>
  </si>
  <si>
    <t xml:space="preserve">TOTAL HOSPITAL </t>
  </si>
  <si>
    <t xml:space="preserve">INDICADORES POR AREAS </t>
  </si>
  <si>
    <t xml:space="preserve">CUADRO DE MANDO </t>
  </si>
  <si>
    <t xml:space="preserve">HOSPITAL DE LINARES </t>
  </si>
  <si>
    <t xml:space="preserve">CENTRO DE RESPONSABILIDAD MEDICO </t>
  </si>
  <si>
    <t xml:space="preserve">MEDICINA CAMA BASICA </t>
  </si>
  <si>
    <t xml:space="preserve">MEDICINA CAMA MEDIA </t>
  </si>
  <si>
    <t xml:space="preserve">UNIDAD DE TRATAMIENTO INTERMEDIO ADULTO </t>
  </si>
  <si>
    <t xml:space="preserve">UNIDAD DE CUIDADO INTENSIVO </t>
  </si>
  <si>
    <t xml:space="preserve">CENTRO DE RESPONSABILIDAD MEDICO - QUIRURGICO </t>
  </si>
  <si>
    <t xml:space="preserve">CIRUGIA CAMA BASICA </t>
  </si>
  <si>
    <t xml:space="preserve">CIRUGIA CAMA MEDIA </t>
  </si>
  <si>
    <t xml:space="preserve">PEDIATRIA CAMA BASICA </t>
  </si>
  <si>
    <t xml:space="preserve">NEONATOLOGIA CAMA BASICA </t>
  </si>
  <si>
    <t xml:space="preserve">UNIDAD DE CUIDADO INTERMEDIO PEDIATRICO </t>
  </si>
  <si>
    <t xml:space="preserve">UTI PEDIATRICO </t>
  </si>
  <si>
    <t xml:space="preserve">CIRUGIA BASICO </t>
  </si>
  <si>
    <t xml:space="preserve">MEDICINA MEDIO </t>
  </si>
  <si>
    <t>CIRUGIA CAMA MEDIA</t>
  </si>
  <si>
    <t xml:space="preserve">PEDIATRIA  CAMA BASICA </t>
  </si>
  <si>
    <t xml:space="preserve">CENTRO DE RESPONSABILIDAD MEDICO - QUIRURGICO Y NEONATOLOGICO </t>
  </si>
  <si>
    <t xml:space="preserve">CENTRO DE RESPONSABILIDAD GINECO - OBSTETRICO </t>
  </si>
  <si>
    <t xml:space="preserve">OBSTETRICIA CAMA BASICA </t>
  </si>
  <si>
    <t xml:space="preserve">GINECOLOGIA CAMA BASICA </t>
  </si>
  <si>
    <t xml:space="preserve">CENTRO DE RESPONSABILIDAD ATENCION PRIVADA </t>
  </si>
  <si>
    <t xml:space="preserve">PENSIONADO GENERAL </t>
  </si>
  <si>
    <t xml:space="preserve">PENSIONADO GINECO - OBSTETRICO </t>
  </si>
  <si>
    <t xml:space="preserve">PENSIONADO GINECO OBSTETRICO </t>
  </si>
  <si>
    <t>HOSPITAL DE LINARES</t>
  </si>
  <si>
    <t>MEDICINA BASICO</t>
  </si>
  <si>
    <t>UTI</t>
  </si>
  <si>
    <t>UCI</t>
  </si>
  <si>
    <t xml:space="preserve">CIRUGIA MEDIO </t>
  </si>
  <si>
    <t xml:space="preserve">UTI </t>
  </si>
  <si>
    <t>OBSTETRCIA BASICO</t>
  </si>
  <si>
    <t xml:space="preserve">GINECOLOGIA BASICO </t>
  </si>
  <si>
    <t xml:space="preserve">PENCIONADO GENERAL </t>
  </si>
  <si>
    <t>PENSIONADO GENE-OBST.</t>
  </si>
  <si>
    <t xml:space="preserve">Total Población IFemenina Provincia de Linares &lt; de 15 años </t>
  </si>
  <si>
    <t xml:space="preserve">Total embarazadas  area de atracción de Linares </t>
  </si>
  <si>
    <t xml:space="preserve">Total Probl. Infantil Provincia de Linares </t>
  </si>
  <si>
    <t xml:space="preserve">Total Población Recien Nacidos Provincia de Linares </t>
  </si>
  <si>
    <t xml:space="preserve">Total Población Beneficiaria (INE)según area de atracción &lt;15 años </t>
  </si>
  <si>
    <t xml:space="preserve">Poblacion Provincia de Linares </t>
  </si>
  <si>
    <t xml:space="preserve">Total Poblacion femenina Provincia de Linares </t>
  </si>
  <si>
    <t xml:space="preserve">PROMEDIO DIAS DE ESTADA AL MES DE EVALUACION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</si>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</sst>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_)"/>
    <numFmt numFmtId="165" formatCode="0_)"/>
    <numFmt numFmtId="166" formatCode="0.00_)"/>
    <numFmt numFmtId="167" formatCode="0.0"/>
    <numFmt numFmtId="168" formatCode="_-* #,##0\ _P_t_s_-;\-* #,##0\ _P_t_s_-;_-* &quot;-&quot;\ _P_t_s_-;_-@_-"/>
    <numFmt numFmtId="169" formatCode="_-* #,##0_-;\-* #,##0_-;_-* &quot;-&quot;??_-;_-@_-"/>
    <numFmt numFmtId="170" formatCode="_-* #,##0.0_-;\-* #,##0.0_-;_-* &quot;-&quot;??_-;_-@_-"/>
  </numFmts>
  <fonts count="20" x14ac:knownFonts="1">
    <font>
      <sz val="11"/>
      <color theme="1"/>
      <name val="Calibri"/>
      <family val="2"/>
      <scheme val="minor"/>
    </font>
    <font>
      <sz val="9"/>
      <color indexed="12"/>
      <name val="Arial"/>
      <family val="2"/>
    </font>
    <font>
      <b/>
      <sz val="9"/>
      <color indexed="12"/>
      <name val="Arial"/>
      <family val="2"/>
    </font>
    <font>
      <u/>
      <sz val="9"/>
      <color indexed="12"/>
      <name val="Arial"/>
      <family val="2"/>
    </font>
    <font>
      <b/>
      <sz val="11"/>
      <color indexed="12"/>
      <name val="Arial"/>
      <family val="2"/>
    </font>
    <font>
      <sz val="8"/>
      <color indexed="12"/>
      <name val="Arial"/>
      <family val="2"/>
    </font>
    <font>
      <sz val="8"/>
      <color indexed="20"/>
      <name val="Arial"/>
      <family val="2"/>
    </font>
    <font>
      <b/>
      <sz val="11"/>
      <color indexed="20"/>
      <name val="Arial"/>
      <family val="2"/>
    </font>
    <font>
      <b/>
      <sz val="9"/>
      <color indexed="20"/>
      <name val="Arial"/>
      <family val="2"/>
    </font>
    <font>
      <b/>
      <sz val="9"/>
      <name val="Arial"/>
      <family val="2"/>
    </font>
    <font>
      <sz val="10"/>
      <color indexed="12"/>
      <name val="Arial"/>
      <family val="2"/>
    </font>
    <font>
      <sz val="6"/>
      <color indexed="12"/>
      <name val="Arial"/>
      <family val="2"/>
    </font>
    <font>
      <b/>
      <sz val="8"/>
      <color indexed="81"/>
      <name val="Tahoma"/>
      <family val="2"/>
    </font>
    <font>
      <sz val="8"/>
      <color indexed="81"/>
      <name val="Tahoma"/>
      <family val="2"/>
    </font>
    <font>
      <sz val="8"/>
      <color indexed="12"/>
      <name val="Tahoma"/>
      <family val="2"/>
    </font>
    <font>
      <b/>
      <sz val="8"/>
      <color indexed="12"/>
      <name val="Tahoma"/>
      <family val="2"/>
    </font>
    <font>
      <sz val="9"/>
      <color rgb="FF0000FF"/>
      <name val="Arial"/>
      <family val="2"/>
    </font>
    <font>
      <sz val="11"/>
      <color theme="1"/>
      <name val="Calibri"/>
      <family val="2"/>
      <scheme val="minor"/>
    </font>
    <font>
      <sz val="9"/>
      <color indexed="81"/>
      <name val="Tahoma"/>
      <family val="2"/>
    </font>
    <font>
      <b/>
      <sz val="9"/>
      <color indexed="81"/>
      <name val="Tahoma"/>
      <family val="2"/>
    </font>
  </fonts>
  <fills count="2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indexed="13"/>
        <bgColor indexed="64"/>
      </patternFill>
    </fill>
    <fill>
      <patternFill patternType="solid">
        <fgColor indexed="1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B6FB8F"/>
        <bgColor indexed="64"/>
      </patternFill>
    </fill>
    <fill>
      <patternFill patternType="solid">
        <fgColor rgb="FF0BE5E5"/>
        <bgColor indexed="64"/>
      </patternFill>
    </fill>
    <fill>
      <patternFill patternType="solid">
        <fgColor theme="9"/>
        <bgColor indexed="64"/>
      </patternFill>
    </fill>
    <fill>
      <patternFill patternType="solid">
        <fgColor theme="7" tint="0.59999389629810485"/>
        <bgColor indexed="64"/>
      </patternFill>
    </fill>
    <fill>
      <patternFill patternType="solid">
        <fgColor rgb="FFFFF56F"/>
        <bgColor indexed="64"/>
      </patternFill>
    </fill>
    <fill>
      <patternFill patternType="solid">
        <fgColor theme="3" tint="0.79998168889431442"/>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43" fontId="17" fillId="0" borderId="0" applyFont="0" applyFill="0" applyBorder="0" applyAlignment="0" applyProtection="0"/>
  </cellStyleXfs>
  <cellXfs count="547">
    <xf numFmtId="0" fontId="0" fillId="0" borderId="0" xfId="0"/>
    <xf numFmtId="0" fontId="1" fillId="0" borderId="0" xfId="0" applyFont="1" applyFill="1"/>
    <xf numFmtId="0" fontId="1" fillId="0" borderId="0" xfId="0" applyFont="1" applyFill="1" applyAlignment="1">
      <alignment horizontal="center"/>
    </xf>
    <xf numFmtId="164" fontId="1" fillId="0" borderId="0" xfId="0" applyNumberFormat="1" applyFont="1" applyFill="1" applyAlignment="1">
      <alignment horizontal="center"/>
    </xf>
    <xf numFmtId="165" fontId="1" fillId="0" borderId="0" xfId="0" applyNumberFormat="1" applyFont="1" applyFill="1" applyAlignment="1">
      <alignment horizontal="center"/>
    </xf>
    <xf numFmtId="0" fontId="1" fillId="0" borderId="0" xfId="0" applyFont="1" applyFill="1" applyAlignment="1" applyProtection="1">
      <alignment horizontal="center"/>
    </xf>
    <xf numFmtId="0" fontId="1" fillId="0" borderId="0" xfId="0" applyFont="1" applyFill="1" applyAlignment="1" applyProtection="1"/>
    <xf numFmtId="164" fontId="1" fillId="0" borderId="0" xfId="0" applyNumberFormat="1" applyFont="1" applyFill="1" applyAlignment="1"/>
    <xf numFmtId="0" fontId="2" fillId="0" borderId="0" xfId="0" applyFont="1" applyFill="1"/>
    <xf numFmtId="0" fontId="1" fillId="0" borderId="0" xfId="0" applyFont="1" applyFill="1" applyBorder="1"/>
    <xf numFmtId="164" fontId="3" fillId="0" borderId="0" xfId="0" applyNumberFormat="1" applyFont="1" applyFill="1" applyAlignment="1"/>
    <xf numFmtId="0" fontId="1" fillId="0" borderId="0" xfId="0" applyFont="1" applyFill="1" applyBorder="1" applyAlignment="1">
      <alignment horizontal="center"/>
    </xf>
    <xf numFmtId="0" fontId="2" fillId="0" borderId="0" xfId="0" applyFont="1" applyFill="1" applyAlignment="1" applyProtection="1">
      <alignment horizontal="left"/>
    </xf>
    <xf numFmtId="0" fontId="1" fillId="0" borderId="0" xfId="0" applyFont="1" applyFill="1" applyBorder="1" applyProtection="1"/>
    <xf numFmtId="0" fontId="1" fillId="0" borderId="0" xfId="0" applyFont="1" applyFill="1" applyProtection="1"/>
    <xf numFmtId="0" fontId="1" fillId="3" borderId="1" xfId="0" applyFont="1" applyFill="1" applyBorder="1"/>
    <xf numFmtId="0" fontId="1" fillId="3" borderId="1" xfId="0" applyFont="1" applyFill="1" applyBorder="1" applyAlignment="1">
      <alignment horizontal="center"/>
    </xf>
    <xf numFmtId="0" fontId="1" fillId="0" borderId="5" xfId="0" applyFont="1" applyFill="1" applyBorder="1" applyAlignment="1">
      <alignment horizontal="center"/>
    </xf>
    <xf numFmtId="164" fontId="1" fillId="0" borderId="6" xfId="0" applyNumberFormat="1" applyFont="1" applyFill="1" applyBorder="1" applyAlignment="1" applyProtection="1">
      <alignment horizontal="center"/>
    </xf>
    <xf numFmtId="165" fontId="1" fillId="0" borderId="6" xfId="0" applyNumberFormat="1" applyFont="1" applyFill="1" applyBorder="1" applyAlignment="1" applyProtection="1">
      <alignment horizontal="center"/>
    </xf>
    <xf numFmtId="165" fontId="1" fillId="0" borderId="5" xfId="0" applyNumberFormat="1" applyFont="1" applyFill="1" applyBorder="1" applyAlignment="1" applyProtection="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2" borderId="5" xfId="0" applyFont="1" applyFill="1" applyBorder="1" applyAlignment="1">
      <alignment horizontal="center"/>
    </xf>
    <xf numFmtId="0" fontId="1" fillId="5" borderId="5" xfId="0" applyFont="1" applyFill="1" applyBorder="1" applyAlignment="1">
      <alignment horizontal="center"/>
    </xf>
    <xf numFmtId="0" fontId="1" fillId="6" borderId="5" xfId="0" applyFont="1" applyFill="1" applyBorder="1" applyAlignment="1">
      <alignment horizontal="center"/>
    </xf>
    <xf numFmtId="0" fontId="1" fillId="4" borderId="5" xfId="0" applyFont="1" applyFill="1" applyBorder="1" applyAlignment="1">
      <alignment horizontal="center"/>
    </xf>
    <xf numFmtId="0" fontId="1" fillId="3" borderId="5" xfId="0" applyFont="1" applyFill="1" applyBorder="1" applyAlignment="1">
      <alignment horizontal="center"/>
    </xf>
    <xf numFmtId="165" fontId="1" fillId="0" borderId="8" xfId="0" applyNumberFormat="1" applyFont="1" applyFill="1" applyBorder="1" applyAlignment="1">
      <alignment horizontal="center"/>
    </xf>
    <xf numFmtId="0" fontId="1" fillId="0" borderId="9" xfId="0" applyFont="1" applyFill="1" applyBorder="1" applyAlignment="1">
      <alignment horizontal="center"/>
    </xf>
    <xf numFmtId="166" fontId="1" fillId="0" borderId="9" xfId="0" applyNumberFormat="1" applyFont="1" applyFill="1" applyBorder="1" applyAlignment="1" applyProtection="1">
      <alignment horizontal="center"/>
    </xf>
    <xf numFmtId="0" fontId="1" fillId="0" borderId="10" xfId="0" applyFont="1" applyFill="1" applyBorder="1" applyAlignment="1">
      <alignment horizontal="center"/>
    </xf>
    <xf numFmtId="0" fontId="2" fillId="4" borderId="0" xfId="0" applyFont="1" applyFill="1"/>
    <xf numFmtId="0" fontId="1" fillId="4" borderId="0" xfId="0" applyFont="1" applyFill="1"/>
    <xf numFmtId="0" fontId="1" fillId="0" borderId="5" xfId="0" applyFont="1" applyFill="1" applyBorder="1" applyAlignment="1" applyProtection="1">
      <alignment horizontal="center"/>
    </xf>
    <xf numFmtId="0" fontId="1" fillId="0" borderId="11" xfId="0" applyFont="1" applyFill="1" applyBorder="1" applyAlignment="1" applyProtection="1">
      <alignment horizontal="center"/>
    </xf>
    <xf numFmtId="166" fontId="1" fillId="0" borderId="11" xfId="0" applyNumberFormat="1" applyFont="1" applyFill="1" applyBorder="1" applyAlignment="1" applyProtection="1">
      <alignment horizontal="center"/>
    </xf>
    <xf numFmtId="166" fontId="1" fillId="0" borderId="7" xfId="0" applyNumberFormat="1" applyFont="1" applyFill="1" applyBorder="1" applyAlignment="1" applyProtection="1">
      <alignment horizontal="center"/>
    </xf>
    <xf numFmtId="166" fontId="1" fillId="0" borderId="6" xfId="0" applyNumberFormat="1" applyFont="1" applyFill="1" applyBorder="1" applyAlignment="1" applyProtection="1">
      <alignment horizontal="center"/>
    </xf>
    <xf numFmtId="0" fontId="1" fillId="0" borderId="12" xfId="0" applyFont="1" applyFill="1" applyBorder="1"/>
    <xf numFmtId="0" fontId="1" fillId="0" borderId="1" xfId="0" applyFont="1" applyFill="1" applyBorder="1" applyAlignment="1">
      <alignment horizontal="center"/>
    </xf>
    <xf numFmtId="0" fontId="1" fillId="0" borderId="2" xfId="0" applyFont="1" applyFill="1" applyBorder="1" applyAlignment="1" applyProtection="1">
      <alignment horizontal="center" wrapText="1"/>
    </xf>
    <xf numFmtId="164" fontId="1" fillId="0" borderId="13" xfId="0" applyNumberFormat="1" applyFont="1" applyFill="1" applyBorder="1" applyAlignment="1" applyProtection="1">
      <alignment horizontal="center" wrapText="1"/>
    </xf>
    <xf numFmtId="165" fontId="1" fillId="0" borderId="13" xfId="0" applyNumberFormat="1" applyFont="1" applyFill="1" applyBorder="1" applyAlignment="1" applyProtection="1">
      <alignment horizontal="center" wrapText="1"/>
    </xf>
    <xf numFmtId="165" fontId="1" fillId="0" borderId="2" xfId="0" applyNumberFormat="1" applyFont="1" applyFill="1" applyBorder="1" applyAlignment="1" applyProtection="1">
      <alignment horizontal="center" wrapText="1"/>
    </xf>
    <xf numFmtId="165" fontId="1" fillId="0" borderId="8" xfId="0" applyNumberFormat="1" applyFont="1" applyFill="1" applyBorder="1" applyAlignment="1" applyProtection="1">
      <alignment horizontal="center" wrapText="1"/>
    </xf>
    <xf numFmtId="0" fontId="1" fillId="0" borderId="14" xfId="0" applyFont="1" applyFill="1" applyBorder="1" applyAlignment="1" applyProtection="1">
      <alignment horizontal="center" wrapText="1"/>
    </xf>
    <xf numFmtId="0" fontId="1" fillId="0" borderId="9" xfId="0" applyFont="1" applyFill="1" applyBorder="1" applyAlignment="1" applyProtection="1">
      <alignment horizontal="center" wrapText="1"/>
    </xf>
    <xf numFmtId="0" fontId="1" fillId="0" borderId="7" xfId="0" applyFont="1" applyFill="1" applyBorder="1" applyAlignment="1" applyProtection="1">
      <alignment horizontal="center" wrapText="1"/>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19" xfId="0" applyFont="1" applyFill="1" applyBorder="1" applyAlignment="1" applyProtection="1">
      <alignment wrapText="1"/>
    </xf>
    <xf numFmtId="0" fontId="1" fillId="0" borderId="20" xfId="0" applyFont="1" applyFill="1" applyBorder="1" applyAlignment="1" applyProtection="1">
      <alignment wrapText="1"/>
    </xf>
    <xf numFmtId="0" fontId="1" fillId="0" borderId="21" xfId="0" applyFont="1" applyFill="1" applyBorder="1" applyProtection="1"/>
    <xf numFmtId="0" fontId="1" fillId="0" borderId="21" xfId="0" applyFont="1" applyFill="1" applyBorder="1" applyAlignment="1">
      <alignment horizontal="center" wrapText="1"/>
    </xf>
    <xf numFmtId="0" fontId="1" fillId="0" borderId="21" xfId="0" applyFont="1" applyFill="1" applyBorder="1" applyAlignment="1">
      <alignment wrapText="1"/>
    </xf>
    <xf numFmtId="0" fontId="1" fillId="0" borderId="22" xfId="0" applyFont="1" applyFill="1" applyBorder="1" applyAlignment="1" applyProtection="1">
      <alignment horizontal="center"/>
    </xf>
    <xf numFmtId="0" fontId="1" fillId="0" borderId="22" xfId="0" applyFont="1" applyFill="1" applyBorder="1" applyAlignment="1" applyProtection="1">
      <alignment horizontal="center" wrapText="1"/>
    </xf>
    <xf numFmtId="0" fontId="1" fillId="0" borderId="12" xfId="0" applyFont="1" applyFill="1" applyBorder="1" applyAlignment="1" applyProtection="1">
      <alignment horizontal="center" wrapText="1"/>
    </xf>
    <xf numFmtId="166" fontId="1" fillId="0" borderId="12" xfId="0" applyNumberFormat="1" applyFont="1" applyFill="1" applyBorder="1" applyAlignment="1" applyProtection="1">
      <alignment horizontal="center" wrapText="1"/>
    </xf>
    <xf numFmtId="166" fontId="1" fillId="0" borderId="23" xfId="0" applyNumberFormat="1" applyFont="1" applyFill="1" applyBorder="1" applyAlignment="1" applyProtection="1">
      <alignment horizontal="center" wrapText="1"/>
    </xf>
    <xf numFmtId="0" fontId="1" fillId="0" borderId="12" xfId="0" applyFont="1" applyFill="1" applyBorder="1" applyAlignment="1">
      <alignment wrapText="1"/>
    </xf>
    <xf numFmtId="0" fontId="1" fillId="0" borderId="12" xfId="0" applyFont="1" applyFill="1" applyBorder="1" applyAlignment="1" applyProtection="1">
      <alignment horizontal="center"/>
    </xf>
    <xf numFmtId="164" fontId="1" fillId="0" borderId="24" xfId="0" applyNumberFormat="1" applyFont="1" applyFill="1" applyBorder="1" applyAlignment="1" applyProtection="1">
      <alignment horizontal="center"/>
    </xf>
    <xf numFmtId="165" fontId="1" fillId="0" borderId="24" xfId="0" applyNumberFormat="1" applyFont="1" applyFill="1" applyBorder="1" applyAlignment="1" applyProtection="1">
      <alignment horizontal="center"/>
    </xf>
    <xf numFmtId="165" fontId="1" fillId="0" borderId="0" xfId="0" applyNumberFormat="1" applyFont="1" applyFill="1" applyBorder="1" applyAlignment="1" applyProtection="1">
      <alignment horizontal="center"/>
    </xf>
    <xf numFmtId="165" fontId="1" fillId="0" borderId="22" xfId="0" applyNumberFormat="1" applyFont="1" applyFill="1" applyBorder="1" applyAlignment="1" applyProtection="1">
      <alignment horizontal="center"/>
    </xf>
    <xf numFmtId="0" fontId="1" fillId="0" borderId="24" xfId="0" applyFont="1" applyFill="1" applyBorder="1" applyAlignment="1" applyProtection="1">
      <alignment horizontal="center"/>
    </xf>
    <xf numFmtId="166" fontId="1" fillId="0" borderId="24"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xf>
    <xf numFmtId="166" fontId="1" fillId="0" borderId="25" xfId="0" applyNumberFormat="1" applyFont="1" applyFill="1" applyBorder="1" applyAlignment="1" applyProtection="1">
      <alignment horizontal="center"/>
    </xf>
    <xf numFmtId="166" fontId="1" fillId="0" borderId="26" xfId="0" applyNumberFormat="1" applyFont="1" applyFill="1" applyBorder="1" applyAlignment="1" applyProtection="1">
      <alignment horizontal="center"/>
    </xf>
    <xf numFmtId="166" fontId="1" fillId="0" borderId="21" xfId="0" applyNumberFormat="1" applyFont="1" applyFill="1" applyBorder="1" applyProtection="1"/>
    <xf numFmtId="0" fontId="1" fillId="0" borderId="21" xfId="0" applyFont="1" applyFill="1" applyBorder="1"/>
    <xf numFmtId="0" fontId="1" fillId="0" borderId="21" xfId="0" applyFont="1" applyFill="1" applyBorder="1" applyAlignment="1" applyProtection="1">
      <alignment horizontal="left"/>
    </xf>
    <xf numFmtId="0" fontId="1" fillId="0" borderId="21" xfId="0" applyFont="1" applyFill="1" applyBorder="1" applyAlignment="1" applyProtection="1">
      <alignment horizontal="center"/>
    </xf>
    <xf numFmtId="2" fontId="1" fillId="0" borderId="21" xfId="0" applyNumberFormat="1" applyFont="1" applyFill="1" applyBorder="1" applyAlignment="1" applyProtection="1">
      <alignment horizontal="center"/>
    </xf>
    <xf numFmtId="0" fontId="1" fillId="0" borderId="22" xfId="0" applyFont="1" applyFill="1" applyBorder="1" applyAlignment="1">
      <alignment horizontal="center"/>
    </xf>
    <xf numFmtId="166" fontId="1" fillId="0" borderId="12" xfId="0" applyNumberFormat="1" applyFont="1" applyFill="1" applyBorder="1" applyAlignment="1" applyProtection="1">
      <alignment horizontal="center"/>
    </xf>
    <xf numFmtId="166" fontId="1" fillId="0" borderId="23" xfId="0" applyNumberFormat="1" applyFont="1" applyFill="1" applyBorder="1" applyAlignment="1" applyProtection="1">
      <alignment horizontal="center"/>
    </xf>
    <xf numFmtId="0" fontId="1" fillId="0" borderId="8" xfId="0" applyFont="1" applyFill="1" applyBorder="1" applyAlignment="1">
      <alignment horizontal="center"/>
    </xf>
    <xf numFmtId="0" fontId="1" fillId="0" borderId="29" xfId="0" applyFont="1" applyFill="1" applyBorder="1" applyAlignment="1" applyProtection="1">
      <alignment horizontal="center"/>
    </xf>
    <xf numFmtId="166" fontId="1" fillId="0" borderId="29" xfId="0" applyNumberFormat="1" applyFont="1" applyFill="1" applyBorder="1" applyAlignment="1" applyProtection="1">
      <alignment horizontal="center"/>
    </xf>
    <xf numFmtId="166" fontId="1" fillId="0" borderId="10" xfId="0" applyNumberFormat="1" applyFont="1" applyFill="1" applyBorder="1" applyAlignment="1" applyProtection="1">
      <alignment horizontal="center"/>
    </xf>
    <xf numFmtId="0" fontId="1" fillId="0" borderId="29" xfId="0" applyFont="1" applyFill="1" applyBorder="1"/>
    <xf numFmtId="0" fontId="1" fillId="7" borderId="0" xfId="0" applyFont="1" applyFill="1"/>
    <xf numFmtId="164" fontId="1" fillId="0" borderId="12" xfId="0" applyNumberFormat="1" applyFont="1" applyFill="1" applyBorder="1" applyAlignment="1" applyProtection="1">
      <alignment horizontal="center"/>
    </xf>
    <xf numFmtId="165" fontId="1" fillId="0" borderId="11" xfId="0" applyNumberFormat="1" applyFont="1" applyFill="1" applyBorder="1"/>
    <xf numFmtId="165" fontId="1" fillId="0" borderId="12" xfId="0" applyNumberFormat="1" applyFont="1" applyFill="1" applyBorder="1"/>
    <xf numFmtId="2" fontId="2" fillId="0" borderId="22" xfId="0" applyNumberFormat="1" applyFont="1" applyFill="1" applyBorder="1" applyAlignment="1">
      <alignment horizontal="center"/>
    </xf>
    <xf numFmtId="1" fontId="1" fillId="0" borderId="22" xfId="0" applyNumberFormat="1" applyFont="1" applyFill="1" applyBorder="1" applyAlignment="1">
      <alignment horizontal="center"/>
    </xf>
    <xf numFmtId="167" fontId="1" fillId="0" borderId="22" xfId="0" applyNumberFormat="1" applyFont="1" applyFill="1" applyBorder="1" applyAlignment="1">
      <alignment horizontal="center"/>
    </xf>
    <xf numFmtId="2" fontId="2" fillId="0" borderId="12" xfId="0" applyNumberFormat="1" applyFont="1" applyFill="1" applyBorder="1" applyAlignment="1">
      <alignment horizontal="center"/>
    </xf>
    <xf numFmtId="0" fontId="2" fillId="2" borderId="2" xfId="0" applyFont="1" applyFill="1" applyBorder="1" applyAlignment="1">
      <alignment horizontal="center"/>
    </xf>
    <xf numFmtId="165" fontId="2" fillId="2" borderId="4" xfId="0" applyNumberFormat="1" applyFont="1" applyFill="1" applyBorder="1" applyAlignment="1" applyProtection="1">
      <alignment horizontal="center"/>
    </xf>
    <xf numFmtId="0" fontId="2" fillId="4" borderId="21" xfId="0" applyFont="1" applyFill="1" applyBorder="1"/>
    <xf numFmtId="0" fontId="2" fillId="4" borderId="21" xfId="0" applyFont="1" applyFill="1" applyBorder="1" applyAlignment="1" applyProtection="1">
      <alignment horizontal="center"/>
    </xf>
    <xf numFmtId="2" fontId="2" fillId="4" borderId="21" xfId="0" applyNumberFormat="1" applyFont="1" applyFill="1" applyBorder="1" applyAlignment="1" applyProtection="1">
      <alignment horizontal="center"/>
    </xf>
    <xf numFmtId="164" fontId="2" fillId="0" borderId="12" xfId="0" applyNumberFormat="1" applyFont="1" applyFill="1" applyBorder="1" applyAlignment="1" applyProtection="1">
      <alignment horizontal="center"/>
    </xf>
    <xf numFmtId="1" fontId="2" fillId="0" borderId="22" xfId="0" applyNumberFormat="1" applyFont="1" applyFill="1" applyBorder="1" applyAlignment="1">
      <alignment horizontal="center"/>
    </xf>
    <xf numFmtId="167" fontId="2" fillId="0" borderId="22" xfId="0" applyNumberFormat="1" applyFont="1" applyFill="1" applyBorder="1" applyAlignment="1">
      <alignment horizontal="center"/>
    </xf>
    <xf numFmtId="164" fontId="1" fillId="0" borderId="0" xfId="0" applyNumberFormat="1" applyFont="1" applyFill="1" applyAlignment="1" applyProtection="1">
      <alignment horizontal="center"/>
    </xf>
    <xf numFmtId="165" fontId="1" fillId="0" borderId="0" xfId="0" applyNumberFormat="1" applyFont="1" applyFill="1" applyAlignment="1" applyProtection="1">
      <alignment horizontal="center"/>
    </xf>
    <xf numFmtId="0" fontId="2" fillId="0" borderId="0" xfId="0" applyFont="1" applyFill="1" applyBorder="1" applyAlignment="1">
      <alignment horizontal="center"/>
    </xf>
    <xf numFmtId="0" fontId="2" fillId="0" borderId="0" xfId="0" applyFont="1" applyFill="1" applyAlignment="1"/>
    <xf numFmtId="0" fontId="2" fillId="0" borderId="4" xfId="0" applyFont="1" applyFill="1" applyBorder="1" applyAlignment="1" applyProtection="1">
      <alignment horizontal="center"/>
    </xf>
    <xf numFmtId="0" fontId="2" fillId="2" borderId="4" xfId="0" applyFont="1" applyFill="1" applyBorder="1" applyAlignment="1" applyProtection="1">
      <alignment horizontal="center"/>
    </xf>
    <xf numFmtId="164" fontId="2" fillId="2" borderId="1" xfId="0" applyNumberFormat="1" applyFont="1" applyFill="1" applyBorder="1" applyAlignment="1" applyProtection="1">
      <alignment horizontal="center"/>
    </xf>
    <xf numFmtId="166" fontId="2" fillId="2" borderId="1" xfId="0" applyNumberFormat="1" applyFont="1" applyFill="1" applyBorder="1" applyAlignment="1" applyProtection="1">
      <alignment horizontal="center"/>
    </xf>
    <xf numFmtId="0" fontId="2" fillId="5" borderId="4" xfId="0" applyFont="1" applyFill="1" applyBorder="1" applyAlignment="1" applyProtection="1">
      <alignment horizontal="center"/>
    </xf>
    <xf numFmtId="164" fontId="2" fillId="5" borderId="1" xfId="0" applyNumberFormat="1" applyFont="1" applyFill="1" applyBorder="1" applyAlignment="1" applyProtection="1">
      <alignment horizontal="center"/>
    </xf>
    <xf numFmtId="165" fontId="2" fillId="5" borderId="4" xfId="0" applyNumberFormat="1" applyFont="1" applyFill="1" applyBorder="1" applyAlignment="1" applyProtection="1">
      <alignment horizontal="center"/>
    </xf>
    <xf numFmtId="166" fontId="2" fillId="5" borderId="1" xfId="0" applyNumberFormat="1" applyFont="1" applyFill="1" applyBorder="1" applyAlignment="1" applyProtection="1">
      <alignment horizontal="center"/>
    </xf>
    <xf numFmtId="0" fontId="2" fillId="6" borderId="4" xfId="0" applyFont="1" applyFill="1" applyBorder="1" applyAlignment="1" applyProtection="1">
      <alignment horizontal="center"/>
    </xf>
    <xf numFmtId="164" fontId="2" fillId="6" borderId="1" xfId="0" applyNumberFormat="1" applyFont="1" applyFill="1" applyBorder="1" applyAlignment="1" applyProtection="1">
      <alignment horizontal="center"/>
    </xf>
    <xf numFmtId="165" fontId="2" fillId="6" borderId="4" xfId="0" applyNumberFormat="1" applyFont="1" applyFill="1" applyBorder="1" applyAlignment="1" applyProtection="1">
      <alignment horizontal="center"/>
    </xf>
    <xf numFmtId="166" fontId="2" fillId="6" borderId="1" xfId="0" applyNumberFormat="1" applyFont="1" applyFill="1" applyBorder="1" applyAlignment="1" applyProtection="1">
      <alignment horizontal="center"/>
    </xf>
    <xf numFmtId="0" fontId="2" fillId="4" borderId="4" xfId="0" applyFont="1" applyFill="1" applyBorder="1" applyAlignment="1" applyProtection="1">
      <alignment horizontal="center"/>
    </xf>
    <xf numFmtId="164" fontId="2" fillId="4" borderId="1" xfId="0" applyNumberFormat="1" applyFont="1" applyFill="1" applyBorder="1" applyAlignment="1" applyProtection="1">
      <alignment horizontal="center"/>
    </xf>
    <xf numFmtId="165" fontId="2" fillId="4" borderId="4" xfId="0" applyNumberFormat="1" applyFont="1" applyFill="1" applyBorder="1" applyAlignment="1" applyProtection="1">
      <alignment horizontal="center"/>
    </xf>
    <xf numFmtId="166" fontId="2" fillId="4" borderId="1" xfId="0" applyNumberFormat="1" applyFont="1" applyFill="1" applyBorder="1" applyAlignment="1" applyProtection="1">
      <alignment horizontal="center"/>
    </xf>
    <xf numFmtId="0" fontId="2" fillId="3" borderId="4" xfId="0" applyFont="1" applyFill="1" applyBorder="1" applyAlignment="1" applyProtection="1">
      <alignment horizontal="center"/>
    </xf>
    <xf numFmtId="164" fontId="2" fillId="3" borderId="1" xfId="0" applyNumberFormat="1" applyFont="1" applyFill="1" applyBorder="1" applyAlignment="1" applyProtection="1">
      <alignment horizontal="center"/>
    </xf>
    <xf numFmtId="165" fontId="2" fillId="3" borderId="4" xfId="0" applyNumberFormat="1" applyFont="1" applyFill="1" applyBorder="1" applyAlignment="1" applyProtection="1">
      <alignment horizontal="center"/>
    </xf>
    <xf numFmtId="166" fontId="2" fillId="3" borderId="1" xfId="0" applyNumberFormat="1" applyFont="1" applyFill="1" applyBorder="1" applyAlignment="1" applyProtection="1">
      <alignment horizontal="center"/>
    </xf>
    <xf numFmtId="165" fontId="2" fillId="0" borderId="1" xfId="0" applyNumberFormat="1" applyFont="1" applyFill="1" applyBorder="1"/>
    <xf numFmtId="2" fontId="2" fillId="0" borderId="1" xfId="0" applyNumberFormat="1" applyFont="1" applyFill="1" applyBorder="1" applyAlignment="1">
      <alignment horizontal="center"/>
    </xf>
    <xf numFmtId="0" fontId="1" fillId="0" borderId="0" xfId="0" applyFont="1" applyFill="1" applyAlignment="1"/>
    <xf numFmtId="166" fontId="1" fillId="0" borderId="0" xfId="0" applyNumberFormat="1" applyFont="1" applyFill="1" applyAlignment="1" applyProtection="1">
      <alignment horizontal="center"/>
    </xf>
    <xf numFmtId="165" fontId="1" fillId="0" borderId="7" xfId="0" applyNumberFormat="1" applyFont="1" applyFill="1" applyBorder="1" applyAlignment="1" applyProtection="1">
      <alignment horizontal="center"/>
    </xf>
    <xf numFmtId="164" fontId="1" fillId="0" borderId="0" xfId="0" applyNumberFormat="1" applyFont="1" applyFill="1"/>
    <xf numFmtId="165" fontId="1" fillId="0" borderId="22" xfId="0" applyNumberFormat="1" applyFont="1" applyFill="1" applyBorder="1" applyAlignment="1">
      <alignment horizontal="center"/>
    </xf>
    <xf numFmtId="0" fontId="1" fillId="0" borderId="23" xfId="0" applyFont="1" applyFill="1" applyBorder="1" applyAlignment="1">
      <alignment horizontal="center"/>
    </xf>
    <xf numFmtId="0" fontId="1" fillId="0" borderId="33" xfId="0" applyFont="1" applyFill="1" applyBorder="1" applyAlignment="1">
      <alignment horizontal="center"/>
    </xf>
    <xf numFmtId="164" fontId="1" fillId="0" borderId="17" xfId="0" applyNumberFormat="1" applyFont="1" applyFill="1" applyBorder="1" applyAlignment="1" applyProtection="1">
      <alignment horizontal="center" wrapText="1"/>
    </xf>
    <xf numFmtId="165" fontId="1" fillId="0" borderId="17" xfId="0" applyNumberFormat="1" applyFont="1" applyFill="1" applyBorder="1" applyAlignment="1" applyProtection="1">
      <alignment horizontal="center" wrapText="1"/>
    </xf>
    <xf numFmtId="0" fontId="1" fillId="0" borderId="34" xfId="0" applyFont="1" applyFill="1" applyBorder="1" applyAlignment="1" applyProtection="1">
      <alignment horizontal="center" wrapText="1"/>
    </xf>
    <xf numFmtId="0" fontId="1" fillId="0" borderId="33" xfId="0" applyFont="1" applyFill="1" applyBorder="1" applyAlignment="1">
      <alignment wrapText="1"/>
    </xf>
    <xf numFmtId="0" fontId="1" fillId="0" borderId="17" xfId="0" applyFont="1" applyFill="1" applyBorder="1" applyAlignment="1">
      <alignment wrapText="1"/>
    </xf>
    <xf numFmtId="0" fontId="1" fillId="0" borderId="17" xfId="0" applyFont="1" applyFill="1" applyBorder="1" applyAlignment="1" applyProtection="1">
      <alignment wrapText="1"/>
    </xf>
    <xf numFmtId="0" fontId="1" fillId="0" borderId="34" xfId="0" applyFont="1" applyFill="1" applyBorder="1" applyAlignment="1" applyProtection="1">
      <alignment wrapText="1"/>
    </xf>
    <xf numFmtId="0" fontId="2" fillId="4" borderId="26" xfId="0" applyFont="1" applyFill="1" applyBorder="1"/>
    <xf numFmtId="0" fontId="5" fillId="4" borderId="26" xfId="0" applyFont="1" applyFill="1" applyBorder="1" applyAlignment="1">
      <alignment horizontal="center" wrapText="1"/>
    </xf>
    <xf numFmtId="0" fontId="6" fillId="4" borderId="26" xfId="0" applyFont="1" applyFill="1" applyBorder="1" applyAlignment="1">
      <alignment horizontal="center" wrapText="1"/>
    </xf>
    <xf numFmtId="0" fontId="5" fillId="4" borderId="26" xfId="0" applyFont="1" applyFill="1" applyBorder="1" applyAlignment="1">
      <alignment horizontal="center"/>
    </xf>
    <xf numFmtId="165" fontId="1" fillId="0" borderId="25" xfId="0" applyNumberFormat="1" applyFont="1" applyFill="1" applyBorder="1" applyAlignment="1" applyProtection="1">
      <alignment horizontal="center"/>
    </xf>
    <xf numFmtId="165" fontId="1" fillId="0" borderId="35" xfId="0" applyNumberFormat="1" applyFont="1" applyFill="1" applyBorder="1" applyAlignment="1" applyProtection="1">
      <alignment horizontal="center"/>
    </xf>
    <xf numFmtId="0" fontId="1" fillId="0" borderId="36" xfId="0" applyFont="1" applyFill="1" applyBorder="1" applyAlignment="1">
      <alignment horizontal="center"/>
    </xf>
    <xf numFmtId="166" fontId="1" fillId="0" borderId="35" xfId="0" applyNumberFormat="1" applyFont="1" applyFill="1" applyBorder="1" applyAlignment="1" applyProtection="1">
      <alignment horizontal="center"/>
    </xf>
    <xf numFmtId="0" fontId="1" fillId="0" borderId="5" xfId="0" applyFont="1" applyFill="1" applyBorder="1" applyProtection="1"/>
    <xf numFmtId="166" fontId="1" fillId="0" borderId="37" xfId="0" applyNumberFormat="1" applyFont="1" applyFill="1" applyBorder="1" applyProtection="1"/>
    <xf numFmtId="0" fontId="1" fillId="0" borderId="37" xfId="0" applyFont="1" applyFill="1" applyBorder="1" applyProtection="1"/>
    <xf numFmtId="0" fontId="1" fillId="0" borderId="11" xfId="0" applyFont="1" applyFill="1" applyBorder="1" applyProtection="1"/>
    <xf numFmtId="0" fontId="1" fillId="0" borderId="6" xfId="0" applyFont="1" applyFill="1" applyBorder="1" applyProtection="1"/>
    <xf numFmtId="0" fontId="1" fillId="0" borderId="25" xfId="0" applyFont="1" applyFill="1" applyBorder="1"/>
    <xf numFmtId="0" fontId="1" fillId="0" borderId="12" xfId="0" applyFont="1" applyFill="1" applyBorder="1" applyAlignment="1">
      <alignment horizontal="center"/>
    </xf>
    <xf numFmtId="0" fontId="2" fillId="4" borderId="38" xfId="0" applyFont="1" applyFill="1" applyBorder="1"/>
    <xf numFmtId="0" fontId="2" fillId="4" borderId="38" xfId="0" applyFont="1" applyFill="1" applyBorder="1" applyAlignment="1">
      <alignment horizontal="center"/>
    </xf>
    <xf numFmtId="0" fontId="1" fillId="4" borderId="38" xfId="0" applyFont="1" applyFill="1" applyBorder="1" applyAlignment="1">
      <alignment horizontal="center"/>
    </xf>
    <xf numFmtId="0" fontId="1" fillId="0" borderId="24" xfId="0" applyFont="1" applyFill="1" applyBorder="1" applyAlignment="1">
      <alignment horizontal="center"/>
    </xf>
    <xf numFmtId="0" fontId="1" fillId="0" borderId="22" xfId="0" applyFont="1" applyFill="1" applyBorder="1" applyProtection="1"/>
    <xf numFmtId="166" fontId="1" fillId="0" borderId="25" xfId="0" applyNumberFormat="1" applyFont="1" applyFill="1" applyBorder="1" applyProtection="1"/>
    <xf numFmtId="0" fontId="1" fillId="0" borderId="25" xfId="0" applyFont="1" applyFill="1" applyBorder="1" applyProtection="1"/>
    <xf numFmtId="0" fontId="1" fillId="0" borderId="12" xfId="0" applyFont="1" applyFill="1" applyBorder="1" applyProtection="1"/>
    <xf numFmtId="0" fontId="1" fillId="0" borderId="26" xfId="0" applyFont="1" applyFill="1" applyBorder="1"/>
    <xf numFmtId="166" fontId="2" fillId="0" borderId="26" xfId="0" applyNumberFormat="1" applyFont="1" applyFill="1" applyBorder="1" applyAlignment="1">
      <alignment horizontal="center"/>
    </xf>
    <xf numFmtId="0" fontId="7" fillId="0" borderId="26" xfId="0" applyFont="1" applyFill="1" applyBorder="1" applyAlignment="1">
      <alignment horizontal="center"/>
    </xf>
    <xf numFmtId="2" fontId="2" fillId="0" borderId="26" xfId="0" applyNumberFormat="1" applyFont="1" applyFill="1" applyBorder="1" applyAlignment="1">
      <alignment horizontal="center"/>
    </xf>
    <xf numFmtId="0" fontId="1" fillId="0" borderId="22" xfId="0" applyFont="1" applyFill="1" applyBorder="1"/>
    <xf numFmtId="0" fontId="1" fillId="0" borderId="24" xfId="0" applyFont="1" applyFill="1" applyBorder="1"/>
    <xf numFmtId="166" fontId="2" fillId="0" borderId="24" xfId="0" applyNumberFormat="1" applyFont="1" applyFill="1" applyBorder="1" applyAlignment="1">
      <alignment horizontal="center"/>
    </xf>
    <xf numFmtId="0" fontId="7" fillId="0" borderId="24" xfId="0" applyFont="1" applyFill="1" applyBorder="1" applyAlignment="1">
      <alignment horizontal="center"/>
    </xf>
    <xf numFmtId="2" fontId="2" fillId="0" borderId="24" xfId="0" applyNumberFormat="1" applyFont="1" applyFill="1" applyBorder="1" applyAlignment="1">
      <alignment horizontal="center"/>
    </xf>
    <xf numFmtId="164" fontId="1" fillId="0" borderId="0" xfId="0" applyNumberFormat="1" applyFont="1" applyFill="1" applyBorder="1" applyAlignment="1" applyProtection="1">
      <alignment horizontal="center"/>
    </xf>
    <xf numFmtId="0" fontId="1" fillId="0" borderId="38" xfId="0" applyFont="1" applyFill="1" applyBorder="1"/>
    <xf numFmtId="166" fontId="2" fillId="0" borderId="38" xfId="0" applyNumberFormat="1" applyFont="1" applyFill="1" applyBorder="1" applyAlignment="1">
      <alignment horizontal="center"/>
    </xf>
    <xf numFmtId="0" fontId="7" fillId="0" borderId="38" xfId="0" applyFont="1" applyFill="1" applyBorder="1" applyAlignment="1">
      <alignment horizontal="center"/>
    </xf>
    <xf numFmtId="2" fontId="2" fillId="0" borderId="38" xfId="0" applyNumberFormat="1" applyFont="1" applyFill="1" applyBorder="1" applyAlignment="1">
      <alignment horizontal="center"/>
    </xf>
    <xf numFmtId="166" fontId="2" fillId="4" borderId="38" xfId="0" applyNumberFormat="1" applyFont="1" applyFill="1" applyBorder="1" applyAlignment="1">
      <alignment horizontal="center"/>
    </xf>
    <xf numFmtId="0" fontId="8" fillId="4" borderId="38" xfId="0" applyFont="1" applyFill="1" applyBorder="1" applyAlignment="1">
      <alignment horizontal="center"/>
    </xf>
    <xf numFmtId="2" fontId="2" fillId="4" borderId="38" xfId="0" applyNumberFormat="1" applyFont="1" applyFill="1" applyBorder="1" applyAlignment="1">
      <alignment horizontal="center"/>
    </xf>
    <xf numFmtId="0" fontId="2" fillId="3" borderId="41" xfId="0" applyFont="1" applyFill="1" applyBorder="1"/>
    <xf numFmtId="0" fontId="2" fillId="3" borderId="25" xfId="0" applyFont="1" applyFill="1" applyBorder="1"/>
    <xf numFmtId="166" fontId="1" fillId="3" borderId="42" xfId="0" applyNumberFormat="1" applyFont="1" applyFill="1" applyBorder="1"/>
    <xf numFmtId="0" fontId="1" fillId="3" borderId="43" xfId="0" applyFont="1" applyFill="1" applyBorder="1"/>
    <xf numFmtId="0" fontId="1" fillId="3" borderId="0" xfId="0" applyFont="1" applyFill="1" applyBorder="1"/>
    <xf numFmtId="0" fontId="1" fillId="3" borderId="16" xfId="0" applyFont="1" applyFill="1" applyBorder="1"/>
    <xf numFmtId="166" fontId="1" fillId="3" borderId="25" xfId="0" applyNumberFormat="1" applyFont="1" applyFill="1" applyBorder="1"/>
    <xf numFmtId="0" fontId="2" fillId="3" borderId="42" xfId="0" applyFont="1" applyFill="1" applyBorder="1"/>
    <xf numFmtId="0" fontId="1" fillId="3" borderId="44" xfId="0" applyFont="1" applyFill="1" applyBorder="1"/>
    <xf numFmtId="0" fontId="2" fillId="3" borderId="16" xfId="0" applyFont="1" applyFill="1" applyBorder="1"/>
    <xf numFmtId="0" fontId="2" fillId="3" borderId="0" xfId="0" applyFont="1" applyFill="1" applyBorder="1"/>
    <xf numFmtId="0" fontId="9" fillId="2" borderId="4" xfId="0" applyFont="1" applyFill="1" applyBorder="1" applyProtection="1"/>
    <xf numFmtId="0" fontId="9" fillId="2" borderId="39" xfId="0" applyFont="1" applyFill="1" applyBorder="1" applyProtection="1"/>
    <xf numFmtId="0" fontId="9" fillId="2" borderId="1" xfId="0" applyFont="1" applyFill="1" applyBorder="1" applyProtection="1"/>
    <xf numFmtId="0" fontId="9" fillId="2" borderId="2" xfId="0" applyFont="1" applyFill="1" applyBorder="1" applyProtection="1"/>
    <xf numFmtId="0" fontId="1" fillId="2" borderId="21" xfId="0" applyFont="1" applyFill="1" applyBorder="1"/>
    <xf numFmtId="0" fontId="9" fillId="2" borderId="1" xfId="0" applyFont="1" applyFill="1" applyBorder="1" applyAlignment="1" applyProtection="1">
      <alignment horizontal="center"/>
    </xf>
    <xf numFmtId="0" fontId="9" fillId="0" borderId="0" xfId="0" applyFont="1" applyFill="1"/>
    <xf numFmtId="0" fontId="2" fillId="3" borderId="45" xfId="0" applyFont="1" applyFill="1" applyBorder="1"/>
    <xf numFmtId="0" fontId="1" fillId="3" borderId="46" xfId="0" applyFont="1" applyFill="1" applyBorder="1"/>
    <xf numFmtId="0" fontId="1" fillId="3" borderId="47" xfId="0" applyFont="1" applyFill="1" applyBorder="1"/>
    <xf numFmtId="0" fontId="1" fillId="0" borderId="47" xfId="0" applyFont="1" applyFill="1" applyBorder="1"/>
    <xf numFmtId="0" fontId="1" fillId="0" borderId="45" xfId="0" applyFont="1" applyFill="1" applyBorder="1"/>
    <xf numFmtId="0" fontId="1" fillId="8" borderId="22" xfId="0" applyFont="1" applyFill="1" applyBorder="1" applyAlignment="1" applyProtection="1">
      <alignment horizontal="center"/>
    </xf>
    <xf numFmtId="164" fontId="1" fillId="0" borderId="0" xfId="0" applyNumberFormat="1" applyFont="1" applyFill="1" applyProtection="1"/>
    <xf numFmtId="16" fontId="1" fillId="0" borderId="0" xfId="0" applyNumberFormat="1" applyFont="1" applyFill="1"/>
    <xf numFmtId="0" fontId="1" fillId="0" borderId="22" xfId="0" applyFont="1" applyFill="1" applyBorder="1" applyAlignment="1" applyProtection="1"/>
    <xf numFmtId="0" fontId="1" fillId="0" borderId="25" xfId="0" applyFont="1" applyFill="1" applyBorder="1" applyAlignment="1" applyProtection="1">
      <alignment horizontal="center"/>
    </xf>
    <xf numFmtId="164" fontId="1" fillId="0" borderId="25" xfId="0" applyNumberFormat="1" applyFont="1" applyFill="1" applyBorder="1" applyProtection="1"/>
    <xf numFmtId="166" fontId="1" fillId="0" borderId="16" xfId="0" applyNumberFormat="1" applyFont="1" applyFill="1" applyBorder="1" applyAlignment="1" applyProtection="1">
      <alignment horizontal="center"/>
    </xf>
    <xf numFmtId="0" fontId="1" fillId="0" borderId="37" xfId="0" applyFont="1" applyFill="1" applyBorder="1"/>
    <xf numFmtId="164" fontId="1" fillId="0" borderId="0" xfId="0" applyNumberFormat="1" applyFont="1" applyFill="1" applyBorder="1" applyProtection="1"/>
    <xf numFmtId="0" fontId="1" fillId="0" borderId="0" xfId="0" applyFont="1" applyFill="1" applyBorder="1" applyAlignment="1" applyProtection="1"/>
    <xf numFmtId="168" fontId="10" fillId="0" borderId="0" xfId="0" applyNumberFormat="1" applyFont="1"/>
    <xf numFmtId="0" fontId="1" fillId="0" borderId="49" xfId="0" applyFont="1" applyFill="1" applyBorder="1" applyAlignment="1">
      <alignment wrapText="1"/>
    </xf>
    <xf numFmtId="0" fontId="1" fillId="0" borderId="36" xfId="0" applyFont="1" applyFill="1" applyBorder="1" applyAlignment="1">
      <alignment wrapText="1"/>
    </xf>
    <xf numFmtId="0" fontId="1" fillId="0" borderId="36" xfId="0" applyFont="1" applyFill="1" applyBorder="1" applyAlignment="1" applyProtection="1">
      <alignment wrapText="1"/>
    </xf>
    <xf numFmtId="0" fontId="1" fillId="0" borderId="50" xfId="0" applyFont="1" applyFill="1" applyBorder="1" applyAlignment="1" applyProtection="1">
      <alignment wrapText="1"/>
    </xf>
    <xf numFmtId="0" fontId="1" fillId="0" borderId="25" xfId="0" applyFont="1" applyFill="1" applyBorder="1" applyAlignment="1">
      <alignment horizontal="center"/>
    </xf>
    <xf numFmtId="0" fontId="1" fillId="0" borderId="21" xfId="0" applyFont="1" applyFill="1" applyBorder="1" applyAlignment="1">
      <alignment horizontal="center"/>
    </xf>
    <xf numFmtId="166" fontId="1" fillId="0" borderId="0" xfId="0" applyNumberFormat="1" applyFont="1" applyFill="1" applyBorder="1" applyProtection="1"/>
    <xf numFmtId="166" fontId="1" fillId="0" borderId="0" xfId="0" applyNumberFormat="1" applyFont="1" applyFill="1" applyBorder="1" applyAlignment="1">
      <alignment horizontal="center"/>
    </xf>
    <xf numFmtId="165" fontId="1" fillId="0" borderId="0" xfId="0" applyNumberFormat="1" applyFont="1" applyFill="1"/>
    <xf numFmtId="2" fontId="1" fillId="0" borderId="21" xfId="0" applyNumberFormat="1" applyFont="1" applyFill="1" applyBorder="1" applyAlignment="1">
      <alignment horizontal="center"/>
    </xf>
    <xf numFmtId="167" fontId="1" fillId="0" borderId="21" xfId="0" applyNumberFormat="1" applyFont="1" applyFill="1" applyBorder="1" applyAlignment="1">
      <alignment horizontal="center"/>
    </xf>
    <xf numFmtId="165" fontId="1" fillId="0" borderId="21" xfId="0" applyNumberFormat="1" applyFont="1" applyFill="1" applyBorder="1" applyAlignment="1">
      <alignment horizontal="center"/>
    </xf>
    <xf numFmtId="165" fontId="1" fillId="9" borderId="15" xfId="0" applyNumberFormat="1" applyFont="1" applyFill="1" applyBorder="1" applyProtection="1"/>
    <xf numFmtId="0" fontId="1" fillId="9" borderId="15" xfId="0" applyFont="1" applyFill="1" applyBorder="1" applyProtection="1"/>
    <xf numFmtId="0" fontId="1" fillId="9" borderId="29" xfId="0" applyFont="1" applyFill="1" applyBorder="1" applyProtection="1"/>
    <xf numFmtId="0" fontId="1" fillId="9" borderId="9" xfId="0" applyFont="1" applyFill="1" applyBorder="1" applyProtection="1"/>
    <xf numFmtId="0" fontId="1" fillId="9" borderId="29" xfId="0" applyFont="1" applyFill="1" applyBorder="1" applyAlignment="1" applyProtection="1">
      <alignment horizontal="center"/>
    </xf>
    <xf numFmtId="0" fontId="1" fillId="0" borderId="49" xfId="0" applyFont="1" applyFill="1" applyBorder="1" applyAlignment="1">
      <alignment horizontal="center"/>
    </xf>
    <xf numFmtId="164" fontId="1" fillId="0" borderId="36" xfId="0" applyNumberFormat="1" applyFont="1" applyFill="1" applyBorder="1" applyAlignment="1" applyProtection="1">
      <alignment horizontal="center" wrapText="1"/>
    </xf>
    <xf numFmtId="165" fontId="1" fillId="0" borderId="36" xfId="0" applyNumberFormat="1" applyFont="1" applyFill="1" applyBorder="1" applyAlignment="1" applyProtection="1">
      <alignment horizontal="center" wrapText="1"/>
    </xf>
    <xf numFmtId="0" fontId="1" fillId="0" borderId="50" xfId="0" applyFont="1" applyFill="1" applyBorder="1" applyAlignment="1" applyProtection="1">
      <alignment horizontal="center" wrapText="1"/>
    </xf>
    <xf numFmtId="0" fontId="9" fillId="10" borderId="4" xfId="0" applyFont="1" applyFill="1" applyBorder="1" applyAlignment="1" applyProtection="1">
      <alignment horizontal="center"/>
    </xf>
    <xf numFmtId="164" fontId="9" fillId="10" borderId="17" xfId="0" applyNumberFormat="1" applyFont="1" applyFill="1" applyBorder="1" applyAlignment="1" applyProtection="1">
      <alignment horizontal="center"/>
    </xf>
    <xf numFmtId="165" fontId="9" fillId="10" borderId="39" xfId="0" applyNumberFormat="1" applyFont="1" applyFill="1" applyBorder="1" applyAlignment="1" applyProtection="1">
      <alignment horizontal="center"/>
    </xf>
    <xf numFmtId="165" fontId="9" fillId="10" borderId="34" xfId="0" applyNumberFormat="1" applyFont="1" applyFill="1" applyBorder="1" applyAlignment="1" applyProtection="1">
      <alignment horizontal="center"/>
    </xf>
    <xf numFmtId="165" fontId="9" fillId="10" borderId="2" xfId="0" applyNumberFormat="1" applyFont="1" applyFill="1" applyBorder="1" applyAlignment="1" applyProtection="1">
      <alignment horizontal="center"/>
    </xf>
    <xf numFmtId="0" fontId="9" fillId="10" borderId="17" xfId="0" applyFont="1" applyFill="1" applyBorder="1" applyAlignment="1" applyProtection="1">
      <alignment horizontal="center"/>
    </xf>
    <xf numFmtId="166" fontId="9" fillId="10" borderId="2" xfId="0" applyNumberFormat="1" applyFont="1" applyFill="1" applyBorder="1" applyAlignment="1" applyProtection="1">
      <alignment horizontal="center"/>
    </xf>
    <xf numFmtId="166" fontId="9" fillId="10" borderId="17" xfId="0" applyNumberFormat="1" applyFont="1" applyFill="1" applyBorder="1" applyAlignment="1" applyProtection="1">
      <alignment horizontal="center"/>
    </xf>
    <xf numFmtId="166" fontId="9" fillId="10" borderId="39" xfId="0" applyNumberFormat="1" applyFont="1" applyFill="1" applyBorder="1" applyAlignment="1" applyProtection="1">
      <alignment horizontal="center"/>
    </xf>
    <xf numFmtId="166" fontId="9" fillId="10" borderId="34" xfId="0" applyNumberFormat="1" applyFont="1" applyFill="1" applyBorder="1" applyAlignment="1" applyProtection="1">
      <alignment horizontal="center"/>
    </xf>
    <xf numFmtId="166" fontId="9" fillId="10" borderId="1" xfId="0" applyNumberFormat="1" applyFont="1" applyFill="1" applyBorder="1" applyAlignment="1" applyProtection="1">
      <alignment horizontal="center"/>
    </xf>
    <xf numFmtId="0" fontId="9" fillId="10" borderId="4" xfId="0" applyFont="1" applyFill="1" applyBorder="1" applyProtection="1"/>
    <xf numFmtId="0" fontId="9" fillId="10" borderId="39" xfId="0" applyFont="1" applyFill="1" applyBorder="1" applyProtection="1"/>
    <xf numFmtId="0" fontId="9" fillId="10" borderId="1" xfId="0" applyFont="1" applyFill="1" applyBorder="1" applyProtection="1"/>
    <xf numFmtId="0" fontId="1" fillId="10" borderId="1" xfId="0" applyFont="1" applyFill="1" applyBorder="1"/>
    <xf numFmtId="0" fontId="2" fillId="10" borderId="4" xfId="0" applyFont="1" applyFill="1" applyBorder="1" applyProtection="1"/>
    <xf numFmtId="0" fontId="2" fillId="10" borderId="39" xfId="0" applyFont="1" applyFill="1" applyBorder="1" applyProtection="1"/>
    <xf numFmtId="0" fontId="2" fillId="10" borderId="1" xfId="0" applyFont="1" applyFill="1" applyBorder="1" applyProtection="1"/>
    <xf numFmtId="0" fontId="2" fillId="10" borderId="2" xfId="0" applyFont="1" applyFill="1" applyBorder="1" applyProtection="1"/>
    <xf numFmtId="0" fontId="2" fillId="10" borderId="1" xfId="0" applyFont="1" applyFill="1" applyBorder="1" applyAlignment="1" applyProtection="1">
      <alignment horizontal="center"/>
    </xf>
    <xf numFmtId="0" fontId="2" fillId="11" borderId="4" xfId="0" applyFont="1" applyFill="1" applyBorder="1" applyAlignment="1" applyProtection="1"/>
    <xf numFmtId="0" fontId="2" fillId="11" borderId="39" xfId="0" applyFont="1" applyFill="1" applyBorder="1" applyAlignment="1" applyProtection="1">
      <alignment horizontal="center"/>
    </xf>
    <xf numFmtId="164" fontId="2" fillId="11" borderId="39" xfId="0" applyNumberFormat="1" applyFont="1" applyFill="1" applyBorder="1" applyProtection="1"/>
    <xf numFmtId="165" fontId="2" fillId="11" borderId="17" xfId="0" applyNumberFormat="1" applyFont="1" applyFill="1" applyBorder="1" applyAlignment="1" applyProtection="1">
      <alignment horizontal="center"/>
    </xf>
    <xf numFmtId="165" fontId="2" fillId="11" borderId="2" xfId="0" applyNumberFormat="1" applyFont="1" applyFill="1" applyBorder="1" applyAlignment="1" applyProtection="1">
      <alignment horizontal="center"/>
    </xf>
    <xf numFmtId="165" fontId="2" fillId="11" borderId="39" xfId="0" applyNumberFormat="1" applyFont="1" applyFill="1" applyBorder="1" applyAlignment="1" applyProtection="1">
      <alignment horizontal="center"/>
    </xf>
    <xf numFmtId="0" fontId="2" fillId="11" borderId="17" xfId="0" applyFont="1" applyFill="1" applyBorder="1" applyAlignment="1" applyProtection="1">
      <alignment horizontal="center"/>
    </xf>
    <xf numFmtId="166" fontId="2" fillId="11" borderId="17" xfId="0" applyNumberFormat="1" applyFont="1" applyFill="1" applyBorder="1" applyAlignment="1" applyProtection="1">
      <alignment horizontal="center"/>
    </xf>
    <xf numFmtId="164" fontId="2" fillId="11" borderId="2" xfId="0" applyNumberFormat="1" applyFont="1" applyFill="1" applyBorder="1" applyAlignment="1" applyProtection="1">
      <alignment horizontal="center"/>
    </xf>
    <xf numFmtId="166" fontId="2" fillId="11" borderId="2" xfId="0" applyNumberFormat="1" applyFont="1" applyFill="1" applyBorder="1" applyAlignment="1" applyProtection="1">
      <alignment horizontal="center"/>
    </xf>
    <xf numFmtId="166" fontId="2" fillId="11" borderId="34" xfId="0" applyNumberFormat="1" applyFont="1" applyFill="1" applyBorder="1" applyAlignment="1" applyProtection="1">
      <alignment horizontal="center"/>
    </xf>
    <xf numFmtId="166" fontId="2" fillId="11" borderId="1" xfId="0" applyNumberFormat="1" applyFont="1" applyFill="1" applyBorder="1" applyAlignment="1" applyProtection="1">
      <alignment horizontal="center"/>
    </xf>
    <xf numFmtId="0" fontId="2" fillId="11" borderId="4" xfId="0" applyFont="1" applyFill="1" applyBorder="1" applyProtection="1"/>
    <xf numFmtId="0" fontId="2" fillId="11" borderId="39" xfId="0" applyFont="1" applyFill="1" applyBorder="1" applyProtection="1"/>
    <xf numFmtId="0" fontId="2" fillId="11" borderId="1" xfId="0" applyFont="1" applyFill="1" applyBorder="1" applyProtection="1"/>
    <xf numFmtId="0" fontId="2" fillId="11" borderId="2" xfId="0" applyFont="1" applyFill="1" applyBorder="1" applyProtection="1"/>
    <xf numFmtId="0" fontId="2" fillId="11" borderId="1" xfId="0" applyFont="1" applyFill="1" applyBorder="1" applyAlignment="1" applyProtection="1">
      <alignment horizontal="center"/>
    </xf>
    <xf numFmtId="0" fontId="2" fillId="13" borderId="1" xfId="0" applyFont="1" applyFill="1" applyBorder="1" applyAlignment="1" applyProtection="1">
      <alignment horizontal="center"/>
    </xf>
    <xf numFmtId="0" fontId="2" fillId="13" borderId="2" xfId="0" applyFont="1" applyFill="1" applyBorder="1" applyAlignment="1" applyProtection="1">
      <alignment horizontal="center"/>
    </xf>
    <xf numFmtId="164" fontId="2" fillId="13" borderId="19" xfId="0" applyNumberFormat="1" applyFont="1" applyFill="1" applyBorder="1" applyAlignment="1" applyProtection="1">
      <alignment horizontal="center"/>
    </xf>
    <xf numFmtId="165" fontId="2" fillId="13" borderId="19" xfId="0" applyNumberFormat="1" applyFont="1" applyFill="1" applyBorder="1" applyAlignment="1" applyProtection="1">
      <alignment horizontal="center"/>
    </xf>
    <xf numFmtId="165" fontId="2" fillId="13" borderId="2" xfId="0" applyNumberFormat="1" applyFont="1" applyFill="1" applyBorder="1" applyAlignment="1" applyProtection="1">
      <alignment horizontal="center"/>
    </xf>
    <xf numFmtId="165" fontId="2" fillId="13" borderId="4" xfId="0" applyNumberFormat="1" applyFont="1" applyFill="1" applyBorder="1" applyAlignment="1" applyProtection="1">
      <alignment horizontal="center"/>
    </xf>
    <xf numFmtId="0" fontId="2" fillId="13" borderId="19" xfId="0" applyFont="1" applyFill="1" applyBorder="1" applyAlignment="1" applyProtection="1">
      <alignment horizontal="center"/>
    </xf>
    <xf numFmtId="166" fontId="2" fillId="13" borderId="19" xfId="0" applyNumberFormat="1" applyFont="1" applyFill="1" applyBorder="1" applyAlignment="1" applyProtection="1">
      <alignment horizontal="center"/>
    </xf>
    <xf numFmtId="166" fontId="2" fillId="13" borderId="2" xfId="0" applyNumberFormat="1" applyFont="1" applyFill="1" applyBorder="1" applyAlignment="1" applyProtection="1">
      <alignment horizontal="center"/>
    </xf>
    <xf numFmtId="166" fontId="2" fillId="13" borderId="30" xfId="0" applyNumberFormat="1" applyFont="1" applyFill="1" applyBorder="1" applyAlignment="1" applyProtection="1">
      <alignment horizontal="center"/>
    </xf>
    <xf numFmtId="166" fontId="2" fillId="13" borderId="3" xfId="0" applyNumberFormat="1" applyFont="1" applyFill="1" applyBorder="1" applyAlignment="1" applyProtection="1">
      <alignment horizontal="center"/>
    </xf>
    <xf numFmtId="0" fontId="2" fillId="13" borderId="4" xfId="0" applyFont="1" applyFill="1" applyBorder="1" applyAlignment="1" applyProtection="1">
      <alignment horizontal="center"/>
    </xf>
    <xf numFmtId="164" fontId="2" fillId="13" borderId="17" xfId="0" applyNumberFormat="1" applyFont="1" applyFill="1" applyBorder="1" applyAlignment="1" applyProtection="1">
      <alignment horizontal="center"/>
    </xf>
    <xf numFmtId="165" fontId="2" fillId="13" borderId="39" xfId="0" applyNumberFormat="1" applyFont="1" applyFill="1" applyBorder="1" applyAlignment="1" applyProtection="1">
      <alignment horizontal="center"/>
    </xf>
    <xf numFmtId="165" fontId="2" fillId="13" borderId="34" xfId="0" applyNumberFormat="1" applyFont="1" applyFill="1" applyBorder="1" applyAlignment="1" applyProtection="1">
      <alignment horizontal="center"/>
    </xf>
    <xf numFmtId="0" fontId="2" fillId="13" borderId="17" xfId="0" applyFont="1" applyFill="1" applyBorder="1" applyAlignment="1" applyProtection="1">
      <alignment horizontal="center"/>
    </xf>
    <xf numFmtId="166" fontId="2" fillId="13" borderId="17" xfId="0" applyNumberFormat="1" applyFont="1" applyFill="1" applyBorder="1" applyAlignment="1" applyProtection="1">
      <alignment horizontal="center"/>
    </xf>
    <xf numFmtId="166" fontId="2" fillId="13" borderId="39" xfId="0" applyNumberFormat="1" applyFont="1" applyFill="1" applyBorder="1" applyAlignment="1" applyProtection="1">
      <alignment horizontal="center"/>
    </xf>
    <xf numFmtId="166" fontId="2" fillId="13" borderId="34" xfId="0" applyNumberFormat="1" applyFont="1" applyFill="1" applyBorder="1" applyAlignment="1" applyProtection="1">
      <alignment horizontal="center"/>
    </xf>
    <xf numFmtId="166" fontId="2" fillId="13" borderId="1" xfId="0" applyNumberFormat="1" applyFont="1" applyFill="1" applyBorder="1" applyAlignment="1" applyProtection="1">
      <alignment horizontal="center"/>
    </xf>
    <xf numFmtId="0" fontId="2" fillId="13" borderId="4" xfId="0" applyFont="1" applyFill="1" applyBorder="1" applyProtection="1"/>
    <xf numFmtId="0" fontId="2" fillId="13" borderId="39" xfId="0" applyFont="1" applyFill="1" applyBorder="1" applyProtection="1"/>
    <xf numFmtId="0" fontId="2" fillId="13" borderId="1" xfId="0" applyFont="1" applyFill="1" applyBorder="1" applyProtection="1"/>
    <xf numFmtId="0" fontId="2" fillId="13" borderId="2" xfId="0" applyFont="1" applyFill="1" applyBorder="1" applyProtection="1"/>
    <xf numFmtId="0" fontId="1" fillId="13" borderId="1" xfId="0" applyFont="1" applyFill="1" applyBorder="1"/>
    <xf numFmtId="0" fontId="9" fillId="13" borderId="4" xfId="0" applyFont="1" applyFill="1" applyBorder="1" applyAlignment="1" applyProtection="1">
      <alignment horizontal="center"/>
    </xf>
    <xf numFmtId="164" fontId="9" fillId="13" borderId="17" xfId="0" applyNumberFormat="1" applyFont="1" applyFill="1" applyBorder="1" applyAlignment="1" applyProtection="1">
      <alignment horizontal="center"/>
    </xf>
    <xf numFmtId="165" fontId="9" fillId="13" borderId="39" xfId="0" applyNumberFormat="1" applyFont="1" applyFill="1" applyBorder="1" applyAlignment="1" applyProtection="1">
      <alignment horizontal="center"/>
    </xf>
    <xf numFmtId="165" fontId="9" fillId="13" borderId="34" xfId="0" applyNumberFormat="1" applyFont="1" applyFill="1" applyBorder="1" applyAlignment="1" applyProtection="1">
      <alignment horizontal="center"/>
    </xf>
    <xf numFmtId="165" fontId="9" fillId="13" borderId="2" xfId="0" applyNumberFormat="1" applyFont="1" applyFill="1" applyBorder="1" applyAlignment="1" applyProtection="1">
      <alignment horizontal="center"/>
    </xf>
    <xf numFmtId="0" fontId="9" fillId="13" borderId="17" xfId="0" applyFont="1" applyFill="1" applyBorder="1" applyAlignment="1" applyProtection="1">
      <alignment horizontal="center"/>
    </xf>
    <xf numFmtId="166" fontId="9" fillId="13" borderId="2" xfId="0" applyNumberFormat="1" applyFont="1" applyFill="1" applyBorder="1" applyAlignment="1" applyProtection="1">
      <alignment horizontal="center"/>
    </xf>
    <xf numFmtId="166" fontId="9" fillId="13" borderId="17" xfId="0" applyNumberFormat="1" applyFont="1" applyFill="1" applyBorder="1" applyAlignment="1" applyProtection="1">
      <alignment horizontal="center"/>
    </xf>
    <xf numFmtId="166" fontId="9" fillId="13" borderId="39" xfId="0" applyNumberFormat="1" applyFont="1" applyFill="1" applyBorder="1" applyAlignment="1" applyProtection="1">
      <alignment horizontal="center"/>
    </xf>
    <xf numFmtId="166" fontId="9" fillId="13" borderId="34" xfId="0" applyNumberFormat="1" applyFont="1" applyFill="1" applyBorder="1" applyAlignment="1" applyProtection="1">
      <alignment horizontal="center"/>
    </xf>
    <xf numFmtId="166" fontId="9" fillId="13" borderId="1" xfId="0" applyNumberFormat="1" applyFont="1" applyFill="1" applyBorder="1" applyAlignment="1" applyProtection="1">
      <alignment horizontal="center"/>
    </xf>
    <xf numFmtId="0" fontId="9" fillId="13" borderId="4" xfId="0" applyFont="1" applyFill="1" applyBorder="1" applyProtection="1"/>
    <xf numFmtId="0" fontId="9" fillId="13" borderId="39" xfId="0" applyFont="1" applyFill="1" applyBorder="1" applyProtection="1"/>
    <xf numFmtId="0" fontId="9" fillId="13" borderId="1" xfId="0" applyFont="1" applyFill="1" applyBorder="1" applyProtection="1"/>
    <xf numFmtId="0" fontId="9" fillId="13" borderId="2" xfId="0" applyFont="1" applyFill="1" applyBorder="1" applyProtection="1"/>
    <xf numFmtId="0" fontId="1" fillId="13" borderId="21" xfId="0" applyFont="1" applyFill="1" applyBorder="1"/>
    <xf numFmtId="0" fontId="9" fillId="13" borderId="1" xfId="0" applyFont="1" applyFill="1" applyBorder="1" applyAlignment="1" applyProtection="1">
      <alignment horizontal="center"/>
    </xf>
    <xf numFmtId="166" fontId="2" fillId="11" borderId="48" xfId="0" applyNumberFormat="1" applyFont="1" applyFill="1" applyBorder="1" applyAlignment="1" applyProtection="1">
      <alignment horizontal="center"/>
    </xf>
    <xf numFmtId="0" fontId="2" fillId="13" borderId="5" xfId="0" applyFont="1" applyFill="1" applyBorder="1"/>
    <xf numFmtId="0" fontId="2" fillId="13" borderId="2" xfId="0" applyFont="1" applyFill="1" applyBorder="1"/>
    <xf numFmtId="0" fontId="4" fillId="13" borderId="3" xfId="0" applyFont="1" applyFill="1" applyBorder="1" applyAlignment="1">
      <alignment horizontal="center"/>
    </xf>
    <xf numFmtId="0" fontId="1" fillId="13" borderId="1" xfId="0" applyFont="1" applyFill="1" applyBorder="1" applyAlignment="1">
      <alignment horizontal="center"/>
    </xf>
    <xf numFmtId="0" fontId="1" fillId="13" borderId="12" xfId="0" applyFont="1" applyFill="1" applyBorder="1"/>
    <xf numFmtId="0" fontId="1" fillId="13" borderId="12" xfId="0" applyFont="1" applyFill="1" applyBorder="1" applyAlignment="1">
      <alignment wrapText="1"/>
    </xf>
    <xf numFmtId="0" fontId="1" fillId="13" borderId="29" xfId="0" applyFont="1" applyFill="1" applyBorder="1"/>
    <xf numFmtId="1" fontId="2" fillId="13" borderId="1" xfId="0" applyNumberFormat="1" applyFont="1" applyFill="1" applyBorder="1" applyAlignment="1">
      <alignment horizontal="center"/>
    </xf>
    <xf numFmtId="2" fontId="2" fillId="13" borderId="1" xfId="0" applyNumberFormat="1" applyFont="1" applyFill="1" applyBorder="1" applyAlignment="1">
      <alignment horizontal="center"/>
    </xf>
    <xf numFmtId="0" fontId="1" fillId="7" borderId="21" xfId="0" applyFont="1" applyFill="1" applyBorder="1"/>
    <xf numFmtId="0" fontId="1" fillId="7" borderId="21" xfId="0" applyFont="1" applyFill="1" applyBorder="1" applyAlignment="1">
      <alignment horizontal="center"/>
    </xf>
    <xf numFmtId="2" fontId="1" fillId="7" borderId="21" xfId="0" applyNumberFormat="1" applyFont="1" applyFill="1" applyBorder="1" applyAlignment="1">
      <alignment horizontal="center"/>
    </xf>
    <xf numFmtId="167" fontId="1" fillId="7" borderId="21" xfId="0" applyNumberFormat="1" applyFont="1" applyFill="1" applyBorder="1" applyAlignment="1">
      <alignment horizontal="center"/>
    </xf>
    <xf numFmtId="0" fontId="1" fillId="12" borderId="26" xfId="0" applyFont="1" applyFill="1" applyBorder="1"/>
    <xf numFmtId="0" fontId="11" fillId="12" borderId="26" xfId="0" applyFont="1" applyFill="1" applyBorder="1" applyAlignment="1">
      <alignment horizontal="center"/>
    </xf>
    <xf numFmtId="164" fontId="11" fillId="12" borderId="26" xfId="0" applyNumberFormat="1" applyFont="1" applyFill="1" applyBorder="1" applyProtection="1"/>
    <xf numFmtId="165" fontId="11" fillId="12" borderId="42" xfId="0" applyNumberFormat="1" applyFont="1" applyFill="1" applyBorder="1" applyAlignment="1">
      <alignment horizontal="center"/>
    </xf>
    <xf numFmtId="165" fontId="11" fillId="12" borderId="26" xfId="0" applyNumberFormat="1" applyFont="1" applyFill="1" applyBorder="1" applyAlignment="1">
      <alignment horizontal="center"/>
    </xf>
    <xf numFmtId="165" fontId="11" fillId="12" borderId="44" xfId="0" applyNumberFormat="1" applyFont="1" applyFill="1" applyBorder="1" applyAlignment="1">
      <alignment horizontal="center"/>
    </xf>
    <xf numFmtId="0" fontId="11" fillId="12" borderId="43" xfId="0" applyFont="1" applyFill="1" applyBorder="1" applyAlignment="1">
      <alignment horizontal="center"/>
    </xf>
    <xf numFmtId="0" fontId="1" fillId="12" borderId="24" xfId="0" applyFont="1" applyFill="1" applyBorder="1"/>
    <xf numFmtId="0" fontId="11" fillId="12" borderId="24" xfId="0" applyFont="1" applyFill="1" applyBorder="1" applyAlignment="1">
      <alignment horizontal="center"/>
    </xf>
    <xf numFmtId="164" fontId="11" fillId="12" borderId="24" xfId="0" applyNumberFormat="1" applyFont="1" applyFill="1" applyBorder="1" applyProtection="1"/>
    <xf numFmtId="165" fontId="11" fillId="12" borderId="25" xfId="0" applyNumberFormat="1" applyFont="1" applyFill="1" applyBorder="1" applyAlignment="1">
      <alignment horizontal="center"/>
    </xf>
    <xf numFmtId="165" fontId="11" fillId="12" borderId="24" xfId="0" applyNumberFormat="1" applyFont="1" applyFill="1" applyBorder="1" applyAlignment="1">
      <alignment horizontal="center"/>
    </xf>
    <xf numFmtId="165" fontId="11" fillId="12" borderId="0" xfId="0" applyNumberFormat="1" applyFont="1" applyFill="1" applyBorder="1" applyAlignment="1">
      <alignment horizontal="center"/>
    </xf>
    <xf numFmtId="0" fontId="11" fillId="12" borderId="16" xfId="0" applyFont="1" applyFill="1" applyBorder="1" applyAlignment="1">
      <alignment horizontal="center"/>
    </xf>
    <xf numFmtId="0" fontId="1" fillId="12" borderId="38" xfId="0" applyFont="1" applyFill="1" applyBorder="1"/>
    <xf numFmtId="0" fontId="11" fillId="12" borderId="38" xfId="0" applyFont="1" applyFill="1" applyBorder="1" applyAlignment="1">
      <alignment horizontal="center"/>
    </xf>
    <xf numFmtId="164" fontId="11" fillId="12" borderId="38" xfId="0" applyNumberFormat="1" applyFont="1" applyFill="1" applyBorder="1" applyProtection="1"/>
    <xf numFmtId="165" fontId="11" fillId="12" borderId="45" xfId="0" applyNumberFormat="1" applyFont="1" applyFill="1" applyBorder="1" applyAlignment="1">
      <alignment horizontal="center"/>
    </xf>
    <xf numFmtId="165" fontId="11" fillId="12" borderId="38" xfId="0" applyNumberFormat="1" applyFont="1" applyFill="1" applyBorder="1" applyAlignment="1">
      <alignment horizontal="center"/>
    </xf>
    <xf numFmtId="165" fontId="11" fillId="12" borderId="47" xfId="0" applyNumberFormat="1" applyFont="1" applyFill="1" applyBorder="1" applyAlignment="1">
      <alignment horizontal="center"/>
    </xf>
    <xf numFmtId="0" fontId="11" fillId="12" borderId="46" xfId="0" applyFont="1" applyFill="1" applyBorder="1" applyAlignment="1">
      <alignment horizontal="center"/>
    </xf>
    <xf numFmtId="0" fontId="1" fillId="9" borderId="15" xfId="0" applyFont="1" applyFill="1" applyBorder="1" applyAlignment="1" applyProtection="1">
      <alignment horizontal="center"/>
    </xf>
    <xf numFmtId="0" fontId="1" fillId="9" borderId="8" xfId="0" applyFont="1" applyFill="1" applyBorder="1" applyAlignment="1" applyProtection="1"/>
    <xf numFmtId="164" fontId="1" fillId="9" borderId="15" xfId="0" applyNumberFormat="1" applyFont="1" applyFill="1" applyBorder="1" applyProtection="1"/>
    <xf numFmtId="165" fontId="1" fillId="9" borderId="14" xfId="0" applyNumberFormat="1" applyFont="1" applyFill="1" applyBorder="1" applyAlignment="1" applyProtection="1">
      <alignment horizontal="center"/>
    </xf>
    <xf numFmtId="165" fontId="1" fillId="9" borderId="9" xfId="0" applyNumberFormat="1" applyFont="1" applyFill="1" applyBorder="1" applyAlignment="1" applyProtection="1">
      <alignment horizontal="center"/>
    </xf>
    <xf numFmtId="165" fontId="1" fillId="9" borderId="15" xfId="0" applyNumberFormat="1" applyFont="1" applyFill="1" applyBorder="1" applyAlignment="1" applyProtection="1">
      <alignment horizontal="center"/>
    </xf>
    <xf numFmtId="166" fontId="1" fillId="9" borderId="14" xfId="0" applyNumberFormat="1" applyFont="1" applyFill="1" applyBorder="1" applyAlignment="1" applyProtection="1">
      <alignment horizontal="center"/>
    </xf>
    <xf numFmtId="166" fontId="1" fillId="9" borderId="9" xfId="0" applyNumberFormat="1" applyFont="1" applyFill="1" applyBorder="1" applyAlignment="1" applyProtection="1">
      <alignment horizontal="center"/>
    </xf>
    <xf numFmtId="166" fontId="1" fillId="9" borderId="52" xfId="0" applyNumberFormat="1" applyFont="1" applyFill="1" applyBorder="1" applyAlignment="1" applyProtection="1">
      <alignment horizontal="center"/>
    </xf>
    <xf numFmtId="166" fontId="1" fillId="9" borderId="29" xfId="0" applyNumberFormat="1" applyFont="1" applyFill="1" applyBorder="1" applyAlignment="1" applyProtection="1">
      <alignment horizontal="center"/>
    </xf>
    <xf numFmtId="0" fontId="1" fillId="0" borderId="5" xfId="0" applyFont="1" applyFill="1" applyBorder="1" applyAlignment="1" applyProtection="1"/>
    <xf numFmtId="164" fontId="1" fillId="0" borderId="6" xfId="0" applyNumberFormat="1" applyFont="1" applyFill="1" applyBorder="1" applyProtection="1"/>
    <xf numFmtId="165" fontId="1" fillId="0" borderId="36" xfId="0" applyNumberFormat="1" applyFont="1" applyFill="1" applyBorder="1" applyAlignment="1" applyProtection="1">
      <alignment horizontal="center"/>
    </xf>
    <xf numFmtId="165" fontId="1" fillId="0" borderId="37" xfId="0" applyNumberFormat="1" applyFont="1" applyFill="1" applyBorder="1" applyAlignment="1" applyProtection="1">
      <alignment horizontal="center"/>
    </xf>
    <xf numFmtId="0" fontId="1" fillId="0" borderId="37" xfId="0" applyFont="1" applyFill="1" applyBorder="1" applyAlignment="1">
      <alignment horizontal="center"/>
    </xf>
    <xf numFmtId="166" fontId="1" fillId="0" borderId="36" xfId="0" applyNumberFormat="1" applyFont="1" applyFill="1" applyBorder="1" applyAlignment="1" applyProtection="1">
      <alignment horizontal="center"/>
    </xf>
    <xf numFmtId="166" fontId="1" fillId="0" borderId="50" xfId="0" applyNumberFormat="1" applyFont="1" applyFill="1" applyBorder="1" applyAlignment="1" applyProtection="1">
      <alignment horizontal="center"/>
    </xf>
    <xf numFmtId="0" fontId="1" fillId="0" borderId="8" xfId="0" applyFont="1" applyFill="1" applyBorder="1" applyAlignment="1" applyProtection="1"/>
    <xf numFmtId="164" fontId="1" fillId="0" borderId="9" xfId="0" applyNumberFormat="1" applyFont="1" applyFill="1" applyBorder="1" applyProtection="1"/>
    <xf numFmtId="165" fontId="1" fillId="0" borderId="14" xfId="0" applyNumberFormat="1" applyFont="1" applyFill="1" applyBorder="1" applyAlignment="1" applyProtection="1">
      <alignment horizontal="center"/>
    </xf>
    <xf numFmtId="165" fontId="1" fillId="0" borderId="9" xfId="0" applyNumberFormat="1" applyFont="1" applyFill="1" applyBorder="1" applyAlignment="1" applyProtection="1">
      <alignment horizontal="center"/>
    </xf>
    <xf numFmtId="165" fontId="1" fillId="0" borderId="15" xfId="0" applyNumberFormat="1" applyFont="1" applyFill="1" applyBorder="1" applyAlignment="1" applyProtection="1">
      <alignment horizontal="center"/>
    </xf>
    <xf numFmtId="0" fontId="1" fillId="0" borderId="15" xfId="0" applyFont="1" applyFill="1" applyBorder="1" applyAlignment="1">
      <alignment horizontal="center"/>
    </xf>
    <xf numFmtId="166" fontId="1" fillId="0" borderId="14" xfId="0" applyNumberFormat="1" applyFont="1" applyFill="1" applyBorder="1" applyAlignment="1" applyProtection="1">
      <alignment horizontal="center"/>
    </xf>
    <xf numFmtId="166" fontId="1" fillId="0" borderId="52" xfId="0" applyNumberFormat="1" applyFont="1" applyFill="1" applyBorder="1" applyAlignment="1" applyProtection="1">
      <alignment horizontal="center"/>
    </xf>
    <xf numFmtId="166" fontId="1" fillId="0" borderId="37" xfId="0" applyNumberFormat="1" applyFont="1" applyFill="1" applyBorder="1" applyAlignment="1" applyProtection="1">
      <alignment horizontal="center"/>
    </xf>
    <xf numFmtId="166" fontId="1" fillId="0" borderId="15" xfId="0" applyNumberFormat="1" applyFont="1" applyFill="1" applyBorder="1" applyAlignment="1" applyProtection="1">
      <alignment horizontal="center"/>
    </xf>
    <xf numFmtId="166" fontId="1" fillId="0" borderId="51" xfId="0" applyNumberFormat="1" applyFont="1" applyFill="1" applyBorder="1" applyAlignment="1" applyProtection="1">
      <alignment horizontal="center"/>
    </xf>
    <xf numFmtId="166" fontId="1" fillId="0" borderId="53" xfId="0" applyNumberFormat="1" applyFont="1" applyFill="1" applyBorder="1" applyAlignment="1" applyProtection="1">
      <alignment horizontal="center"/>
    </xf>
    <xf numFmtId="0" fontId="1" fillId="14" borderId="21" xfId="0" applyFont="1" applyFill="1" applyBorder="1"/>
    <xf numFmtId="0" fontId="1" fillId="14" borderId="21" xfId="0" applyFont="1" applyFill="1" applyBorder="1" applyAlignment="1">
      <alignment horizontal="center"/>
    </xf>
    <xf numFmtId="2" fontId="1" fillId="14" borderId="21" xfId="0" applyNumberFormat="1" applyFont="1" applyFill="1" applyBorder="1" applyAlignment="1">
      <alignment horizontal="center"/>
    </xf>
    <xf numFmtId="167" fontId="1" fillId="14" borderId="21" xfId="0" applyNumberFormat="1" applyFont="1" applyFill="1" applyBorder="1" applyAlignment="1">
      <alignment horizontal="center"/>
    </xf>
    <xf numFmtId="0" fontId="1" fillId="14" borderId="0" xfId="0" applyFont="1" applyFill="1" applyAlignment="1">
      <alignment horizontal="center"/>
    </xf>
    <xf numFmtId="0" fontId="2" fillId="12" borderId="21" xfId="0" applyFont="1" applyFill="1" applyBorder="1"/>
    <xf numFmtId="0" fontId="2" fillId="12" borderId="21" xfId="0" applyFont="1" applyFill="1" applyBorder="1" applyAlignment="1">
      <alignment horizontal="center"/>
    </xf>
    <xf numFmtId="2" fontId="2" fillId="12" borderId="21" xfId="0" applyNumberFormat="1" applyFont="1" applyFill="1" applyBorder="1" applyAlignment="1">
      <alignment horizontal="center"/>
    </xf>
    <xf numFmtId="167" fontId="2" fillId="12" borderId="21" xfId="0" applyNumberFormat="1" applyFont="1" applyFill="1" applyBorder="1" applyAlignment="1">
      <alignment horizontal="center"/>
    </xf>
    <xf numFmtId="0" fontId="1" fillId="0" borderId="0" xfId="0" applyFont="1" applyFill="1" applyBorder="1" applyAlignment="1" applyProtection="1">
      <alignment horizontal="center"/>
    </xf>
    <xf numFmtId="0" fontId="1" fillId="0" borderId="17" xfId="0" applyFont="1" applyFill="1" applyBorder="1" applyAlignment="1" applyProtection="1">
      <alignment horizontal="center" wrapText="1"/>
    </xf>
    <xf numFmtId="0" fontId="1" fillId="0" borderId="36" xfId="0" applyFont="1" applyFill="1" applyBorder="1" applyAlignment="1" applyProtection="1">
      <alignment horizontal="center" wrapText="1"/>
    </xf>
    <xf numFmtId="0" fontId="2" fillId="0" borderId="0" xfId="0" applyFont="1" applyFill="1" applyAlignment="1">
      <alignment horizontal="center"/>
    </xf>
    <xf numFmtId="165" fontId="2" fillId="0" borderId="0" xfId="0" applyNumberFormat="1" applyFont="1" applyFill="1" applyAlignment="1" applyProtection="1"/>
    <xf numFmtId="0" fontId="2" fillId="0" borderId="0" xfId="0" applyFont="1" applyFill="1" applyAlignment="1" applyProtection="1"/>
    <xf numFmtId="0" fontId="1" fillId="0" borderId="6" xfId="0" applyFont="1" applyFill="1" applyBorder="1" applyAlignment="1" applyProtection="1"/>
    <xf numFmtId="0" fontId="1" fillId="0" borderId="9" xfId="0" applyFont="1" applyFill="1" applyBorder="1" applyAlignment="1" applyProtection="1"/>
    <xf numFmtId="0" fontId="9" fillId="0" borderId="0" xfId="0" applyFont="1" applyFill="1" applyBorder="1" applyAlignment="1" applyProtection="1">
      <alignment horizontal="center"/>
    </xf>
    <xf numFmtId="164" fontId="9" fillId="0" borderId="0" xfId="0" applyNumberFormat="1" applyFont="1" applyFill="1" applyBorder="1" applyAlignment="1" applyProtection="1">
      <alignment horizontal="center"/>
    </xf>
    <xf numFmtId="165" fontId="9" fillId="0" borderId="0" xfId="0" applyNumberFormat="1" applyFont="1" applyFill="1" applyBorder="1" applyAlignment="1" applyProtection="1">
      <alignment horizontal="center"/>
    </xf>
    <xf numFmtId="166" fontId="9" fillId="0" borderId="0" xfId="0" applyNumberFormat="1" applyFont="1" applyFill="1" applyBorder="1" applyAlignment="1" applyProtection="1">
      <alignment horizontal="center"/>
    </xf>
    <xf numFmtId="0" fontId="9" fillId="0" borderId="0" xfId="0" applyFont="1" applyFill="1" applyBorder="1" applyProtection="1"/>
    <xf numFmtId="166" fontId="9" fillId="0" borderId="0" xfId="0" applyNumberFormat="1" applyFont="1" applyFill="1" applyBorder="1" applyProtection="1"/>
    <xf numFmtId="0" fontId="2" fillId="0" borderId="25" xfId="0" applyFont="1" applyFill="1" applyBorder="1"/>
    <xf numFmtId="0" fontId="1" fillId="0" borderId="16" xfId="0" applyFont="1" applyFill="1" applyBorder="1"/>
    <xf numFmtId="164" fontId="2" fillId="0" borderId="0" xfId="0" applyNumberFormat="1" applyFont="1" applyFill="1" applyAlignment="1" applyProtection="1"/>
    <xf numFmtId="0" fontId="2" fillId="0" borderId="0" xfId="0" applyFont="1" applyFill="1" applyAlignment="1" applyProtection="1">
      <alignment horizontal="center"/>
    </xf>
    <xf numFmtId="165" fontId="1" fillId="15" borderId="0" xfId="0" applyNumberFormat="1" applyFont="1" applyFill="1" applyAlignment="1">
      <alignment horizontal="center"/>
    </xf>
    <xf numFmtId="0" fontId="1" fillId="15" borderId="0" xfId="0" applyFont="1" applyFill="1" applyAlignment="1">
      <alignment horizontal="center"/>
    </xf>
    <xf numFmtId="0" fontId="2" fillId="16" borderId="0" xfId="0" applyFont="1" applyFill="1"/>
    <xf numFmtId="0" fontId="2" fillId="15" borderId="0" xfId="0" applyFont="1" applyFill="1"/>
    <xf numFmtId="0" fontId="1" fillId="15" borderId="0" xfId="0" applyFont="1" applyFill="1"/>
    <xf numFmtId="164" fontId="2" fillId="0" borderId="0" xfId="0" applyNumberFormat="1" applyFont="1" applyFill="1" applyAlignment="1" applyProtection="1">
      <alignment horizontal="center"/>
    </xf>
    <xf numFmtId="0" fontId="1" fillId="17" borderId="0" xfId="0" applyFont="1" applyFill="1"/>
    <xf numFmtId="165" fontId="1" fillId="17" borderId="0" xfId="0" applyNumberFormat="1" applyFont="1" applyFill="1" applyAlignment="1">
      <alignment horizontal="center"/>
    </xf>
    <xf numFmtId="0" fontId="1" fillId="17" borderId="0" xfId="0" applyFont="1" applyFill="1" applyAlignment="1">
      <alignment horizontal="center"/>
    </xf>
    <xf numFmtId="0" fontId="2" fillId="17" borderId="0" xfId="0" applyFont="1" applyFill="1" applyAlignment="1" applyProtection="1"/>
    <xf numFmtId="0" fontId="2" fillId="17" borderId="0" xfId="0" applyFont="1" applyFill="1"/>
    <xf numFmtId="0" fontId="9" fillId="16" borderId="4" xfId="0" applyFont="1" applyFill="1" applyBorder="1" applyAlignment="1" applyProtection="1">
      <alignment horizontal="center"/>
    </xf>
    <xf numFmtId="164" fontId="9" fillId="16" borderId="17" xfId="0" applyNumberFormat="1" applyFont="1" applyFill="1" applyBorder="1" applyAlignment="1" applyProtection="1">
      <alignment horizontal="center"/>
    </xf>
    <xf numFmtId="165" fontId="9" fillId="16" borderId="39" xfId="0" applyNumberFormat="1" applyFont="1" applyFill="1" applyBorder="1" applyAlignment="1" applyProtection="1">
      <alignment horizontal="center"/>
    </xf>
    <xf numFmtId="165" fontId="9" fillId="16" borderId="34" xfId="0" applyNumberFormat="1" applyFont="1" applyFill="1" applyBorder="1" applyAlignment="1" applyProtection="1">
      <alignment horizontal="center"/>
    </xf>
    <xf numFmtId="165" fontId="9" fillId="16" borderId="2" xfId="0" applyNumberFormat="1" applyFont="1" applyFill="1" applyBorder="1" applyAlignment="1" applyProtection="1">
      <alignment horizontal="center"/>
    </xf>
    <xf numFmtId="0" fontId="9" fillId="16" borderId="17" xfId="0" applyFont="1" applyFill="1" applyBorder="1" applyAlignment="1" applyProtection="1">
      <alignment horizontal="center"/>
    </xf>
    <xf numFmtId="166" fontId="9" fillId="16" borderId="2" xfId="0" applyNumberFormat="1" applyFont="1" applyFill="1" applyBorder="1" applyAlignment="1" applyProtection="1">
      <alignment horizontal="center"/>
    </xf>
    <xf numFmtId="166" fontId="9" fillId="16" borderId="17" xfId="0" applyNumberFormat="1" applyFont="1" applyFill="1" applyBorder="1" applyAlignment="1" applyProtection="1">
      <alignment horizontal="center"/>
    </xf>
    <xf numFmtId="166" fontId="9" fillId="16" borderId="39" xfId="0" applyNumberFormat="1" applyFont="1" applyFill="1" applyBorder="1" applyAlignment="1" applyProtection="1">
      <alignment horizontal="center"/>
    </xf>
    <xf numFmtId="166" fontId="9" fillId="16" borderId="34" xfId="0" applyNumberFormat="1" applyFont="1" applyFill="1" applyBorder="1" applyAlignment="1" applyProtection="1">
      <alignment horizontal="center"/>
    </xf>
    <xf numFmtId="166" fontId="9" fillId="16" borderId="1" xfId="0" applyNumberFormat="1" applyFont="1" applyFill="1" applyBorder="1" applyAlignment="1" applyProtection="1">
      <alignment horizontal="center"/>
    </xf>
    <xf numFmtId="0" fontId="9" fillId="16" borderId="4" xfId="0" applyFont="1" applyFill="1" applyBorder="1" applyProtection="1"/>
    <xf numFmtId="0" fontId="9" fillId="16" borderId="39" xfId="0" applyFont="1" applyFill="1" applyBorder="1" applyProtection="1"/>
    <xf numFmtId="0" fontId="9" fillId="16" borderId="1" xfId="0" applyFont="1" applyFill="1" applyBorder="1" applyProtection="1"/>
    <xf numFmtId="0" fontId="9" fillId="16" borderId="2" xfId="0" applyFont="1" applyFill="1" applyBorder="1" applyProtection="1"/>
    <xf numFmtId="0" fontId="1" fillId="16" borderId="21" xfId="0" applyFont="1" applyFill="1" applyBorder="1"/>
    <xf numFmtId="0" fontId="9" fillId="16" borderId="1" xfId="0" applyFont="1" applyFill="1" applyBorder="1" applyAlignment="1" applyProtection="1">
      <alignment horizontal="center"/>
    </xf>
    <xf numFmtId="0" fontId="1" fillId="16" borderId="0" xfId="0" applyFont="1" applyFill="1"/>
    <xf numFmtId="165" fontId="1" fillId="16" borderId="0" xfId="0" applyNumberFormat="1" applyFont="1" applyFill="1" applyAlignment="1">
      <alignment horizontal="center"/>
    </xf>
    <xf numFmtId="0" fontId="1" fillId="16" borderId="0" xfId="0" applyFont="1" applyFill="1" applyAlignment="1">
      <alignment horizontal="center"/>
    </xf>
    <xf numFmtId="165" fontId="1" fillId="18" borderId="0" xfId="0" applyNumberFormat="1" applyFont="1" applyFill="1" applyAlignment="1">
      <alignment horizontal="center"/>
    </xf>
    <xf numFmtId="0" fontId="1" fillId="18" borderId="0" xfId="0" applyFont="1" applyFill="1" applyAlignment="1">
      <alignment horizontal="center"/>
    </xf>
    <xf numFmtId="0" fontId="1" fillId="18" borderId="0" xfId="0" applyFont="1" applyFill="1"/>
    <xf numFmtId="0" fontId="2" fillId="18" borderId="4" xfId="0" applyFont="1" applyFill="1" applyBorder="1" applyAlignment="1" applyProtection="1"/>
    <xf numFmtId="0" fontId="2" fillId="18" borderId="39" xfId="0" applyFont="1" applyFill="1" applyBorder="1" applyAlignment="1" applyProtection="1">
      <alignment horizontal="center"/>
    </xf>
    <xf numFmtId="164" fontId="2" fillId="18" borderId="39" xfId="0" applyNumberFormat="1" applyFont="1" applyFill="1" applyBorder="1" applyProtection="1"/>
    <xf numFmtId="165" fontId="2" fillId="18" borderId="17" xfId="0" applyNumberFormat="1" applyFont="1" applyFill="1" applyBorder="1" applyAlignment="1" applyProtection="1">
      <alignment horizontal="center"/>
    </xf>
    <xf numFmtId="165" fontId="2" fillId="18" borderId="2" xfId="0" applyNumberFormat="1" applyFont="1" applyFill="1" applyBorder="1" applyAlignment="1" applyProtection="1">
      <alignment horizontal="center"/>
    </xf>
    <xf numFmtId="165" fontId="2" fillId="18" borderId="39" xfId="0" applyNumberFormat="1" applyFont="1" applyFill="1" applyBorder="1" applyAlignment="1" applyProtection="1">
      <alignment horizontal="center"/>
    </xf>
    <xf numFmtId="166" fontId="2" fillId="18" borderId="17" xfId="0" applyNumberFormat="1" applyFont="1" applyFill="1" applyBorder="1" applyAlignment="1" applyProtection="1">
      <alignment horizontal="center"/>
    </xf>
    <xf numFmtId="166" fontId="2" fillId="18" borderId="2" xfId="0" applyNumberFormat="1" applyFont="1" applyFill="1" applyBorder="1" applyAlignment="1" applyProtection="1">
      <alignment horizontal="center"/>
    </xf>
    <xf numFmtId="166" fontId="2" fillId="18" borderId="34" xfId="0" applyNumberFormat="1" applyFont="1" applyFill="1" applyBorder="1" applyAlignment="1" applyProtection="1">
      <alignment horizontal="center"/>
    </xf>
    <xf numFmtId="166" fontId="2" fillId="18" borderId="1" xfId="0" applyNumberFormat="1" applyFont="1" applyFill="1" applyBorder="1" applyAlignment="1" applyProtection="1">
      <alignment horizontal="center"/>
    </xf>
    <xf numFmtId="0" fontId="2" fillId="18" borderId="4" xfId="0" applyFont="1" applyFill="1" applyBorder="1" applyProtection="1"/>
    <xf numFmtId="0" fontId="2" fillId="18" borderId="39" xfId="0" applyFont="1" applyFill="1" applyBorder="1" applyProtection="1"/>
    <xf numFmtId="0" fontId="2" fillId="18" borderId="1" xfId="0" applyFont="1" applyFill="1" applyBorder="1" applyProtection="1"/>
    <xf numFmtId="0" fontId="2" fillId="18" borderId="2" xfId="0" applyFont="1" applyFill="1" applyBorder="1" applyProtection="1"/>
    <xf numFmtId="0" fontId="2" fillId="18" borderId="1" xfId="0" applyFont="1" applyFill="1" applyBorder="1" applyAlignment="1" applyProtection="1">
      <alignment horizontal="center"/>
    </xf>
    <xf numFmtId="0" fontId="2" fillId="18" borderId="17" xfId="0" applyFont="1" applyFill="1" applyBorder="1" applyAlignment="1" applyProtection="1">
      <alignment horizontal="center"/>
    </xf>
    <xf numFmtId="165" fontId="1" fillId="7" borderId="0" xfId="0" applyNumberFormat="1" applyFont="1" applyFill="1" applyAlignment="1">
      <alignment horizontal="center"/>
    </xf>
    <xf numFmtId="0" fontId="1" fillId="7" borderId="0" xfId="0" applyFont="1" applyFill="1" applyAlignment="1">
      <alignment horizontal="center"/>
    </xf>
    <xf numFmtId="0" fontId="2" fillId="7" borderId="4" xfId="0" applyFont="1" applyFill="1" applyBorder="1" applyAlignment="1" applyProtection="1"/>
    <xf numFmtId="0" fontId="2" fillId="7" borderId="39" xfId="0" applyFont="1" applyFill="1" applyBorder="1" applyAlignment="1" applyProtection="1">
      <alignment horizontal="center"/>
    </xf>
    <xf numFmtId="164" fontId="2" fillId="7" borderId="39" xfId="0" applyNumberFormat="1" applyFont="1" applyFill="1" applyBorder="1" applyProtection="1"/>
    <xf numFmtId="165" fontId="2" fillId="7" borderId="17" xfId="0" applyNumberFormat="1" applyFont="1" applyFill="1" applyBorder="1" applyAlignment="1" applyProtection="1">
      <alignment horizontal="center"/>
    </xf>
    <xf numFmtId="165" fontId="2" fillId="7" borderId="2" xfId="0" applyNumberFormat="1" applyFont="1" applyFill="1" applyBorder="1" applyAlignment="1" applyProtection="1">
      <alignment horizontal="center"/>
    </xf>
    <xf numFmtId="165" fontId="2" fillId="7" borderId="39" xfId="0" applyNumberFormat="1" applyFont="1" applyFill="1" applyBorder="1" applyAlignment="1" applyProtection="1">
      <alignment horizontal="center"/>
    </xf>
    <xf numFmtId="0" fontId="2" fillId="7" borderId="17" xfId="0" applyFont="1" applyFill="1" applyBorder="1" applyAlignment="1" applyProtection="1">
      <alignment horizontal="center"/>
    </xf>
    <xf numFmtId="166" fontId="2" fillId="7" borderId="17" xfId="0" applyNumberFormat="1" applyFont="1" applyFill="1" applyBorder="1" applyAlignment="1" applyProtection="1">
      <alignment horizontal="center"/>
    </xf>
    <xf numFmtId="166" fontId="2" fillId="7" borderId="2" xfId="0" applyNumberFormat="1" applyFont="1" applyFill="1" applyBorder="1" applyAlignment="1" applyProtection="1">
      <alignment horizontal="center"/>
    </xf>
    <xf numFmtId="166" fontId="2" fillId="7" borderId="34" xfId="0" applyNumberFormat="1" applyFont="1" applyFill="1" applyBorder="1" applyAlignment="1" applyProtection="1">
      <alignment horizontal="center"/>
    </xf>
    <xf numFmtId="166" fontId="2" fillId="7" borderId="1" xfId="0" applyNumberFormat="1" applyFont="1" applyFill="1" applyBorder="1" applyAlignment="1" applyProtection="1">
      <alignment horizontal="center"/>
    </xf>
    <xf numFmtId="0" fontId="2" fillId="7" borderId="4" xfId="0" applyFont="1" applyFill="1" applyBorder="1" applyProtection="1"/>
    <xf numFmtId="0" fontId="2" fillId="7" borderId="39" xfId="0" applyFont="1" applyFill="1" applyBorder="1" applyProtection="1"/>
    <xf numFmtId="0" fontId="2" fillId="7" borderId="1" xfId="0" applyFont="1" applyFill="1" applyBorder="1" applyProtection="1"/>
    <xf numFmtId="0" fontId="2" fillId="7" borderId="2" xfId="0" applyFont="1" applyFill="1" applyBorder="1" applyProtection="1"/>
    <xf numFmtId="0" fontId="2" fillId="7" borderId="1" xfId="0" applyFont="1" applyFill="1" applyBorder="1" applyAlignment="1" applyProtection="1">
      <alignment horizontal="center"/>
    </xf>
    <xf numFmtId="165" fontId="1" fillId="19" borderId="0" xfId="0" applyNumberFormat="1" applyFont="1" applyFill="1" applyAlignment="1">
      <alignment horizontal="center"/>
    </xf>
    <xf numFmtId="0" fontId="1" fillId="19" borderId="0" xfId="0" applyFont="1" applyFill="1" applyAlignment="1">
      <alignment horizontal="center"/>
    </xf>
    <xf numFmtId="0" fontId="1" fillId="19" borderId="0" xfId="0" applyFont="1" applyFill="1"/>
    <xf numFmtId="0" fontId="2" fillId="19" borderId="21" xfId="0" applyFont="1" applyFill="1" applyBorder="1" applyAlignment="1" applyProtection="1"/>
    <xf numFmtId="0" fontId="2" fillId="19" borderId="21" xfId="0" applyFont="1" applyFill="1" applyBorder="1" applyAlignment="1" applyProtection="1">
      <alignment horizontal="center"/>
    </xf>
    <xf numFmtId="164" fontId="2" fillId="19" borderId="21" xfId="0" applyNumberFormat="1" applyFont="1" applyFill="1" applyBorder="1" applyProtection="1"/>
    <xf numFmtId="165" fontId="2" fillId="19" borderId="21" xfId="0" applyNumberFormat="1" applyFont="1" applyFill="1" applyBorder="1" applyAlignment="1" applyProtection="1">
      <alignment horizontal="center"/>
    </xf>
    <xf numFmtId="166" fontId="2" fillId="19" borderId="21" xfId="0" applyNumberFormat="1" applyFont="1" applyFill="1" applyBorder="1" applyAlignment="1" applyProtection="1">
      <alignment horizontal="center"/>
    </xf>
    <xf numFmtId="0" fontId="2" fillId="19" borderId="54" xfId="0" applyFont="1" applyFill="1" applyBorder="1" applyProtection="1"/>
    <xf numFmtId="0" fontId="2" fillId="19" borderId="14" xfId="0" applyFont="1" applyFill="1" applyBorder="1" applyProtection="1"/>
    <xf numFmtId="0" fontId="1" fillId="19" borderId="14" xfId="0" applyFont="1" applyFill="1" applyBorder="1" applyProtection="1"/>
    <xf numFmtId="165" fontId="1" fillId="14" borderId="0" xfId="0" applyNumberFormat="1" applyFont="1" applyFill="1" applyAlignment="1">
      <alignment horizontal="center"/>
    </xf>
    <xf numFmtId="0" fontId="1" fillId="14" borderId="0" xfId="0" applyFont="1" applyFill="1" applyAlignment="1" applyProtection="1"/>
    <xf numFmtId="0" fontId="16" fillId="0" borderId="21" xfId="0" applyFont="1" applyFill="1" applyBorder="1" applyProtection="1"/>
    <xf numFmtId="0" fontId="16" fillId="0" borderId="21" xfId="0" applyFont="1" applyFill="1" applyBorder="1" applyAlignment="1" applyProtection="1">
      <alignment horizontal="center"/>
    </xf>
    <xf numFmtId="0" fontId="2" fillId="0" borderId="21" xfId="0" applyFont="1" applyFill="1" applyBorder="1" applyAlignment="1" applyProtection="1"/>
    <xf numFmtId="0" fontId="2" fillId="0" borderId="21" xfId="0" applyFont="1" applyFill="1" applyBorder="1" applyAlignment="1" applyProtection="1">
      <alignment horizontal="center"/>
    </xf>
    <xf numFmtId="164" fontId="2" fillId="0" borderId="21" xfId="0" applyNumberFormat="1" applyFont="1" applyFill="1" applyBorder="1" applyProtection="1"/>
    <xf numFmtId="1" fontId="2" fillId="0" borderId="21" xfId="0" applyNumberFormat="1" applyFont="1" applyFill="1" applyBorder="1" applyProtection="1"/>
    <xf numFmtId="165" fontId="2" fillId="0" borderId="21" xfId="0" applyNumberFormat="1" applyFont="1" applyFill="1" applyBorder="1" applyAlignment="1" applyProtection="1">
      <alignment horizontal="center"/>
    </xf>
    <xf numFmtId="0" fontId="2" fillId="0" borderId="21" xfId="0" applyFont="1" applyFill="1" applyBorder="1" applyProtection="1"/>
    <xf numFmtId="166" fontId="2" fillId="0" borderId="21" xfId="0" applyNumberFormat="1" applyFont="1" applyFill="1" applyBorder="1" applyAlignment="1" applyProtection="1">
      <alignment horizontal="center"/>
    </xf>
    <xf numFmtId="0" fontId="2" fillId="20" borderId="21" xfId="0" applyFont="1" applyFill="1" applyBorder="1" applyProtection="1"/>
    <xf numFmtId="169" fontId="1" fillId="0" borderId="27" xfId="1" applyNumberFormat="1" applyFont="1" applyFill="1" applyBorder="1" applyProtection="1"/>
    <xf numFmtId="169" fontId="1" fillId="0" borderId="21" xfId="1" applyNumberFormat="1" applyFont="1" applyFill="1" applyBorder="1" applyProtection="1"/>
    <xf numFmtId="169" fontId="1" fillId="0" borderId="21" xfId="1" applyNumberFormat="1" applyFont="1" applyFill="1" applyBorder="1"/>
    <xf numFmtId="169" fontId="1" fillId="0" borderId="28" xfId="1" applyNumberFormat="1" applyFont="1" applyFill="1" applyBorder="1" applyAlignment="1">
      <alignment horizontal="center"/>
    </xf>
    <xf numFmtId="169" fontId="1" fillId="0" borderId="27" xfId="1" applyNumberFormat="1" applyFont="1" applyFill="1" applyBorder="1"/>
    <xf numFmtId="169" fontId="2" fillId="13" borderId="31" xfId="1" applyNumberFormat="1" applyFont="1" applyFill="1" applyBorder="1" applyProtection="1"/>
    <xf numFmtId="169" fontId="2" fillId="13" borderId="13" xfId="1" applyNumberFormat="1" applyFont="1" applyFill="1" applyBorder="1" applyProtection="1"/>
    <xf numFmtId="169" fontId="2" fillId="13" borderId="32" xfId="1" applyNumberFormat="1" applyFont="1" applyFill="1" applyBorder="1" applyAlignment="1" applyProtection="1">
      <alignment horizontal="center"/>
    </xf>
    <xf numFmtId="0" fontId="1" fillId="0" borderId="0" xfId="0" applyFont="1" applyFill="1" applyBorder="1" applyAlignment="1" applyProtection="1">
      <alignment horizontal="center"/>
    </xf>
    <xf numFmtId="170" fontId="2" fillId="13" borderId="13" xfId="1" applyNumberFormat="1" applyFont="1" applyFill="1" applyBorder="1" applyProtection="1"/>
    <xf numFmtId="0" fontId="2" fillId="19" borderId="0" xfId="0" applyFont="1" applyFill="1" applyAlignment="1">
      <alignment horizontal="center"/>
    </xf>
    <xf numFmtId="0" fontId="1" fillId="0" borderId="8"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17" xfId="0" applyFont="1" applyFill="1" applyBorder="1" applyAlignment="1" applyProtection="1">
      <alignment horizontal="center" wrapText="1"/>
    </xf>
    <xf numFmtId="0" fontId="1" fillId="0" borderId="17" xfId="0" applyFont="1" applyFill="1" applyBorder="1" applyAlignment="1">
      <alignment horizontal="center" wrapText="1"/>
    </xf>
    <xf numFmtId="165" fontId="2" fillId="14" borderId="0" xfId="0" applyNumberFormat="1" applyFont="1" applyFill="1" applyAlignment="1" applyProtection="1">
      <alignment horizontal="center"/>
    </xf>
    <xf numFmtId="0" fontId="2" fillId="14" borderId="0" xfId="0" applyFont="1" applyFill="1" applyAlignment="1">
      <alignment horizontal="center"/>
    </xf>
    <xf numFmtId="165" fontId="2" fillId="19" borderId="0" xfId="0" applyNumberFormat="1" applyFont="1" applyFill="1" applyAlignment="1" applyProtection="1">
      <alignment horizontal="center"/>
    </xf>
    <xf numFmtId="165" fontId="2" fillId="7" borderId="0" xfId="0" applyNumberFormat="1" applyFont="1" applyFill="1" applyAlignment="1" applyProtection="1">
      <alignment horizontal="center"/>
    </xf>
    <xf numFmtId="0" fontId="2" fillId="7" borderId="0" xfId="0" applyFont="1" applyFill="1" applyAlignment="1">
      <alignment horizontal="center"/>
    </xf>
    <xf numFmtId="0" fontId="2" fillId="7" borderId="0" xfId="0" applyFont="1" applyFill="1" applyAlignment="1" applyProtection="1">
      <alignment horizontal="center"/>
    </xf>
    <xf numFmtId="165" fontId="2" fillId="15" borderId="0" xfId="0" applyNumberFormat="1" applyFont="1" applyFill="1" applyAlignment="1" applyProtection="1">
      <alignment horizontal="center"/>
    </xf>
    <xf numFmtId="0" fontId="2" fillId="15" borderId="0" xfId="0" applyFont="1" applyFill="1" applyAlignment="1">
      <alignment horizontal="center"/>
    </xf>
    <xf numFmtId="0" fontId="2" fillId="15" borderId="0" xfId="0" applyFont="1" applyFill="1" applyAlignment="1" applyProtection="1">
      <alignment horizontal="center"/>
    </xf>
    <xf numFmtId="0" fontId="2" fillId="3" borderId="40" xfId="0" applyFont="1" applyFill="1" applyBorder="1" applyAlignment="1">
      <alignment horizontal="center"/>
    </xf>
    <xf numFmtId="0" fontId="2" fillId="3" borderId="41" xfId="0" applyFont="1" applyFill="1" applyBorder="1" applyAlignment="1">
      <alignment horizontal="center"/>
    </xf>
    <xf numFmtId="165" fontId="2" fillId="16" borderId="0" xfId="0" applyNumberFormat="1" applyFont="1" applyFill="1" applyAlignment="1" applyProtection="1">
      <alignment horizontal="center"/>
    </xf>
    <xf numFmtId="0" fontId="2" fillId="16" borderId="0" xfId="0" applyFont="1" applyFill="1" applyAlignment="1">
      <alignment horizontal="center"/>
    </xf>
    <xf numFmtId="0" fontId="2" fillId="16" borderId="0" xfId="0" applyFont="1" applyFill="1" applyAlignment="1" applyProtection="1">
      <alignment horizontal="center"/>
    </xf>
    <xf numFmtId="0" fontId="1" fillId="0" borderId="0" xfId="0" applyFont="1" applyFill="1" applyAlignment="1" applyProtection="1">
      <alignment horizontal="left"/>
    </xf>
    <xf numFmtId="165" fontId="2" fillId="17" borderId="0" xfId="0" applyNumberFormat="1" applyFont="1" applyFill="1" applyAlignment="1" applyProtection="1">
      <alignment horizontal="center"/>
    </xf>
    <xf numFmtId="0" fontId="2" fillId="17" borderId="0" xfId="0" applyFont="1" applyFill="1" applyAlignment="1">
      <alignment horizontal="center"/>
    </xf>
    <xf numFmtId="0" fontId="2" fillId="17" borderId="0" xfId="0" applyFont="1" applyFill="1" applyAlignment="1" applyProtection="1">
      <alignment horizontal="center"/>
    </xf>
    <xf numFmtId="0" fontId="2" fillId="9" borderId="0" xfId="0" applyFont="1" applyFill="1" applyAlignment="1">
      <alignment horizontal="center"/>
    </xf>
    <xf numFmtId="0" fontId="1" fillId="0" borderId="36" xfId="0" applyFont="1" applyFill="1" applyBorder="1" applyAlignment="1" applyProtection="1">
      <alignment horizontal="center" wrapText="1"/>
    </xf>
    <xf numFmtId="0" fontId="1" fillId="0" borderId="36" xfId="0" applyFont="1" applyFill="1" applyBorder="1" applyAlignment="1">
      <alignment horizontal="center" wrapText="1"/>
    </xf>
    <xf numFmtId="0" fontId="2" fillId="0" borderId="0" xfId="0" applyFont="1" applyFill="1" applyAlignment="1">
      <alignment horizontal="center"/>
    </xf>
    <xf numFmtId="0" fontId="11" fillId="12" borderId="26" xfId="0" applyFont="1" applyFill="1" applyBorder="1" applyAlignment="1">
      <alignment horizontal="center" wrapText="1"/>
    </xf>
    <xf numFmtId="0" fontId="0" fillId="0" borderId="24" xfId="0" applyBorder="1" applyAlignment="1">
      <alignment horizontal="center" wrapText="1"/>
    </xf>
    <xf numFmtId="0" fontId="0" fillId="0" borderId="38" xfId="0" applyBorder="1" applyAlignment="1">
      <alignment horizontal="center" wrapText="1"/>
    </xf>
    <xf numFmtId="0" fontId="2" fillId="18" borderId="0" xfId="0" applyFont="1" applyFill="1" applyAlignment="1" applyProtection="1">
      <alignment horizontal="center"/>
    </xf>
    <xf numFmtId="165" fontId="2" fillId="18" borderId="0" xfId="0" applyNumberFormat="1" applyFont="1" applyFill="1" applyAlignment="1" applyProtection="1">
      <alignment horizontal="center"/>
    </xf>
    <xf numFmtId="0" fontId="1" fillId="0" borderId="39" xfId="0" applyFont="1" applyFill="1" applyBorder="1" applyAlignment="1" applyProtection="1">
      <alignment horizontal="center" wrapText="1"/>
    </xf>
    <xf numFmtId="0" fontId="1" fillId="0" borderId="48" xfId="0" applyFont="1" applyFill="1" applyBorder="1" applyAlignment="1" applyProtection="1">
      <alignment horizontal="center" wrapText="1"/>
    </xf>
    <xf numFmtId="0" fontId="2" fillId="18" borderId="0" xfId="0" applyFont="1" applyFill="1" applyAlignment="1">
      <alignment horizontal="center"/>
    </xf>
    <xf numFmtId="165" fontId="1" fillId="0" borderId="9" xfId="0" applyNumberFormat="1" applyFont="1" applyFill="1" applyBorder="1" applyAlignment="1">
      <alignment horizontal="center"/>
    </xf>
    <xf numFmtId="0" fontId="1" fillId="0" borderId="0" xfId="0" applyFont="1" applyFill="1" applyBorder="1" applyAlignment="1" applyProtection="1">
      <alignment horizontal="center"/>
    </xf>
    <xf numFmtId="0" fontId="1" fillId="0" borderId="15" xfId="0" applyFont="1" applyFill="1" applyBorder="1" applyAlignment="1" applyProtection="1">
      <alignment horizontal="center" wrapText="1"/>
    </xf>
    <xf numFmtId="0" fontId="1" fillId="0" borderId="16" xfId="0" applyFont="1" applyFill="1" applyBorder="1" applyAlignment="1">
      <alignment horizontal="center" wrapText="1"/>
    </xf>
  </cellXfs>
  <cellStyles count="2">
    <cellStyle name="Millares" xfId="1" builtinId="3"/>
    <cellStyle name="Normal" xfId="0" builtinId="0"/>
  </cellStyles>
  <dxfs count="0"/>
  <tableStyles count="0" defaultTableStyle="TableStyleMedium2" defaultPivotStyle="PivotStyleMedium9"/>
  <colors>
    <mruColors>
      <color rgb="FF0000FF"/>
      <color rgb="FFFFF56F"/>
      <color rgb="FF0BE5E5"/>
      <color rgb="FFB6FB8F"/>
      <color rgb="FF8DD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EGRESOS</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noFill/>
            </a:ln>
            <a:effectLst/>
          </c:spPr>
          <c:invertIfNegative val="0"/>
          <c:cat>
            <c:strRef>
              <c:f>'INDICES DE CAMAS H LINARES '!$A$359:$A$371</c:f>
              <c:strCache>
                <c:ptCount val="13"/>
                <c:pt idx="0">
                  <c:v>MEDICINA BASICO</c:v>
                </c:pt>
                <c:pt idx="1">
                  <c:v>MEDICINA MEDIO </c:v>
                </c:pt>
                <c:pt idx="2">
                  <c:v>UTI</c:v>
                </c:pt>
                <c:pt idx="3">
                  <c:v>UCI</c:v>
                </c:pt>
                <c:pt idx="4">
                  <c:v>CIRUGIA BASICO </c:v>
                </c:pt>
                <c:pt idx="5">
                  <c:v>CIRUGIA MEDIO </c:v>
                </c:pt>
                <c:pt idx="6">
                  <c:v>PEDIATRIA </c:v>
                </c:pt>
                <c:pt idx="7">
                  <c:v>NEONATOLOGIA </c:v>
                </c:pt>
                <c:pt idx="8">
                  <c:v>UTI </c:v>
                </c:pt>
                <c:pt idx="9">
                  <c:v>OBSTETRCIA BASICO</c:v>
                </c:pt>
                <c:pt idx="10">
                  <c:v>GINECOLOGIA BASICO </c:v>
                </c:pt>
                <c:pt idx="11">
                  <c:v>PENCIONADO GENERAL </c:v>
                </c:pt>
                <c:pt idx="12">
                  <c:v>PENSIONADO GENE-OBST.</c:v>
                </c:pt>
              </c:strCache>
            </c:strRef>
          </c:cat>
          <c:val>
            <c:numRef>
              <c:f>'INDICES DE CAMAS H LINARES '!$C$359:$C$371</c:f>
              <c:numCache>
                <c:formatCode>General</c:formatCode>
                <c:ptCount val="13"/>
                <c:pt idx="0">
                  <c:v>2695</c:v>
                </c:pt>
                <c:pt idx="1">
                  <c:v>652</c:v>
                </c:pt>
                <c:pt idx="2">
                  <c:v>93</c:v>
                </c:pt>
                <c:pt idx="3">
                  <c:v>139</c:v>
                </c:pt>
                <c:pt idx="4">
                  <c:v>2491</c:v>
                </c:pt>
                <c:pt idx="5">
                  <c:v>760</c:v>
                </c:pt>
                <c:pt idx="6">
                  <c:v>1369</c:v>
                </c:pt>
                <c:pt idx="7">
                  <c:v>542</c:v>
                </c:pt>
                <c:pt idx="8">
                  <c:v>219</c:v>
                </c:pt>
                <c:pt idx="9" formatCode="0_)">
                  <c:v>2494</c:v>
                </c:pt>
                <c:pt idx="10">
                  <c:v>598</c:v>
                </c:pt>
                <c:pt idx="11">
                  <c:v>1047</c:v>
                </c:pt>
                <c:pt idx="12">
                  <c:v>1303</c:v>
                </c:pt>
              </c:numCache>
            </c:numRef>
          </c:val>
        </c:ser>
        <c:dLbls>
          <c:showLegendKey val="0"/>
          <c:showVal val="0"/>
          <c:showCatName val="0"/>
          <c:showSerName val="0"/>
          <c:showPercent val="0"/>
          <c:showBubbleSize val="0"/>
        </c:dLbls>
        <c:gapWidth val="150"/>
        <c:axId val="203676224"/>
        <c:axId val="203675104"/>
      </c:barChart>
      <c:catAx>
        <c:axId val="20367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3675104"/>
        <c:crosses val="autoZero"/>
        <c:auto val="1"/>
        <c:lblAlgn val="ctr"/>
        <c:lblOffset val="100"/>
        <c:noMultiLvlLbl val="0"/>
      </c:catAx>
      <c:valAx>
        <c:axId val="203675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3676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INDICE OCUPACIONAL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noFill/>
            </a:ln>
            <a:effectLst/>
          </c:spPr>
          <c:invertIfNegative val="0"/>
          <c:cat>
            <c:strRef>
              <c:f>'INDICES DE CAMAS H LINARES '!$A$359:$A$371</c:f>
              <c:strCache>
                <c:ptCount val="13"/>
                <c:pt idx="0">
                  <c:v>MEDICINA BASICO</c:v>
                </c:pt>
                <c:pt idx="1">
                  <c:v>MEDICINA MEDIO </c:v>
                </c:pt>
                <c:pt idx="2">
                  <c:v>UTI</c:v>
                </c:pt>
                <c:pt idx="3">
                  <c:v>UCI</c:v>
                </c:pt>
                <c:pt idx="4">
                  <c:v>CIRUGIA BASICO </c:v>
                </c:pt>
                <c:pt idx="5">
                  <c:v>CIRUGIA MEDIO </c:v>
                </c:pt>
                <c:pt idx="6">
                  <c:v>PEDIATRIA </c:v>
                </c:pt>
                <c:pt idx="7">
                  <c:v>NEONATOLOGIA </c:v>
                </c:pt>
                <c:pt idx="8">
                  <c:v>UTI </c:v>
                </c:pt>
                <c:pt idx="9">
                  <c:v>OBSTETRCIA BASICO</c:v>
                </c:pt>
                <c:pt idx="10">
                  <c:v>GINECOLOGIA BASICO </c:v>
                </c:pt>
                <c:pt idx="11">
                  <c:v>PENCIONADO GENERAL </c:v>
                </c:pt>
                <c:pt idx="12">
                  <c:v>PENSIONADO GENE-OBST.</c:v>
                </c:pt>
              </c:strCache>
            </c:strRef>
          </c:cat>
          <c:val>
            <c:numRef>
              <c:f>'INDICES DE CAMAS H LINARES '!$D$359:$D$371</c:f>
              <c:numCache>
                <c:formatCode>0.00</c:formatCode>
                <c:ptCount val="13"/>
                <c:pt idx="0">
                  <c:v>94.538508701598829</c:v>
                </c:pt>
                <c:pt idx="1">
                  <c:v>94.77459016393442</c:v>
                </c:pt>
                <c:pt idx="2">
                  <c:v>93.852459016393439</c:v>
                </c:pt>
                <c:pt idx="3">
                  <c:v>93.363136176066021</c:v>
                </c:pt>
                <c:pt idx="4">
                  <c:v>93.512154233025996</c:v>
                </c:pt>
                <c:pt idx="5">
                  <c:v>91.854508196721312</c:v>
                </c:pt>
                <c:pt idx="6">
                  <c:v>52.702548280196545</c:v>
                </c:pt>
                <c:pt idx="7">
                  <c:v>55.768707482993193</c:v>
                </c:pt>
                <c:pt idx="8">
                  <c:v>60.792349726775953</c:v>
                </c:pt>
                <c:pt idx="9">
                  <c:v>68.798665183537267</c:v>
                </c:pt>
                <c:pt idx="10">
                  <c:v>49.069003285870757</c:v>
                </c:pt>
                <c:pt idx="11">
                  <c:v>38.239757207890747</c:v>
                </c:pt>
                <c:pt idx="12">
                  <c:v>64.51776649746192</c:v>
                </c:pt>
              </c:numCache>
            </c:numRef>
          </c:val>
        </c:ser>
        <c:dLbls>
          <c:showLegendKey val="0"/>
          <c:showVal val="0"/>
          <c:showCatName val="0"/>
          <c:showSerName val="0"/>
          <c:showPercent val="0"/>
          <c:showBubbleSize val="0"/>
        </c:dLbls>
        <c:gapWidth val="219"/>
        <c:overlap val="-27"/>
        <c:axId val="209956880"/>
        <c:axId val="209959680"/>
      </c:barChart>
      <c:catAx>
        <c:axId val="20995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9959680"/>
        <c:crosses val="autoZero"/>
        <c:auto val="1"/>
        <c:lblAlgn val="ctr"/>
        <c:lblOffset val="100"/>
        <c:noMultiLvlLbl val="0"/>
      </c:catAx>
      <c:valAx>
        <c:axId val="2099596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9956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PROMEDIO DIAS ESTADA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spPr>
            <a:solidFill>
              <a:schemeClr val="accent1"/>
            </a:solidFill>
            <a:ln>
              <a:noFill/>
            </a:ln>
            <a:effectLst/>
          </c:spPr>
          <c:invertIfNegative val="0"/>
          <c:cat>
            <c:strRef>
              <c:f>'INDICES DE CAMAS H LINARES '!$A$359:$A$371</c:f>
              <c:strCache>
                <c:ptCount val="13"/>
                <c:pt idx="0">
                  <c:v>MEDICINA BASICO</c:v>
                </c:pt>
                <c:pt idx="1">
                  <c:v>MEDICINA MEDIO </c:v>
                </c:pt>
                <c:pt idx="2">
                  <c:v>UTI</c:v>
                </c:pt>
                <c:pt idx="3">
                  <c:v>UCI</c:v>
                </c:pt>
                <c:pt idx="4">
                  <c:v>CIRUGIA BASICO </c:v>
                </c:pt>
                <c:pt idx="5">
                  <c:v>CIRUGIA MEDIO </c:v>
                </c:pt>
                <c:pt idx="6">
                  <c:v>PEDIATRIA </c:v>
                </c:pt>
                <c:pt idx="7">
                  <c:v>NEONATOLOGIA </c:v>
                </c:pt>
                <c:pt idx="8">
                  <c:v>UTI </c:v>
                </c:pt>
                <c:pt idx="9">
                  <c:v>OBSTETRCIA BASICO</c:v>
                </c:pt>
                <c:pt idx="10">
                  <c:v>GINECOLOGIA BASICO </c:v>
                </c:pt>
                <c:pt idx="11">
                  <c:v>PENCIONADO GENERAL </c:v>
                </c:pt>
                <c:pt idx="12">
                  <c:v>PENSIONADO GENE-OBST.</c:v>
                </c:pt>
              </c:strCache>
            </c:strRef>
          </c:cat>
          <c:val>
            <c:numRef>
              <c:f>'INDICES DE CAMAS H LINARES '!$E$359:$E$371</c:f>
              <c:numCache>
                <c:formatCode>0.00</c:formatCode>
                <c:ptCount val="13"/>
                <c:pt idx="0">
                  <c:v>7.4990723562152137</c:v>
                </c:pt>
                <c:pt idx="1">
                  <c:v>8.6518404907975466</c:v>
                </c:pt>
                <c:pt idx="2">
                  <c:v>22.258064516129032</c:v>
                </c:pt>
                <c:pt idx="3">
                  <c:v>19.899280575539567</c:v>
                </c:pt>
                <c:pt idx="4">
                  <c:v>6.8426334805299076</c:v>
                </c:pt>
                <c:pt idx="5">
                  <c:v>7.1355263157894733</c:v>
                </c:pt>
                <c:pt idx="6">
                  <c:v>3.4558071585098613</c:v>
                </c:pt>
                <c:pt idx="7">
                  <c:v>7.5</c:v>
                </c:pt>
                <c:pt idx="8">
                  <c:v>6.1415525114155249</c:v>
                </c:pt>
                <c:pt idx="9">
                  <c:v>3.4907778668805132</c:v>
                </c:pt>
                <c:pt idx="10">
                  <c:v>3.0217391304347827</c:v>
                </c:pt>
                <c:pt idx="11">
                  <c:v>1.9856733524355301</c:v>
                </c:pt>
                <c:pt idx="12">
                  <c:v>1.9669992325402916</c:v>
                </c:pt>
              </c:numCache>
            </c:numRef>
          </c:val>
        </c:ser>
        <c:dLbls>
          <c:showLegendKey val="0"/>
          <c:showVal val="0"/>
          <c:showCatName val="0"/>
          <c:showSerName val="0"/>
          <c:showPercent val="0"/>
          <c:showBubbleSize val="0"/>
        </c:dLbls>
        <c:gapWidth val="219"/>
        <c:overlap val="-27"/>
        <c:axId val="209956320"/>
        <c:axId val="295098000"/>
      </c:barChart>
      <c:catAx>
        <c:axId val="209956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95098000"/>
        <c:crosses val="autoZero"/>
        <c:auto val="1"/>
        <c:lblAlgn val="ctr"/>
        <c:lblOffset val="100"/>
        <c:noMultiLvlLbl val="0"/>
      </c:catAx>
      <c:valAx>
        <c:axId val="295098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09956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LETALIDAD HOSPITALARIA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0"/>
          <c:order val="0"/>
          <c:spPr>
            <a:ln w="28575" cap="rnd">
              <a:solidFill>
                <a:schemeClr val="accent1"/>
              </a:solidFill>
              <a:round/>
            </a:ln>
            <a:effectLst/>
          </c:spPr>
          <c:marker>
            <c:symbol val="none"/>
          </c:marker>
          <c:cat>
            <c:strRef>
              <c:f>'INDICES DE CAMAS H LINARES '!$A$359:$A$371</c:f>
              <c:strCache>
                <c:ptCount val="13"/>
                <c:pt idx="0">
                  <c:v>MEDICINA BASICO</c:v>
                </c:pt>
                <c:pt idx="1">
                  <c:v>MEDICINA MEDIO </c:v>
                </c:pt>
                <c:pt idx="2">
                  <c:v>UTI</c:v>
                </c:pt>
                <c:pt idx="3">
                  <c:v>UCI</c:v>
                </c:pt>
                <c:pt idx="4">
                  <c:v>CIRUGIA BASICO </c:v>
                </c:pt>
                <c:pt idx="5">
                  <c:v>CIRUGIA MEDIO </c:v>
                </c:pt>
                <c:pt idx="6">
                  <c:v>PEDIATRIA </c:v>
                </c:pt>
                <c:pt idx="7">
                  <c:v>NEONATOLOGIA </c:v>
                </c:pt>
                <c:pt idx="8">
                  <c:v>UTI </c:v>
                </c:pt>
                <c:pt idx="9">
                  <c:v>OBSTETRCIA BASICO</c:v>
                </c:pt>
                <c:pt idx="10">
                  <c:v>GINECOLOGIA BASICO </c:v>
                </c:pt>
                <c:pt idx="11">
                  <c:v>PENCIONADO GENERAL </c:v>
                </c:pt>
                <c:pt idx="12">
                  <c:v>PENSIONADO GENE-OBST.</c:v>
                </c:pt>
              </c:strCache>
            </c:strRef>
          </c:cat>
          <c:val>
            <c:numRef>
              <c:f>'INDICES DE CAMAS H LINARES '!$H$359:$H$371</c:f>
              <c:numCache>
                <c:formatCode>0.0</c:formatCode>
                <c:ptCount val="13"/>
                <c:pt idx="0">
                  <c:v>5.8542793509385938</c:v>
                </c:pt>
                <c:pt idx="1">
                  <c:v>12</c:v>
                </c:pt>
                <c:pt idx="2">
                  <c:v>6.9711538461538467</c:v>
                </c:pt>
                <c:pt idx="3">
                  <c:v>29.607250755287005</c:v>
                </c:pt>
                <c:pt idx="4">
                  <c:v>0.25436046511627908</c:v>
                </c:pt>
                <c:pt idx="5">
                  <c:v>3.1645569620253164</c:v>
                </c:pt>
                <c:pt idx="6">
                  <c:v>6.9735006973500699E-2</c:v>
                </c:pt>
                <c:pt idx="7">
                  <c:v>0.36832412523020258</c:v>
                </c:pt>
                <c:pt idx="8">
                  <c:v>0.554016620498615</c:v>
                </c:pt>
                <c:pt idx="9">
                  <c:v>3.9200313602508821E-2</c:v>
                </c:pt>
                <c:pt idx="10">
                  <c:v>0</c:v>
                </c:pt>
                <c:pt idx="11">
                  <c:v>0.37950664136622392</c:v>
                </c:pt>
                <c:pt idx="12">
                  <c:v>0</c:v>
                </c:pt>
              </c:numCache>
            </c:numRef>
          </c:val>
          <c:smooth val="0"/>
        </c:ser>
        <c:dLbls>
          <c:showLegendKey val="0"/>
          <c:showVal val="0"/>
          <c:showCatName val="0"/>
          <c:showSerName val="0"/>
          <c:showPercent val="0"/>
          <c:showBubbleSize val="0"/>
        </c:dLbls>
        <c:smooth val="0"/>
        <c:axId val="295095200"/>
        <c:axId val="295097440"/>
      </c:lineChart>
      <c:catAx>
        <c:axId val="29509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95097440"/>
        <c:crosses val="autoZero"/>
        <c:auto val="1"/>
        <c:lblAlgn val="ctr"/>
        <c:lblOffset val="100"/>
        <c:noMultiLvlLbl val="0"/>
      </c:catAx>
      <c:valAx>
        <c:axId val="295097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95095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291703</xdr:colOff>
      <xdr:row>349</xdr:row>
      <xdr:rowOff>75009</xdr:rowOff>
    </xdr:from>
    <xdr:to>
      <xdr:col>15</xdr:col>
      <xdr:colOff>196453</xdr:colOff>
      <xdr:row>367</xdr:row>
      <xdr:rowOff>32146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565546</xdr:colOff>
      <xdr:row>367</xdr:row>
      <xdr:rowOff>51196</xdr:rowOff>
    </xdr:from>
    <xdr:to>
      <xdr:col>17</xdr:col>
      <xdr:colOff>636984</xdr:colOff>
      <xdr:row>377</xdr:row>
      <xdr:rowOff>103584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232171</xdr:colOff>
      <xdr:row>349</xdr:row>
      <xdr:rowOff>39290</xdr:rowOff>
    </xdr:from>
    <xdr:to>
      <xdr:col>22</xdr:col>
      <xdr:colOff>458390</xdr:colOff>
      <xdr:row>366</xdr:row>
      <xdr:rowOff>151208</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160733</xdr:colOff>
      <xdr:row>367</xdr:row>
      <xdr:rowOff>63102</xdr:rowOff>
    </xdr:from>
    <xdr:to>
      <xdr:col>24</xdr:col>
      <xdr:colOff>410764</xdr:colOff>
      <xdr:row>377</xdr:row>
      <xdr:rowOff>115490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02.66\Users\mnunez\Desktop\Carolina\CAMAS%202015\Indicadores%20Intrahospitalario%20%202014-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ntra. por Servicio Clínico"/>
      <sheetName val="neonatologia"/>
      <sheetName val="cirugia +traumat."/>
      <sheetName val="GINE-OBST"/>
      <sheetName val="Pensionado 2°y4° "/>
    </sheetNames>
    <sheetDataSet>
      <sheetData sheetId="0" refreshError="1"/>
      <sheetData sheetId="1" refreshError="1"/>
      <sheetData sheetId="2" refreshError="1"/>
      <sheetData sheetId="3" refreshError="1">
        <row r="23">
          <cell r="I23">
            <v>2.7011494252873565</v>
          </cell>
        </row>
        <row r="48">
          <cell r="I48">
            <v>3.6362204724409448</v>
          </cell>
        </row>
      </sheetData>
      <sheetData sheetId="4" refreshError="1">
        <row r="21">
          <cell r="I21">
            <v>1.9207650273224044</v>
          </cell>
        </row>
        <row r="45">
          <cell r="I45">
            <v>1.7127272727272727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56"/>
  <sheetViews>
    <sheetView tabSelected="1" topLeftCell="A22" zoomScale="80" zoomScaleNormal="80" workbookViewId="0">
      <pane xSplit="1" topLeftCell="B1" activePane="topRight" state="frozen"/>
      <selection pane="topRight" activeCell="U31" sqref="U31"/>
    </sheetView>
  </sheetViews>
  <sheetFormatPr baseColWidth="10" defaultColWidth="11" defaultRowHeight="12" x14ac:dyDescent="0.2"/>
  <cols>
    <col min="1" max="1" width="24" style="1" bestFit="1" customWidth="1"/>
    <col min="2" max="2" width="10.85546875" style="2" customWidth="1"/>
    <col min="3" max="3" width="9.42578125" style="130" customWidth="1"/>
    <col min="4" max="4" width="7.85546875" style="4" customWidth="1"/>
    <col min="5" max="5" width="9" style="4" customWidth="1"/>
    <col min="6" max="6" width="9.140625" style="4" customWidth="1"/>
    <col min="7" max="7" width="8.7109375" style="2" customWidth="1"/>
    <col min="8" max="8" width="8.140625" style="2" customWidth="1"/>
    <col min="9" max="9" width="9.28515625" style="2" bestFit="1" customWidth="1"/>
    <col min="10" max="10" width="9.5703125" style="2" customWidth="1"/>
    <col min="11" max="11" width="11.42578125" style="2" customWidth="1"/>
    <col min="12" max="12" width="9.7109375" style="2" customWidth="1"/>
    <col min="13" max="13" width="9.140625" style="2" customWidth="1"/>
    <col min="14" max="14" width="12.85546875" style="2" customWidth="1"/>
    <col min="15" max="15" width="8" style="2" customWidth="1"/>
    <col min="16" max="16" width="5.28515625" style="1" bestFit="1" customWidth="1"/>
    <col min="17" max="17" width="11.140625" style="1" customWidth="1"/>
    <col min="18" max="18" width="10.85546875" style="1" customWidth="1"/>
    <col min="19" max="19" width="13.28515625" style="1" customWidth="1"/>
    <col min="20" max="20" width="11.140625" style="1" customWidth="1"/>
    <col min="21" max="21" width="10.42578125" style="1" customWidth="1"/>
    <col min="22" max="22" width="9.5703125" style="1" customWidth="1"/>
    <col min="23" max="23" width="10.28515625" style="1" customWidth="1"/>
    <col min="24" max="24" width="11.28515625" style="1" customWidth="1"/>
    <col min="25" max="25" width="14.85546875" style="1" customWidth="1"/>
    <col min="26" max="26" width="9.7109375" style="1" customWidth="1"/>
    <col min="27" max="27" width="10.42578125" style="2" customWidth="1"/>
    <col min="28" max="28" width="12.7109375" style="1" customWidth="1"/>
    <col min="29" max="29" width="19.5703125" style="1" customWidth="1"/>
    <col min="30" max="30" width="12" style="1" customWidth="1"/>
    <col min="31" max="31" width="13.5703125" style="1" customWidth="1"/>
    <col min="32" max="32" width="19.140625" style="1" customWidth="1"/>
    <col min="33" max="33" width="6.85546875" style="1" customWidth="1"/>
    <col min="34" max="34" width="9.28515625" style="1" customWidth="1"/>
    <col min="35" max="35" width="11" style="1" customWidth="1"/>
    <col min="36" max="36" width="13" style="1" customWidth="1"/>
    <col min="37" max="44" width="11" style="1" customWidth="1"/>
    <col min="45" max="45" width="13" style="1" customWidth="1"/>
    <col min="46" max="46" width="15.85546875" style="1" customWidth="1"/>
    <col min="47" max="56" width="11" style="1" customWidth="1"/>
    <col min="57" max="57" width="10.42578125" style="1" customWidth="1"/>
    <col min="58" max="59" width="10.5703125" style="1" customWidth="1"/>
    <col min="60" max="60" width="11.7109375" style="1" customWidth="1"/>
    <col min="61" max="61" width="19.42578125" style="1" customWidth="1"/>
    <col min="62" max="62" width="13.85546875" style="1" customWidth="1"/>
    <col min="63" max="209" width="11" style="1" customWidth="1"/>
    <col min="210" max="256" width="11" style="1"/>
    <col min="257" max="257" width="17.85546875" style="1" bestFit="1" customWidth="1"/>
    <col min="258" max="258" width="10.85546875" style="1" customWidth="1"/>
    <col min="259" max="259" width="9.42578125" style="1" customWidth="1"/>
    <col min="260" max="260" width="7.85546875" style="1" customWidth="1"/>
    <col min="261" max="261" width="9" style="1" customWidth="1"/>
    <col min="262" max="262" width="9.140625" style="1" customWidth="1"/>
    <col min="263" max="263" width="8.7109375" style="1" customWidth="1"/>
    <col min="264" max="264" width="8.140625" style="1" customWidth="1"/>
    <col min="265" max="265" width="9.28515625" style="1" bestFit="1" customWidth="1"/>
    <col min="266" max="266" width="9.5703125" style="1" customWidth="1"/>
    <col min="267" max="267" width="7.42578125" style="1" bestFit="1" customWidth="1"/>
    <col min="268" max="268" width="9.7109375" style="1" customWidth="1"/>
    <col min="269" max="269" width="9.140625" style="1" customWidth="1"/>
    <col min="270" max="270" width="7.140625" style="1" customWidth="1"/>
    <col min="271" max="271" width="8" style="1" customWidth="1"/>
    <col min="272" max="272" width="5.28515625" style="1" bestFit="1" customWidth="1"/>
    <col min="273" max="273" width="11.140625" style="1" customWidth="1"/>
    <col min="274" max="274" width="8.7109375" style="1" bestFit="1" customWidth="1"/>
    <col min="275" max="275" width="9.85546875" style="1" customWidth="1"/>
    <col min="276" max="276" width="11.140625" style="1" customWidth="1"/>
    <col min="277" max="277" width="12.7109375" style="1" customWidth="1"/>
    <col min="278" max="278" width="9.5703125" style="1" customWidth="1"/>
    <col min="279" max="279" width="10.28515625" style="1" customWidth="1"/>
    <col min="280" max="280" width="11.28515625" style="1" customWidth="1"/>
    <col min="281" max="281" width="15.140625" style="1" bestFit="1" customWidth="1"/>
    <col min="282" max="282" width="9.7109375" style="1" customWidth="1"/>
    <col min="283" max="283" width="10.42578125" style="1" customWidth="1"/>
    <col min="284" max="284" width="12.7109375" style="1" customWidth="1"/>
    <col min="285" max="285" width="19.5703125" style="1" customWidth="1"/>
    <col min="286" max="286" width="12" style="1" customWidth="1"/>
    <col min="287" max="287" width="13.5703125" style="1" customWidth="1"/>
    <col min="288" max="288" width="19.140625" style="1" customWidth="1"/>
    <col min="289" max="289" width="6.85546875" style="1" customWidth="1"/>
    <col min="290" max="290" width="9.28515625" style="1" customWidth="1"/>
    <col min="291" max="291" width="11" style="1" customWidth="1"/>
    <col min="292" max="292" width="13" style="1" customWidth="1"/>
    <col min="293" max="300" width="11" style="1" customWidth="1"/>
    <col min="301" max="301" width="13" style="1" customWidth="1"/>
    <col min="302" max="302" width="15.85546875" style="1" customWidth="1"/>
    <col min="303" max="312" width="11" style="1" customWidth="1"/>
    <col min="313" max="313" width="10.42578125" style="1" customWidth="1"/>
    <col min="314" max="315" width="10.5703125" style="1" customWidth="1"/>
    <col min="316" max="316" width="11.7109375" style="1" customWidth="1"/>
    <col min="317" max="318" width="13.85546875" style="1" customWidth="1"/>
    <col min="319" max="465" width="11" style="1" customWidth="1"/>
    <col min="466" max="512" width="11" style="1"/>
    <col min="513" max="513" width="17.85546875" style="1" bestFit="1" customWidth="1"/>
    <col min="514" max="514" width="10.85546875" style="1" customWidth="1"/>
    <col min="515" max="515" width="9.42578125" style="1" customWidth="1"/>
    <col min="516" max="516" width="7.85546875" style="1" customWidth="1"/>
    <col min="517" max="517" width="9" style="1" customWidth="1"/>
    <col min="518" max="518" width="9.140625" style="1" customWidth="1"/>
    <col min="519" max="519" width="8.7109375" style="1" customWidth="1"/>
    <col min="520" max="520" width="8.140625" style="1" customWidth="1"/>
    <col min="521" max="521" width="9.28515625" style="1" bestFit="1" customWidth="1"/>
    <col min="522" max="522" width="9.5703125" style="1" customWidth="1"/>
    <col min="523" max="523" width="7.42578125" style="1" bestFit="1" customWidth="1"/>
    <col min="524" max="524" width="9.7109375" style="1" customWidth="1"/>
    <col min="525" max="525" width="9.140625" style="1" customWidth="1"/>
    <col min="526" max="526" width="7.140625" style="1" customWidth="1"/>
    <col min="527" max="527" width="8" style="1" customWidth="1"/>
    <col min="528" max="528" width="5.28515625" style="1" bestFit="1" customWidth="1"/>
    <col min="529" max="529" width="11.140625" style="1" customWidth="1"/>
    <col min="530" max="530" width="8.7109375" style="1" bestFit="1" customWidth="1"/>
    <col min="531" max="531" width="9.85546875" style="1" customWidth="1"/>
    <col min="532" max="532" width="11.140625" style="1" customWidth="1"/>
    <col min="533" max="533" width="12.7109375" style="1" customWidth="1"/>
    <col min="534" max="534" width="9.5703125" style="1" customWidth="1"/>
    <col min="535" max="535" width="10.28515625" style="1" customWidth="1"/>
    <col min="536" max="536" width="11.28515625" style="1" customWidth="1"/>
    <col min="537" max="537" width="15.140625" style="1" bestFit="1" customWidth="1"/>
    <col min="538" max="538" width="9.7109375" style="1" customWidth="1"/>
    <col min="539" max="539" width="10.42578125" style="1" customWidth="1"/>
    <col min="540" max="540" width="12.7109375" style="1" customWidth="1"/>
    <col min="541" max="541" width="19.5703125" style="1" customWidth="1"/>
    <col min="542" max="542" width="12" style="1" customWidth="1"/>
    <col min="543" max="543" width="13.5703125" style="1" customWidth="1"/>
    <col min="544" max="544" width="19.140625" style="1" customWidth="1"/>
    <col min="545" max="545" width="6.85546875" style="1" customWidth="1"/>
    <col min="546" max="546" width="9.28515625" style="1" customWidth="1"/>
    <col min="547" max="547" width="11" style="1" customWidth="1"/>
    <col min="548" max="548" width="13" style="1" customWidth="1"/>
    <col min="549" max="556" width="11" style="1" customWidth="1"/>
    <col min="557" max="557" width="13" style="1" customWidth="1"/>
    <col min="558" max="558" width="15.85546875" style="1" customWidth="1"/>
    <col min="559" max="568" width="11" style="1" customWidth="1"/>
    <col min="569" max="569" width="10.42578125" style="1" customWidth="1"/>
    <col min="570" max="571" width="10.5703125" style="1" customWidth="1"/>
    <col min="572" max="572" width="11.7109375" style="1" customWidth="1"/>
    <col min="573" max="574" width="13.85546875" style="1" customWidth="1"/>
    <col min="575" max="721" width="11" style="1" customWidth="1"/>
    <col min="722" max="768" width="11" style="1"/>
    <col min="769" max="769" width="17.85546875" style="1" bestFit="1" customWidth="1"/>
    <col min="770" max="770" width="10.85546875" style="1" customWidth="1"/>
    <col min="771" max="771" width="9.42578125" style="1" customWidth="1"/>
    <col min="772" max="772" width="7.85546875" style="1" customWidth="1"/>
    <col min="773" max="773" width="9" style="1" customWidth="1"/>
    <col min="774" max="774" width="9.140625" style="1" customWidth="1"/>
    <col min="775" max="775" width="8.7109375" style="1" customWidth="1"/>
    <col min="776" max="776" width="8.140625" style="1" customWidth="1"/>
    <col min="777" max="777" width="9.28515625" style="1" bestFit="1" customWidth="1"/>
    <col min="778" max="778" width="9.5703125" style="1" customWidth="1"/>
    <col min="779" max="779" width="7.42578125" style="1" bestFit="1" customWidth="1"/>
    <col min="780" max="780" width="9.7109375" style="1" customWidth="1"/>
    <col min="781" max="781" width="9.140625" style="1" customWidth="1"/>
    <col min="782" max="782" width="7.140625" style="1" customWidth="1"/>
    <col min="783" max="783" width="8" style="1" customWidth="1"/>
    <col min="784" max="784" width="5.28515625" style="1" bestFit="1" customWidth="1"/>
    <col min="785" max="785" width="11.140625" style="1" customWidth="1"/>
    <col min="786" max="786" width="8.7109375" style="1" bestFit="1" customWidth="1"/>
    <col min="787" max="787" width="9.85546875" style="1" customWidth="1"/>
    <col min="788" max="788" width="11.140625" style="1" customWidth="1"/>
    <col min="789" max="789" width="12.7109375" style="1" customWidth="1"/>
    <col min="790" max="790" width="9.5703125" style="1" customWidth="1"/>
    <col min="791" max="791" width="10.28515625" style="1" customWidth="1"/>
    <col min="792" max="792" width="11.28515625" style="1" customWidth="1"/>
    <col min="793" max="793" width="15.140625" style="1" bestFit="1" customWidth="1"/>
    <col min="794" max="794" width="9.7109375" style="1" customWidth="1"/>
    <col min="795" max="795" width="10.42578125" style="1" customWidth="1"/>
    <col min="796" max="796" width="12.7109375" style="1" customWidth="1"/>
    <col min="797" max="797" width="19.5703125" style="1" customWidth="1"/>
    <col min="798" max="798" width="12" style="1" customWidth="1"/>
    <col min="799" max="799" width="13.5703125" style="1" customWidth="1"/>
    <col min="800" max="800" width="19.140625" style="1" customWidth="1"/>
    <col min="801" max="801" width="6.85546875" style="1" customWidth="1"/>
    <col min="802" max="802" width="9.28515625" style="1" customWidth="1"/>
    <col min="803" max="803" width="11" style="1" customWidth="1"/>
    <col min="804" max="804" width="13" style="1" customWidth="1"/>
    <col min="805" max="812" width="11" style="1" customWidth="1"/>
    <col min="813" max="813" width="13" style="1" customWidth="1"/>
    <col min="814" max="814" width="15.85546875" style="1" customWidth="1"/>
    <col min="815" max="824" width="11" style="1" customWidth="1"/>
    <col min="825" max="825" width="10.42578125" style="1" customWidth="1"/>
    <col min="826" max="827" width="10.5703125" style="1" customWidth="1"/>
    <col min="828" max="828" width="11.7109375" style="1" customWidth="1"/>
    <col min="829" max="830" width="13.85546875" style="1" customWidth="1"/>
    <col min="831" max="977" width="11" style="1" customWidth="1"/>
    <col min="978" max="1024" width="11" style="1"/>
    <col min="1025" max="1025" width="17.85546875" style="1" bestFit="1" customWidth="1"/>
    <col min="1026" max="1026" width="10.85546875" style="1" customWidth="1"/>
    <col min="1027" max="1027" width="9.42578125" style="1" customWidth="1"/>
    <col min="1028" max="1028" width="7.85546875" style="1" customWidth="1"/>
    <col min="1029" max="1029" width="9" style="1" customWidth="1"/>
    <col min="1030" max="1030" width="9.140625" style="1" customWidth="1"/>
    <col min="1031" max="1031" width="8.7109375" style="1" customWidth="1"/>
    <col min="1032" max="1032" width="8.140625" style="1" customWidth="1"/>
    <col min="1033" max="1033" width="9.28515625" style="1" bestFit="1" customWidth="1"/>
    <col min="1034" max="1034" width="9.5703125" style="1" customWidth="1"/>
    <col min="1035" max="1035" width="7.42578125" style="1" bestFit="1" customWidth="1"/>
    <col min="1036" max="1036" width="9.7109375" style="1" customWidth="1"/>
    <col min="1037" max="1037" width="9.140625" style="1" customWidth="1"/>
    <col min="1038" max="1038" width="7.140625" style="1" customWidth="1"/>
    <col min="1039" max="1039" width="8" style="1" customWidth="1"/>
    <col min="1040" max="1040" width="5.28515625" style="1" bestFit="1" customWidth="1"/>
    <col min="1041" max="1041" width="11.140625" style="1" customWidth="1"/>
    <col min="1042" max="1042" width="8.7109375" style="1" bestFit="1" customWidth="1"/>
    <col min="1043" max="1043" width="9.85546875" style="1" customWidth="1"/>
    <col min="1044" max="1044" width="11.140625" style="1" customWidth="1"/>
    <col min="1045" max="1045" width="12.7109375" style="1" customWidth="1"/>
    <col min="1046" max="1046" width="9.5703125" style="1" customWidth="1"/>
    <col min="1047" max="1047" width="10.28515625" style="1" customWidth="1"/>
    <col min="1048" max="1048" width="11.28515625" style="1" customWidth="1"/>
    <col min="1049" max="1049" width="15.140625" style="1" bestFit="1" customWidth="1"/>
    <col min="1050" max="1050" width="9.7109375" style="1" customWidth="1"/>
    <col min="1051" max="1051" width="10.42578125" style="1" customWidth="1"/>
    <col min="1052" max="1052" width="12.7109375" style="1" customWidth="1"/>
    <col min="1053" max="1053" width="19.5703125" style="1" customWidth="1"/>
    <col min="1054" max="1054" width="12" style="1" customWidth="1"/>
    <col min="1055" max="1055" width="13.5703125" style="1" customWidth="1"/>
    <col min="1056" max="1056" width="19.140625" style="1" customWidth="1"/>
    <col min="1057" max="1057" width="6.85546875" style="1" customWidth="1"/>
    <col min="1058" max="1058" width="9.28515625" style="1" customWidth="1"/>
    <col min="1059" max="1059" width="11" style="1" customWidth="1"/>
    <col min="1060" max="1060" width="13" style="1" customWidth="1"/>
    <col min="1061" max="1068" width="11" style="1" customWidth="1"/>
    <col min="1069" max="1069" width="13" style="1" customWidth="1"/>
    <col min="1070" max="1070" width="15.85546875" style="1" customWidth="1"/>
    <col min="1071" max="1080" width="11" style="1" customWidth="1"/>
    <col min="1081" max="1081" width="10.42578125" style="1" customWidth="1"/>
    <col min="1082" max="1083" width="10.5703125" style="1" customWidth="1"/>
    <col min="1084" max="1084" width="11.7109375" style="1" customWidth="1"/>
    <col min="1085" max="1086" width="13.85546875" style="1" customWidth="1"/>
    <col min="1087" max="1233" width="11" style="1" customWidth="1"/>
    <col min="1234" max="1280" width="11" style="1"/>
    <col min="1281" max="1281" width="17.85546875" style="1" bestFit="1" customWidth="1"/>
    <col min="1282" max="1282" width="10.85546875" style="1" customWidth="1"/>
    <col min="1283" max="1283" width="9.42578125" style="1" customWidth="1"/>
    <col min="1284" max="1284" width="7.85546875" style="1" customWidth="1"/>
    <col min="1285" max="1285" width="9" style="1" customWidth="1"/>
    <col min="1286" max="1286" width="9.140625" style="1" customWidth="1"/>
    <col min="1287" max="1287" width="8.7109375" style="1" customWidth="1"/>
    <col min="1288" max="1288" width="8.140625" style="1" customWidth="1"/>
    <col min="1289" max="1289" width="9.28515625" style="1" bestFit="1" customWidth="1"/>
    <col min="1290" max="1290" width="9.5703125" style="1" customWidth="1"/>
    <col min="1291" max="1291" width="7.42578125" style="1" bestFit="1" customWidth="1"/>
    <col min="1292" max="1292" width="9.7109375" style="1" customWidth="1"/>
    <col min="1293" max="1293" width="9.140625" style="1" customWidth="1"/>
    <col min="1294" max="1294" width="7.140625" style="1" customWidth="1"/>
    <col min="1295" max="1295" width="8" style="1" customWidth="1"/>
    <col min="1296" max="1296" width="5.28515625" style="1" bestFit="1" customWidth="1"/>
    <col min="1297" max="1297" width="11.140625" style="1" customWidth="1"/>
    <col min="1298" max="1298" width="8.7109375" style="1" bestFit="1" customWidth="1"/>
    <col min="1299" max="1299" width="9.85546875" style="1" customWidth="1"/>
    <col min="1300" max="1300" width="11.140625" style="1" customWidth="1"/>
    <col min="1301" max="1301" width="12.7109375" style="1" customWidth="1"/>
    <col min="1302" max="1302" width="9.5703125" style="1" customWidth="1"/>
    <col min="1303" max="1303" width="10.28515625" style="1" customWidth="1"/>
    <col min="1304" max="1304" width="11.28515625" style="1" customWidth="1"/>
    <col min="1305" max="1305" width="15.140625" style="1" bestFit="1" customWidth="1"/>
    <col min="1306" max="1306" width="9.7109375" style="1" customWidth="1"/>
    <col min="1307" max="1307" width="10.42578125" style="1" customWidth="1"/>
    <col min="1308" max="1308" width="12.7109375" style="1" customWidth="1"/>
    <col min="1309" max="1309" width="19.5703125" style="1" customWidth="1"/>
    <col min="1310" max="1310" width="12" style="1" customWidth="1"/>
    <col min="1311" max="1311" width="13.5703125" style="1" customWidth="1"/>
    <col min="1312" max="1312" width="19.140625" style="1" customWidth="1"/>
    <col min="1313" max="1313" width="6.85546875" style="1" customWidth="1"/>
    <col min="1314" max="1314" width="9.28515625" style="1" customWidth="1"/>
    <col min="1315" max="1315" width="11" style="1" customWidth="1"/>
    <col min="1316" max="1316" width="13" style="1" customWidth="1"/>
    <col min="1317" max="1324" width="11" style="1" customWidth="1"/>
    <col min="1325" max="1325" width="13" style="1" customWidth="1"/>
    <col min="1326" max="1326" width="15.85546875" style="1" customWidth="1"/>
    <col min="1327" max="1336" width="11" style="1" customWidth="1"/>
    <col min="1337" max="1337" width="10.42578125" style="1" customWidth="1"/>
    <col min="1338" max="1339" width="10.5703125" style="1" customWidth="1"/>
    <col min="1340" max="1340" width="11.7109375" style="1" customWidth="1"/>
    <col min="1341" max="1342" width="13.85546875" style="1" customWidth="1"/>
    <col min="1343" max="1489" width="11" style="1" customWidth="1"/>
    <col min="1490" max="1536" width="11" style="1"/>
    <col min="1537" max="1537" width="17.85546875" style="1" bestFit="1" customWidth="1"/>
    <col min="1538" max="1538" width="10.85546875" style="1" customWidth="1"/>
    <col min="1539" max="1539" width="9.42578125" style="1" customWidth="1"/>
    <col min="1540" max="1540" width="7.85546875" style="1" customWidth="1"/>
    <col min="1541" max="1541" width="9" style="1" customWidth="1"/>
    <col min="1542" max="1542" width="9.140625" style="1" customWidth="1"/>
    <col min="1543" max="1543" width="8.7109375" style="1" customWidth="1"/>
    <col min="1544" max="1544" width="8.140625" style="1" customWidth="1"/>
    <col min="1545" max="1545" width="9.28515625" style="1" bestFit="1" customWidth="1"/>
    <col min="1546" max="1546" width="9.5703125" style="1" customWidth="1"/>
    <col min="1547" max="1547" width="7.42578125" style="1" bestFit="1" customWidth="1"/>
    <col min="1548" max="1548" width="9.7109375" style="1" customWidth="1"/>
    <col min="1549" max="1549" width="9.140625" style="1" customWidth="1"/>
    <col min="1550" max="1550" width="7.140625" style="1" customWidth="1"/>
    <col min="1551" max="1551" width="8" style="1" customWidth="1"/>
    <col min="1552" max="1552" width="5.28515625" style="1" bestFit="1" customWidth="1"/>
    <col min="1553" max="1553" width="11.140625" style="1" customWidth="1"/>
    <col min="1554" max="1554" width="8.7109375" style="1" bestFit="1" customWidth="1"/>
    <col min="1555" max="1555" width="9.85546875" style="1" customWidth="1"/>
    <col min="1556" max="1556" width="11.140625" style="1" customWidth="1"/>
    <col min="1557" max="1557" width="12.7109375" style="1" customWidth="1"/>
    <col min="1558" max="1558" width="9.5703125" style="1" customWidth="1"/>
    <col min="1559" max="1559" width="10.28515625" style="1" customWidth="1"/>
    <col min="1560" max="1560" width="11.28515625" style="1" customWidth="1"/>
    <col min="1561" max="1561" width="15.140625" style="1" bestFit="1" customWidth="1"/>
    <col min="1562" max="1562" width="9.7109375" style="1" customWidth="1"/>
    <col min="1563" max="1563" width="10.42578125" style="1" customWidth="1"/>
    <col min="1564" max="1564" width="12.7109375" style="1" customWidth="1"/>
    <col min="1565" max="1565" width="19.5703125" style="1" customWidth="1"/>
    <col min="1566" max="1566" width="12" style="1" customWidth="1"/>
    <col min="1567" max="1567" width="13.5703125" style="1" customWidth="1"/>
    <col min="1568" max="1568" width="19.140625" style="1" customWidth="1"/>
    <col min="1569" max="1569" width="6.85546875" style="1" customWidth="1"/>
    <col min="1570" max="1570" width="9.28515625" style="1" customWidth="1"/>
    <col min="1571" max="1571" width="11" style="1" customWidth="1"/>
    <col min="1572" max="1572" width="13" style="1" customWidth="1"/>
    <col min="1573" max="1580" width="11" style="1" customWidth="1"/>
    <col min="1581" max="1581" width="13" style="1" customWidth="1"/>
    <col min="1582" max="1582" width="15.85546875" style="1" customWidth="1"/>
    <col min="1583" max="1592" width="11" style="1" customWidth="1"/>
    <col min="1593" max="1593" width="10.42578125" style="1" customWidth="1"/>
    <col min="1594" max="1595" width="10.5703125" style="1" customWidth="1"/>
    <col min="1596" max="1596" width="11.7109375" style="1" customWidth="1"/>
    <col min="1597" max="1598" width="13.85546875" style="1" customWidth="1"/>
    <col min="1599" max="1745" width="11" style="1" customWidth="1"/>
    <col min="1746" max="1792" width="11" style="1"/>
    <col min="1793" max="1793" width="17.85546875" style="1" bestFit="1" customWidth="1"/>
    <col min="1794" max="1794" width="10.85546875" style="1" customWidth="1"/>
    <col min="1795" max="1795" width="9.42578125" style="1" customWidth="1"/>
    <col min="1796" max="1796" width="7.85546875" style="1" customWidth="1"/>
    <col min="1797" max="1797" width="9" style="1" customWidth="1"/>
    <col min="1798" max="1798" width="9.140625" style="1" customWidth="1"/>
    <col min="1799" max="1799" width="8.7109375" style="1" customWidth="1"/>
    <col min="1800" max="1800" width="8.140625" style="1" customWidth="1"/>
    <col min="1801" max="1801" width="9.28515625" style="1" bestFit="1" customWidth="1"/>
    <col min="1802" max="1802" width="9.5703125" style="1" customWidth="1"/>
    <col min="1803" max="1803" width="7.42578125" style="1" bestFit="1" customWidth="1"/>
    <col min="1804" max="1804" width="9.7109375" style="1" customWidth="1"/>
    <col min="1805" max="1805" width="9.140625" style="1" customWidth="1"/>
    <col min="1806" max="1806" width="7.140625" style="1" customWidth="1"/>
    <col min="1807" max="1807" width="8" style="1" customWidth="1"/>
    <col min="1808" max="1808" width="5.28515625" style="1" bestFit="1" customWidth="1"/>
    <col min="1809" max="1809" width="11.140625" style="1" customWidth="1"/>
    <col min="1810" max="1810" width="8.7109375" style="1" bestFit="1" customWidth="1"/>
    <col min="1811" max="1811" width="9.85546875" style="1" customWidth="1"/>
    <col min="1812" max="1812" width="11.140625" style="1" customWidth="1"/>
    <col min="1813" max="1813" width="12.7109375" style="1" customWidth="1"/>
    <col min="1814" max="1814" width="9.5703125" style="1" customWidth="1"/>
    <col min="1815" max="1815" width="10.28515625" style="1" customWidth="1"/>
    <col min="1816" max="1816" width="11.28515625" style="1" customWidth="1"/>
    <col min="1817" max="1817" width="15.140625" style="1" bestFit="1" customWidth="1"/>
    <col min="1818" max="1818" width="9.7109375" style="1" customWidth="1"/>
    <col min="1819" max="1819" width="10.42578125" style="1" customWidth="1"/>
    <col min="1820" max="1820" width="12.7109375" style="1" customWidth="1"/>
    <col min="1821" max="1821" width="19.5703125" style="1" customWidth="1"/>
    <col min="1822" max="1822" width="12" style="1" customWidth="1"/>
    <col min="1823" max="1823" width="13.5703125" style="1" customWidth="1"/>
    <col min="1824" max="1824" width="19.140625" style="1" customWidth="1"/>
    <col min="1825" max="1825" width="6.85546875" style="1" customWidth="1"/>
    <col min="1826" max="1826" width="9.28515625" style="1" customWidth="1"/>
    <col min="1827" max="1827" width="11" style="1" customWidth="1"/>
    <col min="1828" max="1828" width="13" style="1" customWidth="1"/>
    <col min="1829" max="1836" width="11" style="1" customWidth="1"/>
    <col min="1837" max="1837" width="13" style="1" customWidth="1"/>
    <col min="1838" max="1838" width="15.85546875" style="1" customWidth="1"/>
    <col min="1839" max="1848" width="11" style="1" customWidth="1"/>
    <col min="1849" max="1849" width="10.42578125" style="1" customWidth="1"/>
    <col min="1850" max="1851" width="10.5703125" style="1" customWidth="1"/>
    <col min="1852" max="1852" width="11.7109375" style="1" customWidth="1"/>
    <col min="1853" max="1854" width="13.85546875" style="1" customWidth="1"/>
    <col min="1855" max="2001" width="11" style="1" customWidth="1"/>
    <col min="2002" max="2048" width="11" style="1"/>
    <col min="2049" max="2049" width="17.85546875" style="1" bestFit="1" customWidth="1"/>
    <col min="2050" max="2050" width="10.85546875" style="1" customWidth="1"/>
    <col min="2051" max="2051" width="9.42578125" style="1" customWidth="1"/>
    <col min="2052" max="2052" width="7.85546875" style="1" customWidth="1"/>
    <col min="2053" max="2053" width="9" style="1" customWidth="1"/>
    <col min="2054" max="2054" width="9.140625" style="1" customWidth="1"/>
    <col min="2055" max="2055" width="8.7109375" style="1" customWidth="1"/>
    <col min="2056" max="2056" width="8.140625" style="1" customWidth="1"/>
    <col min="2057" max="2057" width="9.28515625" style="1" bestFit="1" customWidth="1"/>
    <col min="2058" max="2058" width="9.5703125" style="1" customWidth="1"/>
    <col min="2059" max="2059" width="7.42578125" style="1" bestFit="1" customWidth="1"/>
    <col min="2060" max="2060" width="9.7109375" style="1" customWidth="1"/>
    <col min="2061" max="2061" width="9.140625" style="1" customWidth="1"/>
    <col min="2062" max="2062" width="7.140625" style="1" customWidth="1"/>
    <col min="2063" max="2063" width="8" style="1" customWidth="1"/>
    <col min="2064" max="2064" width="5.28515625" style="1" bestFit="1" customWidth="1"/>
    <col min="2065" max="2065" width="11.140625" style="1" customWidth="1"/>
    <col min="2066" max="2066" width="8.7109375" style="1" bestFit="1" customWidth="1"/>
    <col min="2067" max="2067" width="9.85546875" style="1" customWidth="1"/>
    <col min="2068" max="2068" width="11.140625" style="1" customWidth="1"/>
    <col min="2069" max="2069" width="12.7109375" style="1" customWidth="1"/>
    <col min="2070" max="2070" width="9.5703125" style="1" customWidth="1"/>
    <col min="2071" max="2071" width="10.28515625" style="1" customWidth="1"/>
    <col min="2072" max="2072" width="11.28515625" style="1" customWidth="1"/>
    <col min="2073" max="2073" width="15.140625" style="1" bestFit="1" customWidth="1"/>
    <col min="2074" max="2074" width="9.7109375" style="1" customWidth="1"/>
    <col min="2075" max="2075" width="10.42578125" style="1" customWidth="1"/>
    <col min="2076" max="2076" width="12.7109375" style="1" customWidth="1"/>
    <col min="2077" max="2077" width="19.5703125" style="1" customWidth="1"/>
    <col min="2078" max="2078" width="12" style="1" customWidth="1"/>
    <col min="2079" max="2079" width="13.5703125" style="1" customWidth="1"/>
    <col min="2080" max="2080" width="19.140625" style="1" customWidth="1"/>
    <col min="2081" max="2081" width="6.85546875" style="1" customWidth="1"/>
    <col min="2082" max="2082" width="9.28515625" style="1" customWidth="1"/>
    <col min="2083" max="2083" width="11" style="1" customWidth="1"/>
    <col min="2084" max="2084" width="13" style="1" customWidth="1"/>
    <col min="2085" max="2092" width="11" style="1" customWidth="1"/>
    <col min="2093" max="2093" width="13" style="1" customWidth="1"/>
    <col min="2094" max="2094" width="15.85546875" style="1" customWidth="1"/>
    <col min="2095" max="2104" width="11" style="1" customWidth="1"/>
    <col min="2105" max="2105" width="10.42578125" style="1" customWidth="1"/>
    <col min="2106" max="2107" width="10.5703125" style="1" customWidth="1"/>
    <col min="2108" max="2108" width="11.7109375" style="1" customWidth="1"/>
    <col min="2109" max="2110" width="13.85546875" style="1" customWidth="1"/>
    <col min="2111" max="2257" width="11" style="1" customWidth="1"/>
    <col min="2258" max="2304" width="11" style="1"/>
    <col min="2305" max="2305" width="17.85546875" style="1" bestFit="1" customWidth="1"/>
    <col min="2306" max="2306" width="10.85546875" style="1" customWidth="1"/>
    <col min="2307" max="2307" width="9.42578125" style="1" customWidth="1"/>
    <col min="2308" max="2308" width="7.85546875" style="1" customWidth="1"/>
    <col min="2309" max="2309" width="9" style="1" customWidth="1"/>
    <col min="2310" max="2310" width="9.140625" style="1" customWidth="1"/>
    <col min="2311" max="2311" width="8.7109375" style="1" customWidth="1"/>
    <col min="2312" max="2312" width="8.140625" style="1" customWidth="1"/>
    <col min="2313" max="2313" width="9.28515625" style="1" bestFit="1" customWidth="1"/>
    <col min="2314" max="2314" width="9.5703125" style="1" customWidth="1"/>
    <col min="2315" max="2315" width="7.42578125" style="1" bestFit="1" customWidth="1"/>
    <col min="2316" max="2316" width="9.7109375" style="1" customWidth="1"/>
    <col min="2317" max="2317" width="9.140625" style="1" customWidth="1"/>
    <col min="2318" max="2318" width="7.140625" style="1" customWidth="1"/>
    <col min="2319" max="2319" width="8" style="1" customWidth="1"/>
    <col min="2320" max="2320" width="5.28515625" style="1" bestFit="1" customWidth="1"/>
    <col min="2321" max="2321" width="11.140625" style="1" customWidth="1"/>
    <col min="2322" max="2322" width="8.7109375" style="1" bestFit="1" customWidth="1"/>
    <col min="2323" max="2323" width="9.85546875" style="1" customWidth="1"/>
    <col min="2324" max="2324" width="11.140625" style="1" customWidth="1"/>
    <col min="2325" max="2325" width="12.7109375" style="1" customWidth="1"/>
    <col min="2326" max="2326" width="9.5703125" style="1" customWidth="1"/>
    <col min="2327" max="2327" width="10.28515625" style="1" customWidth="1"/>
    <col min="2328" max="2328" width="11.28515625" style="1" customWidth="1"/>
    <col min="2329" max="2329" width="15.140625" style="1" bestFit="1" customWidth="1"/>
    <col min="2330" max="2330" width="9.7109375" style="1" customWidth="1"/>
    <col min="2331" max="2331" width="10.42578125" style="1" customWidth="1"/>
    <col min="2332" max="2332" width="12.7109375" style="1" customWidth="1"/>
    <col min="2333" max="2333" width="19.5703125" style="1" customWidth="1"/>
    <col min="2334" max="2334" width="12" style="1" customWidth="1"/>
    <col min="2335" max="2335" width="13.5703125" style="1" customWidth="1"/>
    <col min="2336" max="2336" width="19.140625" style="1" customWidth="1"/>
    <col min="2337" max="2337" width="6.85546875" style="1" customWidth="1"/>
    <col min="2338" max="2338" width="9.28515625" style="1" customWidth="1"/>
    <col min="2339" max="2339" width="11" style="1" customWidth="1"/>
    <col min="2340" max="2340" width="13" style="1" customWidth="1"/>
    <col min="2341" max="2348" width="11" style="1" customWidth="1"/>
    <col min="2349" max="2349" width="13" style="1" customWidth="1"/>
    <col min="2350" max="2350" width="15.85546875" style="1" customWidth="1"/>
    <col min="2351" max="2360" width="11" style="1" customWidth="1"/>
    <col min="2361" max="2361" width="10.42578125" style="1" customWidth="1"/>
    <col min="2362" max="2363" width="10.5703125" style="1" customWidth="1"/>
    <col min="2364" max="2364" width="11.7109375" style="1" customWidth="1"/>
    <col min="2365" max="2366" width="13.85546875" style="1" customWidth="1"/>
    <col min="2367" max="2513" width="11" style="1" customWidth="1"/>
    <col min="2514" max="2560" width="11" style="1"/>
    <col min="2561" max="2561" width="17.85546875" style="1" bestFit="1" customWidth="1"/>
    <col min="2562" max="2562" width="10.85546875" style="1" customWidth="1"/>
    <col min="2563" max="2563" width="9.42578125" style="1" customWidth="1"/>
    <col min="2564" max="2564" width="7.85546875" style="1" customWidth="1"/>
    <col min="2565" max="2565" width="9" style="1" customWidth="1"/>
    <col min="2566" max="2566" width="9.140625" style="1" customWidth="1"/>
    <col min="2567" max="2567" width="8.7109375" style="1" customWidth="1"/>
    <col min="2568" max="2568" width="8.140625" style="1" customWidth="1"/>
    <col min="2569" max="2569" width="9.28515625" style="1" bestFit="1" customWidth="1"/>
    <col min="2570" max="2570" width="9.5703125" style="1" customWidth="1"/>
    <col min="2571" max="2571" width="7.42578125" style="1" bestFit="1" customWidth="1"/>
    <col min="2572" max="2572" width="9.7109375" style="1" customWidth="1"/>
    <col min="2573" max="2573" width="9.140625" style="1" customWidth="1"/>
    <col min="2574" max="2574" width="7.140625" style="1" customWidth="1"/>
    <col min="2575" max="2575" width="8" style="1" customWidth="1"/>
    <col min="2576" max="2576" width="5.28515625" style="1" bestFit="1" customWidth="1"/>
    <col min="2577" max="2577" width="11.140625" style="1" customWidth="1"/>
    <col min="2578" max="2578" width="8.7109375" style="1" bestFit="1" customWidth="1"/>
    <col min="2579" max="2579" width="9.85546875" style="1" customWidth="1"/>
    <col min="2580" max="2580" width="11.140625" style="1" customWidth="1"/>
    <col min="2581" max="2581" width="12.7109375" style="1" customWidth="1"/>
    <col min="2582" max="2582" width="9.5703125" style="1" customWidth="1"/>
    <col min="2583" max="2583" width="10.28515625" style="1" customWidth="1"/>
    <col min="2584" max="2584" width="11.28515625" style="1" customWidth="1"/>
    <col min="2585" max="2585" width="15.140625" style="1" bestFit="1" customWidth="1"/>
    <col min="2586" max="2586" width="9.7109375" style="1" customWidth="1"/>
    <col min="2587" max="2587" width="10.42578125" style="1" customWidth="1"/>
    <col min="2588" max="2588" width="12.7109375" style="1" customWidth="1"/>
    <col min="2589" max="2589" width="19.5703125" style="1" customWidth="1"/>
    <col min="2590" max="2590" width="12" style="1" customWidth="1"/>
    <col min="2591" max="2591" width="13.5703125" style="1" customWidth="1"/>
    <col min="2592" max="2592" width="19.140625" style="1" customWidth="1"/>
    <col min="2593" max="2593" width="6.85546875" style="1" customWidth="1"/>
    <col min="2594" max="2594" width="9.28515625" style="1" customWidth="1"/>
    <col min="2595" max="2595" width="11" style="1" customWidth="1"/>
    <col min="2596" max="2596" width="13" style="1" customWidth="1"/>
    <col min="2597" max="2604" width="11" style="1" customWidth="1"/>
    <col min="2605" max="2605" width="13" style="1" customWidth="1"/>
    <col min="2606" max="2606" width="15.85546875" style="1" customWidth="1"/>
    <col min="2607" max="2616" width="11" style="1" customWidth="1"/>
    <col min="2617" max="2617" width="10.42578125" style="1" customWidth="1"/>
    <col min="2618" max="2619" width="10.5703125" style="1" customWidth="1"/>
    <col min="2620" max="2620" width="11.7109375" style="1" customWidth="1"/>
    <col min="2621" max="2622" width="13.85546875" style="1" customWidth="1"/>
    <col min="2623" max="2769" width="11" style="1" customWidth="1"/>
    <col min="2770" max="2816" width="11" style="1"/>
    <col min="2817" max="2817" width="17.85546875" style="1" bestFit="1" customWidth="1"/>
    <col min="2818" max="2818" width="10.85546875" style="1" customWidth="1"/>
    <col min="2819" max="2819" width="9.42578125" style="1" customWidth="1"/>
    <col min="2820" max="2820" width="7.85546875" style="1" customWidth="1"/>
    <col min="2821" max="2821" width="9" style="1" customWidth="1"/>
    <col min="2822" max="2822" width="9.140625" style="1" customWidth="1"/>
    <col min="2823" max="2823" width="8.7109375" style="1" customWidth="1"/>
    <col min="2824" max="2824" width="8.140625" style="1" customWidth="1"/>
    <col min="2825" max="2825" width="9.28515625" style="1" bestFit="1" customWidth="1"/>
    <col min="2826" max="2826" width="9.5703125" style="1" customWidth="1"/>
    <col min="2827" max="2827" width="7.42578125" style="1" bestFit="1" customWidth="1"/>
    <col min="2828" max="2828" width="9.7109375" style="1" customWidth="1"/>
    <col min="2829" max="2829" width="9.140625" style="1" customWidth="1"/>
    <col min="2830" max="2830" width="7.140625" style="1" customWidth="1"/>
    <col min="2831" max="2831" width="8" style="1" customWidth="1"/>
    <col min="2832" max="2832" width="5.28515625" style="1" bestFit="1" customWidth="1"/>
    <col min="2833" max="2833" width="11.140625" style="1" customWidth="1"/>
    <col min="2834" max="2834" width="8.7109375" style="1" bestFit="1" customWidth="1"/>
    <col min="2835" max="2835" width="9.85546875" style="1" customWidth="1"/>
    <col min="2836" max="2836" width="11.140625" style="1" customWidth="1"/>
    <col min="2837" max="2837" width="12.7109375" style="1" customWidth="1"/>
    <col min="2838" max="2838" width="9.5703125" style="1" customWidth="1"/>
    <col min="2839" max="2839" width="10.28515625" style="1" customWidth="1"/>
    <col min="2840" max="2840" width="11.28515625" style="1" customWidth="1"/>
    <col min="2841" max="2841" width="15.140625" style="1" bestFit="1" customWidth="1"/>
    <col min="2842" max="2842" width="9.7109375" style="1" customWidth="1"/>
    <col min="2843" max="2843" width="10.42578125" style="1" customWidth="1"/>
    <col min="2844" max="2844" width="12.7109375" style="1" customWidth="1"/>
    <col min="2845" max="2845" width="19.5703125" style="1" customWidth="1"/>
    <col min="2846" max="2846" width="12" style="1" customWidth="1"/>
    <col min="2847" max="2847" width="13.5703125" style="1" customWidth="1"/>
    <col min="2848" max="2848" width="19.140625" style="1" customWidth="1"/>
    <col min="2849" max="2849" width="6.85546875" style="1" customWidth="1"/>
    <col min="2850" max="2850" width="9.28515625" style="1" customWidth="1"/>
    <col min="2851" max="2851" width="11" style="1" customWidth="1"/>
    <col min="2852" max="2852" width="13" style="1" customWidth="1"/>
    <col min="2853" max="2860" width="11" style="1" customWidth="1"/>
    <col min="2861" max="2861" width="13" style="1" customWidth="1"/>
    <col min="2862" max="2862" width="15.85546875" style="1" customWidth="1"/>
    <col min="2863" max="2872" width="11" style="1" customWidth="1"/>
    <col min="2873" max="2873" width="10.42578125" style="1" customWidth="1"/>
    <col min="2874" max="2875" width="10.5703125" style="1" customWidth="1"/>
    <col min="2876" max="2876" width="11.7109375" style="1" customWidth="1"/>
    <col min="2877" max="2878" width="13.85546875" style="1" customWidth="1"/>
    <col min="2879" max="3025" width="11" style="1" customWidth="1"/>
    <col min="3026" max="3072" width="11" style="1"/>
    <col min="3073" max="3073" width="17.85546875" style="1" bestFit="1" customWidth="1"/>
    <col min="3074" max="3074" width="10.85546875" style="1" customWidth="1"/>
    <col min="3075" max="3075" width="9.42578125" style="1" customWidth="1"/>
    <col min="3076" max="3076" width="7.85546875" style="1" customWidth="1"/>
    <col min="3077" max="3077" width="9" style="1" customWidth="1"/>
    <col min="3078" max="3078" width="9.140625" style="1" customWidth="1"/>
    <col min="3079" max="3079" width="8.7109375" style="1" customWidth="1"/>
    <col min="3080" max="3080" width="8.140625" style="1" customWidth="1"/>
    <col min="3081" max="3081" width="9.28515625" style="1" bestFit="1" customWidth="1"/>
    <col min="3082" max="3082" width="9.5703125" style="1" customWidth="1"/>
    <col min="3083" max="3083" width="7.42578125" style="1" bestFit="1" customWidth="1"/>
    <col min="3084" max="3084" width="9.7109375" style="1" customWidth="1"/>
    <col min="3085" max="3085" width="9.140625" style="1" customWidth="1"/>
    <col min="3086" max="3086" width="7.140625" style="1" customWidth="1"/>
    <col min="3087" max="3087" width="8" style="1" customWidth="1"/>
    <col min="3088" max="3088" width="5.28515625" style="1" bestFit="1" customWidth="1"/>
    <col min="3089" max="3089" width="11.140625" style="1" customWidth="1"/>
    <col min="3090" max="3090" width="8.7109375" style="1" bestFit="1" customWidth="1"/>
    <col min="3091" max="3091" width="9.85546875" style="1" customWidth="1"/>
    <col min="3092" max="3092" width="11.140625" style="1" customWidth="1"/>
    <col min="3093" max="3093" width="12.7109375" style="1" customWidth="1"/>
    <col min="3094" max="3094" width="9.5703125" style="1" customWidth="1"/>
    <col min="3095" max="3095" width="10.28515625" style="1" customWidth="1"/>
    <col min="3096" max="3096" width="11.28515625" style="1" customWidth="1"/>
    <col min="3097" max="3097" width="15.140625" style="1" bestFit="1" customWidth="1"/>
    <col min="3098" max="3098" width="9.7109375" style="1" customWidth="1"/>
    <col min="3099" max="3099" width="10.42578125" style="1" customWidth="1"/>
    <col min="3100" max="3100" width="12.7109375" style="1" customWidth="1"/>
    <col min="3101" max="3101" width="19.5703125" style="1" customWidth="1"/>
    <col min="3102" max="3102" width="12" style="1" customWidth="1"/>
    <col min="3103" max="3103" width="13.5703125" style="1" customWidth="1"/>
    <col min="3104" max="3104" width="19.140625" style="1" customWidth="1"/>
    <col min="3105" max="3105" width="6.85546875" style="1" customWidth="1"/>
    <col min="3106" max="3106" width="9.28515625" style="1" customWidth="1"/>
    <col min="3107" max="3107" width="11" style="1" customWidth="1"/>
    <col min="3108" max="3108" width="13" style="1" customWidth="1"/>
    <col min="3109" max="3116" width="11" style="1" customWidth="1"/>
    <col min="3117" max="3117" width="13" style="1" customWidth="1"/>
    <col min="3118" max="3118" width="15.85546875" style="1" customWidth="1"/>
    <col min="3119" max="3128" width="11" style="1" customWidth="1"/>
    <col min="3129" max="3129" width="10.42578125" style="1" customWidth="1"/>
    <col min="3130" max="3131" width="10.5703125" style="1" customWidth="1"/>
    <col min="3132" max="3132" width="11.7109375" style="1" customWidth="1"/>
    <col min="3133" max="3134" width="13.85546875" style="1" customWidth="1"/>
    <col min="3135" max="3281" width="11" style="1" customWidth="1"/>
    <col min="3282" max="3328" width="11" style="1"/>
    <col min="3329" max="3329" width="17.85546875" style="1" bestFit="1" customWidth="1"/>
    <col min="3330" max="3330" width="10.85546875" style="1" customWidth="1"/>
    <col min="3331" max="3331" width="9.42578125" style="1" customWidth="1"/>
    <col min="3332" max="3332" width="7.85546875" style="1" customWidth="1"/>
    <col min="3333" max="3333" width="9" style="1" customWidth="1"/>
    <col min="3334" max="3334" width="9.140625" style="1" customWidth="1"/>
    <col min="3335" max="3335" width="8.7109375" style="1" customWidth="1"/>
    <col min="3336" max="3336" width="8.140625" style="1" customWidth="1"/>
    <col min="3337" max="3337" width="9.28515625" style="1" bestFit="1" customWidth="1"/>
    <col min="3338" max="3338" width="9.5703125" style="1" customWidth="1"/>
    <col min="3339" max="3339" width="7.42578125" style="1" bestFit="1" customWidth="1"/>
    <col min="3340" max="3340" width="9.7109375" style="1" customWidth="1"/>
    <col min="3341" max="3341" width="9.140625" style="1" customWidth="1"/>
    <col min="3342" max="3342" width="7.140625" style="1" customWidth="1"/>
    <col min="3343" max="3343" width="8" style="1" customWidth="1"/>
    <col min="3344" max="3344" width="5.28515625" style="1" bestFit="1" customWidth="1"/>
    <col min="3345" max="3345" width="11.140625" style="1" customWidth="1"/>
    <col min="3346" max="3346" width="8.7109375" style="1" bestFit="1" customWidth="1"/>
    <col min="3347" max="3347" width="9.85546875" style="1" customWidth="1"/>
    <col min="3348" max="3348" width="11.140625" style="1" customWidth="1"/>
    <col min="3349" max="3349" width="12.7109375" style="1" customWidth="1"/>
    <col min="3350" max="3350" width="9.5703125" style="1" customWidth="1"/>
    <col min="3351" max="3351" width="10.28515625" style="1" customWidth="1"/>
    <col min="3352" max="3352" width="11.28515625" style="1" customWidth="1"/>
    <col min="3353" max="3353" width="15.140625" style="1" bestFit="1" customWidth="1"/>
    <col min="3354" max="3354" width="9.7109375" style="1" customWidth="1"/>
    <col min="3355" max="3355" width="10.42578125" style="1" customWidth="1"/>
    <col min="3356" max="3356" width="12.7109375" style="1" customWidth="1"/>
    <col min="3357" max="3357" width="19.5703125" style="1" customWidth="1"/>
    <col min="3358" max="3358" width="12" style="1" customWidth="1"/>
    <col min="3359" max="3359" width="13.5703125" style="1" customWidth="1"/>
    <col min="3360" max="3360" width="19.140625" style="1" customWidth="1"/>
    <col min="3361" max="3361" width="6.85546875" style="1" customWidth="1"/>
    <col min="3362" max="3362" width="9.28515625" style="1" customWidth="1"/>
    <col min="3363" max="3363" width="11" style="1" customWidth="1"/>
    <col min="3364" max="3364" width="13" style="1" customWidth="1"/>
    <col min="3365" max="3372" width="11" style="1" customWidth="1"/>
    <col min="3373" max="3373" width="13" style="1" customWidth="1"/>
    <col min="3374" max="3374" width="15.85546875" style="1" customWidth="1"/>
    <col min="3375" max="3384" width="11" style="1" customWidth="1"/>
    <col min="3385" max="3385" width="10.42578125" style="1" customWidth="1"/>
    <col min="3386" max="3387" width="10.5703125" style="1" customWidth="1"/>
    <col min="3388" max="3388" width="11.7109375" style="1" customWidth="1"/>
    <col min="3389" max="3390" width="13.85546875" style="1" customWidth="1"/>
    <col min="3391" max="3537" width="11" style="1" customWidth="1"/>
    <col min="3538" max="3584" width="11" style="1"/>
    <col min="3585" max="3585" width="17.85546875" style="1" bestFit="1" customWidth="1"/>
    <col min="3586" max="3586" width="10.85546875" style="1" customWidth="1"/>
    <col min="3587" max="3587" width="9.42578125" style="1" customWidth="1"/>
    <col min="3588" max="3588" width="7.85546875" style="1" customWidth="1"/>
    <col min="3589" max="3589" width="9" style="1" customWidth="1"/>
    <col min="3590" max="3590" width="9.140625" style="1" customWidth="1"/>
    <col min="3591" max="3591" width="8.7109375" style="1" customWidth="1"/>
    <col min="3592" max="3592" width="8.140625" style="1" customWidth="1"/>
    <col min="3593" max="3593" width="9.28515625" style="1" bestFit="1" customWidth="1"/>
    <col min="3594" max="3594" width="9.5703125" style="1" customWidth="1"/>
    <col min="3595" max="3595" width="7.42578125" style="1" bestFit="1" customWidth="1"/>
    <col min="3596" max="3596" width="9.7109375" style="1" customWidth="1"/>
    <col min="3597" max="3597" width="9.140625" style="1" customWidth="1"/>
    <col min="3598" max="3598" width="7.140625" style="1" customWidth="1"/>
    <col min="3599" max="3599" width="8" style="1" customWidth="1"/>
    <col min="3600" max="3600" width="5.28515625" style="1" bestFit="1" customWidth="1"/>
    <col min="3601" max="3601" width="11.140625" style="1" customWidth="1"/>
    <col min="3602" max="3602" width="8.7109375" style="1" bestFit="1" customWidth="1"/>
    <col min="3603" max="3603" width="9.85546875" style="1" customWidth="1"/>
    <col min="3604" max="3604" width="11.140625" style="1" customWidth="1"/>
    <col min="3605" max="3605" width="12.7109375" style="1" customWidth="1"/>
    <col min="3606" max="3606" width="9.5703125" style="1" customWidth="1"/>
    <col min="3607" max="3607" width="10.28515625" style="1" customWidth="1"/>
    <col min="3608" max="3608" width="11.28515625" style="1" customWidth="1"/>
    <col min="3609" max="3609" width="15.140625" style="1" bestFit="1" customWidth="1"/>
    <col min="3610" max="3610" width="9.7109375" style="1" customWidth="1"/>
    <col min="3611" max="3611" width="10.42578125" style="1" customWidth="1"/>
    <col min="3612" max="3612" width="12.7109375" style="1" customWidth="1"/>
    <col min="3613" max="3613" width="19.5703125" style="1" customWidth="1"/>
    <col min="3614" max="3614" width="12" style="1" customWidth="1"/>
    <col min="3615" max="3615" width="13.5703125" style="1" customWidth="1"/>
    <col min="3616" max="3616" width="19.140625" style="1" customWidth="1"/>
    <col min="3617" max="3617" width="6.85546875" style="1" customWidth="1"/>
    <col min="3618" max="3618" width="9.28515625" style="1" customWidth="1"/>
    <col min="3619" max="3619" width="11" style="1" customWidth="1"/>
    <col min="3620" max="3620" width="13" style="1" customWidth="1"/>
    <col min="3621" max="3628" width="11" style="1" customWidth="1"/>
    <col min="3629" max="3629" width="13" style="1" customWidth="1"/>
    <col min="3630" max="3630" width="15.85546875" style="1" customWidth="1"/>
    <col min="3631" max="3640" width="11" style="1" customWidth="1"/>
    <col min="3641" max="3641" width="10.42578125" style="1" customWidth="1"/>
    <col min="3642" max="3643" width="10.5703125" style="1" customWidth="1"/>
    <col min="3644" max="3644" width="11.7109375" style="1" customWidth="1"/>
    <col min="3645" max="3646" width="13.85546875" style="1" customWidth="1"/>
    <col min="3647" max="3793" width="11" style="1" customWidth="1"/>
    <col min="3794" max="3840" width="11" style="1"/>
    <col min="3841" max="3841" width="17.85546875" style="1" bestFit="1" customWidth="1"/>
    <col min="3842" max="3842" width="10.85546875" style="1" customWidth="1"/>
    <col min="3843" max="3843" width="9.42578125" style="1" customWidth="1"/>
    <col min="3844" max="3844" width="7.85546875" style="1" customWidth="1"/>
    <col min="3845" max="3845" width="9" style="1" customWidth="1"/>
    <col min="3846" max="3846" width="9.140625" style="1" customWidth="1"/>
    <col min="3847" max="3847" width="8.7109375" style="1" customWidth="1"/>
    <col min="3848" max="3848" width="8.140625" style="1" customWidth="1"/>
    <col min="3849" max="3849" width="9.28515625" style="1" bestFit="1" customWidth="1"/>
    <col min="3850" max="3850" width="9.5703125" style="1" customWidth="1"/>
    <col min="3851" max="3851" width="7.42578125" style="1" bestFit="1" customWidth="1"/>
    <col min="3852" max="3852" width="9.7109375" style="1" customWidth="1"/>
    <col min="3853" max="3853" width="9.140625" style="1" customWidth="1"/>
    <col min="3854" max="3854" width="7.140625" style="1" customWidth="1"/>
    <col min="3855" max="3855" width="8" style="1" customWidth="1"/>
    <col min="3856" max="3856" width="5.28515625" style="1" bestFit="1" customWidth="1"/>
    <col min="3857" max="3857" width="11.140625" style="1" customWidth="1"/>
    <col min="3858" max="3858" width="8.7109375" style="1" bestFit="1" customWidth="1"/>
    <col min="3859" max="3859" width="9.85546875" style="1" customWidth="1"/>
    <col min="3860" max="3860" width="11.140625" style="1" customWidth="1"/>
    <col min="3861" max="3861" width="12.7109375" style="1" customWidth="1"/>
    <col min="3862" max="3862" width="9.5703125" style="1" customWidth="1"/>
    <col min="3863" max="3863" width="10.28515625" style="1" customWidth="1"/>
    <col min="3864" max="3864" width="11.28515625" style="1" customWidth="1"/>
    <col min="3865" max="3865" width="15.140625" style="1" bestFit="1" customWidth="1"/>
    <col min="3866" max="3866" width="9.7109375" style="1" customWidth="1"/>
    <col min="3867" max="3867" width="10.42578125" style="1" customWidth="1"/>
    <col min="3868" max="3868" width="12.7109375" style="1" customWidth="1"/>
    <col min="3869" max="3869" width="19.5703125" style="1" customWidth="1"/>
    <col min="3870" max="3870" width="12" style="1" customWidth="1"/>
    <col min="3871" max="3871" width="13.5703125" style="1" customWidth="1"/>
    <col min="3872" max="3872" width="19.140625" style="1" customWidth="1"/>
    <col min="3873" max="3873" width="6.85546875" style="1" customWidth="1"/>
    <col min="3874" max="3874" width="9.28515625" style="1" customWidth="1"/>
    <col min="3875" max="3875" width="11" style="1" customWidth="1"/>
    <col min="3876" max="3876" width="13" style="1" customWidth="1"/>
    <col min="3877" max="3884" width="11" style="1" customWidth="1"/>
    <col min="3885" max="3885" width="13" style="1" customWidth="1"/>
    <col min="3886" max="3886" width="15.85546875" style="1" customWidth="1"/>
    <col min="3887" max="3896" width="11" style="1" customWidth="1"/>
    <col min="3897" max="3897" width="10.42578125" style="1" customWidth="1"/>
    <col min="3898" max="3899" width="10.5703125" style="1" customWidth="1"/>
    <col min="3900" max="3900" width="11.7109375" style="1" customWidth="1"/>
    <col min="3901" max="3902" width="13.85546875" style="1" customWidth="1"/>
    <col min="3903" max="4049" width="11" style="1" customWidth="1"/>
    <col min="4050" max="4096" width="11" style="1"/>
    <col min="4097" max="4097" width="17.85546875" style="1" bestFit="1" customWidth="1"/>
    <col min="4098" max="4098" width="10.85546875" style="1" customWidth="1"/>
    <col min="4099" max="4099" width="9.42578125" style="1" customWidth="1"/>
    <col min="4100" max="4100" width="7.85546875" style="1" customWidth="1"/>
    <col min="4101" max="4101" width="9" style="1" customWidth="1"/>
    <col min="4102" max="4102" width="9.140625" style="1" customWidth="1"/>
    <col min="4103" max="4103" width="8.7109375" style="1" customWidth="1"/>
    <col min="4104" max="4104" width="8.140625" style="1" customWidth="1"/>
    <col min="4105" max="4105" width="9.28515625" style="1" bestFit="1" customWidth="1"/>
    <col min="4106" max="4106" width="9.5703125" style="1" customWidth="1"/>
    <col min="4107" max="4107" width="7.42578125" style="1" bestFit="1" customWidth="1"/>
    <col min="4108" max="4108" width="9.7109375" style="1" customWidth="1"/>
    <col min="4109" max="4109" width="9.140625" style="1" customWidth="1"/>
    <col min="4110" max="4110" width="7.140625" style="1" customWidth="1"/>
    <col min="4111" max="4111" width="8" style="1" customWidth="1"/>
    <col min="4112" max="4112" width="5.28515625" style="1" bestFit="1" customWidth="1"/>
    <col min="4113" max="4113" width="11.140625" style="1" customWidth="1"/>
    <col min="4114" max="4114" width="8.7109375" style="1" bestFit="1" customWidth="1"/>
    <col min="4115" max="4115" width="9.85546875" style="1" customWidth="1"/>
    <col min="4116" max="4116" width="11.140625" style="1" customWidth="1"/>
    <col min="4117" max="4117" width="12.7109375" style="1" customWidth="1"/>
    <col min="4118" max="4118" width="9.5703125" style="1" customWidth="1"/>
    <col min="4119" max="4119" width="10.28515625" style="1" customWidth="1"/>
    <col min="4120" max="4120" width="11.28515625" style="1" customWidth="1"/>
    <col min="4121" max="4121" width="15.140625" style="1" bestFit="1" customWidth="1"/>
    <col min="4122" max="4122" width="9.7109375" style="1" customWidth="1"/>
    <col min="4123" max="4123" width="10.42578125" style="1" customWidth="1"/>
    <col min="4124" max="4124" width="12.7109375" style="1" customWidth="1"/>
    <col min="4125" max="4125" width="19.5703125" style="1" customWidth="1"/>
    <col min="4126" max="4126" width="12" style="1" customWidth="1"/>
    <col min="4127" max="4127" width="13.5703125" style="1" customWidth="1"/>
    <col min="4128" max="4128" width="19.140625" style="1" customWidth="1"/>
    <col min="4129" max="4129" width="6.85546875" style="1" customWidth="1"/>
    <col min="4130" max="4130" width="9.28515625" style="1" customWidth="1"/>
    <col min="4131" max="4131" width="11" style="1" customWidth="1"/>
    <col min="4132" max="4132" width="13" style="1" customWidth="1"/>
    <col min="4133" max="4140" width="11" style="1" customWidth="1"/>
    <col min="4141" max="4141" width="13" style="1" customWidth="1"/>
    <col min="4142" max="4142" width="15.85546875" style="1" customWidth="1"/>
    <col min="4143" max="4152" width="11" style="1" customWidth="1"/>
    <col min="4153" max="4153" width="10.42578125" style="1" customWidth="1"/>
    <col min="4154" max="4155" width="10.5703125" style="1" customWidth="1"/>
    <col min="4156" max="4156" width="11.7109375" style="1" customWidth="1"/>
    <col min="4157" max="4158" width="13.85546875" style="1" customWidth="1"/>
    <col min="4159" max="4305" width="11" style="1" customWidth="1"/>
    <col min="4306" max="4352" width="11" style="1"/>
    <col min="4353" max="4353" width="17.85546875" style="1" bestFit="1" customWidth="1"/>
    <col min="4354" max="4354" width="10.85546875" style="1" customWidth="1"/>
    <col min="4355" max="4355" width="9.42578125" style="1" customWidth="1"/>
    <col min="4356" max="4356" width="7.85546875" style="1" customWidth="1"/>
    <col min="4357" max="4357" width="9" style="1" customWidth="1"/>
    <col min="4358" max="4358" width="9.140625" style="1" customWidth="1"/>
    <col min="4359" max="4359" width="8.7109375" style="1" customWidth="1"/>
    <col min="4360" max="4360" width="8.140625" style="1" customWidth="1"/>
    <col min="4361" max="4361" width="9.28515625" style="1" bestFit="1" customWidth="1"/>
    <col min="4362" max="4362" width="9.5703125" style="1" customWidth="1"/>
    <col min="4363" max="4363" width="7.42578125" style="1" bestFit="1" customWidth="1"/>
    <col min="4364" max="4364" width="9.7109375" style="1" customWidth="1"/>
    <col min="4365" max="4365" width="9.140625" style="1" customWidth="1"/>
    <col min="4366" max="4366" width="7.140625" style="1" customWidth="1"/>
    <col min="4367" max="4367" width="8" style="1" customWidth="1"/>
    <col min="4368" max="4368" width="5.28515625" style="1" bestFit="1" customWidth="1"/>
    <col min="4369" max="4369" width="11.140625" style="1" customWidth="1"/>
    <col min="4370" max="4370" width="8.7109375" style="1" bestFit="1" customWidth="1"/>
    <col min="4371" max="4371" width="9.85546875" style="1" customWidth="1"/>
    <col min="4372" max="4372" width="11.140625" style="1" customWidth="1"/>
    <col min="4373" max="4373" width="12.7109375" style="1" customWidth="1"/>
    <col min="4374" max="4374" width="9.5703125" style="1" customWidth="1"/>
    <col min="4375" max="4375" width="10.28515625" style="1" customWidth="1"/>
    <col min="4376" max="4376" width="11.28515625" style="1" customWidth="1"/>
    <col min="4377" max="4377" width="15.140625" style="1" bestFit="1" customWidth="1"/>
    <col min="4378" max="4378" width="9.7109375" style="1" customWidth="1"/>
    <col min="4379" max="4379" width="10.42578125" style="1" customWidth="1"/>
    <col min="4380" max="4380" width="12.7109375" style="1" customWidth="1"/>
    <col min="4381" max="4381" width="19.5703125" style="1" customWidth="1"/>
    <col min="4382" max="4382" width="12" style="1" customWidth="1"/>
    <col min="4383" max="4383" width="13.5703125" style="1" customWidth="1"/>
    <col min="4384" max="4384" width="19.140625" style="1" customWidth="1"/>
    <col min="4385" max="4385" width="6.85546875" style="1" customWidth="1"/>
    <col min="4386" max="4386" width="9.28515625" style="1" customWidth="1"/>
    <col min="4387" max="4387" width="11" style="1" customWidth="1"/>
    <col min="4388" max="4388" width="13" style="1" customWidth="1"/>
    <col min="4389" max="4396" width="11" style="1" customWidth="1"/>
    <col min="4397" max="4397" width="13" style="1" customWidth="1"/>
    <col min="4398" max="4398" width="15.85546875" style="1" customWidth="1"/>
    <col min="4399" max="4408" width="11" style="1" customWidth="1"/>
    <col min="4409" max="4409" width="10.42578125" style="1" customWidth="1"/>
    <col min="4410" max="4411" width="10.5703125" style="1" customWidth="1"/>
    <col min="4412" max="4412" width="11.7109375" style="1" customWidth="1"/>
    <col min="4413" max="4414" width="13.85546875" style="1" customWidth="1"/>
    <col min="4415" max="4561" width="11" style="1" customWidth="1"/>
    <col min="4562" max="4608" width="11" style="1"/>
    <col min="4609" max="4609" width="17.85546875" style="1" bestFit="1" customWidth="1"/>
    <col min="4610" max="4610" width="10.85546875" style="1" customWidth="1"/>
    <col min="4611" max="4611" width="9.42578125" style="1" customWidth="1"/>
    <col min="4612" max="4612" width="7.85546875" style="1" customWidth="1"/>
    <col min="4613" max="4613" width="9" style="1" customWidth="1"/>
    <col min="4614" max="4614" width="9.140625" style="1" customWidth="1"/>
    <col min="4615" max="4615" width="8.7109375" style="1" customWidth="1"/>
    <col min="4616" max="4616" width="8.140625" style="1" customWidth="1"/>
    <col min="4617" max="4617" width="9.28515625" style="1" bestFit="1" customWidth="1"/>
    <col min="4618" max="4618" width="9.5703125" style="1" customWidth="1"/>
    <col min="4619" max="4619" width="7.42578125" style="1" bestFit="1" customWidth="1"/>
    <col min="4620" max="4620" width="9.7109375" style="1" customWidth="1"/>
    <col min="4621" max="4621" width="9.140625" style="1" customWidth="1"/>
    <col min="4622" max="4622" width="7.140625" style="1" customWidth="1"/>
    <col min="4623" max="4623" width="8" style="1" customWidth="1"/>
    <col min="4624" max="4624" width="5.28515625" style="1" bestFit="1" customWidth="1"/>
    <col min="4625" max="4625" width="11.140625" style="1" customWidth="1"/>
    <col min="4626" max="4626" width="8.7109375" style="1" bestFit="1" customWidth="1"/>
    <col min="4627" max="4627" width="9.85546875" style="1" customWidth="1"/>
    <col min="4628" max="4628" width="11.140625" style="1" customWidth="1"/>
    <col min="4629" max="4629" width="12.7109375" style="1" customWidth="1"/>
    <col min="4630" max="4630" width="9.5703125" style="1" customWidth="1"/>
    <col min="4631" max="4631" width="10.28515625" style="1" customWidth="1"/>
    <col min="4632" max="4632" width="11.28515625" style="1" customWidth="1"/>
    <col min="4633" max="4633" width="15.140625" style="1" bestFit="1" customWidth="1"/>
    <col min="4634" max="4634" width="9.7109375" style="1" customWidth="1"/>
    <col min="4635" max="4635" width="10.42578125" style="1" customWidth="1"/>
    <col min="4636" max="4636" width="12.7109375" style="1" customWidth="1"/>
    <col min="4637" max="4637" width="19.5703125" style="1" customWidth="1"/>
    <col min="4638" max="4638" width="12" style="1" customWidth="1"/>
    <col min="4639" max="4639" width="13.5703125" style="1" customWidth="1"/>
    <col min="4640" max="4640" width="19.140625" style="1" customWidth="1"/>
    <col min="4641" max="4641" width="6.85546875" style="1" customWidth="1"/>
    <col min="4642" max="4642" width="9.28515625" style="1" customWidth="1"/>
    <col min="4643" max="4643" width="11" style="1" customWidth="1"/>
    <col min="4644" max="4644" width="13" style="1" customWidth="1"/>
    <col min="4645" max="4652" width="11" style="1" customWidth="1"/>
    <col min="4653" max="4653" width="13" style="1" customWidth="1"/>
    <col min="4654" max="4654" width="15.85546875" style="1" customWidth="1"/>
    <col min="4655" max="4664" width="11" style="1" customWidth="1"/>
    <col min="4665" max="4665" width="10.42578125" style="1" customWidth="1"/>
    <col min="4666" max="4667" width="10.5703125" style="1" customWidth="1"/>
    <col min="4668" max="4668" width="11.7109375" style="1" customWidth="1"/>
    <col min="4669" max="4670" width="13.85546875" style="1" customWidth="1"/>
    <col min="4671" max="4817" width="11" style="1" customWidth="1"/>
    <col min="4818" max="4864" width="11" style="1"/>
    <col min="4865" max="4865" width="17.85546875" style="1" bestFit="1" customWidth="1"/>
    <col min="4866" max="4866" width="10.85546875" style="1" customWidth="1"/>
    <col min="4867" max="4867" width="9.42578125" style="1" customWidth="1"/>
    <col min="4868" max="4868" width="7.85546875" style="1" customWidth="1"/>
    <col min="4869" max="4869" width="9" style="1" customWidth="1"/>
    <col min="4870" max="4870" width="9.140625" style="1" customWidth="1"/>
    <col min="4871" max="4871" width="8.7109375" style="1" customWidth="1"/>
    <col min="4872" max="4872" width="8.140625" style="1" customWidth="1"/>
    <col min="4873" max="4873" width="9.28515625" style="1" bestFit="1" customWidth="1"/>
    <col min="4874" max="4874" width="9.5703125" style="1" customWidth="1"/>
    <col min="4875" max="4875" width="7.42578125" style="1" bestFit="1" customWidth="1"/>
    <col min="4876" max="4876" width="9.7109375" style="1" customWidth="1"/>
    <col min="4877" max="4877" width="9.140625" style="1" customWidth="1"/>
    <col min="4878" max="4878" width="7.140625" style="1" customWidth="1"/>
    <col min="4879" max="4879" width="8" style="1" customWidth="1"/>
    <col min="4880" max="4880" width="5.28515625" style="1" bestFit="1" customWidth="1"/>
    <col min="4881" max="4881" width="11.140625" style="1" customWidth="1"/>
    <col min="4882" max="4882" width="8.7109375" style="1" bestFit="1" customWidth="1"/>
    <col min="4883" max="4883" width="9.85546875" style="1" customWidth="1"/>
    <col min="4884" max="4884" width="11.140625" style="1" customWidth="1"/>
    <col min="4885" max="4885" width="12.7109375" style="1" customWidth="1"/>
    <col min="4886" max="4886" width="9.5703125" style="1" customWidth="1"/>
    <col min="4887" max="4887" width="10.28515625" style="1" customWidth="1"/>
    <col min="4888" max="4888" width="11.28515625" style="1" customWidth="1"/>
    <col min="4889" max="4889" width="15.140625" style="1" bestFit="1" customWidth="1"/>
    <col min="4890" max="4890" width="9.7109375" style="1" customWidth="1"/>
    <col min="4891" max="4891" width="10.42578125" style="1" customWidth="1"/>
    <col min="4892" max="4892" width="12.7109375" style="1" customWidth="1"/>
    <col min="4893" max="4893" width="19.5703125" style="1" customWidth="1"/>
    <col min="4894" max="4894" width="12" style="1" customWidth="1"/>
    <col min="4895" max="4895" width="13.5703125" style="1" customWidth="1"/>
    <col min="4896" max="4896" width="19.140625" style="1" customWidth="1"/>
    <col min="4897" max="4897" width="6.85546875" style="1" customWidth="1"/>
    <col min="4898" max="4898" width="9.28515625" style="1" customWidth="1"/>
    <col min="4899" max="4899" width="11" style="1" customWidth="1"/>
    <col min="4900" max="4900" width="13" style="1" customWidth="1"/>
    <col min="4901" max="4908" width="11" style="1" customWidth="1"/>
    <col min="4909" max="4909" width="13" style="1" customWidth="1"/>
    <col min="4910" max="4910" width="15.85546875" style="1" customWidth="1"/>
    <col min="4911" max="4920" width="11" style="1" customWidth="1"/>
    <col min="4921" max="4921" width="10.42578125" style="1" customWidth="1"/>
    <col min="4922" max="4923" width="10.5703125" style="1" customWidth="1"/>
    <col min="4924" max="4924" width="11.7109375" style="1" customWidth="1"/>
    <col min="4925" max="4926" width="13.85546875" style="1" customWidth="1"/>
    <col min="4927" max="5073" width="11" style="1" customWidth="1"/>
    <col min="5074" max="5120" width="11" style="1"/>
    <col min="5121" max="5121" width="17.85546875" style="1" bestFit="1" customWidth="1"/>
    <col min="5122" max="5122" width="10.85546875" style="1" customWidth="1"/>
    <col min="5123" max="5123" width="9.42578125" style="1" customWidth="1"/>
    <col min="5124" max="5124" width="7.85546875" style="1" customWidth="1"/>
    <col min="5125" max="5125" width="9" style="1" customWidth="1"/>
    <col min="5126" max="5126" width="9.140625" style="1" customWidth="1"/>
    <col min="5127" max="5127" width="8.7109375" style="1" customWidth="1"/>
    <col min="5128" max="5128" width="8.140625" style="1" customWidth="1"/>
    <col min="5129" max="5129" width="9.28515625" style="1" bestFit="1" customWidth="1"/>
    <col min="5130" max="5130" width="9.5703125" style="1" customWidth="1"/>
    <col min="5131" max="5131" width="7.42578125" style="1" bestFit="1" customWidth="1"/>
    <col min="5132" max="5132" width="9.7109375" style="1" customWidth="1"/>
    <col min="5133" max="5133" width="9.140625" style="1" customWidth="1"/>
    <col min="5134" max="5134" width="7.140625" style="1" customWidth="1"/>
    <col min="5135" max="5135" width="8" style="1" customWidth="1"/>
    <col min="5136" max="5136" width="5.28515625" style="1" bestFit="1" customWidth="1"/>
    <col min="5137" max="5137" width="11.140625" style="1" customWidth="1"/>
    <col min="5138" max="5138" width="8.7109375" style="1" bestFit="1" customWidth="1"/>
    <col min="5139" max="5139" width="9.85546875" style="1" customWidth="1"/>
    <col min="5140" max="5140" width="11.140625" style="1" customWidth="1"/>
    <col min="5141" max="5141" width="12.7109375" style="1" customWidth="1"/>
    <col min="5142" max="5142" width="9.5703125" style="1" customWidth="1"/>
    <col min="5143" max="5143" width="10.28515625" style="1" customWidth="1"/>
    <col min="5144" max="5144" width="11.28515625" style="1" customWidth="1"/>
    <col min="5145" max="5145" width="15.140625" style="1" bestFit="1" customWidth="1"/>
    <col min="5146" max="5146" width="9.7109375" style="1" customWidth="1"/>
    <col min="5147" max="5147" width="10.42578125" style="1" customWidth="1"/>
    <col min="5148" max="5148" width="12.7109375" style="1" customWidth="1"/>
    <col min="5149" max="5149" width="19.5703125" style="1" customWidth="1"/>
    <col min="5150" max="5150" width="12" style="1" customWidth="1"/>
    <col min="5151" max="5151" width="13.5703125" style="1" customWidth="1"/>
    <col min="5152" max="5152" width="19.140625" style="1" customWidth="1"/>
    <col min="5153" max="5153" width="6.85546875" style="1" customWidth="1"/>
    <col min="5154" max="5154" width="9.28515625" style="1" customWidth="1"/>
    <col min="5155" max="5155" width="11" style="1" customWidth="1"/>
    <col min="5156" max="5156" width="13" style="1" customWidth="1"/>
    <col min="5157" max="5164" width="11" style="1" customWidth="1"/>
    <col min="5165" max="5165" width="13" style="1" customWidth="1"/>
    <col min="5166" max="5166" width="15.85546875" style="1" customWidth="1"/>
    <col min="5167" max="5176" width="11" style="1" customWidth="1"/>
    <col min="5177" max="5177" width="10.42578125" style="1" customWidth="1"/>
    <col min="5178" max="5179" width="10.5703125" style="1" customWidth="1"/>
    <col min="5180" max="5180" width="11.7109375" style="1" customWidth="1"/>
    <col min="5181" max="5182" width="13.85546875" style="1" customWidth="1"/>
    <col min="5183" max="5329" width="11" style="1" customWidth="1"/>
    <col min="5330" max="5376" width="11" style="1"/>
    <col min="5377" max="5377" width="17.85546875" style="1" bestFit="1" customWidth="1"/>
    <col min="5378" max="5378" width="10.85546875" style="1" customWidth="1"/>
    <col min="5379" max="5379" width="9.42578125" style="1" customWidth="1"/>
    <col min="5380" max="5380" width="7.85546875" style="1" customWidth="1"/>
    <col min="5381" max="5381" width="9" style="1" customWidth="1"/>
    <col min="5382" max="5382" width="9.140625" style="1" customWidth="1"/>
    <col min="5383" max="5383" width="8.7109375" style="1" customWidth="1"/>
    <col min="5384" max="5384" width="8.140625" style="1" customWidth="1"/>
    <col min="5385" max="5385" width="9.28515625" style="1" bestFit="1" customWidth="1"/>
    <col min="5386" max="5386" width="9.5703125" style="1" customWidth="1"/>
    <col min="5387" max="5387" width="7.42578125" style="1" bestFit="1" customWidth="1"/>
    <col min="5388" max="5388" width="9.7109375" style="1" customWidth="1"/>
    <col min="5389" max="5389" width="9.140625" style="1" customWidth="1"/>
    <col min="5390" max="5390" width="7.140625" style="1" customWidth="1"/>
    <col min="5391" max="5391" width="8" style="1" customWidth="1"/>
    <col min="5392" max="5392" width="5.28515625" style="1" bestFit="1" customWidth="1"/>
    <col min="5393" max="5393" width="11.140625" style="1" customWidth="1"/>
    <col min="5394" max="5394" width="8.7109375" style="1" bestFit="1" customWidth="1"/>
    <col min="5395" max="5395" width="9.85546875" style="1" customWidth="1"/>
    <col min="5396" max="5396" width="11.140625" style="1" customWidth="1"/>
    <col min="5397" max="5397" width="12.7109375" style="1" customWidth="1"/>
    <col min="5398" max="5398" width="9.5703125" style="1" customWidth="1"/>
    <col min="5399" max="5399" width="10.28515625" style="1" customWidth="1"/>
    <col min="5400" max="5400" width="11.28515625" style="1" customWidth="1"/>
    <col min="5401" max="5401" width="15.140625" style="1" bestFit="1" customWidth="1"/>
    <col min="5402" max="5402" width="9.7109375" style="1" customWidth="1"/>
    <col min="5403" max="5403" width="10.42578125" style="1" customWidth="1"/>
    <col min="5404" max="5404" width="12.7109375" style="1" customWidth="1"/>
    <col min="5405" max="5405" width="19.5703125" style="1" customWidth="1"/>
    <col min="5406" max="5406" width="12" style="1" customWidth="1"/>
    <col min="5407" max="5407" width="13.5703125" style="1" customWidth="1"/>
    <col min="5408" max="5408" width="19.140625" style="1" customWidth="1"/>
    <col min="5409" max="5409" width="6.85546875" style="1" customWidth="1"/>
    <col min="5410" max="5410" width="9.28515625" style="1" customWidth="1"/>
    <col min="5411" max="5411" width="11" style="1" customWidth="1"/>
    <col min="5412" max="5412" width="13" style="1" customWidth="1"/>
    <col min="5413" max="5420" width="11" style="1" customWidth="1"/>
    <col min="5421" max="5421" width="13" style="1" customWidth="1"/>
    <col min="5422" max="5422" width="15.85546875" style="1" customWidth="1"/>
    <col min="5423" max="5432" width="11" style="1" customWidth="1"/>
    <col min="5433" max="5433" width="10.42578125" style="1" customWidth="1"/>
    <col min="5434" max="5435" width="10.5703125" style="1" customWidth="1"/>
    <col min="5436" max="5436" width="11.7109375" style="1" customWidth="1"/>
    <col min="5437" max="5438" width="13.85546875" style="1" customWidth="1"/>
    <col min="5439" max="5585" width="11" style="1" customWidth="1"/>
    <col min="5586" max="5632" width="11" style="1"/>
    <col min="5633" max="5633" width="17.85546875" style="1" bestFit="1" customWidth="1"/>
    <col min="5634" max="5634" width="10.85546875" style="1" customWidth="1"/>
    <col min="5635" max="5635" width="9.42578125" style="1" customWidth="1"/>
    <col min="5636" max="5636" width="7.85546875" style="1" customWidth="1"/>
    <col min="5637" max="5637" width="9" style="1" customWidth="1"/>
    <col min="5638" max="5638" width="9.140625" style="1" customWidth="1"/>
    <col min="5639" max="5639" width="8.7109375" style="1" customWidth="1"/>
    <col min="5640" max="5640" width="8.140625" style="1" customWidth="1"/>
    <col min="5641" max="5641" width="9.28515625" style="1" bestFit="1" customWidth="1"/>
    <col min="5642" max="5642" width="9.5703125" style="1" customWidth="1"/>
    <col min="5643" max="5643" width="7.42578125" style="1" bestFit="1" customWidth="1"/>
    <col min="5644" max="5644" width="9.7109375" style="1" customWidth="1"/>
    <col min="5645" max="5645" width="9.140625" style="1" customWidth="1"/>
    <col min="5646" max="5646" width="7.140625" style="1" customWidth="1"/>
    <col min="5647" max="5647" width="8" style="1" customWidth="1"/>
    <col min="5648" max="5648" width="5.28515625" style="1" bestFit="1" customWidth="1"/>
    <col min="5649" max="5649" width="11.140625" style="1" customWidth="1"/>
    <col min="5650" max="5650" width="8.7109375" style="1" bestFit="1" customWidth="1"/>
    <col min="5651" max="5651" width="9.85546875" style="1" customWidth="1"/>
    <col min="5652" max="5652" width="11.140625" style="1" customWidth="1"/>
    <col min="5653" max="5653" width="12.7109375" style="1" customWidth="1"/>
    <col min="5654" max="5654" width="9.5703125" style="1" customWidth="1"/>
    <col min="5655" max="5655" width="10.28515625" style="1" customWidth="1"/>
    <col min="5656" max="5656" width="11.28515625" style="1" customWidth="1"/>
    <col min="5657" max="5657" width="15.140625" style="1" bestFit="1" customWidth="1"/>
    <col min="5658" max="5658" width="9.7109375" style="1" customWidth="1"/>
    <col min="5659" max="5659" width="10.42578125" style="1" customWidth="1"/>
    <col min="5660" max="5660" width="12.7109375" style="1" customWidth="1"/>
    <col min="5661" max="5661" width="19.5703125" style="1" customWidth="1"/>
    <col min="5662" max="5662" width="12" style="1" customWidth="1"/>
    <col min="5663" max="5663" width="13.5703125" style="1" customWidth="1"/>
    <col min="5664" max="5664" width="19.140625" style="1" customWidth="1"/>
    <col min="5665" max="5665" width="6.85546875" style="1" customWidth="1"/>
    <col min="5666" max="5666" width="9.28515625" style="1" customWidth="1"/>
    <col min="5667" max="5667" width="11" style="1" customWidth="1"/>
    <col min="5668" max="5668" width="13" style="1" customWidth="1"/>
    <col min="5669" max="5676" width="11" style="1" customWidth="1"/>
    <col min="5677" max="5677" width="13" style="1" customWidth="1"/>
    <col min="5678" max="5678" width="15.85546875" style="1" customWidth="1"/>
    <col min="5679" max="5688" width="11" style="1" customWidth="1"/>
    <col min="5689" max="5689" width="10.42578125" style="1" customWidth="1"/>
    <col min="5690" max="5691" width="10.5703125" style="1" customWidth="1"/>
    <col min="5692" max="5692" width="11.7109375" style="1" customWidth="1"/>
    <col min="5693" max="5694" width="13.85546875" style="1" customWidth="1"/>
    <col min="5695" max="5841" width="11" style="1" customWidth="1"/>
    <col min="5842" max="5888" width="11" style="1"/>
    <col min="5889" max="5889" width="17.85546875" style="1" bestFit="1" customWidth="1"/>
    <col min="5890" max="5890" width="10.85546875" style="1" customWidth="1"/>
    <col min="5891" max="5891" width="9.42578125" style="1" customWidth="1"/>
    <col min="5892" max="5892" width="7.85546875" style="1" customWidth="1"/>
    <col min="5893" max="5893" width="9" style="1" customWidth="1"/>
    <col min="5894" max="5894" width="9.140625" style="1" customWidth="1"/>
    <col min="5895" max="5895" width="8.7109375" style="1" customWidth="1"/>
    <col min="5896" max="5896" width="8.140625" style="1" customWidth="1"/>
    <col min="5897" max="5897" width="9.28515625" style="1" bestFit="1" customWidth="1"/>
    <col min="5898" max="5898" width="9.5703125" style="1" customWidth="1"/>
    <col min="5899" max="5899" width="7.42578125" style="1" bestFit="1" customWidth="1"/>
    <col min="5900" max="5900" width="9.7109375" style="1" customWidth="1"/>
    <col min="5901" max="5901" width="9.140625" style="1" customWidth="1"/>
    <col min="5902" max="5902" width="7.140625" style="1" customWidth="1"/>
    <col min="5903" max="5903" width="8" style="1" customWidth="1"/>
    <col min="5904" max="5904" width="5.28515625" style="1" bestFit="1" customWidth="1"/>
    <col min="5905" max="5905" width="11.140625" style="1" customWidth="1"/>
    <col min="5906" max="5906" width="8.7109375" style="1" bestFit="1" customWidth="1"/>
    <col min="5907" max="5907" width="9.85546875" style="1" customWidth="1"/>
    <col min="5908" max="5908" width="11.140625" style="1" customWidth="1"/>
    <col min="5909" max="5909" width="12.7109375" style="1" customWidth="1"/>
    <col min="5910" max="5910" width="9.5703125" style="1" customWidth="1"/>
    <col min="5911" max="5911" width="10.28515625" style="1" customWidth="1"/>
    <col min="5912" max="5912" width="11.28515625" style="1" customWidth="1"/>
    <col min="5913" max="5913" width="15.140625" style="1" bestFit="1" customWidth="1"/>
    <col min="5914" max="5914" width="9.7109375" style="1" customWidth="1"/>
    <col min="5915" max="5915" width="10.42578125" style="1" customWidth="1"/>
    <col min="5916" max="5916" width="12.7109375" style="1" customWidth="1"/>
    <col min="5917" max="5917" width="19.5703125" style="1" customWidth="1"/>
    <col min="5918" max="5918" width="12" style="1" customWidth="1"/>
    <col min="5919" max="5919" width="13.5703125" style="1" customWidth="1"/>
    <col min="5920" max="5920" width="19.140625" style="1" customWidth="1"/>
    <col min="5921" max="5921" width="6.85546875" style="1" customWidth="1"/>
    <col min="5922" max="5922" width="9.28515625" style="1" customWidth="1"/>
    <col min="5923" max="5923" width="11" style="1" customWidth="1"/>
    <col min="5924" max="5924" width="13" style="1" customWidth="1"/>
    <col min="5925" max="5932" width="11" style="1" customWidth="1"/>
    <col min="5933" max="5933" width="13" style="1" customWidth="1"/>
    <col min="5934" max="5934" width="15.85546875" style="1" customWidth="1"/>
    <col min="5935" max="5944" width="11" style="1" customWidth="1"/>
    <col min="5945" max="5945" width="10.42578125" style="1" customWidth="1"/>
    <col min="5946" max="5947" width="10.5703125" style="1" customWidth="1"/>
    <col min="5948" max="5948" width="11.7109375" style="1" customWidth="1"/>
    <col min="5949" max="5950" width="13.85546875" style="1" customWidth="1"/>
    <col min="5951" max="6097" width="11" style="1" customWidth="1"/>
    <col min="6098" max="6144" width="11" style="1"/>
    <col min="6145" max="6145" width="17.85546875" style="1" bestFit="1" customWidth="1"/>
    <col min="6146" max="6146" width="10.85546875" style="1" customWidth="1"/>
    <col min="6147" max="6147" width="9.42578125" style="1" customWidth="1"/>
    <col min="6148" max="6148" width="7.85546875" style="1" customWidth="1"/>
    <col min="6149" max="6149" width="9" style="1" customWidth="1"/>
    <col min="6150" max="6150" width="9.140625" style="1" customWidth="1"/>
    <col min="6151" max="6151" width="8.7109375" style="1" customWidth="1"/>
    <col min="6152" max="6152" width="8.140625" style="1" customWidth="1"/>
    <col min="6153" max="6153" width="9.28515625" style="1" bestFit="1" customWidth="1"/>
    <col min="6154" max="6154" width="9.5703125" style="1" customWidth="1"/>
    <col min="6155" max="6155" width="7.42578125" style="1" bestFit="1" customWidth="1"/>
    <col min="6156" max="6156" width="9.7109375" style="1" customWidth="1"/>
    <col min="6157" max="6157" width="9.140625" style="1" customWidth="1"/>
    <col min="6158" max="6158" width="7.140625" style="1" customWidth="1"/>
    <col min="6159" max="6159" width="8" style="1" customWidth="1"/>
    <col min="6160" max="6160" width="5.28515625" style="1" bestFit="1" customWidth="1"/>
    <col min="6161" max="6161" width="11.140625" style="1" customWidth="1"/>
    <col min="6162" max="6162" width="8.7109375" style="1" bestFit="1" customWidth="1"/>
    <col min="6163" max="6163" width="9.85546875" style="1" customWidth="1"/>
    <col min="6164" max="6164" width="11.140625" style="1" customWidth="1"/>
    <col min="6165" max="6165" width="12.7109375" style="1" customWidth="1"/>
    <col min="6166" max="6166" width="9.5703125" style="1" customWidth="1"/>
    <col min="6167" max="6167" width="10.28515625" style="1" customWidth="1"/>
    <col min="6168" max="6168" width="11.28515625" style="1" customWidth="1"/>
    <col min="6169" max="6169" width="15.140625" style="1" bestFit="1" customWidth="1"/>
    <col min="6170" max="6170" width="9.7109375" style="1" customWidth="1"/>
    <col min="6171" max="6171" width="10.42578125" style="1" customWidth="1"/>
    <col min="6172" max="6172" width="12.7109375" style="1" customWidth="1"/>
    <col min="6173" max="6173" width="19.5703125" style="1" customWidth="1"/>
    <col min="6174" max="6174" width="12" style="1" customWidth="1"/>
    <col min="6175" max="6175" width="13.5703125" style="1" customWidth="1"/>
    <col min="6176" max="6176" width="19.140625" style="1" customWidth="1"/>
    <col min="6177" max="6177" width="6.85546875" style="1" customWidth="1"/>
    <col min="6178" max="6178" width="9.28515625" style="1" customWidth="1"/>
    <col min="6179" max="6179" width="11" style="1" customWidth="1"/>
    <col min="6180" max="6180" width="13" style="1" customWidth="1"/>
    <col min="6181" max="6188" width="11" style="1" customWidth="1"/>
    <col min="6189" max="6189" width="13" style="1" customWidth="1"/>
    <col min="6190" max="6190" width="15.85546875" style="1" customWidth="1"/>
    <col min="6191" max="6200" width="11" style="1" customWidth="1"/>
    <col min="6201" max="6201" width="10.42578125" style="1" customWidth="1"/>
    <col min="6202" max="6203" width="10.5703125" style="1" customWidth="1"/>
    <col min="6204" max="6204" width="11.7109375" style="1" customWidth="1"/>
    <col min="6205" max="6206" width="13.85546875" style="1" customWidth="1"/>
    <col min="6207" max="6353" width="11" style="1" customWidth="1"/>
    <col min="6354" max="6400" width="11" style="1"/>
    <col min="6401" max="6401" width="17.85546875" style="1" bestFit="1" customWidth="1"/>
    <col min="6402" max="6402" width="10.85546875" style="1" customWidth="1"/>
    <col min="6403" max="6403" width="9.42578125" style="1" customWidth="1"/>
    <col min="6404" max="6404" width="7.85546875" style="1" customWidth="1"/>
    <col min="6405" max="6405" width="9" style="1" customWidth="1"/>
    <col min="6406" max="6406" width="9.140625" style="1" customWidth="1"/>
    <col min="6407" max="6407" width="8.7109375" style="1" customWidth="1"/>
    <col min="6408" max="6408" width="8.140625" style="1" customWidth="1"/>
    <col min="6409" max="6409" width="9.28515625" style="1" bestFit="1" customWidth="1"/>
    <col min="6410" max="6410" width="9.5703125" style="1" customWidth="1"/>
    <col min="6411" max="6411" width="7.42578125" style="1" bestFit="1" customWidth="1"/>
    <col min="6412" max="6412" width="9.7109375" style="1" customWidth="1"/>
    <col min="6413" max="6413" width="9.140625" style="1" customWidth="1"/>
    <col min="6414" max="6414" width="7.140625" style="1" customWidth="1"/>
    <col min="6415" max="6415" width="8" style="1" customWidth="1"/>
    <col min="6416" max="6416" width="5.28515625" style="1" bestFit="1" customWidth="1"/>
    <col min="6417" max="6417" width="11.140625" style="1" customWidth="1"/>
    <col min="6418" max="6418" width="8.7109375" style="1" bestFit="1" customWidth="1"/>
    <col min="6419" max="6419" width="9.85546875" style="1" customWidth="1"/>
    <col min="6420" max="6420" width="11.140625" style="1" customWidth="1"/>
    <col min="6421" max="6421" width="12.7109375" style="1" customWidth="1"/>
    <col min="6422" max="6422" width="9.5703125" style="1" customWidth="1"/>
    <col min="6423" max="6423" width="10.28515625" style="1" customWidth="1"/>
    <col min="6424" max="6424" width="11.28515625" style="1" customWidth="1"/>
    <col min="6425" max="6425" width="15.140625" style="1" bestFit="1" customWidth="1"/>
    <col min="6426" max="6426" width="9.7109375" style="1" customWidth="1"/>
    <col min="6427" max="6427" width="10.42578125" style="1" customWidth="1"/>
    <col min="6428" max="6428" width="12.7109375" style="1" customWidth="1"/>
    <col min="6429" max="6429" width="19.5703125" style="1" customWidth="1"/>
    <col min="6430" max="6430" width="12" style="1" customWidth="1"/>
    <col min="6431" max="6431" width="13.5703125" style="1" customWidth="1"/>
    <col min="6432" max="6432" width="19.140625" style="1" customWidth="1"/>
    <col min="6433" max="6433" width="6.85546875" style="1" customWidth="1"/>
    <col min="6434" max="6434" width="9.28515625" style="1" customWidth="1"/>
    <col min="6435" max="6435" width="11" style="1" customWidth="1"/>
    <col min="6436" max="6436" width="13" style="1" customWidth="1"/>
    <col min="6437" max="6444" width="11" style="1" customWidth="1"/>
    <col min="6445" max="6445" width="13" style="1" customWidth="1"/>
    <col min="6446" max="6446" width="15.85546875" style="1" customWidth="1"/>
    <col min="6447" max="6456" width="11" style="1" customWidth="1"/>
    <col min="6457" max="6457" width="10.42578125" style="1" customWidth="1"/>
    <col min="6458" max="6459" width="10.5703125" style="1" customWidth="1"/>
    <col min="6460" max="6460" width="11.7109375" style="1" customWidth="1"/>
    <col min="6461" max="6462" width="13.85546875" style="1" customWidth="1"/>
    <col min="6463" max="6609" width="11" style="1" customWidth="1"/>
    <col min="6610" max="6656" width="11" style="1"/>
    <col min="6657" max="6657" width="17.85546875" style="1" bestFit="1" customWidth="1"/>
    <col min="6658" max="6658" width="10.85546875" style="1" customWidth="1"/>
    <col min="6659" max="6659" width="9.42578125" style="1" customWidth="1"/>
    <col min="6660" max="6660" width="7.85546875" style="1" customWidth="1"/>
    <col min="6661" max="6661" width="9" style="1" customWidth="1"/>
    <col min="6662" max="6662" width="9.140625" style="1" customWidth="1"/>
    <col min="6663" max="6663" width="8.7109375" style="1" customWidth="1"/>
    <col min="6664" max="6664" width="8.140625" style="1" customWidth="1"/>
    <col min="6665" max="6665" width="9.28515625" style="1" bestFit="1" customWidth="1"/>
    <col min="6666" max="6666" width="9.5703125" style="1" customWidth="1"/>
    <col min="6667" max="6667" width="7.42578125" style="1" bestFit="1" customWidth="1"/>
    <col min="6668" max="6668" width="9.7109375" style="1" customWidth="1"/>
    <col min="6669" max="6669" width="9.140625" style="1" customWidth="1"/>
    <col min="6670" max="6670" width="7.140625" style="1" customWidth="1"/>
    <col min="6671" max="6671" width="8" style="1" customWidth="1"/>
    <col min="6672" max="6672" width="5.28515625" style="1" bestFit="1" customWidth="1"/>
    <col min="6673" max="6673" width="11.140625" style="1" customWidth="1"/>
    <col min="6674" max="6674" width="8.7109375" style="1" bestFit="1" customWidth="1"/>
    <col min="6675" max="6675" width="9.85546875" style="1" customWidth="1"/>
    <col min="6676" max="6676" width="11.140625" style="1" customWidth="1"/>
    <col min="6677" max="6677" width="12.7109375" style="1" customWidth="1"/>
    <col min="6678" max="6678" width="9.5703125" style="1" customWidth="1"/>
    <col min="6679" max="6679" width="10.28515625" style="1" customWidth="1"/>
    <col min="6680" max="6680" width="11.28515625" style="1" customWidth="1"/>
    <col min="6681" max="6681" width="15.140625" style="1" bestFit="1" customWidth="1"/>
    <col min="6682" max="6682" width="9.7109375" style="1" customWidth="1"/>
    <col min="6683" max="6683" width="10.42578125" style="1" customWidth="1"/>
    <col min="6684" max="6684" width="12.7109375" style="1" customWidth="1"/>
    <col min="6685" max="6685" width="19.5703125" style="1" customWidth="1"/>
    <col min="6686" max="6686" width="12" style="1" customWidth="1"/>
    <col min="6687" max="6687" width="13.5703125" style="1" customWidth="1"/>
    <col min="6688" max="6688" width="19.140625" style="1" customWidth="1"/>
    <col min="6689" max="6689" width="6.85546875" style="1" customWidth="1"/>
    <col min="6690" max="6690" width="9.28515625" style="1" customWidth="1"/>
    <col min="6691" max="6691" width="11" style="1" customWidth="1"/>
    <col min="6692" max="6692" width="13" style="1" customWidth="1"/>
    <col min="6693" max="6700" width="11" style="1" customWidth="1"/>
    <col min="6701" max="6701" width="13" style="1" customWidth="1"/>
    <col min="6702" max="6702" width="15.85546875" style="1" customWidth="1"/>
    <col min="6703" max="6712" width="11" style="1" customWidth="1"/>
    <col min="6713" max="6713" width="10.42578125" style="1" customWidth="1"/>
    <col min="6714" max="6715" width="10.5703125" style="1" customWidth="1"/>
    <col min="6716" max="6716" width="11.7109375" style="1" customWidth="1"/>
    <col min="6717" max="6718" width="13.85546875" style="1" customWidth="1"/>
    <col min="6719" max="6865" width="11" style="1" customWidth="1"/>
    <col min="6866" max="6912" width="11" style="1"/>
    <col min="6913" max="6913" width="17.85546875" style="1" bestFit="1" customWidth="1"/>
    <col min="6914" max="6914" width="10.85546875" style="1" customWidth="1"/>
    <col min="6915" max="6915" width="9.42578125" style="1" customWidth="1"/>
    <col min="6916" max="6916" width="7.85546875" style="1" customWidth="1"/>
    <col min="6917" max="6917" width="9" style="1" customWidth="1"/>
    <col min="6918" max="6918" width="9.140625" style="1" customWidth="1"/>
    <col min="6919" max="6919" width="8.7109375" style="1" customWidth="1"/>
    <col min="6920" max="6920" width="8.140625" style="1" customWidth="1"/>
    <col min="6921" max="6921" width="9.28515625" style="1" bestFit="1" customWidth="1"/>
    <col min="6922" max="6922" width="9.5703125" style="1" customWidth="1"/>
    <col min="6923" max="6923" width="7.42578125" style="1" bestFit="1" customWidth="1"/>
    <col min="6924" max="6924" width="9.7109375" style="1" customWidth="1"/>
    <col min="6925" max="6925" width="9.140625" style="1" customWidth="1"/>
    <col min="6926" max="6926" width="7.140625" style="1" customWidth="1"/>
    <col min="6927" max="6927" width="8" style="1" customWidth="1"/>
    <col min="6928" max="6928" width="5.28515625" style="1" bestFit="1" customWidth="1"/>
    <col min="6929" max="6929" width="11.140625" style="1" customWidth="1"/>
    <col min="6930" max="6930" width="8.7109375" style="1" bestFit="1" customWidth="1"/>
    <col min="6931" max="6931" width="9.85546875" style="1" customWidth="1"/>
    <col min="6932" max="6932" width="11.140625" style="1" customWidth="1"/>
    <col min="6933" max="6933" width="12.7109375" style="1" customWidth="1"/>
    <col min="6934" max="6934" width="9.5703125" style="1" customWidth="1"/>
    <col min="6935" max="6935" width="10.28515625" style="1" customWidth="1"/>
    <col min="6936" max="6936" width="11.28515625" style="1" customWidth="1"/>
    <col min="6937" max="6937" width="15.140625" style="1" bestFit="1" customWidth="1"/>
    <col min="6938" max="6938" width="9.7109375" style="1" customWidth="1"/>
    <col min="6939" max="6939" width="10.42578125" style="1" customWidth="1"/>
    <col min="6940" max="6940" width="12.7109375" style="1" customWidth="1"/>
    <col min="6941" max="6941" width="19.5703125" style="1" customWidth="1"/>
    <col min="6942" max="6942" width="12" style="1" customWidth="1"/>
    <col min="6943" max="6943" width="13.5703125" style="1" customWidth="1"/>
    <col min="6944" max="6944" width="19.140625" style="1" customWidth="1"/>
    <col min="6945" max="6945" width="6.85546875" style="1" customWidth="1"/>
    <col min="6946" max="6946" width="9.28515625" style="1" customWidth="1"/>
    <col min="6947" max="6947" width="11" style="1" customWidth="1"/>
    <col min="6948" max="6948" width="13" style="1" customWidth="1"/>
    <col min="6949" max="6956" width="11" style="1" customWidth="1"/>
    <col min="6957" max="6957" width="13" style="1" customWidth="1"/>
    <col min="6958" max="6958" width="15.85546875" style="1" customWidth="1"/>
    <col min="6959" max="6968" width="11" style="1" customWidth="1"/>
    <col min="6969" max="6969" width="10.42578125" style="1" customWidth="1"/>
    <col min="6970" max="6971" width="10.5703125" style="1" customWidth="1"/>
    <col min="6972" max="6972" width="11.7109375" style="1" customWidth="1"/>
    <col min="6973" max="6974" width="13.85546875" style="1" customWidth="1"/>
    <col min="6975" max="7121" width="11" style="1" customWidth="1"/>
    <col min="7122" max="7168" width="11" style="1"/>
    <col min="7169" max="7169" width="17.85546875" style="1" bestFit="1" customWidth="1"/>
    <col min="7170" max="7170" width="10.85546875" style="1" customWidth="1"/>
    <col min="7171" max="7171" width="9.42578125" style="1" customWidth="1"/>
    <col min="7172" max="7172" width="7.85546875" style="1" customWidth="1"/>
    <col min="7173" max="7173" width="9" style="1" customWidth="1"/>
    <col min="7174" max="7174" width="9.140625" style="1" customWidth="1"/>
    <col min="7175" max="7175" width="8.7109375" style="1" customWidth="1"/>
    <col min="7176" max="7176" width="8.140625" style="1" customWidth="1"/>
    <col min="7177" max="7177" width="9.28515625" style="1" bestFit="1" customWidth="1"/>
    <col min="7178" max="7178" width="9.5703125" style="1" customWidth="1"/>
    <col min="7179" max="7179" width="7.42578125" style="1" bestFit="1" customWidth="1"/>
    <col min="7180" max="7180" width="9.7109375" style="1" customWidth="1"/>
    <col min="7181" max="7181" width="9.140625" style="1" customWidth="1"/>
    <col min="7182" max="7182" width="7.140625" style="1" customWidth="1"/>
    <col min="7183" max="7183" width="8" style="1" customWidth="1"/>
    <col min="7184" max="7184" width="5.28515625" style="1" bestFit="1" customWidth="1"/>
    <col min="7185" max="7185" width="11.140625" style="1" customWidth="1"/>
    <col min="7186" max="7186" width="8.7109375" style="1" bestFit="1" customWidth="1"/>
    <col min="7187" max="7187" width="9.85546875" style="1" customWidth="1"/>
    <col min="7188" max="7188" width="11.140625" style="1" customWidth="1"/>
    <col min="7189" max="7189" width="12.7109375" style="1" customWidth="1"/>
    <col min="7190" max="7190" width="9.5703125" style="1" customWidth="1"/>
    <col min="7191" max="7191" width="10.28515625" style="1" customWidth="1"/>
    <col min="7192" max="7192" width="11.28515625" style="1" customWidth="1"/>
    <col min="7193" max="7193" width="15.140625" style="1" bestFit="1" customWidth="1"/>
    <col min="7194" max="7194" width="9.7109375" style="1" customWidth="1"/>
    <col min="7195" max="7195" width="10.42578125" style="1" customWidth="1"/>
    <col min="7196" max="7196" width="12.7109375" style="1" customWidth="1"/>
    <col min="7197" max="7197" width="19.5703125" style="1" customWidth="1"/>
    <col min="7198" max="7198" width="12" style="1" customWidth="1"/>
    <col min="7199" max="7199" width="13.5703125" style="1" customWidth="1"/>
    <col min="7200" max="7200" width="19.140625" style="1" customWidth="1"/>
    <col min="7201" max="7201" width="6.85546875" style="1" customWidth="1"/>
    <col min="7202" max="7202" width="9.28515625" style="1" customWidth="1"/>
    <col min="7203" max="7203" width="11" style="1" customWidth="1"/>
    <col min="7204" max="7204" width="13" style="1" customWidth="1"/>
    <col min="7205" max="7212" width="11" style="1" customWidth="1"/>
    <col min="7213" max="7213" width="13" style="1" customWidth="1"/>
    <col min="7214" max="7214" width="15.85546875" style="1" customWidth="1"/>
    <col min="7215" max="7224" width="11" style="1" customWidth="1"/>
    <col min="7225" max="7225" width="10.42578125" style="1" customWidth="1"/>
    <col min="7226" max="7227" width="10.5703125" style="1" customWidth="1"/>
    <col min="7228" max="7228" width="11.7109375" style="1" customWidth="1"/>
    <col min="7229" max="7230" width="13.85546875" style="1" customWidth="1"/>
    <col min="7231" max="7377" width="11" style="1" customWidth="1"/>
    <col min="7378" max="7424" width="11" style="1"/>
    <col min="7425" max="7425" width="17.85546875" style="1" bestFit="1" customWidth="1"/>
    <col min="7426" max="7426" width="10.85546875" style="1" customWidth="1"/>
    <col min="7427" max="7427" width="9.42578125" style="1" customWidth="1"/>
    <col min="7428" max="7428" width="7.85546875" style="1" customWidth="1"/>
    <col min="7429" max="7429" width="9" style="1" customWidth="1"/>
    <col min="7430" max="7430" width="9.140625" style="1" customWidth="1"/>
    <col min="7431" max="7431" width="8.7109375" style="1" customWidth="1"/>
    <col min="7432" max="7432" width="8.140625" style="1" customWidth="1"/>
    <col min="7433" max="7433" width="9.28515625" style="1" bestFit="1" customWidth="1"/>
    <col min="7434" max="7434" width="9.5703125" style="1" customWidth="1"/>
    <col min="7435" max="7435" width="7.42578125" style="1" bestFit="1" customWidth="1"/>
    <col min="7436" max="7436" width="9.7109375" style="1" customWidth="1"/>
    <col min="7437" max="7437" width="9.140625" style="1" customWidth="1"/>
    <col min="7438" max="7438" width="7.140625" style="1" customWidth="1"/>
    <col min="7439" max="7439" width="8" style="1" customWidth="1"/>
    <col min="7440" max="7440" width="5.28515625" style="1" bestFit="1" customWidth="1"/>
    <col min="7441" max="7441" width="11.140625" style="1" customWidth="1"/>
    <col min="7442" max="7442" width="8.7109375" style="1" bestFit="1" customWidth="1"/>
    <col min="7443" max="7443" width="9.85546875" style="1" customWidth="1"/>
    <col min="7444" max="7444" width="11.140625" style="1" customWidth="1"/>
    <col min="7445" max="7445" width="12.7109375" style="1" customWidth="1"/>
    <col min="7446" max="7446" width="9.5703125" style="1" customWidth="1"/>
    <col min="7447" max="7447" width="10.28515625" style="1" customWidth="1"/>
    <col min="7448" max="7448" width="11.28515625" style="1" customWidth="1"/>
    <col min="7449" max="7449" width="15.140625" style="1" bestFit="1" customWidth="1"/>
    <col min="7450" max="7450" width="9.7109375" style="1" customWidth="1"/>
    <col min="7451" max="7451" width="10.42578125" style="1" customWidth="1"/>
    <col min="7452" max="7452" width="12.7109375" style="1" customWidth="1"/>
    <col min="7453" max="7453" width="19.5703125" style="1" customWidth="1"/>
    <col min="7454" max="7454" width="12" style="1" customWidth="1"/>
    <col min="7455" max="7455" width="13.5703125" style="1" customWidth="1"/>
    <col min="7456" max="7456" width="19.140625" style="1" customWidth="1"/>
    <col min="7457" max="7457" width="6.85546875" style="1" customWidth="1"/>
    <col min="7458" max="7458" width="9.28515625" style="1" customWidth="1"/>
    <col min="7459" max="7459" width="11" style="1" customWidth="1"/>
    <col min="7460" max="7460" width="13" style="1" customWidth="1"/>
    <col min="7461" max="7468" width="11" style="1" customWidth="1"/>
    <col min="7469" max="7469" width="13" style="1" customWidth="1"/>
    <col min="7470" max="7470" width="15.85546875" style="1" customWidth="1"/>
    <col min="7471" max="7480" width="11" style="1" customWidth="1"/>
    <col min="7481" max="7481" width="10.42578125" style="1" customWidth="1"/>
    <col min="7482" max="7483" width="10.5703125" style="1" customWidth="1"/>
    <col min="7484" max="7484" width="11.7109375" style="1" customWidth="1"/>
    <col min="7485" max="7486" width="13.85546875" style="1" customWidth="1"/>
    <col min="7487" max="7633" width="11" style="1" customWidth="1"/>
    <col min="7634" max="7680" width="11" style="1"/>
    <col min="7681" max="7681" width="17.85546875" style="1" bestFit="1" customWidth="1"/>
    <col min="7682" max="7682" width="10.85546875" style="1" customWidth="1"/>
    <col min="7683" max="7683" width="9.42578125" style="1" customWidth="1"/>
    <col min="7684" max="7684" width="7.85546875" style="1" customWidth="1"/>
    <col min="7685" max="7685" width="9" style="1" customWidth="1"/>
    <col min="7686" max="7686" width="9.140625" style="1" customWidth="1"/>
    <col min="7687" max="7687" width="8.7109375" style="1" customWidth="1"/>
    <col min="7688" max="7688" width="8.140625" style="1" customWidth="1"/>
    <col min="7689" max="7689" width="9.28515625" style="1" bestFit="1" customWidth="1"/>
    <col min="7690" max="7690" width="9.5703125" style="1" customWidth="1"/>
    <col min="7691" max="7691" width="7.42578125" style="1" bestFit="1" customWidth="1"/>
    <col min="7692" max="7692" width="9.7109375" style="1" customWidth="1"/>
    <col min="7693" max="7693" width="9.140625" style="1" customWidth="1"/>
    <col min="7694" max="7694" width="7.140625" style="1" customWidth="1"/>
    <col min="7695" max="7695" width="8" style="1" customWidth="1"/>
    <col min="7696" max="7696" width="5.28515625" style="1" bestFit="1" customWidth="1"/>
    <col min="7697" max="7697" width="11.140625" style="1" customWidth="1"/>
    <col min="7698" max="7698" width="8.7109375" style="1" bestFit="1" customWidth="1"/>
    <col min="7699" max="7699" width="9.85546875" style="1" customWidth="1"/>
    <col min="7700" max="7700" width="11.140625" style="1" customWidth="1"/>
    <col min="7701" max="7701" width="12.7109375" style="1" customWidth="1"/>
    <col min="7702" max="7702" width="9.5703125" style="1" customWidth="1"/>
    <col min="7703" max="7703" width="10.28515625" style="1" customWidth="1"/>
    <col min="7704" max="7704" width="11.28515625" style="1" customWidth="1"/>
    <col min="7705" max="7705" width="15.140625" style="1" bestFit="1" customWidth="1"/>
    <col min="7706" max="7706" width="9.7109375" style="1" customWidth="1"/>
    <col min="7707" max="7707" width="10.42578125" style="1" customWidth="1"/>
    <col min="7708" max="7708" width="12.7109375" style="1" customWidth="1"/>
    <col min="7709" max="7709" width="19.5703125" style="1" customWidth="1"/>
    <col min="7710" max="7710" width="12" style="1" customWidth="1"/>
    <col min="7711" max="7711" width="13.5703125" style="1" customWidth="1"/>
    <col min="7712" max="7712" width="19.140625" style="1" customWidth="1"/>
    <col min="7713" max="7713" width="6.85546875" style="1" customWidth="1"/>
    <col min="7714" max="7714" width="9.28515625" style="1" customWidth="1"/>
    <col min="7715" max="7715" width="11" style="1" customWidth="1"/>
    <col min="7716" max="7716" width="13" style="1" customWidth="1"/>
    <col min="7717" max="7724" width="11" style="1" customWidth="1"/>
    <col min="7725" max="7725" width="13" style="1" customWidth="1"/>
    <col min="7726" max="7726" width="15.85546875" style="1" customWidth="1"/>
    <col min="7727" max="7736" width="11" style="1" customWidth="1"/>
    <col min="7737" max="7737" width="10.42578125" style="1" customWidth="1"/>
    <col min="7738" max="7739" width="10.5703125" style="1" customWidth="1"/>
    <col min="7740" max="7740" width="11.7109375" style="1" customWidth="1"/>
    <col min="7741" max="7742" width="13.85546875" style="1" customWidth="1"/>
    <col min="7743" max="7889" width="11" style="1" customWidth="1"/>
    <col min="7890" max="7936" width="11" style="1"/>
    <col min="7937" max="7937" width="17.85546875" style="1" bestFit="1" customWidth="1"/>
    <col min="7938" max="7938" width="10.85546875" style="1" customWidth="1"/>
    <col min="7939" max="7939" width="9.42578125" style="1" customWidth="1"/>
    <col min="7940" max="7940" width="7.85546875" style="1" customWidth="1"/>
    <col min="7941" max="7941" width="9" style="1" customWidth="1"/>
    <col min="7942" max="7942" width="9.140625" style="1" customWidth="1"/>
    <col min="7943" max="7943" width="8.7109375" style="1" customWidth="1"/>
    <col min="7944" max="7944" width="8.140625" style="1" customWidth="1"/>
    <col min="7945" max="7945" width="9.28515625" style="1" bestFit="1" customWidth="1"/>
    <col min="7946" max="7946" width="9.5703125" style="1" customWidth="1"/>
    <col min="7947" max="7947" width="7.42578125" style="1" bestFit="1" customWidth="1"/>
    <col min="7948" max="7948" width="9.7109375" style="1" customWidth="1"/>
    <col min="7949" max="7949" width="9.140625" style="1" customWidth="1"/>
    <col min="7950" max="7950" width="7.140625" style="1" customWidth="1"/>
    <col min="7951" max="7951" width="8" style="1" customWidth="1"/>
    <col min="7952" max="7952" width="5.28515625" style="1" bestFit="1" customWidth="1"/>
    <col min="7953" max="7953" width="11.140625" style="1" customWidth="1"/>
    <col min="7954" max="7954" width="8.7109375" style="1" bestFit="1" customWidth="1"/>
    <col min="7955" max="7955" width="9.85546875" style="1" customWidth="1"/>
    <col min="7956" max="7956" width="11.140625" style="1" customWidth="1"/>
    <col min="7957" max="7957" width="12.7109375" style="1" customWidth="1"/>
    <col min="7958" max="7958" width="9.5703125" style="1" customWidth="1"/>
    <col min="7959" max="7959" width="10.28515625" style="1" customWidth="1"/>
    <col min="7960" max="7960" width="11.28515625" style="1" customWidth="1"/>
    <col min="7961" max="7961" width="15.140625" style="1" bestFit="1" customWidth="1"/>
    <col min="7962" max="7962" width="9.7109375" style="1" customWidth="1"/>
    <col min="7963" max="7963" width="10.42578125" style="1" customWidth="1"/>
    <col min="7964" max="7964" width="12.7109375" style="1" customWidth="1"/>
    <col min="7965" max="7965" width="19.5703125" style="1" customWidth="1"/>
    <col min="7966" max="7966" width="12" style="1" customWidth="1"/>
    <col min="7967" max="7967" width="13.5703125" style="1" customWidth="1"/>
    <col min="7968" max="7968" width="19.140625" style="1" customWidth="1"/>
    <col min="7969" max="7969" width="6.85546875" style="1" customWidth="1"/>
    <col min="7970" max="7970" width="9.28515625" style="1" customWidth="1"/>
    <col min="7971" max="7971" width="11" style="1" customWidth="1"/>
    <col min="7972" max="7972" width="13" style="1" customWidth="1"/>
    <col min="7973" max="7980" width="11" style="1" customWidth="1"/>
    <col min="7981" max="7981" width="13" style="1" customWidth="1"/>
    <col min="7982" max="7982" width="15.85546875" style="1" customWidth="1"/>
    <col min="7983" max="7992" width="11" style="1" customWidth="1"/>
    <col min="7993" max="7993" width="10.42578125" style="1" customWidth="1"/>
    <col min="7994" max="7995" width="10.5703125" style="1" customWidth="1"/>
    <col min="7996" max="7996" width="11.7109375" style="1" customWidth="1"/>
    <col min="7997" max="7998" width="13.85546875" style="1" customWidth="1"/>
    <col min="7999" max="8145" width="11" style="1" customWidth="1"/>
    <col min="8146" max="8192" width="11" style="1"/>
    <col min="8193" max="8193" width="17.85546875" style="1" bestFit="1" customWidth="1"/>
    <col min="8194" max="8194" width="10.85546875" style="1" customWidth="1"/>
    <col min="8195" max="8195" width="9.42578125" style="1" customWidth="1"/>
    <col min="8196" max="8196" width="7.85546875" style="1" customWidth="1"/>
    <col min="8197" max="8197" width="9" style="1" customWidth="1"/>
    <col min="8198" max="8198" width="9.140625" style="1" customWidth="1"/>
    <col min="8199" max="8199" width="8.7109375" style="1" customWidth="1"/>
    <col min="8200" max="8200" width="8.140625" style="1" customWidth="1"/>
    <col min="8201" max="8201" width="9.28515625" style="1" bestFit="1" customWidth="1"/>
    <col min="8202" max="8202" width="9.5703125" style="1" customWidth="1"/>
    <col min="8203" max="8203" width="7.42578125" style="1" bestFit="1" customWidth="1"/>
    <col min="8204" max="8204" width="9.7109375" style="1" customWidth="1"/>
    <col min="8205" max="8205" width="9.140625" style="1" customWidth="1"/>
    <col min="8206" max="8206" width="7.140625" style="1" customWidth="1"/>
    <col min="8207" max="8207" width="8" style="1" customWidth="1"/>
    <col min="8208" max="8208" width="5.28515625" style="1" bestFit="1" customWidth="1"/>
    <col min="8209" max="8209" width="11.140625" style="1" customWidth="1"/>
    <col min="8210" max="8210" width="8.7109375" style="1" bestFit="1" customWidth="1"/>
    <col min="8211" max="8211" width="9.85546875" style="1" customWidth="1"/>
    <col min="8212" max="8212" width="11.140625" style="1" customWidth="1"/>
    <col min="8213" max="8213" width="12.7109375" style="1" customWidth="1"/>
    <col min="8214" max="8214" width="9.5703125" style="1" customWidth="1"/>
    <col min="8215" max="8215" width="10.28515625" style="1" customWidth="1"/>
    <col min="8216" max="8216" width="11.28515625" style="1" customWidth="1"/>
    <col min="8217" max="8217" width="15.140625" style="1" bestFit="1" customWidth="1"/>
    <col min="8218" max="8218" width="9.7109375" style="1" customWidth="1"/>
    <col min="8219" max="8219" width="10.42578125" style="1" customWidth="1"/>
    <col min="8220" max="8220" width="12.7109375" style="1" customWidth="1"/>
    <col min="8221" max="8221" width="19.5703125" style="1" customWidth="1"/>
    <col min="8222" max="8222" width="12" style="1" customWidth="1"/>
    <col min="8223" max="8223" width="13.5703125" style="1" customWidth="1"/>
    <col min="8224" max="8224" width="19.140625" style="1" customWidth="1"/>
    <col min="8225" max="8225" width="6.85546875" style="1" customWidth="1"/>
    <col min="8226" max="8226" width="9.28515625" style="1" customWidth="1"/>
    <col min="8227" max="8227" width="11" style="1" customWidth="1"/>
    <col min="8228" max="8228" width="13" style="1" customWidth="1"/>
    <col min="8229" max="8236" width="11" style="1" customWidth="1"/>
    <col min="8237" max="8237" width="13" style="1" customWidth="1"/>
    <col min="8238" max="8238" width="15.85546875" style="1" customWidth="1"/>
    <col min="8239" max="8248" width="11" style="1" customWidth="1"/>
    <col min="8249" max="8249" width="10.42578125" style="1" customWidth="1"/>
    <col min="8250" max="8251" width="10.5703125" style="1" customWidth="1"/>
    <col min="8252" max="8252" width="11.7109375" style="1" customWidth="1"/>
    <col min="8253" max="8254" width="13.85546875" style="1" customWidth="1"/>
    <col min="8255" max="8401" width="11" style="1" customWidth="1"/>
    <col min="8402" max="8448" width="11" style="1"/>
    <col min="8449" max="8449" width="17.85546875" style="1" bestFit="1" customWidth="1"/>
    <col min="8450" max="8450" width="10.85546875" style="1" customWidth="1"/>
    <col min="8451" max="8451" width="9.42578125" style="1" customWidth="1"/>
    <col min="8452" max="8452" width="7.85546875" style="1" customWidth="1"/>
    <col min="8453" max="8453" width="9" style="1" customWidth="1"/>
    <col min="8454" max="8454" width="9.140625" style="1" customWidth="1"/>
    <col min="8455" max="8455" width="8.7109375" style="1" customWidth="1"/>
    <col min="8456" max="8456" width="8.140625" style="1" customWidth="1"/>
    <col min="8457" max="8457" width="9.28515625" style="1" bestFit="1" customWidth="1"/>
    <col min="8458" max="8458" width="9.5703125" style="1" customWidth="1"/>
    <col min="8459" max="8459" width="7.42578125" style="1" bestFit="1" customWidth="1"/>
    <col min="8460" max="8460" width="9.7109375" style="1" customWidth="1"/>
    <col min="8461" max="8461" width="9.140625" style="1" customWidth="1"/>
    <col min="8462" max="8462" width="7.140625" style="1" customWidth="1"/>
    <col min="8463" max="8463" width="8" style="1" customWidth="1"/>
    <col min="8464" max="8464" width="5.28515625" style="1" bestFit="1" customWidth="1"/>
    <col min="8465" max="8465" width="11.140625" style="1" customWidth="1"/>
    <col min="8466" max="8466" width="8.7109375" style="1" bestFit="1" customWidth="1"/>
    <col min="8467" max="8467" width="9.85546875" style="1" customWidth="1"/>
    <col min="8468" max="8468" width="11.140625" style="1" customWidth="1"/>
    <col min="8469" max="8469" width="12.7109375" style="1" customWidth="1"/>
    <col min="8470" max="8470" width="9.5703125" style="1" customWidth="1"/>
    <col min="8471" max="8471" width="10.28515625" style="1" customWidth="1"/>
    <col min="8472" max="8472" width="11.28515625" style="1" customWidth="1"/>
    <col min="8473" max="8473" width="15.140625" style="1" bestFit="1" customWidth="1"/>
    <col min="8474" max="8474" width="9.7109375" style="1" customWidth="1"/>
    <col min="8475" max="8475" width="10.42578125" style="1" customWidth="1"/>
    <col min="8476" max="8476" width="12.7109375" style="1" customWidth="1"/>
    <col min="8477" max="8477" width="19.5703125" style="1" customWidth="1"/>
    <col min="8478" max="8478" width="12" style="1" customWidth="1"/>
    <col min="8479" max="8479" width="13.5703125" style="1" customWidth="1"/>
    <col min="8480" max="8480" width="19.140625" style="1" customWidth="1"/>
    <col min="8481" max="8481" width="6.85546875" style="1" customWidth="1"/>
    <col min="8482" max="8482" width="9.28515625" style="1" customWidth="1"/>
    <col min="8483" max="8483" width="11" style="1" customWidth="1"/>
    <col min="8484" max="8484" width="13" style="1" customWidth="1"/>
    <col min="8485" max="8492" width="11" style="1" customWidth="1"/>
    <col min="8493" max="8493" width="13" style="1" customWidth="1"/>
    <col min="8494" max="8494" width="15.85546875" style="1" customWidth="1"/>
    <col min="8495" max="8504" width="11" style="1" customWidth="1"/>
    <col min="8505" max="8505" width="10.42578125" style="1" customWidth="1"/>
    <col min="8506" max="8507" width="10.5703125" style="1" customWidth="1"/>
    <col min="8508" max="8508" width="11.7109375" style="1" customWidth="1"/>
    <col min="8509" max="8510" width="13.85546875" style="1" customWidth="1"/>
    <col min="8511" max="8657" width="11" style="1" customWidth="1"/>
    <col min="8658" max="8704" width="11" style="1"/>
    <col min="8705" max="8705" width="17.85546875" style="1" bestFit="1" customWidth="1"/>
    <col min="8706" max="8706" width="10.85546875" style="1" customWidth="1"/>
    <col min="8707" max="8707" width="9.42578125" style="1" customWidth="1"/>
    <col min="8708" max="8708" width="7.85546875" style="1" customWidth="1"/>
    <col min="8709" max="8709" width="9" style="1" customWidth="1"/>
    <col min="8710" max="8710" width="9.140625" style="1" customWidth="1"/>
    <col min="8711" max="8711" width="8.7109375" style="1" customWidth="1"/>
    <col min="8712" max="8712" width="8.140625" style="1" customWidth="1"/>
    <col min="8713" max="8713" width="9.28515625" style="1" bestFit="1" customWidth="1"/>
    <col min="8714" max="8714" width="9.5703125" style="1" customWidth="1"/>
    <col min="8715" max="8715" width="7.42578125" style="1" bestFit="1" customWidth="1"/>
    <col min="8716" max="8716" width="9.7109375" style="1" customWidth="1"/>
    <col min="8717" max="8717" width="9.140625" style="1" customWidth="1"/>
    <col min="8718" max="8718" width="7.140625" style="1" customWidth="1"/>
    <col min="8719" max="8719" width="8" style="1" customWidth="1"/>
    <col min="8720" max="8720" width="5.28515625" style="1" bestFit="1" customWidth="1"/>
    <col min="8721" max="8721" width="11.140625" style="1" customWidth="1"/>
    <col min="8722" max="8722" width="8.7109375" style="1" bestFit="1" customWidth="1"/>
    <col min="8723" max="8723" width="9.85546875" style="1" customWidth="1"/>
    <col min="8724" max="8724" width="11.140625" style="1" customWidth="1"/>
    <col min="8725" max="8725" width="12.7109375" style="1" customWidth="1"/>
    <col min="8726" max="8726" width="9.5703125" style="1" customWidth="1"/>
    <col min="8727" max="8727" width="10.28515625" style="1" customWidth="1"/>
    <col min="8728" max="8728" width="11.28515625" style="1" customWidth="1"/>
    <col min="8729" max="8729" width="15.140625" style="1" bestFit="1" customWidth="1"/>
    <col min="8730" max="8730" width="9.7109375" style="1" customWidth="1"/>
    <col min="8731" max="8731" width="10.42578125" style="1" customWidth="1"/>
    <col min="8732" max="8732" width="12.7109375" style="1" customWidth="1"/>
    <col min="8733" max="8733" width="19.5703125" style="1" customWidth="1"/>
    <col min="8734" max="8734" width="12" style="1" customWidth="1"/>
    <col min="8735" max="8735" width="13.5703125" style="1" customWidth="1"/>
    <col min="8736" max="8736" width="19.140625" style="1" customWidth="1"/>
    <col min="8737" max="8737" width="6.85546875" style="1" customWidth="1"/>
    <col min="8738" max="8738" width="9.28515625" style="1" customWidth="1"/>
    <col min="8739" max="8739" width="11" style="1" customWidth="1"/>
    <col min="8740" max="8740" width="13" style="1" customWidth="1"/>
    <col min="8741" max="8748" width="11" style="1" customWidth="1"/>
    <col min="8749" max="8749" width="13" style="1" customWidth="1"/>
    <col min="8750" max="8750" width="15.85546875" style="1" customWidth="1"/>
    <col min="8751" max="8760" width="11" style="1" customWidth="1"/>
    <col min="8761" max="8761" width="10.42578125" style="1" customWidth="1"/>
    <col min="8762" max="8763" width="10.5703125" style="1" customWidth="1"/>
    <col min="8764" max="8764" width="11.7109375" style="1" customWidth="1"/>
    <col min="8765" max="8766" width="13.85546875" style="1" customWidth="1"/>
    <col min="8767" max="8913" width="11" style="1" customWidth="1"/>
    <col min="8914" max="8960" width="11" style="1"/>
    <col min="8961" max="8961" width="17.85546875" style="1" bestFit="1" customWidth="1"/>
    <col min="8962" max="8962" width="10.85546875" style="1" customWidth="1"/>
    <col min="8963" max="8963" width="9.42578125" style="1" customWidth="1"/>
    <col min="8964" max="8964" width="7.85546875" style="1" customWidth="1"/>
    <col min="8965" max="8965" width="9" style="1" customWidth="1"/>
    <col min="8966" max="8966" width="9.140625" style="1" customWidth="1"/>
    <col min="8967" max="8967" width="8.7109375" style="1" customWidth="1"/>
    <col min="8968" max="8968" width="8.140625" style="1" customWidth="1"/>
    <col min="8969" max="8969" width="9.28515625" style="1" bestFit="1" customWidth="1"/>
    <col min="8970" max="8970" width="9.5703125" style="1" customWidth="1"/>
    <col min="8971" max="8971" width="7.42578125" style="1" bestFit="1" customWidth="1"/>
    <col min="8972" max="8972" width="9.7109375" style="1" customWidth="1"/>
    <col min="8973" max="8973" width="9.140625" style="1" customWidth="1"/>
    <col min="8974" max="8974" width="7.140625" style="1" customWidth="1"/>
    <col min="8975" max="8975" width="8" style="1" customWidth="1"/>
    <col min="8976" max="8976" width="5.28515625" style="1" bestFit="1" customWidth="1"/>
    <col min="8977" max="8977" width="11.140625" style="1" customWidth="1"/>
    <col min="8978" max="8978" width="8.7109375" style="1" bestFit="1" customWidth="1"/>
    <col min="8979" max="8979" width="9.85546875" style="1" customWidth="1"/>
    <col min="8980" max="8980" width="11.140625" style="1" customWidth="1"/>
    <col min="8981" max="8981" width="12.7109375" style="1" customWidth="1"/>
    <col min="8982" max="8982" width="9.5703125" style="1" customWidth="1"/>
    <col min="8983" max="8983" width="10.28515625" style="1" customWidth="1"/>
    <col min="8984" max="8984" width="11.28515625" style="1" customWidth="1"/>
    <col min="8985" max="8985" width="15.140625" style="1" bestFit="1" customWidth="1"/>
    <col min="8986" max="8986" width="9.7109375" style="1" customWidth="1"/>
    <col min="8987" max="8987" width="10.42578125" style="1" customWidth="1"/>
    <col min="8988" max="8988" width="12.7109375" style="1" customWidth="1"/>
    <col min="8989" max="8989" width="19.5703125" style="1" customWidth="1"/>
    <col min="8990" max="8990" width="12" style="1" customWidth="1"/>
    <col min="8991" max="8991" width="13.5703125" style="1" customWidth="1"/>
    <col min="8992" max="8992" width="19.140625" style="1" customWidth="1"/>
    <col min="8993" max="8993" width="6.85546875" style="1" customWidth="1"/>
    <col min="8994" max="8994" width="9.28515625" style="1" customWidth="1"/>
    <col min="8995" max="8995" width="11" style="1" customWidth="1"/>
    <col min="8996" max="8996" width="13" style="1" customWidth="1"/>
    <col min="8997" max="9004" width="11" style="1" customWidth="1"/>
    <col min="9005" max="9005" width="13" style="1" customWidth="1"/>
    <col min="9006" max="9006" width="15.85546875" style="1" customWidth="1"/>
    <col min="9007" max="9016" width="11" style="1" customWidth="1"/>
    <col min="9017" max="9017" width="10.42578125" style="1" customWidth="1"/>
    <col min="9018" max="9019" width="10.5703125" style="1" customWidth="1"/>
    <col min="9020" max="9020" width="11.7109375" style="1" customWidth="1"/>
    <col min="9021" max="9022" width="13.85546875" style="1" customWidth="1"/>
    <col min="9023" max="9169" width="11" style="1" customWidth="1"/>
    <col min="9170" max="9216" width="11" style="1"/>
    <col min="9217" max="9217" width="17.85546875" style="1" bestFit="1" customWidth="1"/>
    <col min="9218" max="9218" width="10.85546875" style="1" customWidth="1"/>
    <col min="9219" max="9219" width="9.42578125" style="1" customWidth="1"/>
    <col min="9220" max="9220" width="7.85546875" style="1" customWidth="1"/>
    <col min="9221" max="9221" width="9" style="1" customWidth="1"/>
    <col min="9222" max="9222" width="9.140625" style="1" customWidth="1"/>
    <col min="9223" max="9223" width="8.7109375" style="1" customWidth="1"/>
    <col min="9224" max="9224" width="8.140625" style="1" customWidth="1"/>
    <col min="9225" max="9225" width="9.28515625" style="1" bestFit="1" customWidth="1"/>
    <col min="9226" max="9226" width="9.5703125" style="1" customWidth="1"/>
    <col min="9227" max="9227" width="7.42578125" style="1" bestFit="1" customWidth="1"/>
    <col min="9228" max="9228" width="9.7109375" style="1" customWidth="1"/>
    <col min="9229" max="9229" width="9.140625" style="1" customWidth="1"/>
    <col min="9230" max="9230" width="7.140625" style="1" customWidth="1"/>
    <col min="9231" max="9231" width="8" style="1" customWidth="1"/>
    <col min="9232" max="9232" width="5.28515625" style="1" bestFit="1" customWidth="1"/>
    <col min="9233" max="9233" width="11.140625" style="1" customWidth="1"/>
    <col min="9234" max="9234" width="8.7109375" style="1" bestFit="1" customWidth="1"/>
    <col min="9235" max="9235" width="9.85546875" style="1" customWidth="1"/>
    <col min="9236" max="9236" width="11.140625" style="1" customWidth="1"/>
    <col min="9237" max="9237" width="12.7109375" style="1" customWidth="1"/>
    <col min="9238" max="9238" width="9.5703125" style="1" customWidth="1"/>
    <col min="9239" max="9239" width="10.28515625" style="1" customWidth="1"/>
    <col min="9240" max="9240" width="11.28515625" style="1" customWidth="1"/>
    <col min="9241" max="9241" width="15.140625" style="1" bestFit="1" customWidth="1"/>
    <col min="9242" max="9242" width="9.7109375" style="1" customWidth="1"/>
    <col min="9243" max="9243" width="10.42578125" style="1" customWidth="1"/>
    <col min="9244" max="9244" width="12.7109375" style="1" customWidth="1"/>
    <col min="9245" max="9245" width="19.5703125" style="1" customWidth="1"/>
    <col min="9246" max="9246" width="12" style="1" customWidth="1"/>
    <col min="9247" max="9247" width="13.5703125" style="1" customWidth="1"/>
    <col min="9248" max="9248" width="19.140625" style="1" customWidth="1"/>
    <col min="9249" max="9249" width="6.85546875" style="1" customWidth="1"/>
    <col min="9250" max="9250" width="9.28515625" style="1" customWidth="1"/>
    <col min="9251" max="9251" width="11" style="1" customWidth="1"/>
    <col min="9252" max="9252" width="13" style="1" customWidth="1"/>
    <col min="9253" max="9260" width="11" style="1" customWidth="1"/>
    <col min="9261" max="9261" width="13" style="1" customWidth="1"/>
    <col min="9262" max="9262" width="15.85546875" style="1" customWidth="1"/>
    <col min="9263" max="9272" width="11" style="1" customWidth="1"/>
    <col min="9273" max="9273" width="10.42578125" style="1" customWidth="1"/>
    <col min="9274" max="9275" width="10.5703125" style="1" customWidth="1"/>
    <col min="9276" max="9276" width="11.7109375" style="1" customWidth="1"/>
    <col min="9277" max="9278" width="13.85546875" style="1" customWidth="1"/>
    <col min="9279" max="9425" width="11" style="1" customWidth="1"/>
    <col min="9426" max="9472" width="11" style="1"/>
    <col min="9473" max="9473" width="17.85546875" style="1" bestFit="1" customWidth="1"/>
    <col min="9474" max="9474" width="10.85546875" style="1" customWidth="1"/>
    <col min="9475" max="9475" width="9.42578125" style="1" customWidth="1"/>
    <col min="9476" max="9476" width="7.85546875" style="1" customWidth="1"/>
    <col min="9477" max="9477" width="9" style="1" customWidth="1"/>
    <col min="9478" max="9478" width="9.140625" style="1" customWidth="1"/>
    <col min="9479" max="9479" width="8.7109375" style="1" customWidth="1"/>
    <col min="9480" max="9480" width="8.140625" style="1" customWidth="1"/>
    <col min="9481" max="9481" width="9.28515625" style="1" bestFit="1" customWidth="1"/>
    <col min="9482" max="9482" width="9.5703125" style="1" customWidth="1"/>
    <col min="9483" max="9483" width="7.42578125" style="1" bestFit="1" customWidth="1"/>
    <col min="9484" max="9484" width="9.7109375" style="1" customWidth="1"/>
    <col min="9485" max="9485" width="9.140625" style="1" customWidth="1"/>
    <col min="9486" max="9486" width="7.140625" style="1" customWidth="1"/>
    <col min="9487" max="9487" width="8" style="1" customWidth="1"/>
    <col min="9488" max="9488" width="5.28515625" style="1" bestFit="1" customWidth="1"/>
    <col min="9489" max="9489" width="11.140625" style="1" customWidth="1"/>
    <col min="9490" max="9490" width="8.7109375" style="1" bestFit="1" customWidth="1"/>
    <col min="9491" max="9491" width="9.85546875" style="1" customWidth="1"/>
    <col min="9492" max="9492" width="11.140625" style="1" customWidth="1"/>
    <col min="9493" max="9493" width="12.7109375" style="1" customWidth="1"/>
    <col min="9494" max="9494" width="9.5703125" style="1" customWidth="1"/>
    <col min="9495" max="9495" width="10.28515625" style="1" customWidth="1"/>
    <col min="9496" max="9496" width="11.28515625" style="1" customWidth="1"/>
    <col min="9497" max="9497" width="15.140625" style="1" bestFit="1" customWidth="1"/>
    <col min="9498" max="9498" width="9.7109375" style="1" customWidth="1"/>
    <col min="9499" max="9499" width="10.42578125" style="1" customWidth="1"/>
    <col min="9500" max="9500" width="12.7109375" style="1" customWidth="1"/>
    <col min="9501" max="9501" width="19.5703125" style="1" customWidth="1"/>
    <col min="9502" max="9502" width="12" style="1" customWidth="1"/>
    <col min="9503" max="9503" width="13.5703125" style="1" customWidth="1"/>
    <col min="9504" max="9504" width="19.140625" style="1" customWidth="1"/>
    <col min="9505" max="9505" width="6.85546875" style="1" customWidth="1"/>
    <col min="9506" max="9506" width="9.28515625" style="1" customWidth="1"/>
    <col min="9507" max="9507" width="11" style="1" customWidth="1"/>
    <col min="9508" max="9508" width="13" style="1" customWidth="1"/>
    <col min="9509" max="9516" width="11" style="1" customWidth="1"/>
    <col min="9517" max="9517" width="13" style="1" customWidth="1"/>
    <col min="9518" max="9518" width="15.85546875" style="1" customWidth="1"/>
    <col min="9519" max="9528" width="11" style="1" customWidth="1"/>
    <col min="9529" max="9529" width="10.42578125" style="1" customWidth="1"/>
    <col min="9530" max="9531" width="10.5703125" style="1" customWidth="1"/>
    <col min="9532" max="9532" width="11.7109375" style="1" customWidth="1"/>
    <col min="9533" max="9534" width="13.85546875" style="1" customWidth="1"/>
    <col min="9535" max="9681" width="11" style="1" customWidth="1"/>
    <col min="9682" max="9728" width="11" style="1"/>
    <col min="9729" max="9729" width="17.85546875" style="1" bestFit="1" customWidth="1"/>
    <col min="9730" max="9730" width="10.85546875" style="1" customWidth="1"/>
    <col min="9731" max="9731" width="9.42578125" style="1" customWidth="1"/>
    <col min="9732" max="9732" width="7.85546875" style="1" customWidth="1"/>
    <col min="9733" max="9733" width="9" style="1" customWidth="1"/>
    <col min="9734" max="9734" width="9.140625" style="1" customWidth="1"/>
    <col min="9735" max="9735" width="8.7109375" style="1" customWidth="1"/>
    <col min="9736" max="9736" width="8.140625" style="1" customWidth="1"/>
    <col min="9737" max="9737" width="9.28515625" style="1" bestFit="1" customWidth="1"/>
    <col min="9738" max="9738" width="9.5703125" style="1" customWidth="1"/>
    <col min="9739" max="9739" width="7.42578125" style="1" bestFit="1" customWidth="1"/>
    <col min="9740" max="9740" width="9.7109375" style="1" customWidth="1"/>
    <col min="9741" max="9741" width="9.140625" style="1" customWidth="1"/>
    <col min="9742" max="9742" width="7.140625" style="1" customWidth="1"/>
    <col min="9743" max="9743" width="8" style="1" customWidth="1"/>
    <col min="9744" max="9744" width="5.28515625" style="1" bestFit="1" customWidth="1"/>
    <col min="9745" max="9745" width="11.140625" style="1" customWidth="1"/>
    <col min="9746" max="9746" width="8.7109375" style="1" bestFit="1" customWidth="1"/>
    <col min="9747" max="9747" width="9.85546875" style="1" customWidth="1"/>
    <col min="9748" max="9748" width="11.140625" style="1" customWidth="1"/>
    <col min="9749" max="9749" width="12.7109375" style="1" customWidth="1"/>
    <col min="9750" max="9750" width="9.5703125" style="1" customWidth="1"/>
    <col min="9751" max="9751" width="10.28515625" style="1" customWidth="1"/>
    <col min="9752" max="9752" width="11.28515625" style="1" customWidth="1"/>
    <col min="9753" max="9753" width="15.140625" style="1" bestFit="1" customWidth="1"/>
    <col min="9754" max="9754" width="9.7109375" style="1" customWidth="1"/>
    <col min="9755" max="9755" width="10.42578125" style="1" customWidth="1"/>
    <col min="9756" max="9756" width="12.7109375" style="1" customWidth="1"/>
    <col min="9757" max="9757" width="19.5703125" style="1" customWidth="1"/>
    <col min="9758" max="9758" width="12" style="1" customWidth="1"/>
    <col min="9759" max="9759" width="13.5703125" style="1" customWidth="1"/>
    <col min="9760" max="9760" width="19.140625" style="1" customWidth="1"/>
    <col min="9761" max="9761" width="6.85546875" style="1" customWidth="1"/>
    <col min="9762" max="9762" width="9.28515625" style="1" customWidth="1"/>
    <col min="9763" max="9763" width="11" style="1" customWidth="1"/>
    <col min="9764" max="9764" width="13" style="1" customWidth="1"/>
    <col min="9765" max="9772" width="11" style="1" customWidth="1"/>
    <col min="9773" max="9773" width="13" style="1" customWidth="1"/>
    <col min="9774" max="9774" width="15.85546875" style="1" customWidth="1"/>
    <col min="9775" max="9784" width="11" style="1" customWidth="1"/>
    <col min="9785" max="9785" width="10.42578125" style="1" customWidth="1"/>
    <col min="9786" max="9787" width="10.5703125" style="1" customWidth="1"/>
    <col min="9788" max="9788" width="11.7109375" style="1" customWidth="1"/>
    <col min="9789" max="9790" width="13.85546875" style="1" customWidth="1"/>
    <col min="9791" max="9937" width="11" style="1" customWidth="1"/>
    <col min="9938" max="9984" width="11" style="1"/>
    <col min="9985" max="9985" width="17.85546875" style="1" bestFit="1" customWidth="1"/>
    <col min="9986" max="9986" width="10.85546875" style="1" customWidth="1"/>
    <col min="9987" max="9987" width="9.42578125" style="1" customWidth="1"/>
    <col min="9988" max="9988" width="7.85546875" style="1" customWidth="1"/>
    <col min="9989" max="9989" width="9" style="1" customWidth="1"/>
    <col min="9990" max="9990" width="9.140625" style="1" customWidth="1"/>
    <col min="9991" max="9991" width="8.7109375" style="1" customWidth="1"/>
    <col min="9992" max="9992" width="8.140625" style="1" customWidth="1"/>
    <col min="9993" max="9993" width="9.28515625" style="1" bestFit="1" customWidth="1"/>
    <col min="9994" max="9994" width="9.5703125" style="1" customWidth="1"/>
    <col min="9995" max="9995" width="7.42578125" style="1" bestFit="1" customWidth="1"/>
    <col min="9996" max="9996" width="9.7109375" style="1" customWidth="1"/>
    <col min="9997" max="9997" width="9.140625" style="1" customWidth="1"/>
    <col min="9998" max="9998" width="7.140625" style="1" customWidth="1"/>
    <col min="9999" max="9999" width="8" style="1" customWidth="1"/>
    <col min="10000" max="10000" width="5.28515625" style="1" bestFit="1" customWidth="1"/>
    <col min="10001" max="10001" width="11.140625" style="1" customWidth="1"/>
    <col min="10002" max="10002" width="8.7109375" style="1" bestFit="1" customWidth="1"/>
    <col min="10003" max="10003" width="9.85546875" style="1" customWidth="1"/>
    <col min="10004" max="10004" width="11.140625" style="1" customWidth="1"/>
    <col min="10005" max="10005" width="12.7109375" style="1" customWidth="1"/>
    <col min="10006" max="10006" width="9.5703125" style="1" customWidth="1"/>
    <col min="10007" max="10007" width="10.28515625" style="1" customWidth="1"/>
    <col min="10008" max="10008" width="11.28515625" style="1" customWidth="1"/>
    <col min="10009" max="10009" width="15.140625" style="1" bestFit="1" customWidth="1"/>
    <col min="10010" max="10010" width="9.7109375" style="1" customWidth="1"/>
    <col min="10011" max="10011" width="10.42578125" style="1" customWidth="1"/>
    <col min="10012" max="10012" width="12.7109375" style="1" customWidth="1"/>
    <col min="10013" max="10013" width="19.5703125" style="1" customWidth="1"/>
    <col min="10014" max="10014" width="12" style="1" customWidth="1"/>
    <col min="10015" max="10015" width="13.5703125" style="1" customWidth="1"/>
    <col min="10016" max="10016" width="19.140625" style="1" customWidth="1"/>
    <col min="10017" max="10017" width="6.85546875" style="1" customWidth="1"/>
    <col min="10018" max="10018" width="9.28515625" style="1" customWidth="1"/>
    <col min="10019" max="10019" width="11" style="1" customWidth="1"/>
    <col min="10020" max="10020" width="13" style="1" customWidth="1"/>
    <col min="10021" max="10028" width="11" style="1" customWidth="1"/>
    <col min="10029" max="10029" width="13" style="1" customWidth="1"/>
    <col min="10030" max="10030" width="15.85546875" style="1" customWidth="1"/>
    <col min="10031" max="10040" width="11" style="1" customWidth="1"/>
    <col min="10041" max="10041" width="10.42578125" style="1" customWidth="1"/>
    <col min="10042" max="10043" width="10.5703125" style="1" customWidth="1"/>
    <col min="10044" max="10044" width="11.7109375" style="1" customWidth="1"/>
    <col min="10045" max="10046" width="13.85546875" style="1" customWidth="1"/>
    <col min="10047" max="10193" width="11" style="1" customWidth="1"/>
    <col min="10194" max="10240" width="11" style="1"/>
    <col min="10241" max="10241" width="17.85546875" style="1" bestFit="1" customWidth="1"/>
    <col min="10242" max="10242" width="10.85546875" style="1" customWidth="1"/>
    <col min="10243" max="10243" width="9.42578125" style="1" customWidth="1"/>
    <col min="10244" max="10244" width="7.85546875" style="1" customWidth="1"/>
    <col min="10245" max="10245" width="9" style="1" customWidth="1"/>
    <col min="10246" max="10246" width="9.140625" style="1" customWidth="1"/>
    <col min="10247" max="10247" width="8.7109375" style="1" customWidth="1"/>
    <col min="10248" max="10248" width="8.140625" style="1" customWidth="1"/>
    <col min="10249" max="10249" width="9.28515625" style="1" bestFit="1" customWidth="1"/>
    <col min="10250" max="10250" width="9.5703125" style="1" customWidth="1"/>
    <col min="10251" max="10251" width="7.42578125" style="1" bestFit="1" customWidth="1"/>
    <col min="10252" max="10252" width="9.7109375" style="1" customWidth="1"/>
    <col min="10253" max="10253" width="9.140625" style="1" customWidth="1"/>
    <col min="10254" max="10254" width="7.140625" style="1" customWidth="1"/>
    <col min="10255" max="10255" width="8" style="1" customWidth="1"/>
    <col min="10256" max="10256" width="5.28515625" style="1" bestFit="1" customWidth="1"/>
    <col min="10257" max="10257" width="11.140625" style="1" customWidth="1"/>
    <col min="10258" max="10258" width="8.7109375" style="1" bestFit="1" customWidth="1"/>
    <col min="10259" max="10259" width="9.85546875" style="1" customWidth="1"/>
    <col min="10260" max="10260" width="11.140625" style="1" customWidth="1"/>
    <col min="10261" max="10261" width="12.7109375" style="1" customWidth="1"/>
    <col min="10262" max="10262" width="9.5703125" style="1" customWidth="1"/>
    <col min="10263" max="10263" width="10.28515625" style="1" customWidth="1"/>
    <col min="10264" max="10264" width="11.28515625" style="1" customWidth="1"/>
    <col min="10265" max="10265" width="15.140625" style="1" bestFit="1" customWidth="1"/>
    <col min="10266" max="10266" width="9.7109375" style="1" customWidth="1"/>
    <col min="10267" max="10267" width="10.42578125" style="1" customWidth="1"/>
    <col min="10268" max="10268" width="12.7109375" style="1" customWidth="1"/>
    <col min="10269" max="10269" width="19.5703125" style="1" customWidth="1"/>
    <col min="10270" max="10270" width="12" style="1" customWidth="1"/>
    <col min="10271" max="10271" width="13.5703125" style="1" customWidth="1"/>
    <col min="10272" max="10272" width="19.140625" style="1" customWidth="1"/>
    <col min="10273" max="10273" width="6.85546875" style="1" customWidth="1"/>
    <col min="10274" max="10274" width="9.28515625" style="1" customWidth="1"/>
    <col min="10275" max="10275" width="11" style="1" customWidth="1"/>
    <col min="10276" max="10276" width="13" style="1" customWidth="1"/>
    <col min="10277" max="10284" width="11" style="1" customWidth="1"/>
    <col min="10285" max="10285" width="13" style="1" customWidth="1"/>
    <col min="10286" max="10286" width="15.85546875" style="1" customWidth="1"/>
    <col min="10287" max="10296" width="11" style="1" customWidth="1"/>
    <col min="10297" max="10297" width="10.42578125" style="1" customWidth="1"/>
    <col min="10298" max="10299" width="10.5703125" style="1" customWidth="1"/>
    <col min="10300" max="10300" width="11.7109375" style="1" customWidth="1"/>
    <col min="10301" max="10302" width="13.85546875" style="1" customWidth="1"/>
    <col min="10303" max="10449" width="11" style="1" customWidth="1"/>
    <col min="10450" max="10496" width="11" style="1"/>
    <col min="10497" max="10497" width="17.85546875" style="1" bestFit="1" customWidth="1"/>
    <col min="10498" max="10498" width="10.85546875" style="1" customWidth="1"/>
    <col min="10499" max="10499" width="9.42578125" style="1" customWidth="1"/>
    <col min="10500" max="10500" width="7.85546875" style="1" customWidth="1"/>
    <col min="10501" max="10501" width="9" style="1" customWidth="1"/>
    <col min="10502" max="10502" width="9.140625" style="1" customWidth="1"/>
    <col min="10503" max="10503" width="8.7109375" style="1" customWidth="1"/>
    <col min="10504" max="10504" width="8.140625" style="1" customWidth="1"/>
    <col min="10505" max="10505" width="9.28515625" style="1" bestFit="1" customWidth="1"/>
    <col min="10506" max="10506" width="9.5703125" style="1" customWidth="1"/>
    <col min="10507" max="10507" width="7.42578125" style="1" bestFit="1" customWidth="1"/>
    <col min="10508" max="10508" width="9.7109375" style="1" customWidth="1"/>
    <col min="10509" max="10509" width="9.140625" style="1" customWidth="1"/>
    <col min="10510" max="10510" width="7.140625" style="1" customWidth="1"/>
    <col min="10511" max="10511" width="8" style="1" customWidth="1"/>
    <col min="10512" max="10512" width="5.28515625" style="1" bestFit="1" customWidth="1"/>
    <col min="10513" max="10513" width="11.140625" style="1" customWidth="1"/>
    <col min="10514" max="10514" width="8.7109375" style="1" bestFit="1" customWidth="1"/>
    <col min="10515" max="10515" width="9.85546875" style="1" customWidth="1"/>
    <col min="10516" max="10516" width="11.140625" style="1" customWidth="1"/>
    <col min="10517" max="10517" width="12.7109375" style="1" customWidth="1"/>
    <col min="10518" max="10518" width="9.5703125" style="1" customWidth="1"/>
    <col min="10519" max="10519" width="10.28515625" style="1" customWidth="1"/>
    <col min="10520" max="10520" width="11.28515625" style="1" customWidth="1"/>
    <col min="10521" max="10521" width="15.140625" style="1" bestFit="1" customWidth="1"/>
    <col min="10522" max="10522" width="9.7109375" style="1" customWidth="1"/>
    <col min="10523" max="10523" width="10.42578125" style="1" customWidth="1"/>
    <col min="10524" max="10524" width="12.7109375" style="1" customWidth="1"/>
    <col min="10525" max="10525" width="19.5703125" style="1" customWidth="1"/>
    <col min="10526" max="10526" width="12" style="1" customWidth="1"/>
    <col min="10527" max="10527" width="13.5703125" style="1" customWidth="1"/>
    <col min="10528" max="10528" width="19.140625" style="1" customWidth="1"/>
    <col min="10529" max="10529" width="6.85546875" style="1" customWidth="1"/>
    <col min="10530" max="10530" width="9.28515625" style="1" customWidth="1"/>
    <col min="10531" max="10531" width="11" style="1" customWidth="1"/>
    <col min="10532" max="10532" width="13" style="1" customWidth="1"/>
    <col min="10533" max="10540" width="11" style="1" customWidth="1"/>
    <col min="10541" max="10541" width="13" style="1" customWidth="1"/>
    <col min="10542" max="10542" width="15.85546875" style="1" customWidth="1"/>
    <col min="10543" max="10552" width="11" style="1" customWidth="1"/>
    <col min="10553" max="10553" width="10.42578125" style="1" customWidth="1"/>
    <col min="10554" max="10555" width="10.5703125" style="1" customWidth="1"/>
    <col min="10556" max="10556" width="11.7109375" style="1" customWidth="1"/>
    <col min="10557" max="10558" width="13.85546875" style="1" customWidth="1"/>
    <col min="10559" max="10705" width="11" style="1" customWidth="1"/>
    <col min="10706" max="10752" width="11" style="1"/>
    <col min="10753" max="10753" width="17.85546875" style="1" bestFit="1" customWidth="1"/>
    <col min="10754" max="10754" width="10.85546875" style="1" customWidth="1"/>
    <col min="10755" max="10755" width="9.42578125" style="1" customWidth="1"/>
    <col min="10756" max="10756" width="7.85546875" style="1" customWidth="1"/>
    <col min="10757" max="10757" width="9" style="1" customWidth="1"/>
    <col min="10758" max="10758" width="9.140625" style="1" customWidth="1"/>
    <col min="10759" max="10759" width="8.7109375" style="1" customWidth="1"/>
    <col min="10760" max="10760" width="8.140625" style="1" customWidth="1"/>
    <col min="10761" max="10761" width="9.28515625" style="1" bestFit="1" customWidth="1"/>
    <col min="10762" max="10762" width="9.5703125" style="1" customWidth="1"/>
    <col min="10763" max="10763" width="7.42578125" style="1" bestFit="1" customWidth="1"/>
    <col min="10764" max="10764" width="9.7109375" style="1" customWidth="1"/>
    <col min="10765" max="10765" width="9.140625" style="1" customWidth="1"/>
    <col min="10766" max="10766" width="7.140625" style="1" customWidth="1"/>
    <col min="10767" max="10767" width="8" style="1" customWidth="1"/>
    <col min="10768" max="10768" width="5.28515625" style="1" bestFit="1" customWidth="1"/>
    <col min="10769" max="10769" width="11.140625" style="1" customWidth="1"/>
    <col min="10770" max="10770" width="8.7109375" style="1" bestFit="1" customWidth="1"/>
    <col min="10771" max="10771" width="9.85546875" style="1" customWidth="1"/>
    <col min="10772" max="10772" width="11.140625" style="1" customWidth="1"/>
    <col min="10773" max="10773" width="12.7109375" style="1" customWidth="1"/>
    <col min="10774" max="10774" width="9.5703125" style="1" customWidth="1"/>
    <col min="10775" max="10775" width="10.28515625" style="1" customWidth="1"/>
    <col min="10776" max="10776" width="11.28515625" style="1" customWidth="1"/>
    <col min="10777" max="10777" width="15.140625" style="1" bestFit="1" customWidth="1"/>
    <col min="10778" max="10778" width="9.7109375" style="1" customWidth="1"/>
    <col min="10779" max="10779" width="10.42578125" style="1" customWidth="1"/>
    <col min="10780" max="10780" width="12.7109375" style="1" customWidth="1"/>
    <col min="10781" max="10781" width="19.5703125" style="1" customWidth="1"/>
    <col min="10782" max="10782" width="12" style="1" customWidth="1"/>
    <col min="10783" max="10783" width="13.5703125" style="1" customWidth="1"/>
    <col min="10784" max="10784" width="19.140625" style="1" customWidth="1"/>
    <col min="10785" max="10785" width="6.85546875" style="1" customWidth="1"/>
    <col min="10786" max="10786" width="9.28515625" style="1" customWidth="1"/>
    <col min="10787" max="10787" width="11" style="1" customWidth="1"/>
    <col min="10788" max="10788" width="13" style="1" customWidth="1"/>
    <col min="10789" max="10796" width="11" style="1" customWidth="1"/>
    <col min="10797" max="10797" width="13" style="1" customWidth="1"/>
    <col min="10798" max="10798" width="15.85546875" style="1" customWidth="1"/>
    <col min="10799" max="10808" width="11" style="1" customWidth="1"/>
    <col min="10809" max="10809" width="10.42578125" style="1" customWidth="1"/>
    <col min="10810" max="10811" width="10.5703125" style="1" customWidth="1"/>
    <col min="10812" max="10812" width="11.7109375" style="1" customWidth="1"/>
    <col min="10813" max="10814" width="13.85546875" style="1" customWidth="1"/>
    <col min="10815" max="10961" width="11" style="1" customWidth="1"/>
    <col min="10962" max="11008" width="11" style="1"/>
    <col min="11009" max="11009" width="17.85546875" style="1" bestFit="1" customWidth="1"/>
    <col min="11010" max="11010" width="10.85546875" style="1" customWidth="1"/>
    <col min="11011" max="11011" width="9.42578125" style="1" customWidth="1"/>
    <col min="11012" max="11012" width="7.85546875" style="1" customWidth="1"/>
    <col min="11013" max="11013" width="9" style="1" customWidth="1"/>
    <col min="11014" max="11014" width="9.140625" style="1" customWidth="1"/>
    <col min="11015" max="11015" width="8.7109375" style="1" customWidth="1"/>
    <col min="11016" max="11016" width="8.140625" style="1" customWidth="1"/>
    <col min="11017" max="11017" width="9.28515625" style="1" bestFit="1" customWidth="1"/>
    <col min="11018" max="11018" width="9.5703125" style="1" customWidth="1"/>
    <col min="11019" max="11019" width="7.42578125" style="1" bestFit="1" customWidth="1"/>
    <col min="11020" max="11020" width="9.7109375" style="1" customWidth="1"/>
    <col min="11021" max="11021" width="9.140625" style="1" customWidth="1"/>
    <col min="11022" max="11022" width="7.140625" style="1" customWidth="1"/>
    <col min="11023" max="11023" width="8" style="1" customWidth="1"/>
    <col min="11024" max="11024" width="5.28515625" style="1" bestFit="1" customWidth="1"/>
    <col min="11025" max="11025" width="11.140625" style="1" customWidth="1"/>
    <col min="11026" max="11026" width="8.7109375" style="1" bestFit="1" customWidth="1"/>
    <col min="11027" max="11027" width="9.85546875" style="1" customWidth="1"/>
    <col min="11028" max="11028" width="11.140625" style="1" customWidth="1"/>
    <col min="11029" max="11029" width="12.7109375" style="1" customWidth="1"/>
    <col min="11030" max="11030" width="9.5703125" style="1" customWidth="1"/>
    <col min="11031" max="11031" width="10.28515625" style="1" customWidth="1"/>
    <col min="11032" max="11032" width="11.28515625" style="1" customWidth="1"/>
    <col min="11033" max="11033" width="15.140625" style="1" bestFit="1" customWidth="1"/>
    <col min="11034" max="11034" width="9.7109375" style="1" customWidth="1"/>
    <col min="11035" max="11035" width="10.42578125" style="1" customWidth="1"/>
    <col min="11036" max="11036" width="12.7109375" style="1" customWidth="1"/>
    <col min="11037" max="11037" width="19.5703125" style="1" customWidth="1"/>
    <col min="11038" max="11038" width="12" style="1" customWidth="1"/>
    <col min="11039" max="11039" width="13.5703125" style="1" customWidth="1"/>
    <col min="11040" max="11040" width="19.140625" style="1" customWidth="1"/>
    <col min="11041" max="11041" width="6.85546875" style="1" customWidth="1"/>
    <col min="11042" max="11042" width="9.28515625" style="1" customWidth="1"/>
    <col min="11043" max="11043" width="11" style="1" customWidth="1"/>
    <col min="11044" max="11044" width="13" style="1" customWidth="1"/>
    <col min="11045" max="11052" width="11" style="1" customWidth="1"/>
    <col min="11053" max="11053" width="13" style="1" customWidth="1"/>
    <col min="11054" max="11054" width="15.85546875" style="1" customWidth="1"/>
    <col min="11055" max="11064" width="11" style="1" customWidth="1"/>
    <col min="11065" max="11065" width="10.42578125" style="1" customWidth="1"/>
    <col min="11066" max="11067" width="10.5703125" style="1" customWidth="1"/>
    <col min="11068" max="11068" width="11.7109375" style="1" customWidth="1"/>
    <col min="11069" max="11070" width="13.85546875" style="1" customWidth="1"/>
    <col min="11071" max="11217" width="11" style="1" customWidth="1"/>
    <col min="11218" max="11264" width="11" style="1"/>
    <col min="11265" max="11265" width="17.85546875" style="1" bestFit="1" customWidth="1"/>
    <col min="11266" max="11266" width="10.85546875" style="1" customWidth="1"/>
    <col min="11267" max="11267" width="9.42578125" style="1" customWidth="1"/>
    <col min="11268" max="11268" width="7.85546875" style="1" customWidth="1"/>
    <col min="11269" max="11269" width="9" style="1" customWidth="1"/>
    <col min="11270" max="11270" width="9.140625" style="1" customWidth="1"/>
    <col min="11271" max="11271" width="8.7109375" style="1" customWidth="1"/>
    <col min="11272" max="11272" width="8.140625" style="1" customWidth="1"/>
    <col min="11273" max="11273" width="9.28515625" style="1" bestFit="1" customWidth="1"/>
    <col min="11274" max="11274" width="9.5703125" style="1" customWidth="1"/>
    <col min="11275" max="11275" width="7.42578125" style="1" bestFit="1" customWidth="1"/>
    <col min="11276" max="11276" width="9.7109375" style="1" customWidth="1"/>
    <col min="11277" max="11277" width="9.140625" style="1" customWidth="1"/>
    <col min="11278" max="11278" width="7.140625" style="1" customWidth="1"/>
    <col min="11279" max="11279" width="8" style="1" customWidth="1"/>
    <col min="11280" max="11280" width="5.28515625" style="1" bestFit="1" customWidth="1"/>
    <col min="11281" max="11281" width="11.140625" style="1" customWidth="1"/>
    <col min="11282" max="11282" width="8.7109375" style="1" bestFit="1" customWidth="1"/>
    <col min="11283" max="11283" width="9.85546875" style="1" customWidth="1"/>
    <col min="11284" max="11284" width="11.140625" style="1" customWidth="1"/>
    <col min="11285" max="11285" width="12.7109375" style="1" customWidth="1"/>
    <col min="11286" max="11286" width="9.5703125" style="1" customWidth="1"/>
    <col min="11287" max="11287" width="10.28515625" style="1" customWidth="1"/>
    <col min="11288" max="11288" width="11.28515625" style="1" customWidth="1"/>
    <col min="11289" max="11289" width="15.140625" style="1" bestFit="1" customWidth="1"/>
    <col min="11290" max="11290" width="9.7109375" style="1" customWidth="1"/>
    <col min="11291" max="11291" width="10.42578125" style="1" customWidth="1"/>
    <col min="11292" max="11292" width="12.7109375" style="1" customWidth="1"/>
    <col min="11293" max="11293" width="19.5703125" style="1" customWidth="1"/>
    <col min="11294" max="11294" width="12" style="1" customWidth="1"/>
    <col min="11295" max="11295" width="13.5703125" style="1" customWidth="1"/>
    <col min="11296" max="11296" width="19.140625" style="1" customWidth="1"/>
    <col min="11297" max="11297" width="6.85546875" style="1" customWidth="1"/>
    <col min="11298" max="11298" width="9.28515625" style="1" customWidth="1"/>
    <col min="11299" max="11299" width="11" style="1" customWidth="1"/>
    <col min="11300" max="11300" width="13" style="1" customWidth="1"/>
    <col min="11301" max="11308" width="11" style="1" customWidth="1"/>
    <col min="11309" max="11309" width="13" style="1" customWidth="1"/>
    <col min="11310" max="11310" width="15.85546875" style="1" customWidth="1"/>
    <col min="11311" max="11320" width="11" style="1" customWidth="1"/>
    <col min="11321" max="11321" width="10.42578125" style="1" customWidth="1"/>
    <col min="11322" max="11323" width="10.5703125" style="1" customWidth="1"/>
    <col min="11324" max="11324" width="11.7109375" style="1" customWidth="1"/>
    <col min="11325" max="11326" width="13.85546875" style="1" customWidth="1"/>
    <col min="11327" max="11473" width="11" style="1" customWidth="1"/>
    <col min="11474" max="11520" width="11" style="1"/>
    <col min="11521" max="11521" width="17.85546875" style="1" bestFit="1" customWidth="1"/>
    <col min="11522" max="11522" width="10.85546875" style="1" customWidth="1"/>
    <col min="11523" max="11523" width="9.42578125" style="1" customWidth="1"/>
    <col min="11524" max="11524" width="7.85546875" style="1" customWidth="1"/>
    <col min="11525" max="11525" width="9" style="1" customWidth="1"/>
    <col min="11526" max="11526" width="9.140625" style="1" customWidth="1"/>
    <col min="11527" max="11527" width="8.7109375" style="1" customWidth="1"/>
    <col min="11528" max="11528" width="8.140625" style="1" customWidth="1"/>
    <col min="11529" max="11529" width="9.28515625" style="1" bestFit="1" customWidth="1"/>
    <col min="11530" max="11530" width="9.5703125" style="1" customWidth="1"/>
    <col min="11531" max="11531" width="7.42578125" style="1" bestFit="1" customWidth="1"/>
    <col min="11532" max="11532" width="9.7109375" style="1" customWidth="1"/>
    <col min="11533" max="11533" width="9.140625" style="1" customWidth="1"/>
    <col min="11534" max="11534" width="7.140625" style="1" customWidth="1"/>
    <col min="11535" max="11535" width="8" style="1" customWidth="1"/>
    <col min="11536" max="11536" width="5.28515625" style="1" bestFit="1" customWidth="1"/>
    <col min="11537" max="11537" width="11.140625" style="1" customWidth="1"/>
    <col min="11538" max="11538" width="8.7109375" style="1" bestFit="1" customWidth="1"/>
    <col min="11539" max="11539" width="9.85546875" style="1" customWidth="1"/>
    <col min="11540" max="11540" width="11.140625" style="1" customWidth="1"/>
    <col min="11541" max="11541" width="12.7109375" style="1" customWidth="1"/>
    <col min="11542" max="11542" width="9.5703125" style="1" customWidth="1"/>
    <col min="11543" max="11543" width="10.28515625" style="1" customWidth="1"/>
    <col min="11544" max="11544" width="11.28515625" style="1" customWidth="1"/>
    <col min="11545" max="11545" width="15.140625" style="1" bestFit="1" customWidth="1"/>
    <col min="11546" max="11546" width="9.7109375" style="1" customWidth="1"/>
    <col min="11547" max="11547" width="10.42578125" style="1" customWidth="1"/>
    <col min="11548" max="11548" width="12.7109375" style="1" customWidth="1"/>
    <col min="11549" max="11549" width="19.5703125" style="1" customWidth="1"/>
    <col min="11550" max="11550" width="12" style="1" customWidth="1"/>
    <col min="11551" max="11551" width="13.5703125" style="1" customWidth="1"/>
    <col min="11552" max="11552" width="19.140625" style="1" customWidth="1"/>
    <col min="11553" max="11553" width="6.85546875" style="1" customWidth="1"/>
    <col min="11554" max="11554" width="9.28515625" style="1" customWidth="1"/>
    <col min="11555" max="11555" width="11" style="1" customWidth="1"/>
    <col min="11556" max="11556" width="13" style="1" customWidth="1"/>
    <col min="11557" max="11564" width="11" style="1" customWidth="1"/>
    <col min="11565" max="11565" width="13" style="1" customWidth="1"/>
    <col min="11566" max="11566" width="15.85546875" style="1" customWidth="1"/>
    <col min="11567" max="11576" width="11" style="1" customWidth="1"/>
    <col min="11577" max="11577" width="10.42578125" style="1" customWidth="1"/>
    <col min="11578" max="11579" width="10.5703125" style="1" customWidth="1"/>
    <col min="11580" max="11580" width="11.7109375" style="1" customWidth="1"/>
    <col min="11581" max="11582" width="13.85546875" style="1" customWidth="1"/>
    <col min="11583" max="11729" width="11" style="1" customWidth="1"/>
    <col min="11730" max="11776" width="11" style="1"/>
    <col min="11777" max="11777" width="17.85546875" style="1" bestFit="1" customWidth="1"/>
    <col min="11778" max="11778" width="10.85546875" style="1" customWidth="1"/>
    <col min="11779" max="11779" width="9.42578125" style="1" customWidth="1"/>
    <col min="11780" max="11780" width="7.85546875" style="1" customWidth="1"/>
    <col min="11781" max="11781" width="9" style="1" customWidth="1"/>
    <col min="11782" max="11782" width="9.140625" style="1" customWidth="1"/>
    <col min="11783" max="11783" width="8.7109375" style="1" customWidth="1"/>
    <col min="11784" max="11784" width="8.140625" style="1" customWidth="1"/>
    <col min="11785" max="11785" width="9.28515625" style="1" bestFit="1" customWidth="1"/>
    <col min="11786" max="11786" width="9.5703125" style="1" customWidth="1"/>
    <col min="11787" max="11787" width="7.42578125" style="1" bestFit="1" customWidth="1"/>
    <col min="11788" max="11788" width="9.7109375" style="1" customWidth="1"/>
    <col min="11789" max="11789" width="9.140625" style="1" customWidth="1"/>
    <col min="11790" max="11790" width="7.140625" style="1" customWidth="1"/>
    <col min="11791" max="11791" width="8" style="1" customWidth="1"/>
    <col min="11792" max="11792" width="5.28515625" style="1" bestFit="1" customWidth="1"/>
    <col min="11793" max="11793" width="11.140625" style="1" customWidth="1"/>
    <col min="11794" max="11794" width="8.7109375" style="1" bestFit="1" customWidth="1"/>
    <col min="11795" max="11795" width="9.85546875" style="1" customWidth="1"/>
    <col min="11796" max="11796" width="11.140625" style="1" customWidth="1"/>
    <col min="11797" max="11797" width="12.7109375" style="1" customWidth="1"/>
    <col min="11798" max="11798" width="9.5703125" style="1" customWidth="1"/>
    <col min="11799" max="11799" width="10.28515625" style="1" customWidth="1"/>
    <col min="11800" max="11800" width="11.28515625" style="1" customWidth="1"/>
    <col min="11801" max="11801" width="15.140625" style="1" bestFit="1" customWidth="1"/>
    <col min="11802" max="11802" width="9.7109375" style="1" customWidth="1"/>
    <col min="11803" max="11803" width="10.42578125" style="1" customWidth="1"/>
    <col min="11804" max="11804" width="12.7109375" style="1" customWidth="1"/>
    <col min="11805" max="11805" width="19.5703125" style="1" customWidth="1"/>
    <col min="11806" max="11806" width="12" style="1" customWidth="1"/>
    <col min="11807" max="11807" width="13.5703125" style="1" customWidth="1"/>
    <col min="11808" max="11808" width="19.140625" style="1" customWidth="1"/>
    <col min="11809" max="11809" width="6.85546875" style="1" customWidth="1"/>
    <col min="11810" max="11810" width="9.28515625" style="1" customWidth="1"/>
    <col min="11811" max="11811" width="11" style="1" customWidth="1"/>
    <col min="11812" max="11812" width="13" style="1" customWidth="1"/>
    <col min="11813" max="11820" width="11" style="1" customWidth="1"/>
    <col min="11821" max="11821" width="13" style="1" customWidth="1"/>
    <col min="11822" max="11822" width="15.85546875" style="1" customWidth="1"/>
    <col min="11823" max="11832" width="11" style="1" customWidth="1"/>
    <col min="11833" max="11833" width="10.42578125" style="1" customWidth="1"/>
    <col min="11834" max="11835" width="10.5703125" style="1" customWidth="1"/>
    <col min="11836" max="11836" width="11.7109375" style="1" customWidth="1"/>
    <col min="11837" max="11838" width="13.85546875" style="1" customWidth="1"/>
    <col min="11839" max="11985" width="11" style="1" customWidth="1"/>
    <col min="11986" max="12032" width="11" style="1"/>
    <col min="12033" max="12033" width="17.85546875" style="1" bestFit="1" customWidth="1"/>
    <col min="12034" max="12034" width="10.85546875" style="1" customWidth="1"/>
    <col min="12035" max="12035" width="9.42578125" style="1" customWidth="1"/>
    <col min="12036" max="12036" width="7.85546875" style="1" customWidth="1"/>
    <col min="12037" max="12037" width="9" style="1" customWidth="1"/>
    <col min="12038" max="12038" width="9.140625" style="1" customWidth="1"/>
    <col min="12039" max="12039" width="8.7109375" style="1" customWidth="1"/>
    <col min="12040" max="12040" width="8.140625" style="1" customWidth="1"/>
    <col min="12041" max="12041" width="9.28515625" style="1" bestFit="1" customWidth="1"/>
    <col min="12042" max="12042" width="9.5703125" style="1" customWidth="1"/>
    <col min="12043" max="12043" width="7.42578125" style="1" bestFit="1" customWidth="1"/>
    <col min="12044" max="12044" width="9.7109375" style="1" customWidth="1"/>
    <col min="12045" max="12045" width="9.140625" style="1" customWidth="1"/>
    <col min="12046" max="12046" width="7.140625" style="1" customWidth="1"/>
    <col min="12047" max="12047" width="8" style="1" customWidth="1"/>
    <col min="12048" max="12048" width="5.28515625" style="1" bestFit="1" customWidth="1"/>
    <col min="12049" max="12049" width="11.140625" style="1" customWidth="1"/>
    <col min="12050" max="12050" width="8.7109375" style="1" bestFit="1" customWidth="1"/>
    <col min="12051" max="12051" width="9.85546875" style="1" customWidth="1"/>
    <col min="12052" max="12052" width="11.140625" style="1" customWidth="1"/>
    <col min="12053" max="12053" width="12.7109375" style="1" customWidth="1"/>
    <col min="12054" max="12054" width="9.5703125" style="1" customWidth="1"/>
    <col min="12055" max="12055" width="10.28515625" style="1" customWidth="1"/>
    <col min="12056" max="12056" width="11.28515625" style="1" customWidth="1"/>
    <col min="12057" max="12057" width="15.140625" style="1" bestFit="1" customWidth="1"/>
    <col min="12058" max="12058" width="9.7109375" style="1" customWidth="1"/>
    <col min="12059" max="12059" width="10.42578125" style="1" customWidth="1"/>
    <col min="12060" max="12060" width="12.7109375" style="1" customWidth="1"/>
    <col min="12061" max="12061" width="19.5703125" style="1" customWidth="1"/>
    <col min="12062" max="12062" width="12" style="1" customWidth="1"/>
    <col min="12063" max="12063" width="13.5703125" style="1" customWidth="1"/>
    <col min="12064" max="12064" width="19.140625" style="1" customWidth="1"/>
    <col min="12065" max="12065" width="6.85546875" style="1" customWidth="1"/>
    <col min="12066" max="12066" width="9.28515625" style="1" customWidth="1"/>
    <col min="12067" max="12067" width="11" style="1" customWidth="1"/>
    <col min="12068" max="12068" width="13" style="1" customWidth="1"/>
    <col min="12069" max="12076" width="11" style="1" customWidth="1"/>
    <col min="12077" max="12077" width="13" style="1" customWidth="1"/>
    <col min="12078" max="12078" width="15.85546875" style="1" customWidth="1"/>
    <col min="12079" max="12088" width="11" style="1" customWidth="1"/>
    <col min="12089" max="12089" width="10.42578125" style="1" customWidth="1"/>
    <col min="12090" max="12091" width="10.5703125" style="1" customWidth="1"/>
    <col min="12092" max="12092" width="11.7109375" style="1" customWidth="1"/>
    <col min="12093" max="12094" width="13.85546875" style="1" customWidth="1"/>
    <col min="12095" max="12241" width="11" style="1" customWidth="1"/>
    <col min="12242" max="12288" width="11" style="1"/>
    <col min="12289" max="12289" width="17.85546875" style="1" bestFit="1" customWidth="1"/>
    <col min="12290" max="12290" width="10.85546875" style="1" customWidth="1"/>
    <col min="12291" max="12291" width="9.42578125" style="1" customWidth="1"/>
    <col min="12292" max="12292" width="7.85546875" style="1" customWidth="1"/>
    <col min="12293" max="12293" width="9" style="1" customWidth="1"/>
    <col min="12294" max="12294" width="9.140625" style="1" customWidth="1"/>
    <col min="12295" max="12295" width="8.7109375" style="1" customWidth="1"/>
    <col min="12296" max="12296" width="8.140625" style="1" customWidth="1"/>
    <col min="12297" max="12297" width="9.28515625" style="1" bestFit="1" customWidth="1"/>
    <col min="12298" max="12298" width="9.5703125" style="1" customWidth="1"/>
    <col min="12299" max="12299" width="7.42578125" style="1" bestFit="1" customWidth="1"/>
    <col min="12300" max="12300" width="9.7109375" style="1" customWidth="1"/>
    <col min="12301" max="12301" width="9.140625" style="1" customWidth="1"/>
    <col min="12302" max="12302" width="7.140625" style="1" customWidth="1"/>
    <col min="12303" max="12303" width="8" style="1" customWidth="1"/>
    <col min="12304" max="12304" width="5.28515625" style="1" bestFit="1" customWidth="1"/>
    <col min="12305" max="12305" width="11.140625" style="1" customWidth="1"/>
    <col min="12306" max="12306" width="8.7109375" style="1" bestFit="1" customWidth="1"/>
    <col min="12307" max="12307" width="9.85546875" style="1" customWidth="1"/>
    <col min="12308" max="12308" width="11.140625" style="1" customWidth="1"/>
    <col min="12309" max="12309" width="12.7109375" style="1" customWidth="1"/>
    <col min="12310" max="12310" width="9.5703125" style="1" customWidth="1"/>
    <col min="12311" max="12311" width="10.28515625" style="1" customWidth="1"/>
    <col min="12312" max="12312" width="11.28515625" style="1" customWidth="1"/>
    <col min="12313" max="12313" width="15.140625" style="1" bestFit="1" customWidth="1"/>
    <col min="12314" max="12314" width="9.7109375" style="1" customWidth="1"/>
    <col min="12315" max="12315" width="10.42578125" style="1" customWidth="1"/>
    <col min="12316" max="12316" width="12.7109375" style="1" customWidth="1"/>
    <col min="12317" max="12317" width="19.5703125" style="1" customWidth="1"/>
    <col min="12318" max="12318" width="12" style="1" customWidth="1"/>
    <col min="12319" max="12319" width="13.5703125" style="1" customWidth="1"/>
    <col min="12320" max="12320" width="19.140625" style="1" customWidth="1"/>
    <col min="12321" max="12321" width="6.85546875" style="1" customWidth="1"/>
    <col min="12322" max="12322" width="9.28515625" style="1" customWidth="1"/>
    <col min="12323" max="12323" width="11" style="1" customWidth="1"/>
    <col min="12324" max="12324" width="13" style="1" customWidth="1"/>
    <col min="12325" max="12332" width="11" style="1" customWidth="1"/>
    <col min="12333" max="12333" width="13" style="1" customWidth="1"/>
    <col min="12334" max="12334" width="15.85546875" style="1" customWidth="1"/>
    <col min="12335" max="12344" width="11" style="1" customWidth="1"/>
    <col min="12345" max="12345" width="10.42578125" style="1" customWidth="1"/>
    <col min="12346" max="12347" width="10.5703125" style="1" customWidth="1"/>
    <col min="12348" max="12348" width="11.7109375" style="1" customWidth="1"/>
    <col min="12349" max="12350" width="13.85546875" style="1" customWidth="1"/>
    <col min="12351" max="12497" width="11" style="1" customWidth="1"/>
    <col min="12498" max="12544" width="11" style="1"/>
    <col min="12545" max="12545" width="17.85546875" style="1" bestFit="1" customWidth="1"/>
    <col min="12546" max="12546" width="10.85546875" style="1" customWidth="1"/>
    <col min="12547" max="12547" width="9.42578125" style="1" customWidth="1"/>
    <col min="12548" max="12548" width="7.85546875" style="1" customWidth="1"/>
    <col min="12549" max="12549" width="9" style="1" customWidth="1"/>
    <col min="12550" max="12550" width="9.140625" style="1" customWidth="1"/>
    <col min="12551" max="12551" width="8.7109375" style="1" customWidth="1"/>
    <col min="12552" max="12552" width="8.140625" style="1" customWidth="1"/>
    <col min="12553" max="12553" width="9.28515625" style="1" bestFit="1" customWidth="1"/>
    <col min="12554" max="12554" width="9.5703125" style="1" customWidth="1"/>
    <col min="12555" max="12555" width="7.42578125" style="1" bestFit="1" customWidth="1"/>
    <col min="12556" max="12556" width="9.7109375" style="1" customWidth="1"/>
    <col min="12557" max="12557" width="9.140625" style="1" customWidth="1"/>
    <col min="12558" max="12558" width="7.140625" style="1" customWidth="1"/>
    <col min="12559" max="12559" width="8" style="1" customWidth="1"/>
    <col min="12560" max="12560" width="5.28515625" style="1" bestFit="1" customWidth="1"/>
    <col min="12561" max="12561" width="11.140625" style="1" customWidth="1"/>
    <col min="12562" max="12562" width="8.7109375" style="1" bestFit="1" customWidth="1"/>
    <col min="12563" max="12563" width="9.85546875" style="1" customWidth="1"/>
    <col min="12564" max="12564" width="11.140625" style="1" customWidth="1"/>
    <col min="12565" max="12565" width="12.7109375" style="1" customWidth="1"/>
    <col min="12566" max="12566" width="9.5703125" style="1" customWidth="1"/>
    <col min="12567" max="12567" width="10.28515625" style="1" customWidth="1"/>
    <col min="12568" max="12568" width="11.28515625" style="1" customWidth="1"/>
    <col min="12569" max="12569" width="15.140625" style="1" bestFit="1" customWidth="1"/>
    <col min="12570" max="12570" width="9.7109375" style="1" customWidth="1"/>
    <col min="12571" max="12571" width="10.42578125" style="1" customWidth="1"/>
    <col min="12572" max="12572" width="12.7109375" style="1" customWidth="1"/>
    <col min="12573" max="12573" width="19.5703125" style="1" customWidth="1"/>
    <col min="12574" max="12574" width="12" style="1" customWidth="1"/>
    <col min="12575" max="12575" width="13.5703125" style="1" customWidth="1"/>
    <col min="12576" max="12576" width="19.140625" style="1" customWidth="1"/>
    <col min="12577" max="12577" width="6.85546875" style="1" customWidth="1"/>
    <col min="12578" max="12578" width="9.28515625" style="1" customWidth="1"/>
    <col min="12579" max="12579" width="11" style="1" customWidth="1"/>
    <col min="12580" max="12580" width="13" style="1" customWidth="1"/>
    <col min="12581" max="12588" width="11" style="1" customWidth="1"/>
    <col min="12589" max="12589" width="13" style="1" customWidth="1"/>
    <col min="12590" max="12590" width="15.85546875" style="1" customWidth="1"/>
    <col min="12591" max="12600" width="11" style="1" customWidth="1"/>
    <col min="12601" max="12601" width="10.42578125" style="1" customWidth="1"/>
    <col min="12602" max="12603" width="10.5703125" style="1" customWidth="1"/>
    <col min="12604" max="12604" width="11.7109375" style="1" customWidth="1"/>
    <col min="12605" max="12606" width="13.85546875" style="1" customWidth="1"/>
    <col min="12607" max="12753" width="11" style="1" customWidth="1"/>
    <col min="12754" max="12800" width="11" style="1"/>
    <col min="12801" max="12801" width="17.85546875" style="1" bestFit="1" customWidth="1"/>
    <col min="12802" max="12802" width="10.85546875" style="1" customWidth="1"/>
    <col min="12803" max="12803" width="9.42578125" style="1" customWidth="1"/>
    <col min="12804" max="12804" width="7.85546875" style="1" customWidth="1"/>
    <col min="12805" max="12805" width="9" style="1" customWidth="1"/>
    <col min="12806" max="12806" width="9.140625" style="1" customWidth="1"/>
    <col min="12807" max="12807" width="8.7109375" style="1" customWidth="1"/>
    <col min="12808" max="12808" width="8.140625" style="1" customWidth="1"/>
    <col min="12809" max="12809" width="9.28515625" style="1" bestFit="1" customWidth="1"/>
    <col min="12810" max="12810" width="9.5703125" style="1" customWidth="1"/>
    <col min="12811" max="12811" width="7.42578125" style="1" bestFit="1" customWidth="1"/>
    <col min="12812" max="12812" width="9.7109375" style="1" customWidth="1"/>
    <col min="12813" max="12813" width="9.140625" style="1" customWidth="1"/>
    <col min="12814" max="12814" width="7.140625" style="1" customWidth="1"/>
    <col min="12815" max="12815" width="8" style="1" customWidth="1"/>
    <col min="12816" max="12816" width="5.28515625" style="1" bestFit="1" customWidth="1"/>
    <col min="12817" max="12817" width="11.140625" style="1" customWidth="1"/>
    <col min="12818" max="12818" width="8.7109375" style="1" bestFit="1" customWidth="1"/>
    <col min="12819" max="12819" width="9.85546875" style="1" customWidth="1"/>
    <col min="12820" max="12820" width="11.140625" style="1" customWidth="1"/>
    <col min="12821" max="12821" width="12.7109375" style="1" customWidth="1"/>
    <col min="12822" max="12822" width="9.5703125" style="1" customWidth="1"/>
    <col min="12823" max="12823" width="10.28515625" style="1" customWidth="1"/>
    <col min="12824" max="12824" width="11.28515625" style="1" customWidth="1"/>
    <col min="12825" max="12825" width="15.140625" style="1" bestFit="1" customWidth="1"/>
    <col min="12826" max="12826" width="9.7109375" style="1" customWidth="1"/>
    <col min="12827" max="12827" width="10.42578125" style="1" customWidth="1"/>
    <col min="12828" max="12828" width="12.7109375" style="1" customWidth="1"/>
    <col min="12829" max="12829" width="19.5703125" style="1" customWidth="1"/>
    <col min="12830" max="12830" width="12" style="1" customWidth="1"/>
    <col min="12831" max="12831" width="13.5703125" style="1" customWidth="1"/>
    <col min="12832" max="12832" width="19.140625" style="1" customWidth="1"/>
    <col min="12833" max="12833" width="6.85546875" style="1" customWidth="1"/>
    <col min="12834" max="12834" width="9.28515625" style="1" customWidth="1"/>
    <col min="12835" max="12835" width="11" style="1" customWidth="1"/>
    <col min="12836" max="12836" width="13" style="1" customWidth="1"/>
    <col min="12837" max="12844" width="11" style="1" customWidth="1"/>
    <col min="12845" max="12845" width="13" style="1" customWidth="1"/>
    <col min="12846" max="12846" width="15.85546875" style="1" customWidth="1"/>
    <col min="12847" max="12856" width="11" style="1" customWidth="1"/>
    <col min="12857" max="12857" width="10.42578125" style="1" customWidth="1"/>
    <col min="12858" max="12859" width="10.5703125" style="1" customWidth="1"/>
    <col min="12860" max="12860" width="11.7109375" style="1" customWidth="1"/>
    <col min="12861" max="12862" width="13.85546875" style="1" customWidth="1"/>
    <col min="12863" max="13009" width="11" style="1" customWidth="1"/>
    <col min="13010" max="13056" width="11" style="1"/>
    <col min="13057" max="13057" width="17.85546875" style="1" bestFit="1" customWidth="1"/>
    <col min="13058" max="13058" width="10.85546875" style="1" customWidth="1"/>
    <col min="13059" max="13059" width="9.42578125" style="1" customWidth="1"/>
    <col min="13060" max="13060" width="7.85546875" style="1" customWidth="1"/>
    <col min="13061" max="13061" width="9" style="1" customWidth="1"/>
    <col min="13062" max="13062" width="9.140625" style="1" customWidth="1"/>
    <col min="13063" max="13063" width="8.7109375" style="1" customWidth="1"/>
    <col min="13064" max="13064" width="8.140625" style="1" customWidth="1"/>
    <col min="13065" max="13065" width="9.28515625" style="1" bestFit="1" customWidth="1"/>
    <col min="13066" max="13066" width="9.5703125" style="1" customWidth="1"/>
    <col min="13067" max="13067" width="7.42578125" style="1" bestFit="1" customWidth="1"/>
    <col min="13068" max="13068" width="9.7109375" style="1" customWidth="1"/>
    <col min="13069" max="13069" width="9.140625" style="1" customWidth="1"/>
    <col min="13070" max="13070" width="7.140625" style="1" customWidth="1"/>
    <col min="13071" max="13071" width="8" style="1" customWidth="1"/>
    <col min="13072" max="13072" width="5.28515625" style="1" bestFit="1" customWidth="1"/>
    <col min="13073" max="13073" width="11.140625" style="1" customWidth="1"/>
    <col min="13074" max="13074" width="8.7109375" style="1" bestFit="1" customWidth="1"/>
    <col min="13075" max="13075" width="9.85546875" style="1" customWidth="1"/>
    <col min="13076" max="13076" width="11.140625" style="1" customWidth="1"/>
    <col min="13077" max="13077" width="12.7109375" style="1" customWidth="1"/>
    <col min="13078" max="13078" width="9.5703125" style="1" customWidth="1"/>
    <col min="13079" max="13079" width="10.28515625" style="1" customWidth="1"/>
    <col min="13080" max="13080" width="11.28515625" style="1" customWidth="1"/>
    <col min="13081" max="13081" width="15.140625" style="1" bestFit="1" customWidth="1"/>
    <col min="13082" max="13082" width="9.7109375" style="1" customWidth="1"/>
    <col min="13083" max="13083" width="10.42578125" style="1" customWidth="1"/>
    <col min="13084" max="13084" width="12.7109375" style="1" customWidth="1"/>
    <col min="13085" max="13085" width="19.5703125" style="1" customWidth="1"/>
    <col min="13086" max="13086" width="12" style="1" customWidth="1"/>
    <col min="13087" max="13087" width="13.5703125" style="1" customWidth="1"/>
    <col min="13088" max="13088" width="19.140625" style="1" customWidth="1"/>
    <col min="13089" max="13089" width="6.85546875" style="1" customWidth="1"/>
    <col min="13090" max="13090" width="9.28515625" style="1" customWidth="1"/>
    <col min="13091" max="13091" width="11" style="1" customWidth="1"/>
    <col min="13092" max="13092" width="13" style="1" customWidth="1"/>
    <col min="13093" max="13100" width="11" style="1" customWidth="1"/>
    <col min="13101" max="13101" width="13" style="1" customWidth="1"/>
    <col min="13102" max="13102" width="15.85546875" style="1" customWidth="1"/>
    <col min="13103" max="13112" width="11" style="1" customWidth="1"/>
    <col min="13113" max="13113" width="10.42578125" style="1" customWidth="1"/>
    <col min="13114" max="13115" width="10.5703125" style="1" customWidth="1"/>
    <col min="13116" max="13116" width="11.7109375" style="1" customWidth="1"/>
    <col min="13117" max="13118" width="13.85546875" style="1" customWidth="1"/>
    <col min="13119" max="13265" width="11" style="1" customWidth="1"/>
    <col min="13266" max="13312" width="11" style="1"/>
    <col min="13313" max="13313" width="17.85546875" style="1" bestFit="1" customWidth="1"/>
    <col min="13314" max="13314" width="10.85546875" style="1" customWidth="1"/>
    <col min="13315" max="13315" width="9.42578125" style="1" customWidth="1"/>
    <col min="13316" max="13316" width="7.85546875" style="1" customWidth="1"/>
    <col min="13317" max="13317" width="9" style="1" customWidth="1"/>
    <col min="13318" max="13318" width="9.140625" style="1" customWidth="1"/>
    <col min="13319" max="13319" width="8.7109375" style="1" customWidth="1"/>
    <col min="13320" max="13320" width="8.140625" style="1" customWidth="1"/>
    <col min="13321" max="13321" width="9.28515625" style="1" bestFit="1" customWidth="1"/>
    <col min="13322" max="13322" width="9.5703125" style="1" customWidth="1"/>
    <col min="13323" max="13323" width="7.42578125" style="1" bestFit="1" customWidth="1"/>
    <col min="13324" max="13324" width="9.7109375" style="1" customWidth="1"/>
    <col min="13325" max="13325" width="9.140625" style="1" customWidth="1"/>
    <col min="13326" max="13326" width="7.140625" style="1" customWidth="1"/>
    <col min="13327" max="13327" width="8" style="1" customWidth="1"/>
    <col min="13328" max="13328" width="5.28515625" style="1" bestFit="1" customWidth="1"/>
    <col min="13329" max="13329" width="11.140625" style="1" customWidth="1"/>
    <col min="13330" max="13330" width="8.7109375" style="1" bestFit="1" customWidth="1"/>
    <col min="13331" max="13331" width="9.85546875" style="1" customWidth="1"/>
    <col min="13332" max="13332" width="11.140625" style="1" customWidth="1"/>
    <col min="13333" max="13333" width="12.7109375" style="1" customWidth="1"/>
    <col min="13334" max="13334" width="9.5703125" style="1" customWidth="1"/>
    <col min="13335" max="13335" width="10.28515625" style="1" customWidth="1"/>
    <col min="13336" max="13336" width="11.28515625" style="1" customWidth="1"/>
    <col min="13337" max="13337" width="15.140625" style="1" bestFit="1" customWidth="1"/>
    <col min="13338" max="13338" width="9.7109375" style="1" customWidth="1"/>
    <col min="13339" max="13339" width="10.42578125" style="1" customWidth="1"/>
    <col min="13340" max="13340" width="12.7109375" style="1" customWidth="1"/>
    <col min="13341" max="13341" width="19.5703125" style="1" customWidth="1"/>
    <col min="13342" max="13342" width="12" style="1" customWidth="1"/>
    <col min="13343" max="13343" width="13.5703125" style="1" customWidth="1"/>
    <col min="13344" max="13344" width="19.140625" style="1" customWidth="1"/>
    <col min="13345" max="13345" width="6.85546875" style="1" customWidth="1"/>
    <col min="13346" max="13346" width="9.28515625" style="1" customWidth="1"/>
    <col min="13347" max="13347" width="11" style="1" customWidth="1"/>
    <col min="13348" max="13348" width="13" style="1" customWidth="1"/>
    <col min="13349" max="13356" width="11" style="1" customWidth="1"/>
    <col min="13357" max="13357" width="13" style="1" customWidth="1"/>
    <col min="13358" max="13358" width="15.85546875" style="1" customWidth="1"/>
    <col min="13359" max="13368" width="11" style="1" customWidth="1"/>
    <col min="13369" max="13369" width="10.42578125" style="1" customWidth="1"/>
    <col min="13370" max="13371" width="10.5703125" style="1" customWidth="1"/>
    <col min="13372" max="13372" width="11.7109375" style="1" customWidth="1"/>
    <col min="13373" max="13374" width="13.85546875" style="1" customWidth="1"/>
    <col min="13375" max="13521" width="11" style="1" customWidth="1"/>
    <col min="13522" max="13568" width="11" style="1"/>
    <col min="13569" max="13569" width="17.85546875" style="1" bestFit="1" customWidth="1"/>
    <col min="13570" max="13570" width="10.85546875" style="1" customWidth="1"/>
    <col min="13571" max="13571" width="9.42578125" style="1" customWidth="1"/>
    <col min="13572" max="13572" width="7.85546875" style="1" customWidth="1"/>
    <col min="13573" max="13573" width="9" style="1" customWidth="1"/>
    <col min="13574" max="13574" width="9.140625" style="1" customWidth="1"/>
    <col min="13575" max="13575" width="8.7109375" style="1" customWidth="1"/>
    <col min="13576" max="13576" width="8.140625" style="1" customWidth="1"/>
    <col min="13577" max="13577" width="9.28515625" style="1" bestFit="1" customWidth="1"/>
    <col min="13578" max="13578" width="9.5703125" style="1" customWidth="1"/>
    <col min="13579" max="13579" width="7.42578125" style="1" bestFit="1" customWidth="1"/>
    <col min="13580" max="13580" width="9.7109375" style="1" customWidth="1"/>
    <col min="13581" max="13581" width="9.140625" style="1" customWidth="1"/>
    <col min="13582" max="13582" width="7.140625" style="1" customWidth="1"/>
    <col min="13583" max="13583" width="8" style="1" customWidth="1"/>
    <col min="13584" max="13584" width="5.28515625" style="1" bestFit="1" customWidth="1"/>
    <col min="13585" max="13585" width="11.140625" style="1" customWidth="1"/>
    <col min="13586" max="13586" width="8.7109375" style="1" bestFit="1" customWidth="1"/>
    <col min="13587" max="13587" width="9.85546875" style="1" customWidth="1"/>
    <col min="13588" max="13588" width="11.140625" style="1" customWidth="1"/>
    <col min="13589" max="13589" width="12.7109375" style="1" customWidth="1"/>
    <col min="13590" max="13590" width="9.5703125" style="1" customWidth="1"/>
    <col min="13591" max="13591" width="10.28515625" style="1" customWidth="1"/>
    <col min="13592" max="13592" width="11.28515625" style="1" customWidth="1"/>
    <col min="13593" max="13593" width="15.140625" style="1" bestFit="1" customWidth="1"/>
    <col min="13594" max="13594" width="9.7109375" style="1" customWidth="1"/>
    <col min="13595" max="13595" width="10.42578125" style="1" customWidth="1"/>
    <col min="13596" max="13596" width="12.7109375" style="1" customWidth="1"/>
    <col min="13597" max="13597" width="19.5703125" style="1" customWidth="1"/>
    <col min="13598" max="13598" width="12" style="1" customWidth="1"/>
    <col min="13599" max="13599" width="13.5703125" style="1" customWidth="1"/>
    <col min="13600" max="13600" width="19.140625" style="1" customWidth="1"/>
    <col min="13601" max="13601" width="6.85546875" style="1" customWidth="1"/>
    <col min="13602" max="13602" width="9.28515625" style="1" customWidth="1"/>
    <col min="13603" max="13603" width="11" style="1" customWidth="1"/>
    <col min="13604" max="13604" width="13" style="1" customWidth="1"/>
    <col min="13605" max="13612" width="11" style="1" customWidth="1"/>
    <col min="13613" max="13613" width="13" style="1" customWidth="1"/>
    <col min="13614" max="13614" width="15.85546875" style="1" customWidth="1"/>
    <col min="13615" max="13624" width="11" style="1" customWidth="1"/>
    <col min="13625" max="13625" width="10.42578125" style="1" customWidth="1"/>
    <col min="13626" max="13627" width="10.5703125" style="1" customWidth="1"/>
    <col min="13628" max="13628" width="11.7109375" style="1" customWidth="1"/>
    <col min="13629" max="13630" width="13.85546875" style="1" customWidth="1"/>
    <col min="13631" max="13777" width="11" style="1" customWidth="1"/>
    <col min="13778" max="13824" width="11" style="1"/>
    <col min="13825" max="13825" width="17.85546875" style="1" bestFit="1" customWidth="1"/>
    <col min="13826" max="13826" width="10.85546875" style="1" customWidth="1"/>
    <col min="13827" max="13827" width="9.42578125" style="1" customWidth="1"/>
    <col min="13828" max="13828" width="7.85546875" style="1" customWidth="1"/>
    <col min="13829" max="13829" width="9" style="1" customWidth="1"/>
    <col min="13830" max="13830" width="9.140625" style="1" customWidth="1"/>
    <col min="13831" max="13831" width="8.7109375" style="1" customWidth="1"/>
    <col min="13832" max="13832" width="8.140625" style="1" customWidth="1"/>
    <col min="13833" max="13833" width="9.28515625" style="1" bestFit="1" customWidth="1"/>
    <col min="13834" max="13834" width="9.5703125" style="1" customWidth="1"/>
    <col min="13835" max="13835" width="7.42578125" style="1" bestFit="1" customWidth="1"/>
    <col min="13836" max="13836" width="9.7109375" style="1" customWidth="1"/>
    <col min="13837" max="13837" width="9.140625" style="1" customWidth="1"/>
    <col min="13838" max="13838" width="7.140625" style="1" customWidth="1"/>
    <col min="13839" max="13839" width="8" style="1" customWidth="1"/>
    <col min="13840" max="13840" width="5.28515625" style="1" bestFit="1" customWidth="1"/>
    <col min="13841" max="13841" width="11.140625" style="1" customWidth="1"/>
    <col min="13842" max="13842" width="8.7109375" style="1" bestFit="1" customWidth="1"/>
    <col min="13843" max="13843" width="9.85546875" style="1" customWidth="1"/>
    <col min="13844" max="13844" width="11.140625" style="1" customWidth="1"/>
    <col min="13845" max="13845" width="12.7109375" style="1" customWidth="1"/>
    <col min="13846" max="13846" width="9.5703125" style="1" customWidth="1"/>
    <col min="13847" max="13847" width="10.28515625" style="1" customWidth="1"/>
    <col min="13848" max="13848" width="11.28515625" style="1" customWidth="1"/>
    <col min="13849" max="13849" width="15.140625" style="1" bestFit="1" customWidth="1"/>
    <col min="13850" max="13850" width="9.7109375" style="1" customWidth="1"/>
    <col min="13851" max="13851" width="10.42578125" style="1" customWidth="1"/>
    <col min="13852" max="13852" width="12.7109375" style="1" customWidth="1"/>
    <col min="13853" max="13853" width="19.5703125" style="1" customWidth="1"/>
    <col min="13854" max="13854" width="12" style="1" customWidth="1"/>
    <col min="13855" max="13855" width="13.5703125" style="1" customWidth="1"/>
    <col min="13856" max="13856" width="19.140625" style="1" customWidth="1"/>
    <col min="13857" max="13857" width="6.85546875" style="1" customWidth="1"/>
    <col min="13858" max="13858" width="9.28515625" style="1" customWidth="1"/>
    <col min="13859" max="13859" width="11" style="1" customWidth="1"/>
    <col min="13860" max="13860" width="13" style="1" customWidth="1"/>
    <col min="13861" max="13868" width="11" style="1" customWidth="1"/>
    <col min="13869" max="13869" width="13" style="1" customWidth="1"/>
    <col min="13870" max="13870" width="15.85546875" style="1" customWidth="1"/>
    <col min="13871" max="13880" width="11" style="1" customWidth="1"/>
    <col min="13881" max="13881" width="10.42578125" style="1" customWidth="1"/>
    <col min="13882" max="13883" width="10.5703125" style="1" customWidth="1"/>
    <col min="13884" max="13884" width="11.7109375" style="1" customWidth="1"/>
    <col min="13885" max="13886" width="13.85546875" style="1" customWidth="1"/>
    <col min="13887" max="14033" width="11" style="1" customWidth="1"/>
    <col min="14034" max="14080" width="11" style="1"/>
    <col min="14081" max="14081" width="17.85546875" style="1" bestFit="1" customWidth="1"/>
    <col min="14082" max="14082" width="10.85546875" style="1" customWidth="1"/>
    <col min="14083" max="14083" width="9.42578125" style="1" customWidth="1"/>
    <col min="14084" max="14084" width="7.85546875" style="1" customWidth="1"/>
    <col min="14085" max="14085" width="9" style="1" customWidth="1"/>
    <col min="14086" max="14086" width="9.140625" style="1" customWidth="1"/>
    <col min="14087" max="14087" width="8.7109375" style="1" customWidth="1"/>
    <col min="14088" max="14088" width="8.140625" style="1" customWidth="1"/>
    <col min="14089" max="14089" width="9.28515625" style="1" bestFit="1" customWidth="1"/>
    <col min="14090" max="14090" width="9.5703125" style="1" customWidth="1"/>
    <col min="14091" max="14091" width="7.42578125" style="1" bestFit="1" customWidth="1"/>
    <col min="14092" max="14092" width="9.7109375" style="1" customWidth="1"/>
    <col min="14093" max="14093" width="9.140625" style="1" customWidth="1"/>
    <col min="14094" max="14094" width="7.140625" style="1" customWidth="1"/>
    <col min="14095" max="14095" width="8" style="1" customWidth="1"/>
    <col min="14096" max="14096" width="5.28515625" style="1" bestFit="1" customWidth="1"/>
    <col min="14097" max="14097" width="11.140625" style="1" customWidth="1"/>
    <col min="14098" max="14098" width="8.7109375" style="1" bestFit="1" customWidth="1"/>
    <col min="14099" max="14099" width="9.85546875" style="1" customWidth="1"/>
    <col min="14100" max="14100" width="11.140625" style="1" customWidth="1"/>
    <col min="14101" max="14101" width="12.7109375" style="1" customWidth="1"/>
    <col min="14102" max="14102" width="9.5703125" style="1" customWidth="1"/>
    <col min="14103" max="14103" width="10.28515625" style="1" customWidth="1"/>
    <col min="14104" max="14104" width="11.28515625" style="1" customWidth="1"/>
    <col min="14105" max="14105" width="15.140625" style="1" bestFit="1" customWidth="1"/>
    <col min="14106" max="14106" width="9.7109375" style="1" customWidth="1"/>
    <col min="14107" max="14107" width="10.42578125" style="1" customWidth="1"/>
    <col min="14108" max="14108" width="12.7109375" style="1" customWidth="1"/>
    <col min="14109" max="14109" width="19.5703125" style="1" customWidth="1"/>
    <col min="14110" max="14110" width="12" style="1" customWidth="1"/>
    <col min="14111" max="14111" width="13.5703125" style="1" customWidth="1"/>
    <col min="14112" max="14112" width="19.140625" style="1" customWidth="1"/>
    <col min="14113" max="14113" width="6.85546875" style="1" customWidth="1"/>
    <col min="14114" max="14114" width="9.28515625" style="1" customWidth="1"/>
    <col min="14115" max="14115" width="11" style="1" customWidth="1"/>
    <col min="14116" max="14116" width="13" style="1" customWidth="1"/>
    <col min="14117" max="14124" width="11" style="1" customWidth="1"/>
    <col min="14125" max="14125" width="13" style="1" customWidth="1"/>
    <col min="14126" max="14126" width="15.85546875" style="1" customWidth="1"/>
    <col min="14127" max="14136" width="11" style="1" customWidth="1"/>
    <col min="14137" max="14137" width="10.42578125" style="1" customWidth="1"/>
    <col min="14138" max="14139" width="10.5703125" style="1" customWidth="1"/>
    <col min="14140" max="14140" width="11.7109375" style="1" customWidth="1"/>
    <col min="14141" max="14142" width="13.85546875" style="1" customWidth="1"/>
    <col min="14143" max="14289" width="11" style="1" customWidth="1"/>
    <col min="14290" max="14336" width="11" style="1"/>
    <col min="14337" max="14337" width="17.85546875" style="1" bestFit="1" customWidth="1"/>
    <col min="14338" max="14338" width="10.85546875" style="1" customWidth="1"/>
    <col min="14339" max="14339" width="9.42578125" style="1" customWidth="1"/>
    <col min="14340" max="14340" width="7.85546875" style="1" customWidth="1"/>
    <col min="14341" max="14341" width="9" style="1" customWidth="1"/>
    <col min="14342" max="14342" width="9.140625" style="1" customWidth="1"/>
    <col min="14343" max="14343" width="8.7109375" style="1" customWidth="1"/>
    <col min="14344" max="14344" width="8.140625" style="1" customWidth="1"/>
    <col min="14345" max="14345" width="9.28515625" style="1" bestFit="1" customWidth="1"/>
    <col min="14346" max="14346" width="9.5703125" style="1" customWidth="1"/>
    <col min="14347" max="14347" width="7.42578125" style="1" bestFit="1" customWidth="1"/>
    <col min="14348" max="14348" width="9.7109375" style="1" customWidth="1"/>
    <col min="14349" max="14349" width="9.140625" style="1" customWidth="1"/>
    <col min="14350" max="14350" width="7.140625" style="1" customWidth="1"/>
    <col min="14351" max="14351" width="8" style="1" customWidth="1"/>
    <col min="14352" max="14352" width="5.28515625" style="1" bestFit="1" customWidth="1"/>
    <col min="14353" max="14353" width="11.140625" style="1" customWidth="1"/>
    <col min="14354" max="14354" width="8.7109375" style="1" bestFit="1" customWidth="1"/>
    <col min="14355" max="14355" width="9.85546875" style="1" customWidth="1"/>
    <col min="14356" max="14356" width="11.140625" style="1" customWidth="1"/>
    <col min="14357" max="14357" width="12.7109375" style="1" customWidth="1"/>
    <col min="14358" max="14358" width="9.5703125" style="1" customWidth="1"/>
    <col min="14359" max="14359" width="10.28515625" style="1" customWidth="1"/>
    <col min="14360" max="14360" width="11.28515625" style="1" customWidth="1"/>
    <col min="14361" max="14361" width="15.140625" style="1" bestFit="1" customWidth="1"/>
    <col min="14362" max="14362" width="9.7109375" style="1" customWidth="1"/>
    <col min="14363" max="14363" width="10.42578125" style="1" customWidth="1"/>
    <col min="14364" max="14364" width="12.7109375" style="1" customWidth="1"/>
    <col min="14365" max="14365" width="19.5703125" style="1" customWidth="1"/>
    <col min="14366" max="14366" width="12" style="1" customWidth="1"/>
    <col min="14367" max="14367" width="13.5703125" style="1" customWidth="1"/>
    <col min="14368" max="14368" width="19.140625" style="1" customWidth="1"/>
    <col min="14369" max="14369" width="6.85546875" style="1" customWidth="1"/>
    <col min="14370" max="14370" width="9.28515625" style="1" customWidth="1"/>
    <col min="14371" max="14371" width="11" style="1" customWidth="1"/>
    <col min="14372" max="14372" width="13" style="1" customWidth="1"/>
    <col min="14373" max="14380" width="11" style="1" customWidth="1"/>
    <col min="14381" max="14381" width="13" style="1" customWidth="1"/>
    <col min="14382" max="14382" width="15.85546875" style="1" customWidth="1"/>
    <col min="14383" max="14392" width="11" style="1" customWidth="1"/>
    <col min="14393" max="14393" width="10.42578125" style="1" customWidth="1"/>
    <col min="14394" max="14395" width="10.5703125" style="1" customWidth="1"/>
    <col min="14396" max="14396" width="11.7109375" style="1" customWidth="1"/>
    <col min="14397" max="14398" width="13.85546875" style="1" customWidth="1"/>
    <col min="14399" max="14545" width="11" style="1" customWidth="1"/>
    <col min="14546" max="14592" width="11" style="1"/>
    <col min="14593" max="14593" width="17.85546875" style="1" bestFit="1" customWidth="1"/>
    <col min="14594" max="14594" width="10.85546875" style="1" customWidth="1"/>
    <col min="14595" max="14595" width="9.42578125" style="1" customWidth="1"/>
    <col min="14596" max="14596" width="7.85546875" style="1" customWidth="1"/>
    <col min="14597" max="14597" width="9" style="1" customWidth="1"/>
    <col min="14598" max="14598" width="9.140625" style="1" customWidth="1"/>
    <col min="14599" max="14599" width="8.7109375" style="1" customWidth="1"/>
    <col min="14600" max="14600" width="8.140625" style="1" customWidth="1"/>
    <col min="14601" max="14601" width="9.28515625" style="1" bestFit="1" customWidth="1"/>
    <col min="14602" max="14602" width="9.5703125" style="1" customWidth="1"/>
    <col min="14603" max="14603" width="7.42578125" style="1" bestFit="1" customWidth="1"/>
    <col min="14604" max="14604" width="9.7109375" style="1" customWidth="1"/>
    <col min="14605" max="14605" width="9.140625" style="1" customWidth="1"/>
    <col min="14606" max="14606" width="7.140625" style="1" customWidth="1"/>
    <col min="14607" max="14607" width="8" style="1" customWidth="1"/>
    <col min="14608" max="14608" width="5.28515625" style="1" bestFit="1" customWidth="1"/>
    <col min="14609" max="14609" width="11.140625" style="1" customWidth="1"/>
    <col min="14610" max="14610" width="8.7109375" style="1" bestFit="1" customWidth="1"/>
    <col min="14611" max="14611" width="9.85546875" style="1" customWidth="1"/>
    <col min="14612" max="14612" width="11.140625" style="1" customWidth="1"/>
    <col min="14613" max="14613" width="12.7109375" style="1" customWidth="1"/>
    <col min="14614" max="14614" width="9.5703125" style="1" customWidth="1"/>
    <col min="14615" max="14615" width="10.28515625" style="1" customWidth="1"/>
    <col min="14616" max="14616" width="11.28515625" style="1" customWidth="1"/>
    <col min="14617" max="14617" width="15.140625" style="1" bestFit="1" customWidth="1"/>
    <col min="14618" max="14618" width="9.7109375" style="1" customWidth="1"/>
    <col min="14619" max="14619" width="10.42578125" style="1" customWidth="1"/>
    <col min="14620" max="14620" width="12.7109375" style="1" customWidth="1"/>
    <col min="14621" max="14621" width="19.5703125" style="1" customWidth="1"/>
    <col min="14622" max="14622" width="12" style="1" customWidth="1"/>
    <col min="14623" max="14623" width="13.5703125" style="1" customWidth="1"/>
    <col min="14624" max="14624" width="19.140625" style="1" customWidth="1"/>
    <col min="14625" max="14625" width="6.85546875" style="1" customWidth="1"/>
    <col min="14626" max="14626" width="9.28515625" style="1" customWidth="1"/>
    <col min="14627" max="14627" width="11" style="1" customWidth="1"/>
    <col min="14628" max="14628" width="13" style="1" customWidth="1"/>
    <col min="14629" max="14636" width="11" style="1" customWidth="1"/>
    <col min="14637" max="14637" width="13" style="1" customWidth="1"/>
    <col min="14638" max="14638" width="15.85546875" style="1" customWidth="1"/>
    <col min="14639" max="14648" width="11" style="1" customWidth="1"/>
    <col min="14649" max="14649" width="10.42578125" style="1" customWidth="1"/>
    <col min="14650" max="14651" width="10.5703125" style="1" customWidth="1"/>
    <col min="14652" max="14652" width="11.7109375" style="1" customWidth="1"/>
    <col min="14653" max="14654" width="13.85546875" style="1" customWidth="1"/>
    <col min="14655" max="14801" width="11" style="1" customWidth="1"/>
    <col min="14802" max="14848" width="11" style="1"/>
    <col min="14849" max="14849" width="17.85546875" style="1" bestFit="1" customWidth="1"/>
    <col min="14850" max="14850" width="10.85546875" style="1" customWidth="1"/>
    <col min="14851" max="14851" width="9.42578125" style="1" customWidth="1"/>
    <col min="14852" max="14852" width="7.85546875" style="1" customWidth="1"/>
    <col min="14853" max="14853" width="9" style="1" customWidth="1"/>
    <col min="14854" max="14854" width="9.140625" style="1" customWidth="1"/>
    <col min="14855" max="14855" width="8.7109375" style="1" customWidth="1"/>
    <col min="14856" max="14856" width="8.140625" style="1" customWidth="1"/>
    <col min="14857" max="14857" width="9.28515625" style="1" bestFit="1" customWidth="1"/>
    <col min="14858" max="14858" width="9.5703125" style="1" customWidth="1"/>
    <col min="14859" max="14859" width="7.42578125" style="1" bestFit="1" customWidth="1"/>
    <col min="14860" max="14860" width="9.7109375" style="1" customWidth="1"/>
    <col min="14861" max="14861" width="9.140625" style="1" customWidth="1"/>
    <col min="14862" max="14862" width="7.140625" style="1" customWidth="1"/>
    <col min="14863" max="14863" width="8" style="1" customWidth="1"/>
    <col min="14864" max="14864" width="5.28515625" style="1" bestFit="1" customWidth="1"/>
    <col min="14865" max="14865" width="11.140625" style="1" customWidth="1"/>
    <col min="14866" max="14866" width="8.7109375" style="1" bestFit="1" customWidth="1"/>
    <col min="14867" max="14867" width="9.85546875" style="1" customWidth="1"/>
    <col min="14868" max="14868" width="11.140625" style="1" customWidth="1"/>
    <col min="14869" max="14869" width="12.7109375" style="1" customWidth="1"/>
    <col min="14870" max="14870" width="9.5703125" style="1" customWidth="1"/>
    <col min="14871" max="14871" width="10.28515625" style="1" customWidth="1"/>
    <col min="14872" max="14872" width="11.28515625" style="1" customWidth="1"/>
    <col min="14873" max="14873" width="15.140625" style="1" bestFit="1" customWidth="1"/>
    <col min="14874" max="14874" width="9.7109375" style="1" customWidth="1"/>
    <col min="14875" max="14875" width="10.42578125" style="1" customWidth="1"/>
    <col min="14876" max="14876" width="12.7109375" style="1" customWidth="1"/>
    <col min="14877" max="14877" width="19.5703125" style="1" customWidth="1"/>
    <col min="14878" max="14878" width="12" style="1" customWidth="1"/>
    <col min="14879" max="14879" width="13.5703125" style="1" customWidth="1"/>
    <col min="14880" max="14880" width="19.140625" style="1" customWidth="1"/>
    <col min="14881" max="14881" width="6.85546875" style="1" customWidth="1"/>
    <col min="14882" max="14882" width="9.28515625" style="1" customWidth="1"/>
    <col min="14883" max="14883" width="11" style="1" customWidth="1"/>
    <col min="14884" max="14884" width="13" style="1" customWidth="1"/>
    <col min="14885" max="14892" width="11" style="1" customWidth="1"/>
    <col min="14893" max="14893" width="13" style="1" customWidth="1"/>
    <col min="14894" max="14894" width="15.85546875" style="1" customWidth="1"/>
    <col min="14895" max="14904" width="11" style="1" customWidth="1"/>
    <col min="14905" max="14905" width="10.42578125" style="1" customWidth="1"/>
    <col min="14906" max="14907" width="10.5703125" style="1" customWidth="1"/>
    <col min="14908" max="14908" width="11.7109375" style="1" customWidth="1"/>
    <col min="14909" max="14910" width="13.85546875" style="1" customWidth="1"/>
    <col min="14911" max="15057" width="11" style="1" customWidth="1"/>
    <col min="15058" max="15104" width="11" style="1"/>
    <col min="15105" max="15105" width="17.85546875" style="1" bestFit="1" customWidth="1"/>
    <col min="15106" max="15106" width="10.85546875" style="1" customWidth="1"/>
    <col min="15107" max="15107" width="9.42578125" style="1" customWidth="1"/>
    <col min="15108" max="15108" width="7.85546875" style="1" customWidth="1"/>
    <col min="15109" max="15109" width="9" style="1" customWidth="1"/>
    <col min="15110" max="15110" width="9.140625" style="1" customWidth="1"/>
    <col min="15111" max="15111" width="8.7109375" style="1" customWidth="1"/>
    <col min="15112" max="15112" width="8.140625" style="1" customWidth="1"/>
    <col min="15113" max="15113" width="9.28515625" style="1" bestFit="1" customWidth="1"/>
    <col min="15114" max="15114" width="9.5703125" style="1" customWidth="1"/>
    <col min="15115" max="15115" width="7.42578125" style="1" bestFit="1" customWidth="1"/>
    <col min="15116" max="15116" width="9.7109375" style="1" customWidth="1"/>
    <col min="15117" max="15117" width="9.140625" style="1" customWidth="1"/>
    <col min="15118" max="15118" width="7.140625" style="1" customWidth="1"/>
    <col min="15119" max="15119" width="8" style="1" customWidth="1"/>
    <col min="15120" max="15120" width="5.28515625" style="1" bestFit="1" customWidth="1"/>
    <col min="15121" max="15121" width="11.140625" style="1" customWidth="1"/>
    <col min="15122" max="15122" width="8.7109375" style="1" bestFit="1" customWidth="1"/>
    <col min="15123" max="15123" width="9.85546875" style="1" customWidth="1"/>
    <col min="15124" max="15124" width="11.140625" style="1" customWidth="1"/>
    <col min="15125" max="15125" width="12.7109375" style="1" customWidth="1"/>
    <col min="15126" max="15126" width="9.5703125" style="1" customWidth="1"/>
    <col min="15127" max="15127" width="10.28515625" style="1" customWidth="1"/>
    <col min="15128" max="15128" width="11.28515625" style="1" customWidth="1"/>
    <col min="15129" max="15129" width="15.140625" style="1" bestFit="1" customWidth="1"/>
    <col min="15130" max="15130" width="9.7109375" style="1" customWidth="1"/>
    <col min="15131" max="15131" width="10.42578125" style="1" customWidth="1"/>
    <col min="15132" max="15132" width="12.7109375" style="1" customWidth="1"/>
    <col min="15133" max="15133" width="19.5703125" style="1" customWidth="1"/>
    <col min="15134" max="15134" width="12" style="1" customWidth="1"/>
    <col min="15135" max="15135" width="13.5703125" style="1" customWidth="1"/>
    <col min="15136" max="15136" width="19.140625" style="1" customWidth="1"/>
    <col min="15137" max="15137" width="6.85546875" style="1" customWidth="1"/>
    <col min="15138" max="15138" width="9.28515625" style="1" customWidth="1"/>
    <col min="15139" max="15139" width="11" style="1" customWidth="1"/>
    <col min="15140" max="15140" width="13" style="1" customWidth="1"/>
    <col min="15141" max="15148" width="11" style="1" customWidth="1"/>
    <col min="15149" max="15149" width="13" style="1" customWidth="1"/>
    <col min="15150" max="15150" width="15.85546875" style="1" customWidth="1"/>
    <col min="15151" max="15160" width="11" style="1" customWidth="1"/>
    <col min="15161" max="15161" width="10.42578125" style="1" customWidth="1"/>
    <col min="15162" max="15163" width="10.5703125" style="1" customWidth="1"/>
    <col min="15164" max="15164" width="11.7109375" style="1" customWidth="1"/>
    <col min="15165" max="15166" width="13.85546875" style="1" customWidth="1"/>
    <col min="15167" max="15313" width="11" style="1" customWidth="1"/>
    <col min="15314" max="15360" width="11" style="1"/>
    <col min="15361" max="15361" width="17.85546875" style="1" bestFit="1" customWidth="1"/>
    <col min="15362" max="15362" width="10.85546875" style="1" customWidth="1"/>
    <col min="15363" max="15363" width="9.42578125" style="1" customWidth="1"/>
    <col min="15364" max="15364" width="7.85546875" style="1" customWidth="1"/>
    <col min="15365" max="15365" width="9" style="1" customWidth="1"/>
    <col min="15366" max="15366" width="9.140625" style="1" customWidth="1"/>
    <col min="15367" max="15367" width="8.7109375" style="1" customWidth="1"/>
    <col min="15368" max="15368" width="8.140625" style="1" customWidth="1"/>
    <col min="15369" max="15369" width="9.28515625" style="1" bestFit="1" customWidth="1"/>
    <col min="15370" max="15370" width="9.5703125" style="1" customWidth="1"/>
    <col min="15371" max="15371" width="7.42578125" style="1" bestFit="1" customWidth="1"/>
    <col min="15372" max="15372" width="9.7109375" style="1" customWidth="1"/>
    <col min="15373" max="15373" width="9.140625" style="1" customWidth="1"/>
    <col min="15374" max="15374" width="7.140625" style="1" customWidth="1"/>
    <col min="15375" max="15375" width="8" style="1" customWidth="1"/>
    <col min="15376" max="15376" width="5.28515625" style="1" bestFit="1" customWidth="1"/>
    <col min="15377" max="15377" width="11.140625" style="1" customWidth="1"/>
    <col min="15378" max="15378" width="8.7109375" style="1" bestFit="1" customWidth="1"/>
    <col min="15379" max="15379" width="9.85546875" style="1" customWidth="1"/>
    <col min="15380" max="15380" width="11.140625" style="1" customWidth="1"/>
    <col min="15381" max="15381" width="12.7109375" style="1" customWidth="1"/>
    <col min="15382" max="15382" width="9.5703125" style="1" customWidth="1"/>
    <col min="15383" max="15383" width="10.28515625" style="1" customWidth="1"/>
    <col min="15384" max="15384" width="11.28515625" style="1" customWidth="1"/>
    <col min="15385" max="15385" width="15.140625" style="1" bestFit="1" customWidth="1"/>
    <col min="15386" max="15386" width="9.7109375" style="1" customWidth="1"/>
    <col min="15387" max="15387" width="10.42578125" style="1" customWidth="1"/>
    <col min="15388" max="15388" width="12.7109375" style="1" customWidth="1"/>
    <col min="15389" max="15389" width="19.5703125" style="1" customWidth="1"/>
    <col min="15390" max="15390" width="12" style="1" customWidth="1"/>
    <col min="15391" max="15391" width="13.5703125" style="1" customWidth="1"/>
    <col min="15392" max="15392" width="19.140625" style="1" customWidth="1"/>
    <col min="15393" max="15393" width="6.85546875" style="1" customWidth="1"/>
    <col min="15394" max="15394" width="9.28515625" style="1" customWidth="1"/>
    <col min="15395" max="15395" width="11" style="1" customWidth="1"/>
    <col min="15396" max="15396" width="13" style="1" customWidth="1"/>
    <col min="15397" max="15404" width="11" style="1" customWidth="1"/>
    <col min="15405" max="15405" width="13" style="1" customWidth="1"/>
    <col min="15406" max="15406" width="15.85546875" style="1" customWidth="1"/>
    <col min="15407" max="15416" width="11" style="1" customWidth="1"/>
    <col min="15417" max="15417" width="10.42578125" style="1" customWidth="1"/>
    <col min="15418" max="15419" width="10.5703125" style="1" customWidth="1"/>
    <col min="15420" max="15420" width="11.7109375" style="1" customWidth="1"/>
    <col min="15421" max="15422" width="13.85546875" style="1" customWidth="1"/>
    <col min="15423" max="15569" width="11" style="1" customWidth="1"/>
    <col min="15570" max="15616" width="11" style="1"/>
    <col min="15617" max="15617" width="17.85546875" style="1" bestFit="1" customWidth="1"/>
    <col min="15618" max="15618" width="10.85546875" style="1" customWidth="1"/>
    <col min="15619" max="15619" width="9.42578125" style="1" customWidth="1"/>
    <col min="15620" max="15620" width="7.85546875" style="1" customWidth="1"/>
    <col min="15621" max="15621" width="9" style="1" customWidth="1"/>
    <col min="15622" max="15622" width="9.140625" style="1" customWidth="1"/>
    <col min="15623" max="15623" width="8.7109375" style="1" customWidth="1"/>
    <col min="15624" max="15624" width="8.140625" style="1" customWidth="1"/>
    <col min="15625" max="15625" width="9.28515625" style="1" bestFit="1" customWidth="1"/>
    <col min="15626" max="15626" width="9.5703125" style="1" customWidth="1"/>
    <col min="15627" max="15627" width="7.42578125" style="1" bestFit="1" customWidth="1"/>
    <col min="15628" max="15628" width="9.7109375" style="1" customWidth="1"/>
    <col min="15629" max="15629" width="9.140625" style="1" customWidth="1"/>
    <col min="15630" max="15630" width="7.140625" style="1" customWidth="1"/>
    <col min="15631" max="15631" width="8" style="1" customWidth="1"/>
    <col min="15632" max="15632" width="5.28515625" style="1" bestFit="1" customWidth="1"/>
    <col min="15633" max="15633" width="11.140625" style="1" customWidth="1"/>
    <col min="15634" max="15634" width="8.7109375" style="1" bestFit="1" customWidth="1"/>
    <col min="15635" max="15635" width="9.85546875" style="1" customWidth="1"/>
    <col min="15636" max="15636" width="11.140625" style="1" customWidth="1"/>
    <col min="15637" max="15637" width="12.7109375" style="1" customWidth="1"/>
    <col min="15638" max="15638" width="9.5703125" style="1" customWidth="1"/>
    <col min="15639" max="15639" width="10.28515625" style="1" customWidth="1"/>
    <col min="15640" max="15640" width="11.28515625" style="1" customWidth="1"/>
    <col min="15641" max="15641" width="15.140625" style="1" bestFit="1" customWidth="1"/>
    <col min="15642" max="15642" width="9.7109375" style="1" customWidth="1"/>
    <col min="15643" max="15643" width="10.42578125" style="1" customWidth="1"/>
    <col min="15644" max="15644" width="12.7109375" style="1" customWidth="1"/>
    <col min="15645" max="15645" width="19.5703125" style="1" customWidth="1"/>
    <col min="15646" max="15646" width="12" style="1" customWidth="1"/>
    <col min="15647" max="15647" width="13.5703125" style="1" customWidth="1"/>
    <col min="15648" max="15648" width="19.140625" style="1" customWidth="1"/>
    <col min="15649" max="15649" width="6.85546875" style="1" customWidth="1"/>
    <col min="15650" max="15650" width="9.28515625" style="1" customWidth="1"/>
    <col min="15651" max="15651" width="11" style="1" customWidth="1"/>
    <col min="15652" max="15652" width="13" style="1" customWidth="1"/>
    <col min="15653" max="15660" width="11" style="1" customWidth="1"/>
    <col min="15661" max="15661" width="13" style="1" customWidth="1"/>
    <col min="15662" max="15662" width="15.85546875" style="1" customWidth="1"/>
    <col min="15663" max="15672" width="11" style="1" customWidth="1"/>
    <col min="15673" max="15673" width="10.42578125" style="1" customWidth="1"/>
    <col min="15674" max="15675" width="10.5703125" style="1" customWidth="1"/>
    <col min="15676" max="15676" width="11.7109375" style="1" customWidth="1"/>
    <col min="15677" max="15678" width="13.85546875" style="1" customWidth="1"/>
    <col min="15679" max="15825" width="11" style="1" customWidth="1"/>
    <col min="15826" max="15872" width="11" style="1"/>
    <col min="15873" max="15873" width="17.85546875" style="1" bestFit="1" customWidth="1"/>
    <col min="15874" max="15874" width="10.85546875" style="1" customWidth="1"/>
    <col min="15875" max="15875" width="9.42578125" style="1" customWidth="1"/>
    <col min="15876" max="15876" width="7.85546875" style="1" customWidth="1"/>
    <col min="15877" max="15877" width="9" style="1" customWidth="1"/>
    <col min="15878" max="15878" width="9.140625" style="1" customWidth="1"/>
    <col min="15879" max="15879" width="8.7109375" style="1" customWidth="1"/>
    <col min="15880" max="15880" width="8.140625" style="1" customWidth="1"/>
    <col min="15881" max="15881" width="9.28515625" style="1" bestFit="1" customWidth="1"/>
    <col min="15882" max="15882" width="9.5703125" style="1" customWidth="1"/>
    <col min="15883" max="15883" width="7.42578125" style="1" bestFit="1" customWidth="1"/>
    <col min="15884" max="15884" width="9.7109375" style="1" customWidth="1"/>
    <col min="15885" max="15885" width="9.140625" style="1" customWidth="1"/>
    <col min="15886" max="15886" width="7.140625" style="1" customWidth="1"/>
    <col min="15887" max="15887" width="8" style="1" customWidth="1"/>
    <col min="15888" max="15888" width="5.28515625" style="1" bestFit="1" customWidth="1"/>
    <col min="15889" max="15889" width="11.140625" style="1" customWidth="1"/>
    <col min="15890" max="15890" width="8.7109375" style="1" bestFit="1" customWidth="1"/>
    <col min="15891" max="15891" width="9.85546875" style="1" customWidth="1"/>
    <col min="15892" max="15892" width="11.140625" style="1" customWidth="1"/>
    <col min="15893" max="15893" width="12.7109375" style="1" customWidth="1"/>
    <col min="15894" max="15894" width="9.5703125" style="1" customWidth="1"/>
    <col min="15895" max="15895" width="10.28515625" style="1" customWidth="1"/>
    <col min="15896" max="15896" width="11.28515625" style="1" customWidth="1"/>
    <col min="15897" max="15897" width="15.140625" style="1" bestFit="1" customWidth="1"/>
    <col min="15898" max="15898" width="9.7109375" style="1" customWidth="1"/>
    <col min="15899" max="15899" width="10.42578125" style="1" customWidth="1"/>
    <col min="15900" max="15900" width="12.7109375" style="1" customWidth="1"/>
    <col min="15901" max="15901" width="19.5703125" style="1" customWidth="1"/>
    <col min="15902" max="15902" width="12" style="1" customWidth="1"/>
    <col min="15903" max="15903" width="13.5703125" style="1" customWidth="1"/>
    <col min="15904" max="15904" width="19.140625" style="1" customWidth="1"/>
    <col min="15905" max="15905" width="6.85546875" style="1" customWidth="1"/>
    <col min="15906" max="15906" width="9.28515625" style="1" customWidth="1"/>
    <col min="15907" max="15907" width="11" style="1" customWidth="1"/>
    <col min="15908" max="15908" width="13" style="1" customWidth="1"/>
    <col min="15909" max="15916" width="11" style="1" customWidth="1"/>
    <col min="15917" max="15917" width="13" style="1" customWidth="1"/>
    <col min="15918" max="15918" width="15.85546875" style="1" customWidth="1"/>
    <col min="15919" max="15928" width="11" style="1" customWidth="1"/>
    <col min="15929" max="15929" width="10.42578125" style="1" customWidth="1"/>
    <col min="15930" max="15931" width="10.5703125" style="1" customWidth="1"/>
    <col min="15932" max="15932" width="11.7109375" style="1" customWidth="1"/>
    <col min="15933" max="15934" width="13.85546875" style="1" customWidth="1"/>
    <col min="15935" max="16081" width="11" style="1" customWidth="1"/>
    <col min="16082" max="16128" width="11" style="1"/>
    <col min="16129" max="16129" width="17.85546875" style="1" bestFit="1" customWidth="1"/>
    <col min="16130" max="16130" width="10.85546875" style="1" customWidth="1"/>
    <col min="16131" max="16131" width="9.42578125" style="1" customWidth="1"/>
    <col min="16132" max="16132" width="7.85546875" style="1" customWidth="1"/>
    <col min="16133" max="16133" width="9" style="1" customWidth="1"/>
    <col min="16134" max="16134" width="9.140625" style="1" customWidth="1"/>
    <col min="16135" max="16135" width="8.7109375" style="1" customWidth="1"/>
    <col min="16136" max="16136" width="8.140625" style="1" customWidth="1"/>
    <col min="16137" max="16137" width="9.28515625" style="1" bestFit="1" customWidth="1"/>
    <col min="16138" max="16138" width="9.5703125" style="1" customWidth="1"/>
    <col min="16139" max="16139" width="7.42578125" style="1" bestFit="1" customWidth="1"/>
    <col min="16140" max="16140" width="9.7109375" style="1" customWidth="1"/>
    <col min="16141" max="16141" width="9.140625" style="1" customWidth="1"/>
    <col min="16142" max="16142" width="7.140625" style="1" customWidth="1"/>
    <col min="16143" max="16143" width="8" style="1" customWidth="1"/>
    <col min="16144" max="16144" width="5.28515625" style="1" bestFit="1" customWidth="1"/>
    <col min="16145" max="16145" width="11.140625" style="1" customWidth="1"/>
    <col min="16146" max="16146" width="8.7109375" style="1" bestFit="1" customWidth="1"/>
    <col min="16147" max="16147" width="9.85546875" style="1" customWidth="1"/>
    <col min="16148" max="16148" width="11.140625" style="1" customWidth="1"/>
    <col min="16149" max="16149" width="12.7109375" style="1" customWidth="1"/>
    <col min="16150" max="16150" width="9.5703125" style="1" customWidth="1"/>
    <col min="16151" max="16151" width="10.28515625" style="1" customWidth="1"/>
    <col min="16152" max="16152" width="11.28515625" style="1" customWidth="1"/>
    <col min="16153" max="16153" width="15.140625" style="1" bestFit="1" customWidth="1"/>
    <col min="16154" max="16154" width="9.7109375" style="1" customWidth="1"/>
    <col min="16155" max="16155" width="10.42578125" style="1" customWidth="1"/>
    <col min="16156" max="16156" width="12.7109375" style="1" customWidth="1"/>
    <col min="16157" max="16157" width="19.5703125" style="1" customWidth="1"/>
    <col min="16158" max="16158" width="12" style="1" customWidth="1"/>
    <col min="16159" max="16159" width="13.5703125" style="1" customWidth="1"/>
    <col min="16160" max="16160" width="19.140625" style="1" customWidth="1"/>
    <col min="16161" max="16161" width="6.85546875" style="1" customWidth="1"/>
    <col min="16162" max="16162" width="9.28515625" style="1" customWidth="1"/>
    <col min="16163" max="16163" width="11" style="1" customWidth="1"/>
    <col min="16164" max="16164" width="13" style="1" customWidth="1"/>
    <col min="16165" max="16172" width="11" style="1" customWidth="1"/>
    <col min="16173" max="16173" width="13" style="1" customWidth="1"/>
    <col min="16174" max="16174" width="15.85546875" style="1" customWidth="1"/>
    <col min="16175" max="16184" width="11" style="1" customWidth="1"/>
    <col min="16185" max="16185" width="10.42578125" style="1" customWidth="1"/>
    <col min="16186" max="16187" width="10.5703125" style="1" customWidth="1"/>
    <col min="16188" max="16188" width="11.7109375" style="1" customWidth="1"/>
    <col min="16189" max="16190" width="13.85546875" style="1" customWidth="1"/>
    <col min="16191" max="16337" width="11" style="1" customWidth="1"/>
    <col min="16338" max="16384" width="11" style="1"/>
  </cols>
  <sheetData>
    <row r="1" spans="1:62" x14ac:dyDescent="0.2">
      <c r="A1" s="1" t="s">
        <v>0</v>
      </c>
    </row>
    <row r="2" spans="1:62" x14ac:dyDescent="0.2">
      <c r="A2" s="5" t="s">
        <v>1</v>
      </c>
    </row>
    <row r="3" spans="1:62" x14ac:dyDescent="0.2"/>
    <row r="4" spans="1:62" x14ac:dyDescent="0.2">
      <c r="A4" s="8" t="s">
        <v>164</v>
      </c>
    </row>
    <row r="6" spans="1:62" x14ac:dyDescent="0.2">
      <c r="C6" s="3"/>
      <c r="P6" s="2"/>
    </row>
    <row r="7" spans="1:62" x14ac:dyDescent="0.2">
      <c r="C7" s="3"/>
      <c r="E7" s="413"/>
      <c r="F7" s="413"/>
      <c r="G7" s="414"/>
      <c r="H7" s="414"/>
      <c r="I7" s="414"/>
      <c r="J7" s="414"/>
      <c r="K7" s="414"/>
      <c r="P7" s="2"/>
      <c r="V7" s="6" t="s">
        <v>2</v>
      </c>
      <c r="BE7" s="1" t="s">
        <v>3</v>
      </c>
    </row>
    <row r="8" spans="1:62" x14ac:dyDescent="0.2">
      <c r="C8" s="7"/>
      <c r="E8" s="528" t="s">
        <v>131</v>
      </c>
      <c r="F8" s="528"/>
      <c r="G8" s="528"/>
      <c r="H8" s="528"/>
      <c r="I8" s="528"/>
      <c r="J8" s="528"/>
      <c r="K8" s="528"/>
      <c r="P8" s="2"/>
      <c r="Q8" s="6" t="s">
        <v>2</v>
      </c>
      <c r="BE8" s="1" t="s">
        <v>4</v>
      </c>
    </row>
    <row r="9" spans="1:62" x14ac:dyDescent="0.2">
      <c r="B9" s="391"/>
      <c r="C9" s="7"/>
      <c r="E9" s="529" t="s">
        <v>139</v>
      </c>
      <c r="F9" s="529"/>
      <c r="G9" s="529"/>
      <c r="H9" s="529"/>
      <c r="I9" s="529"/>
      <c r="J9" s="529"/>
      <c r="K9" s="529"/>
      <c r="P9" s="2"/>
      <c r="Q9" s="6" t="s">
        <v>2</v>
      </c>
      <c r="AG9" s="9"/>
      <c r="AK9" s="8" t="s">
        <v>5</v>
      </c>
      <c r="AL9" s="8"/>
      <c r="AM9" s="8"/>
    </row>
    <row r="10" spans="1:62" ht="15" customHeight="1" x14ac:dyDescent="0.2">
      <c r="A10" s="8"/>
      <c r="B10" s="391"/>
      <c r="C10" s="7"/>
      <c r="E10" s="529" t="s">
        <v>140</v>
      </c>
      <c r="F10" s="529"/>
      <c r="G10" s="529"/>
      <c r="H10" s="529"/>
      <c r="I10" s="529"/>
      <c r="J10" s="529"/>
      <c r="K10" s="529"/>
      <c r="P10" s="2"/>
      <c r="Q10" s="6"/>
      <c r="AG10" s="9"/>
      <c r="AK10" s="8"/>
      <c r="AL10" s="8"/>
      <c r="AM10" s="8"/>
    </row>
    <row r="11" spans="1:62" ht="12.75" thickBot="1" x14ac:dyDescent="0.25">
      <c r="A11" s="2"/>
      <c r="C11" s="10"/>
      <c r="E11" s="530" t="s">
        <v>141</v>
      </c>
      <c r="F11" s="530"/>
      <c r="G11" s="530"/>
      <c r="H11" s="530"/>
      <c r="I11" s="530"/>
      <c r="J11" s="530"/>
      <c r="K11" s="530"/>
      <c r="P11" s="2"/>
      <c r="AC11" s="8"/>
      <c r="AD11" s="8"/>
      <c r="AE11" s="8"/>
      <c r="AG11" s="9"/>
      <c r="AK11" s="8"/>
      <c r="AL11" s="8"/>
      <c r="AM11" s="8"/>
    </row>
    <row r="12" spans="1:62" ht="15.75" thickBot="1" x14ac:dyDescent="0.3">
      <c r="A12" s="2"/>
      <c r="C12" s="3"/>
      <c r="E12" s="543"/>
      <c r="F12" s="543"/>
      <c r="G12" s="543"/>
      <c r="H12" s="543"/>
      <c r="I12" s="543"/>
      <c r="J12" s="543"/>
      <c r="K12" s="543"/>
      <c r="P12" s="11"/>
      <c r="Q12" s="6"/>
      <c r="R12" s="6"/>
      <c r="S12" s="6"/>
      <c r="T12" s="6"/>
      <c r="U12" s="6"/>
      <c r="V12" s="6"/>
      <c r="W12" s="6"/>
      <c r="X12" s="6"/>
      <c r="Y12" s="6"/>
      <c r="Z12" s="6"/>
      <c r="AA12" s="6"/>
      <c r="AB12" s="2"/>
      <c r="AC12" s="8"/>
      <c r="AD12" s="12"/>
      <c r="AE12" s="8"/>
      <c r="AG12" s="13"/>
      <c r="AH12" s="14"/>
      <c r="AI12" s="14"/>
      <c r="AJ12" s="14"/>
      <c r="AK12" s="14"/>
      <c r="AL12" s="14"/>
      <c r="AM12" s="14"/>
      <c r="BE12" s="15"/>
      <c r="BF12" s="15"/>
      <c r="BG12" s="16" t="s">
        <v>6</v>
      </c>
      <c r="BH12" s="316" t="s">
        <v>164</v>
      </c>
      <c r="BI12" s="317"/>
      <c r="BJ12" s="318">
        <v>2016</v>
      </c>
    </row>
    <row r="13" spans="1:62" ht="12.75" thickBot="1" x14ac:dyDescent="0.25">
      <c r="A13" s="2"/>
      <c r="B13" s="17"/>
      <c r="C13" s="18" t="s">
        <v>7</v>
      </c>
      <c r="D13" s="19"/>
      <c r="E13" s="19"/>
      <c r="F13" s="20"/>
      <c r="G13" s="21"/>
      <c r="H13" s="21"/>
      <c r="I13" s="21"/>
      <c r="J13" s="21"/>
      <c r="K13" s="21"/>
      <c r="L13" s="21"/>
      <c r="M13" s="21"/>
      <c r="N13" s="22"/>
      <c r="O13" s="11"/>
      <c r="P13" s="11"/>
      <c r="AA13" s="1"/>
      <c r="AB13" s="2"/>
      <c r="AC13" s="8"/>
      <c r="AD13" s="12"/>
      <c r="AE13" s="8"/>
      <c r="AG13" s="13"/>
      <c r="AJ13" s="17"/>
      <c r="AK13" s="23" t="s">
        <v>79</v>
      </c>
      <c r="AL13" s="23" t="s">
        <v>79</v>
      </c>
      <c r="AM13" s="23" t="s">
        <v>79</v>
      </c>
      <c r="AN13" s="23" t="s">
        <v>79</v>
      </c>
      <c r="AO13" s="24" t="s">
        <v>8</v>
      </c>
      <c r="AP13" s="24" t="s">
        <v>8</v>
      </c>
      <c r="AQ13" s="24" t="s">
        <v>8</v>
      </c>
      <c r="AR13" s="24" t="s">
        <v>8</v>
      </c>
      <c r="AS13" s="25" t="s">
        <v>88</v>
      </c>
      <c r="AT13" s="25" t="s">
        <v>88</v>
      </c>
      <c r="AU13" s="25" t="s">
        <v>88</v>
      </c>
      <c r="AV13" s="25" t="s">
        <v>88</v>
      </c>
      <c r="AW13" s="26" t="s">
        <v>9</v>
      </c>
      <c r="AX13" s="26" t="s">
        <v>9</v>
      </c>
      <c r="AY13" s="26" t="s">
        <v>9</v>
      </c>
      <c r="AZ13" s="26" t="s">
        <v>9</v>
      </c>
      <c r="BA13" s="27" t="s">
        <v>10</v>
      </c>
      <c r="BB13" s="27" t="s">
        <v>10</v>
      </c>
      <c r="BC13" s="27" t="s">
        <v>10</v>
      </c>
      <c r="BD13" s="27" t="s">
        <v>10</v>
      </c>
      <c r="BE13" s="15"/>
      <c r="BF13" s="15"/>
      <c r="BG13" s="16" t="s">
        <v>6</v>
      </c>
      <c r="BH13" s="297"/>
      <c r="BI13" s="297"/>
      <c r="BJ13" s="319" t="s">
        <v>6</v>
      </c>
    </row>
    <row r="14" spans="1:62" ht="12.75" thickBot="1" x14ac:dyDescent="0.25">
      <c r="B14" s="508" t="s">
        <v>11</v>
      </c>
      <c r="C14" s="544"/>
      <c r="D14" s="544"/>
      <c r="E14" s="509"/>
      <c r="F14" s="28"/>
      <c r="G14" s="29"/>
      <c r="H14" s="30"/>
      <c r="I14" s="30"/>
      <c r="J14" s="29" t="s">
        <v>12</v>
      </c>
      <c r="K14" s="29"/>
      <c r="L14" s="29"/>
      <c r="M14" s="29"/>
      <c r="N14" s="31"/>
      <c r="O14" s="11"/>
      <c r="P14" s="11"/>
      <c r="Q14" s="415" t="s">
        <v>141</v>
      </c>
      <c r="R14" s="412"/>
      <c r="AA14" s="1"/>
      <c r="AB14" s="2"/>
      <c r="AC14" s="32" t="s">
        <v>13</v>
      </c>
      <c r="AD14" s="32"/>
      <c r="AE14" s="32"/>
      <c r="AF14" s="33"/>
      <c r="AG14" s="13"/>
      <c r="AJ14" s="17"/>
      <c r="AK14" s="34"/>
      <c r="AL14" s="35"/>
      <c r="AM14" s="36"/>
      <c r="AN14" s="37"/>
      <c r="AO14" s="34"/>
      <c r="AP14" s="35"/>
      <c r="AQ14" s="36"/>
      <c r="AR14" s="37"/>
      <c r="AS14" s="34"/>
      <c r="AT14" s="35"/>
      <c r="AU14" s="36"/>
      <c r="AV14" s="37"/>
      <c r="AW14" s="34"/>
      <c r="AX14" s="35"/>
      <c r="AY14" s="36"/>
      <c r="AZ14" s="37"/>
      <c r="BA14" s="34"/>
      <c r="BB14" s="35"/>
      <c r="BC14" s="36"/>
      <c r="BD14" s="38"/>
      <c r="BE14" s="39"/>
      <c r="BF14" s="39"/>
      <c r="BG14" s="39"/>
      <c r="BH14" s="320"/>
      <c r="BI14" s="320"/>
      <c r="BJ14" s="320"/>
    </row>
    <row r="15" spans="1:62" ht="132.75" thickBot="1" x14ac:dyDescent="0.25">
      <c r="A15" s="40"/>
      <c r="B15" s="41" t="s">
        <v>14</v>
      </c>
      <c r="C15" s="42" t="s">
        <v>15</v>
      </c>
      <c r="D15" s="43" t="s">
        <v>16</v>
      </c>
      <c r="E15" s="44" t="s">
        <v>17</v>
      </c>
      <c r="F15" s="45" t="s">
        <v>18</v>
      </c>
      <c r="G15" s="46" t="s">
        <v>19</v>
      </c>
      <c r="H15" s="46" t="s">
        <v>20</v>
      </c>
      <c r="I15" s="47" t="s">
        <v>21</v>
      </c>
      <c r="J15" s="545" t="s">
        <v>22</v>
      </c>
      <c r="K15" s="546"/>
      <c r="L15" s="47" t="s">
        <v>23</v>
      </c>
      <c r="M15" s="46" t="s">
        <v>24</v>
      </c>
      <c r="N15" s="389" t="s">
        <v>25</v>
      </c>
      <c r="O15" s="48" t="s">
        <v>26</v>
      </c>
      <c r="Q15" s="49" t="s">
        <v>27</v>
      </c>
      <c r="R15" s="50" t="s">
        <v>28</v>
      </c>
      <c r="S15" s="50" t="s">
        <v>29</v>
      </c>
      <c r="T15" s="50" t="s">
        <v>30</v>
      </c>
      <c r="U15" s="50" t="s">
        <v>31</v>
      </c>
      <c r="V15" s="50" t="s">
        <v>32</v>
      </c>
      <c r="W15" s="51" t="s">
        <v>33</v>
      </c>
      <c r="X15" s="51" t="s">
        <v>34</v>
      </c>
      <c r="Y15" s="51" t="s">
        <v>35</v>
      </c>
      <c r="Z15" s="51" t="s">
        <v>36</v>
      </c>
      <c r="AA15" s="52" t="s">
        <v>37</v>
      </c>
      <c r="AB15" s="2"/>
      <c r="AC15" s="53"/>
      <c r="AD15" s="54" t="s">
        <v>133</v>
      </c>
      <c r="AE15" s="55" t="s">
        <v>134</v>
      </c>
      <c r="AF15" s="54" t="s">
        <v>135</v>
      </c>
      <c r="AG15" s="13"/>
      <c r="AJ15" s="56" t="s">
        <v>38</v>
      </c>
      <c r="AK15" s="57" t="s">
        <v>39</v>
      </c>
      <c r="AL15" s="58" t="s">
        <v>40</v>
      </c>
      <c r="AM15" s="59" t="s">
        <v>41</v>
      </c>
      <c r="AN15" s="60" t="s">
        <v>42</v>
      </c>
      <c r="AO15" s="57" t="s">
        <v>39</v>
      </c>
      <c r="AP15" s="58" t="s">
        <v>40</v>
      </c>
      <c r="AQ15" s="59" t="s">
        <v>41</v>
      </c>
      <c r="AR15" s="60" t="s">
        <v>42</v>
      </c>
      <c r="AS15" s="57" t="s">
        <v>39</v>
      </c>
      <c r="AT15" s="58" t="s">
        <v>40</v>
      </c>
      <c r="AU15" s="59" t="s">
        <v>41</v>
      </c>
      <c r="AV15" s="60" t="s">
        <v>42</v>
      </c>
      <c r="AW15" s="57" t="s">
        <v>39</v>
      </c>
      <c r="AX15" s="58" t="s">
        <v>40</v>
      </c>
      <c r="AY15" s="59" t="s">
        <v>41</v>
      </c>
      <c r="AZ15" s="60" t="s">
        <v>42</v>
      </c>
      <c r="BA15" s="57" t="s">
        <v>39</v>
      </c>
      <c r="BB15" s="58" t="s">
        <v>40</v>
      </c>
      <c r="BC15" s="59" t="s">
        <v>41</v>
      </c>
      <c r="BD15" s="60" t="s">
        <v>42</v>
      </c>
      <c r="BE15" s="61" t="s">
        <v>43</v>
      </c>
      <c r="BF15" s="61" t="s">
        <v>44</v>
      </c>
      <c r="BG15" s="61" t="s">
        <v>45</v>
      </c>
      <c r="BH15" s="321" t="s">
        <v>43</v>
      </c>
      <c r="BI15" s="321" t="s">
        <v>44</v>
      </c>
      <c r="BJ15" s="321" t="s">
        <v>45</v>
      </c>
    </row>
    <row r="16" spans="1:62" x14ac:dyDescent="0.2">
      <c r="A16" s="62" t="s">
        <v>46</v>
      </c>
      <c r="B16" s="388">
        <v>62</v>
      </c>
      <c r="C16" s="63">
        <f t="shared" ref="C16:C27" si="0">D16/B16*100</f>
        <v>86.680541103017688</v>
      </c>
      <c r="D16" s="64">
        <f t="shared" ref="D16:D27" si="1">+R16</f>
        <v>53.741935483870968</v>
      </c>
      <c r="E16" s="65">
        <f>B16-D16</f>
        <v>8.258064516129032</v>
      </c>
      <c r="F16" s="66">
        <f t="shared" ref="F16:F27" si="2">+R16</f>
        <v>53.741935483870968</v>
      </c>
      <c r="G16" s="67">
        <f>+U16</f>
        <v>236</v>
      </c>
      <c r="H16" s="68">
        <f t="shared" ref="H16:H28" si="3">S16/Q16*100</f>
        <v>91.17647058823529</v>
      </c>
      <c r="I16" s="69">
        <f t="shared" ref="I16:I28" si="4">X16/U16</f>
        <v>6.0720338983050848</v>
      </c>
      <c r="J16" s="70">
        <f t="shared" ref="J16:J28" si="5">B16/Y$16*1000</f>
        <v>0.48980107756237057</v>
      </c>
      <c r="K16" s="71">
        <f t="shared" ref="K16:K27" si="6">W16/Y$16*1000</f>
        <v>2.1014046230901711</v>
      </c>
      <c r="L16" s="69">
        <f t="shared" ref="L16:L28" si="7">SUM(Q16-S16)/W16</f>
        <v>0.55263157894736847</v>
      </c>
      <c r="M16" s="68">
        <f t="shared" ref="M16:M27" si="8">W16/F16</f>
        <v>4.9495798319327733</v>
      </c>
      <c r="N16" s="69">
        <f t="shared" ref="N16:N28" si="9">Z16/W16*100</f>
        <v>6.3909774436090219</v>
      </c>
      <c r="O16" s="36">
        <f>+X16/W16</f>
        <v>5.3872180451127818</v>
      </c>
      <c r="P16" s="11">
        <v>31</v>
      </c>
      <c r="Q16" s="497">
        <v>1666</v>
      </c>
      <c r="R16" s="498">
        <f>Q16/31</f>
        <v>53.741935483870968</v>
      </c>
      <c r="S16" s="498">
        <v>1519</v>
      </c>
      <c r="T16" s="498">
        <f>S16/31</f>
        <v>49</v>
      </c>
      <c r="U16" s="498">
        <v>236</v>
      </c>
      <c r="V16" s="498">
        <v>30</v>
      </c>
      <c r="W16" s="498">
        <f>+U16+V16</f>
        <v>266</v>
      </c>
      <c r="X16" s="498">
        <v>1433</v>
      </c>
      <c r="Y16" s="499">
        <v>126582</v>
      </c>
      <c r="Z16" s="498">
        <v>17</v>
      </c>
      <c r="AA16" s="500">
        <v>1407</v>
      </c>
      <c r="AB16" s="2"/>
      <c r="AC16" s="74" t="s">
        <v>47</v>
      </c>
      <c r="AD16" s="75">
        <f>+W62+W85</f>
        <v>75</v>
      </c>
      <c r="AE16" s="75">
        <f>+W384</f>
        <v>1229</v>
      </c>
      <c r="AF16" s="76">
        <f>+AD16/AE16*100</f>
        <v>6.1025223759153784</v>
      </c>
      <c r="AG16" s="13"/>
      <c r="AJ16" s="77"/>
      <c r="AK16" s="56"/>
      <c r="AL16" s="62"/>
      <c r="AM16" s="78"/>
      <c r="AN16" s="79"/>
      <c r="AO16" s="56"/>
      <c r="AP16" s="62"/>
      <c r="AQ16" s="78"/>
      <c r="AR16" s="79"/>
      <c r="AS16" s="56"/>
      <c r="AT16" s="62"/>
      <c r="AU16" s="78"/>
      <c r="AV16" s="79"/>
      <c r="AW16" s="56"/>
      <c r="AX16" s="62"/>
      <c r="AY16" s="78"/>
      <c r="AZ16" s="79"/>
      <c r="BA16" s="56"/>
      <c r="BB16" s="62"/>
      <c r="BC16" s="78"/>
      <c r="BD16" s="69"/>
      <c r="BE16" s="39"/>
      <c r="BF16" s="39"/>
      <c r="BG16" s="39"/>
      <c r="BH16" s="320"/>
      <c r="BI16" s="320"/>
      <c r="BJ16" s="320"/>
    </row>
    <row r="17" spans="1:62" x14ac:dyDescent="0.2">
      <c r="A17" s="62" t="s">
        <v>48</v>
      </c>
      <c r="B17" s="388">
        <v>62</v>
      </c>
      <c r="C17" s="63">
        <f t="shared" si="0"/>
        <v>87.43047830923247</v>
      </c>
      <c r="D17" s="64">
        <f t="shared" si="1"/>
        <v>54.206896551724135</v>
      </c>
      <c r="E17" s="65">
        <f t="shared" ref="E17:E28" si="10">B17-D17</f>
        <v>7.7931034482758648</v>
      </c>
      <c r="F17" s="66">
        <f t="shared" si="2"/>
        <v>54.206896551724135</v>
      </c>
      <c r="G17" s="67">
        <f>+U17</f>
        <v>206</v>
      </c>
      <c r="H17" s="68">
        <f t="shared" si="3"/>
        <v>97.073791348600508</v>
      </c>
      <c r="I17" s="69">
        <f t="shared" si="4"/>
        <v>7.2524271844660193</v>
      </c>
      <c r="J17" s="70">
        <f t="shared" si="5"/>
        <v>0.48980107756237057</v>
      </c>
      <c r="K17" s="68">
        <f t="shared" si="6"/>
        <v>1.8802041364491002</v>
      </c>
      <c r="L17" s="69">
        <f t="shared" si="7"/>
        <v>0.19327731092436976</v>
      </c>
      <c r="M17" s="68">
        <f t="shared" si="8"/>
        <v>4.39058524173028</v>
      </c>
      <c r="N17" s="69">
        <f t="shared" si="9"/>
        <v>5.0420168067226889</v>
      </c>
      <c r="O17" s="78">
        <f t="shared" ref="O17:O28" si="11">+X17/W17</f>
        <v>6.2773109243697478</v>
      </c>
      <c r="P17" s="11">
        <v>29</v>
      </c>
      <c r="Q17" s="497">
        <v>1572</v>
      </c>
      <c r="R17" s="498">
        <f>Q17/29</f>
        <v>54.206896551724135</v>
      </c>
      <c r="S17" s="498">
        <v>1526</v>
      </c>
      <c r="T17" s="498">
        <f>S17/29</f>
        <v>52.620689655172413</v>
      </c>
      <c r="U17" s="498">
        <v>206</v>
      </c>
      <c r="V17" s="498">
        <v>32</v>
      </c>
      <c r="W17" s="498">
        <f>+U17+V17</f>
        <v>238</v>
      </c>
      <c r="X17" s="498">
        <v>1494</v>
      </c>
      <c r="Y17" s="499"/>
      <c r="Z17" s="498">
        <v>12</v>
      </c>
      <c r="AA17" s="500">
        <v>1433</v>
      </c>
      <c r="AB17" s="2"/>
      <c r="AC17" s="74" t="s">
        <v>49</v>
      </c>
      <c r="AD17" s="75">
        <f t="shared" ref="AD17:AD27" si="12">+W40+W63</f>
        <v>119</v>
      </c>
      <c r="AE17" s="75">
        <f t="shared" ref="AE17:AE27" si="13">+W385</f>
        <v>1126</v>
      </c>
      <c r="AF17" s="76">
        <f t="shared" ref="AF17:AF28" si="14">+AD17/AE17*100</f>
        <v>10.568383658969804</v>
      </c>
      <c r="AG17" s="13"/>
      <c r="AJ17" s="77"/>
      <c r="AK17" s="56"/>
      <c r="AL17" s="62"/>
      <c r="AM17" s="78"/>
      <c r="AN17" s="79"/>
      <c r="AO17" s="56"/>
      <c r="AP17" s="62"/>
      <c r="AQ17" s="78"/>
      <c r="AR17" s="79"/>
      <c r="AS17" s="56"/>
      <c r="AT17" s="62"/>
      <c r="AU17" s="78"/>
      <c r="AV17" s="79"/>
      <c r="AW17" s="56"/>
      <c r="AX17" s="62"/>
      <c r="AY17" s="78"/>
      <c r="AZ17" s="79"/>
      <c r="BA17" s="56"/>
      <c r="BB17" s="62"/>
      <c r="BC17" s="78"/>
      <c r="BD17" s="69"/>
      <c r="BE17" s="39"/>
      <c r="BF17" s="39"/>
      <c r="BG17" s="39"/>
      <c r="BH17" s="320"/>
      <c r="BI17" s="320"/>
      <c r="BJ17" s="320"/>
    </row>
    <row r="18" spans="1:62" ht="12.75" thickBot="1" x14ac:dyDescent="0.25">
      <c r="A18" s="62" t="s">
        <v>50</v>
      </c>
      <c r="B18" s="505">
        <v>62</v>
      </c>
      <c r="C18" s="63">
        <f t="shared" si="0"/>
        <v>92.039542143600414</v>
      </c>
      <c r="D18" s="64">
        <f t="shared" si="1"/>
        <v>57.064516129032256</v>
      </c>
      <c r="E18" s="65">
        <f t="shared" si="10"/>
        <v>4.9354838709677438</v>
      </c>
      <c r="F18" s="66">
        <f t="shared" si="2"/>
        <v>57.064516129032256</v>
      </c>
      <c r="G18" s="67">
        <f t="shared" ref="G18:G27" si="15">+U18</f>
        <v>248</v>
      </c>
      <c r="H18" s="68">
        <f t="shared" si="3"/>
        <v>98.869417750141324</v>
      </c>
      <c r="I18" s="69">
        <f t="shared" si="4"/>
        <v>7.205645161290323</v>
      </c>
      <c r="J18" s="70">
        <f t="shared" si="5"/>
        <v>0.48980107756237057</v>
      </c>
      <c r="K18" s="68">
        <f t="shared" si="6"/>
        <v>2.2515049533108975</v>
      </c>
      <c r="L18" s="69">
        <f t="shared" si="7"/>
        <v>7.0175438596491224E-2</v>
      </c>
      <c r="M18" s="68">
        <f t="shared" si="8"/>
        <v>4.9943470887507067</v>
      </c>
      <c r="N18" s="69">
        <f t="shared" si="9"/>
        <v>5.9649122807017543</v>
      </c>
      <c r="O18" s="78">
        <f t="shared" si="11"/>
        <v>6.2701754385964916</v>
      </c>
      <c r="P18" s="11">
        <v>31</v>
      </c>
      <c r="Q18" s="501">
        <v>1769</v>
      </c>
      <c r="R18" s="498">
        <f>Q18/31</f>
        <v>57.064516129032256</v>
      </c>
      <c r="S18" s="499">
        <v>1749</v>
      </c>
      <c r="T18" s="498">
        <f>S18/31</f>
        <v>56.41935483870968</v>
      </c>
      <c r="U18" s="499">
        <v>248</v>
      </c>
      <c r="V18" s="499">
        <v>37</v>
      </c>
      <c r="W18" s="498">
        <f t="shared" ref="W18:W27" si="16">+U18+V18</f>
        <v>285</v>
      </c>
      <c r="X18" s="499">
        <v>1787</v>
      </c>
      <c r="Y18" s="499"/>
      <c r="Z18" s="499">
        <v>17</v>
      </c>
      <c r="AA18" s="500">
        <v>1780</v>
      </c>
      <c r="AB18" s="2"/>
      <c r="AC18" s="74" t="s">
        <v>51</v>
      </c>
      <c r="AD18" s="75">
        <f t="shared" si="12"/>
        <v>125</v>
      </c>
      <c r="AE18" s="75">
        <f t="shared" si="13"/>
        <v>1267</v>
      </c>
      <c r="AF18" s="76">
        <f t="shared" si="14"/>
        <v>9.8658247829518544</v>
      </c>
      <c r="AG18" s="13"/>
      <c r="AJ18" s="80"/>
      <c r="AK18" s="80"/>
      <c r="AL18" s="81"/>
      <c r="AM18" s="82"/>
      <c r="AN18" s="83"/>
      <c r="AO18" s="80"/>
      <c r="AP18" s="81"/>
      <c r="AQ18" s="82"/>
      <c r="AR18" s="83"/>
      <c r="AS18" s="80"/>
      <c r="AT18" s="81"/>
      <c r="AU18" s="82"/>
      <c r="AV18" s="83"/>
      <c r="AW18" s="80"/>
      <c r="AX18" s="81"/>
      <c r="AY18" s="82"/>
      <c r="AZ18" s="83"/>
      <c r="BA18" s="80"/>
      <c r="BB18" s="81"/>
      <c r="BC18" s="82"/>
      <c r="BD18" s="30"/>
      <c r="BE18" s="84"/>
      <c r="BF18" s="84"/>
      <c r="BG18" s="84"/>
      <c r="BH18" s="322"/>
      <c r="BI18" s="322"/>
      <c r="BJ18" s="322"/>
    </row>
    <row r="19" spans="1:62" x14ac:dyDescent="0.2">
      <c r="A19" s="62" t="s">
        <v>52</v>
      </c>
      <c r="B19" s="505">
        <v>62</v>
      </c>
      <c r="C19" s="63">
        <f t="shared" si="0"/>
        <v>88.387096774193537</v>
      </c>
      <c r="D19" s="64">
        <f t="shared" si="1"/>
        <v>54.8</v>
      </c>
      <c r="E19" s="65">
        <f t="shared" si="10"/>
        <v>7.2000000000000028</v>
      </c>
      <c r="F19" s="66">
        <f t="shared" si="2"/>
        <v>54.8</v>
      </c>
      <c r="G19" s="67">
        <f t="shared" si="15"/>
        <v>208</v>
      </c>
      <c r="H19" s="68">
        <f t="shared" si="3"/>
        <v>91.119221411192214</v>
      </c>
      <c r="I19" s="69">
        <f t="shared" si="4"/>
        <v>6.6490384615384617</v>
      </c>
      <c r="J19" s="70">
        <f t="shared" si="5"/>
        <v>0.48980107756237057</v>
      </c>
      <c r="K19" s="68">
        <f t="shared" si="6"/>
        <v>1.9750043450095589</v>
      </c>
      <c r="L19" s="69">
        <f t="shared" si="7"/>
        <v>0.58399999999999996</v>
      </c>
      <c r="M19" s="68">
        <f t="shared" si="8"/>
        <v>4.562043795620438</v>
      </c>
      <c r="N19" s="69">
        <f t="shared" si="9"/>
        <v>8.4</v>
      </c>
      <c r="O19" s="78">
        <f t="shared" si="11"/>
        <v>5.532</v>
      </c>
      <c r="P19" s="11">
        <v>30</v>
      </c>
      <c r="Q19" s="501">
        <v>1644</v>
      </c>
      <c r="R19" s="498">
        <f>Q19/30</f>
        <v>54.8</v>
      </c>
      <c r="S19" s="499">
        <v>1498</v>
      </c>
      <c r="T19" s="498">
        <f>S19/30</f>
        <v>49.93333333333333</v>
      </c>
      <c r="U19" s="499">
        <v>208</v>
      </c>
      <c r="V19" s="499">
        <v>42</v>
      </c>
      <c r="W19" s="498">
        <f t="shared" si="16"/>
        <v>250</v>
      </c>
      <c r="X19" s="499">
        <v>1383</v>
      </c>
      <c r="Y19" s="499"/>
      <c r="Z19" s="499">
        <v>21</v>
      </c>
      <c r="AA19" s="500">
        <v>1372</v>
      </c>
      <c r="AB19" s="2"/>
      <c r="AC19" s="74" t="s">
        <v>53</v>
      </c>
      <c r="AD19" s="75">
        <f t="shared" si="12"/>
        <v>135</v>
      </c>
      <c r="AE19" s="75">
        <f t="shared" si="13"/>
        <v>1151</v>
      </c>
      <c r="AF19" s="76">
        <f t="shared" si="14"/>
        <v>11.728931364031277</v>
      </c>
      <c r="AG19" s="13"/>
      <c r="AH19" s="8"/>
      <c r="AI19" s="103">
        <v>31</v>
      </c>
      <c r="AJ19" s="56" t="s">
        <v>46</v>
      </c>
      <c r="AK19" s="56">
        <v>83</v>
      </c>
      <c r="AL19" s="86">
        <f>+AK19/31</f>
        <v>2.6774193548387095</v>
      </c>
      <c r="AM19" s="66">
        <v>118</v>
      </c>
      <c r="AN19" s="78">
        <v>0</v>
      </c>
      <c r="AO19" s="56">
        <v>119</v>
      </c>
      <c r="AP19" s="86">
        <f>+AO19/31</f>
        <v>3.838709677419355</v>
      </c>
      <c r="AQ19" s="66">
        <v>149</v>
      </c>
      <c r="AR19" s="78">
        <v>0</v>
      </c>
      <c r="AS19" s="56">
        <v>129</v>
      </c>
      <c r="AT19" s="86">
        <f>+AS19/31</f>
        <v>4.161290322580645</v>
      </c>
      <c r="AU19" s="66">
        <v>210</v>
      </c>
      <c r="AV19" s="78">
        <f>+AU19/AS19</f>
        <v>1.6279069767441861</v>
      </c>
      <c r="AW19" s="56">
        <v>70</v>
      </c>
      <c r="AX19" s="86">
        <f>+AW19/31</f>
        <v>2.2580645161290325</v>
      </c>
      <c r="AY19" s="66">
        <v>101</v>
      </c>
      <c r="AZ19" s="78">
        <f>+AY19/AW19</f>
        <v>1.4428571428571428</v>
      </c>
      <c r="BA19" s="56">
        <f>+AK19+AO19+AS19+AW19</f>
        <v>401</v>
      </c>
      <c r="BB19" s="86">
        <f>+BA19/31</f>
        <v>12.935483870967742</v>
      </c>
      <c r="BC19" s="66">
        <f>+AM19+AQ19+AU19+AY19</f>
        <v>578</v>
      </c>
      <c r="BD19" s="78">
        <f>+BC19/BA19</f>
        <v>1.4413965087281795</v>
      </c>
      <c r="BE19" s="87">
        <f t="shared" ref="BE19:BE31" si="17">+S337-BC19</f>
        <v>5669</v>
      </c>
      <c r="BF19" s="88">
        <f t="shared" ref="BF19:BF31" si="18">+S16+S39-AM19</f>
        <v>1859</v>
      </c>
      <c r="BG19" s="89">
        <f>+BF19/BE19*100</f>
        <v>32.792379608396544</v>
      </c>
      <c r="BH19" s="90">
        <f>+BE19/AI19</f>
        <v>182.87096774193549</v>
      </c>
      <c r="BI19" s="91">
        <f>+BF19/AI19</f>
        <v>59.967741935483872</v>
      </c>
      <c r="BJ19" s="92">
        <f>+BI19/BH19*100</f>
        <v>32.792379608396544</v>
      </c>
    </row>
    <row r="20" spans="1:62" x14ac:dyDescent="0.2">
      <c r="A20" s="62" t="s">
        <v>54</v>
      </c>
      <c r="B20" s="505">
        <v>62</v>
      </c>
      <c r="C20" s="63">
        <f t="shared" si="0"/>
        <v>89.386056191467219</v>
      </c>
      <c r="D20" s="64">
        <f t="shared" si="1"/>
        <v>55.41935483870968</v>
      </c>
      <c r="E20" s="65">
        <f t="shared" si="10"/>
        <v>6.5806451612903203</v>
      </c>
      <c r="F20" s="66">
        <f t="shared" si="2"/>
        <v>55.41935483870968</v>
      </c>
      <c r="G20" s="67">
        <f t="shared" si="15"/>
        <v>246</v>
      </c>
      <c r="H20" s="68">
        <f t="shared" si="3"/>
        <v>95.285215366705472</v>
      </c>
      <c r="I20" s="69">
        <f t="shared" si="4"/>
        <v>6.833333333333333</v>
      </c>
      <c r="J20" s="70">
        <f t="shared" si="5"/>
        <v>0.48980107756237057</v>
      </c>
      <c r="K20" s="68">
        <f t="shared" si="6"/>
        <v>2.1330046926103239</v>
      </c>
      <c r="L20" s="69">
        <f t="shared" si="7"/>
        <v>0.3</v>
      </c>
      <c r="M20" s="68">
        <f t="shared" si="8"/>
        <v>4.8719441210710128</v>
      </c>
      <c r="N20" s="69">
        <f t="shared" si="9"/>
        <v>1.8518518518518516</v>
      </c>
      <c r="O20" s="78">
        <f t="shared" si="11"/>
        <v>6.2259259259259263</v>
      </c>
      <c r="P20" s="11">
        <v>31</v>
      </c>
      <c r="Q20" s="501">
        <v>1718</v>
      </c>
      <c r="R20" s="498">
        <f>Q20/31</f>
        <v>55.41935483870968</v>
      </c>
      <c r="S20" s="499">
        <v>1637</v>
      </c>
      <c r="T20" s="498">
        <f>S20/31</f>
        <v>52.806451612903224</v>
      </c>
      <c r="U20" s="499">
        <v>246</v>
      </c>
      <c r="V20" s="499">
        <v>24</v>
      </c>
      <c r="W20" s="498">
        <f t="shared" si="16"/>
        <v>270</v>
      </c>
      <c r="X20" s="499">
        <v>1681</v>
      </c>
      <c r="Y20" s="499"/>
      <c r="Z20" s="499">
        <v>5</v>
      </c>
      <c r="AA20" s="500">
        <v>1663</v>
      </c>
      <c r="AB20" s="2"/>
      <c r="AC20" s="74" t="s">
        <v>55</v>
      </c>
      <c r="AD20" s="75">
        <f t="shared" si="12"/>
        <v>121</v>
      </c>
      <c r="AE20" s="75">
        <f t="shared" si="13"/>
        <v>1178</v>
      </c>
      <c r="AF20" s="76">
        <f t="shared" si="14"/>
        <v>10.271646859083191</v>
      </c>
      <c r="AG20" s="13"/>
      <c r="AH20" s="8">
        <f>+AI19+AI20</f>
        <v>60</v>
      </c>
      <c r="AI20" s="103">
        <v>29</v>
      </c>
      <c r="AJ20" s="56" t="s">
        <v>48</v>
      </c>
      <c r="AK20" s="56">
        <v>60</v>
      </c>
      <c r="AL20" s="86">
        <f>+AK20/29</f>
        <v>2.0689655172413794</v>
      </c>
      <c r="AM20" s="66">
        <v>86</v>
      </c>
      <c r="AN20" s="78">
        <v>0</v>
      </c>
      <c r="AO20" s="56">
        <v>82</v>
      </c>
      <c r="AP20" s="86">
        <f>+AO20/29</f>
        <v>2.8275862068965516</v>
      </c>
      <c r="AQ20" s="66">
        <v>112</v>
      </c>
      <c r="AR20" s="78">
        <v>0</v>
      </c>
      <c r="AS20" s="56">
        <v>106</v>
      </c>
      <c r="AT20" s="86">
        <f>+AS20/29</f>
        <v>3.6551724137931036</v>
      </c>
      <c r="AU20" s="66">
        <v>167</v>
      </c>
      <c r="AV20" s="78">
        <f t="shared" ref="AV20:AV30" si="19">+AU20/AS20</f>
        <v>1.5754716981132075</v>
      </c>
      <c r="AW20" s="56">
        <v>65</v>
      </c>
      <c r="AX20" s="86">
        <f>+AW20/29</f>
        <v>2.2413793103448274</v>
      </c>
      <c r="AY20" s="66">
        <v>95</v>
      </c>
      <c r="AZ20" s="78">
        <f t="shared" ref="AZ20:AZ31" si="20">+AY20/AW20</f>
        <v>1.4615384615384615</v>
      </c>
      <c r="BA20" s="56">
        <f t="shared" ref="BA20:BA30" si="21">+AK20+AO20+AS20+AW20</f>
        <v>313</v>
      </c>
      <c r="BB20" s="86">
        <f>+BA20/29</f>
        <v>10.793103448275861</v>
      </c>
      <c r="BC20" s="56">
        <f t="shared" ref="BC20:BC30" si="22">+AM20+AQ20+AU20+AY20</f>
        <v>460</v>
      </c>
      <c r="BD20" s="78">
        <f t="shared" ref="BD20:BD31" si="23">+BC20/BA20</f>
        <v>1.4696485623003195</v>
      </c>
      <c r="BE20" s="88">
        <f t="shared" si="17"/>
        <v>5285</v>
      </c>
      <c r="BF20" s="88">
        <f t="shared" si="18"/>
        <v>1879</v>
      </c>
      <c r="BG20" s="89">
        <f t="shared" ref="BG20:BG31" si="24">+BF20/BE20*100</f>
        <v>35.553453169347208</v>
      </c>
      <c r="BH20" s="90">
        <f t="shared" ref="BH20:BH30" si="25">+BE20/AI20</f>
        <v>182.24137931034483</v>
      </c>
      <c r="BI20" s="91">
        <f t="shared" ref="BI20:BI30" si="26">+BF20/AI20</f>
        <v>64.793103448275858</v>
      </c>
      <c r="BJ20" s="92">
        <f t="shared" ref="BJ20:BJ30" si="27">+BI20/BH20*100</f>
        <v>35.553453169347208</v>
      </c>
    </row>
    <row r="21" spans="1:62" x14ac:dyDescent="0.2">
      <c r="A21" s="62" t="s">
        <v>56</v>
      </c>
      <c r="B21" s="505">
        <v>62</v>
      </c>
      <c r="C21" s="63">
        <f t="shared" si="0"/>
        <v>102.20430107526882</v>
      </c>
      <c r="D21" s="64">
        <f t="shared" si="1"/>
        <v>63.366666666666667</v>
      </c>
      <c r="E21" s="65">
        <f t="shared" si="10"/>
        <v>-1.3666666666666671</v>
      </c>
      <c r="F21" s="66">
        <f t="shared" si="2"/>
        <v>63.366666666666667</v>
      </c>
      <c r="G21" s="67">
        <f t="shared" si="15"/>
        <v>245</v>
      </c>
      <c r="H21" s="68">
        <f t="shared" si="3"/>
        <v>94.581799053129927</v>
      </c>
      <c r="I21" s="69">
        <f t="shared" si="4"/>
        <v>7.2285714285714286</v>
      </c>
      <c r="J21" s="70">
        <f t="shared" si="5"/>
        <v>0.48980107756237057</v>
      </c>
      <c r="K21" s="68">
        <f t="shared" si="6"/>
        <v>2.2831050228310499</v>
      </c>
      <c r="L21" s="69">
        <f t="shared" si="7"/>
        <v>0.356401384083045</v>
      </c>
      <c r="M21" s="68">
        <f t="shared" si="8"/>
        <v>4.5607574960547081</v>
      </c>
      <c r="N21" s="69">
        <f t="shared" si="9"/>
        <v>5.8823529411764701</v>
      </c>
      <c r="O21" s="78">
        <f t="shared" si="11"/>
        <v>6.1280276816608996</v>
      </c>
      <c r="P21" s="11">
        <v>30</v>
      </c>
      <c r="Q21" s="501">
        <v>1901</v>
      </c>
      <c r="R21" s="498">
        <f>Q21/30</f>
        <v>63.366666666666667</v>
      </c>
      <c r="S21" s="499">
        <v>1798</v>
      </c>
      <c r="T21" s="498">
        <f>S21/30</f>
        <v>59.93333333333333</v>
      </c>
      <c r="U21" s="499">
        <v>245</v>
      </c>
      <c r="V21" s="499">
        <v>44</v>
      </c>
      <c r="W21" s="498">
        <f t="shared" si="16"/>
        <v>289</v>
      </c>
      <c r="X21" s="499">
        <v>1771</v>
      </c>
      <c r="Y21" s="499"/>
      <c r="Z21" s="499">
        <v>17</v>
      </c>
      <c r="AA21" s="500">
        <v>1746</v>
      </c>
      <c r="AB21" s="2"/>
      <c r="AC21" s="74" t="s">
        <v>57</v>
      </c>
      <c r="AD21" s="75">
        <f t="shared" si="12"/>
        <v>126</v>
      </c>
      <c r="AE21" s="75">
        <f t="shared" si="13"/>
        <v>1164</v>
      </c>
      <c r="AF21" s="76">
        <f t="shared" si="14"/>
        <v>10.824742268041238</v>
      </c>
      <c r="AG21" s="13"/>
      <c r="AH21" s="8">
        <f>+AH20+AI21</f>
        <v>91</v>
      </c>
      <c r="AI21" s="103">
        <v>31</v>
      </c>
      <c r="AJ21" s="56" t="s">
        <v>50</v>
      </c>
      <c r="AK21" s="56">
        <v>74</v>
      </c>
      <c r="AL21" s="86">
        <f>+AK21/31</f>
        <v>2.3870967741935485</v>
      </c>
      <c r="AM21" s="66">
        <v>110</v>
      </c>
      <c r="AN21" s="78">
        <v>0</v>
      </c>
      <c r="AO21" s="56">
        <v>104</v>
      </c>
      <c r="AP21" s="86">
        <f>+AO21/31</f>
        <v>3.3548387096774195</v>
      </c>
      <c r="AQ21" s="66">
        <v>145</v>
      </c>
      <c r="AR21" s="78">
        <v>0</v>
      </c>
      <c r="AS21" s="56">
        <v>123</v>
      </c>
      <c r="AT21" s="86">
        <f>+AS21/31</f>
        <v>3.967741935483871</v>
      </c>
      <c r="AU21" s="66">
        <v>188</v>
      </c>
      <c r="AV21" s="78">
        <f t="shared" si="19"/>
        <v>1.5284552845528456</v>
      </c>
      <c r="AW21" s="56">
        <v>69</v>
      </c>
      <c r="AX21" s="86">
        <f>+AW21/31</f>
        <v>2.225806451612903</v>
      </c>
      <c r="AY21" s="66">
        <v>100</v>
      </c>
      <c r="AZ21" s="78">
        <f t="shared" si="20"/>
        <v>1.4492753623188406</v>
      </c>
      <c r="BA21" s="56">
        <f t="shared" si="21"/>
        <v>370</v>
      </c>
      <c r="BB21" s="86">
        <f>+BA21/31</f>
        <v>11.935483870967742</v>
      </c>
      <c r="BC21" s="56">
        <f t="shared" si="22"/>
        <v>543</v>
      </c>
      <c r="BD21" s="78">
        <f t="shared" si="23"/>
        <v>1.4675675675675677</v>
      </c>
      <c r="BE21" s="88">
        <f t="shared" si="17"/>
        <v>5744</v>
      </c>
      <c r="BF21" s="88">
        <f t="shared" si="18"/>
        <v>2114</v>
      </c>
      <c r="BG21" s="89">
        <f t="shared" si="24"/>
        <v>36.803621169916433</v>
      </c>
      <c r="BH21" s="90">
        <f t="shared" si="25"/>
        <v>185.29032258064515</v>
      </c>
      <c r="BI21" s="91">
        <f t="shared" si="26"/>
        <v>68.193548387096769</v>
      </c>
      <c r="BJ21" s="92">
        <f t="shared" si="27"/>
        <v>36.803621169916433</v>
      </c>
    </row>
    <row r="22" spans="1:62" x14ac:dyDescent="0.2">
      <c r="A22" s="62" t="s">
        <v>58</v>
      </c>
      <c r="B22" s="505">
        <v>62</v>
      </c>
      <c r="C22" s="63">
        <f t="shared" si="0"/>
        <v>106.91987513007287</v>
      </c>
      <c r="D22" s="64">
        <f t="shared" si="1"/>
        <v>66.290322580645167</v>
      </c>
      <c r="E22" s="65">
        <f t="shared" si="10"/>
        <v>-4.2903225806451672</v>
      </c>
      <c r="F22" s="66">
        <f t="shared" si="2"/>
        <v>66.290322580645167</v>
      </c>
      <c r="G22" s="67">
        <f t="shared" si="15"/>
        <v>232</v>
      </c>
      <c r="H22" s="68">
        <f t="shared" si="3"/>
        <v>96.982968369829678</v>
      </c>
      <c r="I22" s="69">
        <f t="shared" si="4"/>
        <v>8.8017241379310338</v>
      </c>
      <c r="J22" s="70">
        <f t="shared" si="5"/>
        <v>0.48980107756237057</v>
      </c>
      <c r="K22" s="68">
        <f t="shared" si="6"/>
        <v>2.1725047795105148</v>
      </c>
      <c r="L22" s="69">
        <f t="shared" si="7"/>
        <v>0.22545454545454546</v>
      </c>
      <c r="M22" s="68">
        <f t="shared" si="8"/>
        <v>4.1484184914841844</v>
      </c>
      <c r="N22" s="69">
        <f t="shared" si="9"/>
        <v>4.3636363636363642</v>
      </c>
      <c r="O22" s="78">
        <f t="shared" si="11"/>
        <v>7.4254545454545458</v>
      </c>
      <c r="P22" s="11">
        <v>31</v>
      </c>
      <c r="Q22" s="501">
        <v>2055</v>
      </c>
      <c r="R22" s="498">
        <f>Q22/31</f>
        <v>66.290322580645167</v>
      </c>
      <c r="S22" s="499">
        <v>1993</v>
      </c>
      <c r="T22" s="498">
        <f>S22/31</f>
        <v>64.290322580645167</v>
      </c>
      <c r="U22" s="499">
        <v>232</v>
      </c>
      <c r="V22" s="499">
        <v>43</v>
      </c>
      <c r="W22" s="498">
        <f t="shared" si="16"/>
        <v>275</v>
      </c>
      <c r="X22" s="499">
        <v>2042</v>
      </c>
      <c r="Y22" s="499"/>
      <c r="Z22" s="499">
        <v>12</v>
      </c>
      <c r="AA22" s="500">
        <v>2013</v>
      </c>
      <c r="AB22" s="2"/>
      <c r="AC22" s="74" t="s">
        <v>59</v>
      </c>
      <c r="AD22" s="75">
        <f t="shared" si="12"/>
        <v>115</v>
      </c>
      <c r="AE22" s="75">
        <f t="shared" si="13"/>
        <v>1128</v>
      </c>
      <c r="AF22" s="76">
        <f t="shared" si="14"/>
        <v>10.195035460992907</v>
      </c>
      <c r="AG22" s="13"/>
      <c r="AH22" s="8">
        <f t="shared" ref="AH22:AH30" si="28">+AH21+AI22</f>
        <v>121</v>
      </c>
      <c r="AI22" s="103">
        <v>30</v>
      </c>
      <c r="AJ22" s="56" t="s">
        <v>52</v>
      </c>
      <c r="AK22" s="56">
        <v>59</v>
      </c>
      <c r="AL22" s="86">
        <f t="shared" ref="AL22:AL27" si="29">+AK22/30</f>
        <v>1.9666666666666666</v>
      </c>
      <c r="AM22" s="66">
        <v>87</v>
      </c>
      <c r="AN22" s="78">
        <f t="shared" ref="AN22:AN30" si="30">+AM22/AK22</f>
        <v>1.4745762711864407</v>
      </c>
      <c r="AO22" s="56">
        <v>101</v>
      </c>
      <c r="AP22" s="86">
        <f t="shared" ref="AP22:AP27" si="31">+AO22/30</f>
        <v>3.3666666666666667</v>
      </c>
      <c r="AQ22" s="66">
        <v>126</v>
      </c>
      <c r="AR22" s="78">
        <f t="shared" ref="AR22:AR31" si="32">+AQ22/AO22</f>
        <v>1.2475247524752475</v>
      </c>
      <c r="AS22" s="56">
        <v>110</v>
      </c>
      <c r="AT22" s="86">
        <f t="shared" ref="AT22:AT27" si="33">+AS22/30</f>
        <v>3.6666666666666665</v>
      </c>
      <c r="AU22" s="66">
        <v>165</v>
      </c>
      <c r="AV22" s="78">
        <f t="shared" si="19"/>
        <v>1.5</v>
      </c>
      <c r="AW22" s="56">
        <v>66</v>
      </c>
      <c r="AX22" s="86">
        <f t="shared" ref="AX22:AX27" si="34">+AW22/30</f>
        <v>2.2000000000000002</v>
      </c>
      <c r="AY22" s="66">
        <v>92</v>
      </c>
      <c r="AZ22" s="78">
        <f t="shared" si="20"/>
        <v>1.393939393939394</v>
      </c>
      <c r="BA22" s="56">
        <f t="shared" si="21"/>
        <v>336</v>
      </c>
      <c r="BB22" s="86">
        <f t="shared" ref="BB22:BB27" si="35">+BA22/30</f>
        <v>11.2</v>
      </c>
      <c r="BC22" s="56">
        <f t="shared" si="22"/>
        <v>470</v>
      </c>
      <c r="BD22" s="78">
        <f t="shared" si="23"/>
        <v>1.3988095238095237</v>
      </c>
      <c r="BE22" s="88">
        <f t="shared" si="17"/>
        <v>5480</v>
      </c>
      <c r="BF22" s="88">
        <f t="shared" si="18"/>
        <v>1861</v>
      </c>
      <c r="BG22" s="89">
        <f t="shared" si="24"/>
        <v>33.959854014598541</v>
      </c>
      <c r="BH22" s="90">
        <f t="shared" si="25"/>
        <v>182.66666666666666</v>
      </c>
      <c r="BI22" s="91">
        <f t="shared" si="26"/>
        <v>62.033333333333331</v>
      </c>
      <c r="BJ22" s="92">
        <f t="shared" si="27"/>
        <v>33.959854014598541</v>
      </c>
    </row>
    <row r="23" spans="1:62" x14ac:dyDescent="0.2">
      <c r="A23" s="62" t="s">
        <v>60</v>
      </c>
      <c r="B23" s="505">
        <v>62</v>
      </c>
      <c r="C23" s="63">
        <f t="shared" si="0"/>
        <v>100.20811654526536</v>
      </c>
      <c r="D23" s="64">
        <f t="shared" si="1"/>
        <v>62.12903225806452</v>
      </c>
      <c r="E23" s="65">
        <f t="shared" si="10"/>
        <v>-0.12903225806451957</v>
      </c>
      <c r="F23" s="66">
        <f t="shared" si="2"/>
        <v>62.12903225806452</v>
      </c>
      <c r="G23" s="67">
        <f t="shared" si="15"/>
        <v>231</v>
      </c>
      <c r="H23" s="68">
        <f t="shared" si="3"/>
        <v>94.288681204569059</v>
      </c>
      <c r="I23" s="69">
        <f t="shared" si="4"/>
        <v>8.5064935064935057</v>
      </c>
      <c r="J23" s="70">
        <f t="shared" si="5"/>
        <v>0.48980107756237057</v>
      </c>
      <c r="K23" s="68">
        <f t="shared" si="6"/>
        <v>2.1646047621304767</v>
      </c>
      <c r="L23" s="69">
        <f t="shared" si="7"/>
        <v>0.40145985401459855</v>
      </c>
      <c r="M23" s="68">
        <f t="shared" si="8"/>
        <v>4.4101765316718584</v>
      </c>
      <c r="N23" s="69">
        <f t="shared" si="9"/>
        <v>5.8394160583941606</v>
      </c>
      <c r="O23" s="78">
        <f t="shared" si="11"/>
        <v>7.1715328467153281</v>
      </c>
      <c r="P23" s="11">
        <v>31</v>
      </c>
      <c r="Q23" s="501">
        <v>1926</v>
      </c>
      <c r="R23" s="498">
        <f>Q23/31</f>
        <v>62.12903225806452</v>
      </c>
      <c r="S23" s="499">
        <v>1816</v>
      </c>
      <c r="T23" s="498">
        <f>S23/31</f>
        <v>58.58064516129032</v>
      </c>
      <c r="U23" s="499">
        <v>231</v>
      </c>
      <c r="V23" s="499">
        <v>43</v>
      </c>
      <c r="W23" s="498">
        <f t="shared" si="16"/>
        <v>274</v>
      </c>
      <c r="X23" s="499">
        <v>1965</v>
      </c>
      <c r="Y23" s="499"/>
      <c r="Z23" s="499">
        <v>16</v>
      </c>
      <c r="AA23" s="500">
        <v>1955</v>
      </c>
      <c r="AB23" s="2"/>
      <c r="AC23" s="74" t="s">
        <v>61</v>
      </c>
      <c r="AD23" s="75">
        <f t="shared" si="12"/>
        <v>127</v>
      </c>
      <c r="AE23" s="75">
        <f t="shared" si="13"/>
        <v>1170</v>
      </c>
      <c r="AF23" s="76">
        <f t="shared" si="14"/>
        <v>10.854700854700855</v>
      </c>
      <c r="AG23" s="13"/>
      <c r="AH23" s="8">
        <f t="shared" si="28"/>
        <v>152</v>
      </c>
      <c r="AI23" s="103">
        <v>31</v>
      </c>
      <c r="AJ23" s="56" t="s">
        <v>54</v>
      </c>
      <c r="AK23" s="56">
        <v>63</v>
      </c>
      <c r="AL23" s="86">
        <f>+AK23/31</f>
        <v>2.032258064516129</v>
      </c>
      <c r="AM23" s="66">
        <v>90</v>
      </c>
      <c r="AN23" s="78">
        <f t="shared" si="30"/>
        <v>1.4285714285714286</v>
      </c>
      <c r="AO23" s="56">
        <v>108</v>
      </c>
      <c r="AP23" s="86">
        <f>+AO23/31</f>
        <v>3.4838709677419355</v>
      </c>
      <c r="AQ23" s="66">
        <v>138</v>
      </c>
      <c r="AR23" s="78">
        <f t="shared" si="32"/>
        <v>1.2777777777777777</v>
      </c>
      <c r="AS23" s="56">
        <v>81</v>
      </c>
      <c r="AT23" s="86">
        <f>+AS23/31</f>
        <v>2.6129032258064515</v>
      </c>
      <c r="AU23" s="66">
        <v>119</v>
      </c>
      <c r="AV23" s="78">
        <f t="shared" si="19"/>
        <v>1.4691358024691359</v>
      </c>
      <c r="AW23" s="56">
        <v>69</v>
      </c>
      <c r="AX23" s="86">
        <f>+AW23/31</f>
        <v>2.225806451612903</v>
      </c>
      <c r="AY23" s="66">
        <v>101</v>
      </c>
      <c r="AZ23" s="78">
        <f t="shared" si="20"/>
        <v>1.463768115942029</v>
      </c>
      <c r="BA23" s="56">
        <f t="shared" si="21"/>
        <v>321</v>
      </c>
      <c r="BB23" s="86">
        <f>+BA23/31</f>
        <v>10.35483870967742</v>
      </c>
      <c r="BC23" s="56">
        <f t="shared" si="22"/>
        <v>448</v>
      </c>
      <c r="BD23" s="78">
        <f t="shared" si="23"/>
        <v>1.395638629283489</v>
      </c>
      <c r="BE23" s="88">
        <f t="shared" si="17"/>
        <v>5886</v>
      </c>
      <c r="BF23" s="88">
        <f t="shared" si="18"/>
        <v>2015</v>
      </c>
      <c r="BG23" s="89">
        <f t="shared" si="24"/>
        <v>34.233775059463134</v>
      </c>
      <c r="BH23" s="90">
        <f t="shared" si="25"/>
        <v>189.87096774193549</v>
      </c>
      <c r="BI23" s="91">
        <f t="shared" si="26"/>
        <v>65</v>
      </c>
      <c r="BJ23" s="92">
        <f t="shared" si="27"/>
        <v>34.233775059463134</v>
      </c>
    </row>
    <row r="24" spans="1:62" x14ac:dyDescent="0.2">
      <c r="A24" s="62" t="s">
        <v>62</v>
      </c>
      <c r="B24" s="505">
        <v>62</v>
      </c>
      <c r="C24" s="63">
        <f t="shared" si="0"/>
        <v>101.23655913978496</v>
      </c>
      <c r="D24" s="64">
        <f t="shared" si="1"/>
        <v>62.766666666666666</v>
      </c>
      <c r="E24" s="65">
        <f t="shared" si="10"/>
        <v>-0.76666666666666572</v>
      </c>
      <c r="F24" s="66">
        <f t="shared" si="2"/>
        <v>62.766666666666666</v>
      </c>
      <c r="G24" s="67">
        <f t="shared" si="15"/>
        <v>232</v>
      </c>
      <c r="H24" s="68">
        <f t="shared" si="3"/>
        <v>96.0169941582581</v>
      </c>
      <c r="I24" s="69">
        <f t="shared" si="4"/>
        <v>7.8663793103448274</v>
      </c>
      <c r="J24" s="70">
        <f t="shared" si="5"/>
        <v>0.48980107756237057</v>
      </c>
      <c r="K24" s="68">
        <f t="shared" si="6"/>
        <v>2.1330046926103239</v>
      </c>
      <c r="L24" s="69">
        <f t="shared" si="7"/>
        <v>0.27777777777777779</v>
      </c>
      <c r="M24" s="68">
        <f t="shared" si="8"/>
        <v>4.3016463090812538</v>
      </c>
      <c r="N24" s="69">
        <f t="shared" si="9"/>
        <v>9.6296296296296298</v>
      </c>
      <c r="O24" s="78">
        <f t="shared" si="11"/>
        <v>6.7592592592592595</v>
      </c>
      <c r="P24" s="11">
        <v>30</v>
      </c>
      <c r="Q24" s="501">
        <v>1883</v>
      </c>
      <c r="R24" s="498">
        <f>Q24/30</f>
        <v>62.766666666666666</v>
      </c>
      <c r="S24" s="499">
        <v>1808</v>
      </c>
      <c r="T24" s="498">
        <f>S24/30</f>
        <v>60.266666666666666</v>
      </c>
      <c r="U24" s="499">
        <v>232</v>
      </c>
      <c r="V24" s="499">
        <v>38</v>
      </c>
      <c r="W24" s="498">
        <f t="shared" si="16"/>
        <v>270</v>
      </c>
      <c r="X24" s="499">
        <v>1825</v>
      </c>
      <c r="Y24" s="499"/>
      <c r="Z24" s="499">
        <v>26</v>
      </c>
      <c r="AA24" s="500">
        <v>1816</v>
      </c>
      <c r="AB24" s="2"/>
      <c r="AC24" s="74" t="s">
        <v>63</v>
      </c>
      <c r="AD24" s="75">
        <f t="shared" si="12"/>
        <v>110</v>
      </c>
      <c r="AE24" s="75">
        <f t="shared" si="13"/>
        <v>1186</v>
      </c>
      <c r="AF24" s="76">
        <f t="shared" si="14"/>
        <v>9.2748735244519391</v>
      </c>
      <c r="AG24" s="13"/>
      <c r="AH24" s="8">
        <f t="shared" si="28"/>
        <v>182</v>
      </c>
      <c r="AI24" s="103">
        <v>30</v>
      </c>
      <c r="AJ24" s="56" t="s">
        <v>56</v>
      </c>
      <c r="AK24" s="56">
        <v>67</v>
      </c>
      <c r="AL24" s="86">
        <f t="shared" si="29"/>
        <v>2.2333333333333334</v>
      </c>
      <c r="AM24" s="66">
        <v>94</v>
      </c>
      <c r="AN24" s="78">
        <f t="shared" si="30"/>
        <v>1.4029850746268657</v>
      </c>
      <c r="AO24" s="56">
        <v>124</v>
      </c>
      <c r="AP24" s="86">
        <f t="shared" si="31"/>
        <v>4.1333333333333337</v>
      </c>
      <c r="AQ24" s="66">
        <v>163</v>
      </c>
      <c r="AR24" s="78">
        <f t="shared" si="32"/>
        <v>1.314516129032258</v>
      </c>
      <c r="AS24" s="56">
        <v>116</v>
      </c>
      <c r="AT24" s="86">
        <f t="shared" si="33"/>
        <v>3.8666666666666667</v>
      </c>
      <c r="AU24" s="66">
        <v>183</v>
      </c>
      <c r="AV24" s="78">
        <f t="shared" si="19"/>
        <v>1.5775862068965518</v>
      </c>
      <c r="AW24" s="56">
        <v>44</v>
      </c>
      <c r="AX24" s="86">
        <f t="shared" si="34"/>
        <v>1.4666666666666666</v>
      </c>
      <c r="AY24" s="66">
        <v>69</v>
      </c>
      <c r="AZ24" s="78">
        <f t="shared" si="20"/>
        <v>1.5681818181818181</v>
      </c>
      <c r="BA24" s="56">
        <f t="shared" si="21"/>
        <v>351</v>
      </c>
      <c r="BB24" s="86">
        <f t="shared" si="35"/>
        <v>11.7</v>
      </c>
      <c r="BC24" s="56">
        <f t="shared" si="22"/>
        <v>509</v>
      </c>
      <c r="BD24" s="78">
        <f t="shared" si="23"/>
        <v>1.4501424501424502</v>
      </c>
      <c r="BE24" s="88">
        <f t="shared" si="17"/>
        <v>5493</v>
      </c>
      <c r="BF24" s="88">
        <f t="shared" si="18"/>
        <v>2173</v>
      </c>
      <c r="BG24" s="89">
        <f t="shared" si="24"/>
        <v>39.559439286364459</v>
      </c>
      <c r="BH24" s="90">
        <f t="shared" si="25"/>
        <v>183.1</v>
      </c>
      <c r="BI24" s="91">
        <f t="shared" si="26"/>
        <v>72.433333333333337</v>
      </c>
      <c r="BJ24" s="92">
        <f t="shared" si="27"/>
        <v>39.559439286364466</v>
      </c>
    </row>
    <row r="25" spans="1:62" x14ac:dyDescent="0.2">
      <c r="A25" s="62" t="s">
        <v>64</v>
      </c>
      <c r="B25" s="505">
        <v>62</v>
      </c>
      <c r="C25" s="63">
        <f t="shared" si="0"/>
        <v>88.761706555671168</v>
      </c>
      <c r="D25" s="64">
        <f t="shared" si="1"/>
        <v>55.032258064516128</v>
      </c>
      <c r="E25" s="65">
        <f t="shared" si="10"/>
        <v>6.9677419354838719</v>
      </c>
      <c r="F25" s="66">
        <f t="shared" si="2"/>
        <v>55.032258064516128</v>
      </c>
      <c r="G25" s="67">
        <f t="shared" si="15"/>
        <v>207</v>
      </c>
      <c r="H25" s="68">
        <f t="shared" si="3"/>
        <v>94.02110199296601</v>
      </c>
      <c r="I25" s="69">
        <f t="shared" si="4"/>
        <v>7.72463768115942</v>
      </c>
      <c r="J25" s="70">
        <f t="shared" si="5"/>
        <v>0.48980107756237057</v>
      </c>
      <c r="K25" s="68">
        <f t="shared" si="6"/>
        <v>1.9987043971496739</v>
      </c>
      <c r="L25" s="69">
        <f t="shared" si="7"/>
        <v>0.40316205533596838</v>
      </c>
      <c r="M25" s="68">
        <f t="shared" si="8"/>
        <v>4.5973036342321221</v>
      </c>
      <c r="N25" s="69">
        <f t="shared" si="9"/>
        <v>3.9525691699604746</v>
      </c>
      <c r="O25" s="78">
        <f t="shared" si="11"/>
        <v>6.3201581027667988</v>
      </c>
      <c r="P25" s="11">
        <v>31</v>
      </c>
      <c r="Q25" s="501">
        <v>1706</v>
      </c>
      <c r="R25" s="498">
        <f>Q25/31</f>
        <v>55.032258064516128</v>
      </c>
      <c r="S25" s="499">
        <v>1604</v>
      </c>
      <c r="T25" s="498">
        <f>S25/31</f>
        <v>51.741935483870968</v>
      </c>
      <c r="U25" s="499">
        <v>207</v>
      </c>
      <c r="V25" s="499">
        <v>46</v>
      </c>
      <c r="W25" s="498">
        <f t="shared" si="16"/>
        <v>253</v>
      </c>
      <c r="X25" s="499">
        <v>1599</v>
      </c>
      <c r="Y25" s="499"/>
      <c r="Z25" s="499">
        <v>10</v>
      </c>
      <c r="AA25" s="500">
        <v>1568</v>
      </c>
      <c r="AB25" s="2"/>
      <c r="AC25" s="74" t="s">
        <v>65</v>
      </c>
      <c r="AD25" s="75">
        <f t="shared" si="12"/>
        <v>111</v>
      </c>
      <c r="AE25" s="75">
        <f t="shared" si="13"/>
        <v>1126</v>
      </c>
      <c r="AF25" s="76">
        <f t="shared" si="14"/>
        <v>9.8579040852575481</v>
      </c>
      <c r="AH25" s="8">
        <f t="shared" si="28"/>
        <v>213</v>
      </c>
      <c r="AI25" s="103">
        <v>31</v>
      </c>
      <c r="AJ25" s="56" t="s">
        <v>58</v>
      </c>
      <c r="AK25" s="56">
        <v>59</v>
      </c>
      <c r="AL25" s="86">
        <f>+AK25/31</f>
        <v>1.903225806451613</v>
      </c>
      <c r="AM25" s="66">
        <v>85</v>
      </c>
      <c r="AN25" s="78">
        <f t="shared" si="30"/>
        <v>1.4406779661016949</v>
      </c>
      <c r="AO25" s="56">
        <v>97</v>
      </c>
      <c r="AP25" s="86">
        <f>+AO25/31</f>
        <v>3.129032258064516</v>
      </c>
      <c r="AQ25" s="66">
        <v>132</v>
      </c>
      <c r="AR25" s="78">
        <f t="shared" si="32"/>
        <v>1.3608247422680413</v>
      </c>
      <c r="AS25" s="56">
        <v>100</v>
      </c>
      <c r="AT25" s="86">
        <f>+AS25/31</f>
        <v>3.225806451612903</v>
      </c>
      <c r="AU25" s="66">
        <v>152</v>
      </c>
      <c r="AV25" s="78">
        <f t="shared" si="19"/>
        <v>1.52</v>
      </c>
      <c r="AW25" s="56">
        <v>53</v>
      </c>
      <c r="AX25" s="86">
        <f>+AW25/31</f>
        <v>1.7096774193548387</v>
      </c>
      <c r="AY25" s="66">
        <v>81</v>
      </c>
      <c r="AZ25" s="78">
        <f t="shared" si="20"/>
        <v>1.5283018867924529</v>
      </c>
      <c r="BA25" s="56">
        <f>+AK25+AO25+AS25+AW25</f>
        <v>309</v>
      </c>
      <c r="BB25" s="86">
        <f>+BA25/31</f>
        <v>9.9677419354838701</v>
      </c>
      <c r="BC25" s="56">
        <f t="shared" si="22"/>
        <v>450</v>
      </c>
      <c r="BD25" s="78">
        <f t="shared" si="23"/>
        <v>1.4563106796116505</v>
      </c>
      <c r="BE25" s="88">
        <f>+S343-BC25</f>
        <v>6206</v>
      </c>
      <c r="BF25" s="88">
        <f t="shared" si="18"/>
        <v>2393</v>
      </c>
      <c r="BG25" s="89">
        <f t="shared" si="24"/>
        <v>38.559458588462782</v>
      </c>
      <c r="BH25" s="90">
        <f t="shared" si="25"/>
        <v>200.19354838709677</v>
      </c>
      <c r="BI25" s="91">
        <f t="shared" si="26"/>
        <v>77.193548387096769</v>
      </c>
      <c r="BJ25" s="92">
        <f t="shared" si="27"/>
        <v>38.559458588462775</v>
      </c>
    </row>
    <row r="26" spans="1:62" x14ac:dyDescent="0.2">
      <c r="A26" s="62" t="s">
        <v>66</v>
      </c>
      <c r="B26" s="505">
        <v>62</v>
      </c>
      <c r="C26" s="63">
        <f t="shared" si="0"/>
        <v>89.516129032258064</v>
      </c>
      <c r="D26" s="64">
        <f t="shared" si="1"/>
        <v>55.5</v>
      </c>
      <c r="E26" s="65">
        <f t="shared" si="10"/>
        <v>6.5</v>
      </c>
      <c r="F26" s="66">
        <f t="shared" si="2"/>
        <v>55.5</v>
      </c>
      <c r="G26" s="67">
        <f t="shared" si="15"/>
        <v>191</v>
      </c>
      <c r="H26" s="68">
        <f t="shared" si="3"/>
        <v>98.978978978978986</v>
      </c>
      <c r="I26" s="69">
        <f t="shared" si="4"/>
        <v>8.010471204188482</v>
      </c>
      <c r="J26" s="70">
        <f t="shared" si="5"/>
        <v>0.48980107756237057</v>
      </c>
      <c r="K26" s="68">
        <f t="shared" si="6"/>
        <v>1.8249040147888325</v>
      </c>
      <c r="L26" s="69">
        <f t="shared" si="7"/>
        <v>7.3593073593073599E-2</v>
      </c>
      <c r="M26" s="68">
        <f t="shared" si="8"/>
        <v>4.1621621621621623</v>
      </c>
      <c r="N26" s="69">
        <f t="shared" si="9"/>
        <v>6.0606060606060606</v>
      </c>
      <c r="O26" s="78">
        <f t="shared" si="11"/>
        <v>6.6233766233766236</v>
      </c>
      <c r="P26" s="11">
        <v>30</v>
      </c>
      <c r="Q26" s="501">
        <v>1665</v>
      </c>
      <c r="R26" s="498">
        <f>Q26/30</f>
        <v>55.5</v>
      </c>
      <c r="S26" s="499">
        <v>1648</v>
      </c>
      <c r="T26" s="498">
        <f>S26/30</f>
        <v>54.93333333333333</v>
      </c>
      <c r="U26" s="499">
        <v>191</v>
      </c>
      <c r="V26" s="499">
        <v>40</v>
      </c>
      <c r="W26" s="498">
        <f t="shared" si="16"/>
        <v>231</v>
      </c>
      <c r="X26" s="499">
        <v>1530</v>
      </c>
      <c r="Y26" s="499"/>
      <c r="Z26" s="499">
        <v>14</v>
      </c>
      <c r="AA26" s="500">
        <v>1524</v>
      </c>
      <c r="AB26" s="2"/>
      <c r="AC26" s="74" t="s">
        <v>67</v>
      </c>
      <c r="AD26" s="75">
        <f t="shared" si="12"/>
        <v>126</v>
      </c>
      <c r="AE26" s="75">
        <f t="shared" si="13"/>
        <v>1058</v>
      </c>
      <c r="AF26" s="76">
        <f t="shared" si="14"/>
        <v>11.909262759924385</v>
      </c>
      <c r="AH26" s="8">
        <f t="shared" si="28"/>
        <v>244</v>
      </c>
      <c r="AI26" s="103">
        <v>31</v>
      </c>
      <c r="AJ26" s="56" t="s">
        <v>60</v>
      </c>
      <c r="AK26" s="56">
        <v>55</v>
      </c>
      <c r="AL26" s="86">
        <f>+AK26/31</f>
        <v>1.7741935483870968</v>
      </c>
      <c r="AM26" s="66">
        <v>72</v>
      </c>
      <c r="AN26" s="78">
        <f t="shared" si="30"/>
        <v>1.3090909090909091</v>
      </c>
      <c r="AO26" s="56">
        <v>113</v>
      </c>
      <c r="AP26" s="86">
        <f>+AO26/31</f>
        <v>3.6451612903225805</v>
      </c>
      <c r="AQ26" s="66">
        <v>151</v>
      </c>
      <c r="AR26" s="78">
        <f t="shared" si="32"/>
        <v>1.336283185840708</v>
      </c>
      <c r="AS26" s="56">
        <v>73</v>
      </c>
      <c r="AT26" s="86">
        <f>+AS26/31</f>
        <v>2.3548387096774195</v>
      </c>
      <c r="AU26" s="66">
        <v>114</v>
      </c>
      <c r="AV26" s="78">
        <f t="shared" si="19"/>
        <v>1.5616438356164384</v>
      </c>
      <c r="AW26" s="56">
        <v>69</v>
      </c>
      <c r="AX26" s="86">
        <f>+AW26/31</f>
        <v>2.225806451612903</v>
      </c>
      <c r="AY26" s="66">
        <v>99</v>
      </c>
      <c r="AZ26" s="78">
        <f t="shared" si="20"/>
        <v>1.4347826086956521</v>
      </c>
      <c r="BA26" s="56">
        <f t="shared" si="21"/>
        <v>310</v>
      </c>
      <c r="BB26" s="86">
        <f>+BA26/31</f>
        <v>10</v>
      </c>
      <c r="BC26" s="56">
        <f t="shared" si="22"/>
        <v>436</v>
      </c>
      <c r="BD26" s="78">
        <f t="shared" si="23"/>
        <v>1.4064516129032258</v>
      </c>
      <c r="BE26" s="88">
        <f t="shared" si="17"/>
        <v>6020</v>
      </c>
      <c r="BF26" s="88">
        <f t="shared" si="18"/>
        <v>2224</v>
      </c>
      <c r="BG26" s="89">
        <f t="shared" si="24"/>
        <v>36.943521594684384</v>
      </c>
      <c r="BH26" s="90">
        <f t="shared" si="25"/>
        <v>194.19354838709677</v>
      </c>
      <c r="BI26" s="91">
        <f t="shared" si="26"/>
        <v>71.741935483870961</v>
      </c>
      <c r="BJ26" s="92">
        <f t="shared" si="27"/>
        <v>36.943521594684384</v>
      </c>
    </row>
    <row r="27" spans="1:62" ht="12.75" thickBot="1" x14ac:dyDescent="0.25">
      <c r="A27" s="62" t="s">
        <v>68</v>
      </c>
      <c r="B27" s="505">
        <v>62</v>
      </c>
      <c r="C27" s="63">
        <f t="shared" si="0"/>
        <v>88.345473465140472</v>
      </c>
      <c r="D27" s="64">
        <f t="shared" si="1"/>
        <v>54.774193548387096</v>
      </c>
      <c r="E27" s="65">
        <f t="shared" si="10"/>
        <v>7.2258064516129039</v>
      </c>
      <c r="F27" s="66">
        <f t="shared" si="2"/>
        <v>54.774193548387096</v>
      </c>
      <c r="G27" s="67">
        <f t="shared" si="15"/>
        <v>213</v>
      </c>
      <c r="H27" s="68">
        <f t="shared" si="3"/>
        <v>85.335689045936391</v>
      </c>
      <c r="I27" s="69">
        <f t="shared" si="4"/>
        <v>7.981220657276995</v>
      </c>
      <c r="J27" s="70">
        <f t="shared" si="5"/>
        <v>0.48980107756237057</v>
      </c>
      <c r="K27" s="68">
        <f t="shared" si="6"/>
        <v>1.9118042059692533</v>
      </c>
      <c r="L27" s="69">
        <f t="shared" si="7"/>
        <v>1.0289256198347108</v>
      </c>
      <c r="M27" s="68">
        <f t="shared" si="8"/>
        <v>4.418138987043581</v>
      </c>
      <c r="N27" s="69">
        <f t="shared" si="9"/>
        <v>7.0247933884297522</v>
      </c>
      <c r="O27" s="78">
        <f t="shared" si="11"/>
        <v>7.0247933884297522</v>
      </c>
      <c r="P27" s="11">
        <v>31</v>
      </c>
      <c r="Q27" s="501">
        <v>1698</v>
      </c>
      <c r="R27" s="498">
        <f>Q27/31</f>
        <v>54.774193548387096</v>
      </c>
      <c r="S27" s="499">
        <v>1449</v>
      </c>
      <c r="T27" s="498">
        <f>S27/31</f>
        <v>46.741935483870968</v>
      </c>
      <c r="U27" s="499">
        <v>213</v>
      </c>
      <c r="V27" s="499">
        <v>29</v>
      </c>
      <c r="W27" s="498">
        <f t="shared" si="16"/>
        <v>242</v>
      </c>
      <c r="X27" s="499">
        <v>1700</v>
      </c>
      <c r="Y27" s="499"/>
      <c r="Z27" s="499">
        <v>17</v>
      </c>
      <c r="AA27" s="500">
        <v>1680</v>
      </c>
      <c r="AB27" s="2"/>
      <c r="AC27" s="74" t="s">
        <v>69</v>
      </c>
      <c r="AD27" s="75">
        <f t="shared" si="12"/>
        <v>125</v>
      </c>
      <c r="AE27" s="75">
        <f t="shared" si="13"/>
        <v>1099</v>
      </c>
      <c r="AF27" s="76">
        <f t="shared" si="14"/>
        <v>11.373976342129207</v>
      </c>
      <c r="AH27" s="8">
        <f t="shared" si="28"/>
        <v>274</v>
      </c>
      <c r="AI27" s="103">
        <v>30</v>
      </c>
      <c r="AJ27" s="56" t="s">
        <v>62</v>
      </c>
      <c r="AK27" s="56">
        <v>68</v>
      </c>
      <c r="AL27" s="86">
        <f t="shared" si="29"/>
        <v>2.2666666666666666</v>
      </c>
      <c r="AM27" s="66">
        <v>104</v>
      </c>
      <c r="AN27" s="78">
        <f t="shared" si="30"/>
        <v>1.5294117647058822</v>
      </c>
      <c r="AO27" s="56">
        <v>97</v>
      </c>
      <c r="AP27" s="86">
        <f t="shared" si="31"/>
        <v>3.2333333333333334</v>
      </c>
      <c r="AQ27" s="66">
        <v>122</v>
      </c>
      <c r="AR27" s="78">
        <f t="shared" si="32"/>
        <v>1.2577319587628866</v>
      </c>
      <c r="AS27" s="56">
        <v>114</v>
      </c>
      <c r="AT27" s="86">
        <f t="shared" si="33"/>
        <v>3.8</v>
      </c>
      <c r="AU27" s="66">
        <v>161</v>
      </c>
      <c r="AV27" s="78">
        <f t="shared" si="19"/>
        <v>1.4122807017543859</v>
      </c>
      <c r="AW27" s="56">
        <v>62</v>
      </c>
      <c r="AX27" s="86">
        <f t="shared" si="34"/>
        <v>2.0666666666666669</v>
      </c>
      <c r="AY27" s="66">
        <v>82</v>
      </c>
      <c r="AZ27" s="78">
        <f t="shared" si="20"/>
        <v>1.3225806451612903</v>
      </c>
      <c r="BA27" s="56">
        <f t="shared" si="21"/>
        <v>341</v>
      </c>
      <c r="BB27" s="86">
        <f t="shared" si="35"/>
        <v>11.366666666666667</v>
      </c>
      <c r="BC27" s="56">
        <f t="shared" si="22"/>
        <v>469</v>
      </c>
      <c r="BD27" s="78">
        <f t="shared" si="23"/>
        <v>1.3753665689149561</v>
      </c>
      <c r="BE27" s="88">
        <f t="shared" si="17"/>
        <v>5708</v>
      </c>
      <c r="BF27" s="88">
        <f t="shared" si="18"/>
        <v>2147</v>
      </c>
      <c r="BG27" s="89">
        <f t="shared" si="24"/>
        <v>37.613875262789072</v>
      </c>
      <c r="BH27" s="90">
        <f t="shared" si="25"/>
        <v>190.26666666666668</v>
      </c>
      <c r="BI27" s="91">
        <f t="shared" si="26"/>
        <v>71.566666666666663</v>
      </c>
      <c r="BJ27" s="92">
        <f t="shared" si="27"/>
        <v>37.613875262789065</v>
      </c>
    </row>
    <row r="28" spans="1:62" s="8" customFormat="1" ht="12.75" thickBot="1" x14ac:dyDescent="0.25">
      <c r="A28" s="273" t="s">
        <v>70</v>
      </c>
      <c r="B28" s="274">
        <v>62</v>
      </c>
      <c r="C28" s="275">
        <f>D28/B28*100</f>
        <v>93.438216111404898</v>
      </c>
      <c r="D28" s="276">
        <f>+R28</f>
        <v>57.931693989071036</v>
      </c>
      <c r="E28" s="277">
        <f t="shared" si="10"/>
        <v>4.0683060109289642</v>
      </c>
      <c r="F28" s="278">
        <f>+R28</f>
        <v>57.931693989071036</v>
      </c>
      <c r="G28" s="279">
        <f>SUM(G16:G27)</f>
        <v>2695</v>
      </c>
      <c r="H28" s="280">
        <f t="shared" si="3"/>
        <v>94.538508701598829</v>
      </c>
      <c r="I28" s="281">
        <f t="shared" si="4"/>
        <v>7.4990723562152137</v>
      </c>
      <c r="J28" s="282">
        <f t="shared" si="5"/>
        <v>0.48980107756237057</v>
      </c>
      <c r="K28" s="280">
        <f>W28/Y$16*1000/12</f>
        <v>2.0691462187883478</v>
      </c>
      <c r="L28" s="281">
        <f t="shared" si="7"/>
        <v>0.36843779828189627</v>
      </c>
      <c r="M28" s="280">
        <f>W28/F28/12</f>
        <v>4.5211290855067681</v>
      </c>
      <c r="N28" s="283">
        <f t="shared" si="9"/>
        <v>5.8542793509385938</v>
      </c>
      <c r="O28" s="283">
        <f t="shared" si="11"/>
        <v>6.4301622653515746</v>
      </c>
      <c r="P28" s="93">
        <f>SUM(P16:P27)</f>
        <v>366</v>
      </c>
      <c r="Q28" s="502">
        <f>SUM(Q16:Q27)</f>
        <v>21203</v>
      </c>
      <c r="R28" s="506">
        <f>Q28/366</f>
        <v>57.931693989071036</v>
      </c>
      <c r="S28" s="503">
        <f>SUM(S16:S27)</f>
        <v>20045</v>
      </c>
      <c r="T28" s="506">
        <f>S28/366</f>
        <v>54.767759562841533</v>
      </c>
      <c r="U28" s="503">
        <f>SUM(U16:U27)</f>
        <v>2695</v>
      </c>
      <c r="V28" s="503">
        <f>SUM(V16:V27)</f>
        <v>448</v>
      </c>
      <c r="W28" s="503">
        <f>+V28+U28</f>
        <v>3143</v>
      </c>
      <c r="X28" s="503">
        <f>SUM(X16:X27)</f>
        <v>20210</v>
      </c>
      <c r="Y28" s="503">
        <v>126582</v>
      </c>
      <c r="Z28" s="503">
        <f>SUM(Z16:Z27)</f>
        <v>184</v>
      </c>
      <c r="AA28" s="504">
        <f>SUM(AA16:AA27)</f>
        <v>19957</v>
      </c>
      <c r="AB28" s="391"/>
      <c r="AC28" s="95" t="s">
        <v>71</v>
      </c>
      <c r="AD28" s="96">
        <f>SUM(AD16:AD27)</f>
        <v>1415</v>
      </c>
      <c r="AE28" s="96">
        <f>SUM(AE16:AE27)</f>
        <v>13882</v>
      </c>
      <c r="AF28" s="97">
        <f t="shared" si="14"/>
        <v>10.193055755654806</v>
      </c>
      <c r="AH28" s="8">
        <f t="shared" si="28"/>
        <v>305</v>
      </c>
      <c r="AI28" s="103">
        <v>31</v>
      </c>
      <c r="AJ28" s="56" t="s">
        <v>64</v>
      </c>
      <c r="AK28" s="56">
        <v>62</v>
      </c>
      <c r="AL28" s="86">
        <f>+AK28/31</f>
        <v>2</v>
      </c>
      <c r="AM28" s="66">
        <v>89</v>
      </c>
      <c r="AN28" s="78">
        <f t="shared" si="30"/>
        <v>1.435483870967742</v>
      </c>
      <c r="AO28" s="56">
        <v>110</v>
      </c>
      <c r="AP28" s="86">
        <f>+AO28/31</f>
        <v>3.5483870967741935</v>
      </c>
      <c r="AQ28" s="66">
        <v>145</v>
      </c>
      <c r="AR28" s="78">
        <f t="shared" si="32"/>
        <v>1.3181818181818181</v>
      </c>
      <c r="AS28" s="56">
        <v>100</v>
      </c>
      <c r="AT28" s="86">
        <f>+AS28/31</f>
        <v>3.225806451612903</v>
      </c>
      <c r="AU28" s="66">
        <v>161</v>
      </c>
      <c r="AV28" s="78">
        <f t="shared" si="19"/>
        <v>1.61</v>
      </c>
      <c r="AW28" s="56">
        <v>66</v>
      </c>
      <c r="AX28" s="86">
        <f>+AW28/31</f>
        <v>2.129032258064516</v>
      </c>
      <c r="AY28" s="66">
        <v>87</v>
      </c>
      <c r="AZ28" s="78">
        <f t="shared" si="20"/>
        <v>1.3181818181818181</v>
      </c>
      <c r="BA28" s="56">
        <f t="shared" si="21"/>
        <v>338</v>
      </c>
      <c r="BB28" s="86">
        <f>+BA28/31</f>
        <v>10.903225806451612</v>
      </c>
      <c r="BC28" s="56">
        <f t="shared" si="22"/>
        <v>482</v>
      </c>
      <c r="BD28" s="78">
        <f t="shared" si="23"/>
        <v>1.4260355029585798</v>
      </c>
      <c r="BE28" s="88">
        <f t="shared" si="17"/>
        <v>5330</v>
      </c>
      <c r="BF28" s="88">
        <f t="shared" si="18"/>
        <v>1989</v>
      </c>
      <c r="BG28" s="89">
        <f t="shared" si="24"/>
        <v>37.31707317073171</v>
      </c>
      <c r="BH28" s="99">
        <f t="shared" si="25"/>
        <v>171.93548387096774</v>
      </c>
      <c r="BI28" s="100">
        <f t="shared" si="26"/>
        <v>64.161290322580641</v>
      </c>
      <c r="BJ28" s="92">
        <f t="shared" si="27"/>
        <v>37.317073170731703</v>
      </c>
    </row>
    <row r="29" spans="1:62" x14ac:dyDescent="0.2">
      <c r="A29" s="5" t="s">
        <v>72</v>
      </c>
      <c r="C29" s="101"/>
      <c r="D29" s="102"/>
      <c r="E29" s="102"/>
      <c r="F29" s="102"/>
      <c r="P29" s="11"/>
      <c r="AB29" s="2"/>
      <c r="AH29" s="8">
        <f t="shared" si="28"/>
        <v>335</v>
      </c>
      <c r="AI29" s="103">
        <v>30</v>
      </c>
      <c r="AJ29" s="56" t="s">
        <v>66</v>
      </c>
      <c r="AK29" s="56">
        <v>50</v>
      </c>
      <c r="AL29" s="86">
        <f>+AK29/30</f>
        <v>1.6666666666666667</v>
      </c>
      <c r="AM29" s="66">
        <v>72</v>
      </c>
      <c r="AN29" s="78">
        <f t="shared" si="30"/>
        <v>1.44</v>
      </c>
      <c r="AO29" s="56">
        <v>96</v>
      </c>
      <c r="AP29" s="86">
        <f>+AO29/30</f>
        <v>3.2</v>
      </c>
      <c r="AQ29" s="66">
        <v>123</v>
      </c>
      <c r="AR29" s="78">
        <f t="shared" si="32"/>
        <v>1.28125</v>
      </c>
      <c r="AS29" s="56">
        <v>104</v>
      </c>
      <c r="AT29" s="86">
        <f>+AS29/30</f>
        <v>3.4666666666666668</v>
      </c>
      <c r="AU29" s="66">
        <v>160</v>
      </c>
      <c r="AV29" s="78">
        <f t="shared" si="19"/>
        <v>1.5384615384615385</v>
      </c>
      <c r="AW29" s="56">
        <v>59</v>
      </c>
      <c r="AX29" s="86">
        <f>+AW29/30</f>
        <v>1.9666666666666666</v>
      </c>
      <c r="AY29" s="66">
        <v>75</v>
      </c>
      <c r="AZ29" s="78">
        <f t="shared" si="20"/>
        <v>1.271186440677966</v>
      </c>
      <c r="BA29" s="56">
        <f t="shared" si="21"/>
        <v>309</v>
      </c>
      <c r="BB29" s="86">
        <f>+BA29/30</f>
        <v>10.3</v>
      </c>
      <c r="BC29" s="56">
        <f t="shared" si="22"/>
        <v>430</v>
      </c>
      <c r="BD29" s="78">
        <f t="shared" si="23"/>
        <v>1.3915857605177993</v>
      </c>
      <c r="BE29" s="88">
        <f t="shared" si="17"/>
        <v>5387</v>
      </c>
      <c r="BF29" s="88">
        <f t="shared" si="18"/>
        <v>2035</v>
      </c>
      <c r="BG29" s="89">
        <f t="shared" si="24"/>
        <v>37.776127714869126</v>
      </c>
      <c r="BH29" s="90">
        <f t="shared" si="25"/>
        <v>179.56666666666666</v>
      </c>
      <c r="BI29" s="91">
        <f t="shared" si="26"/>
        <v>67.833333333333329</v>
      </c>
      <c r="BJ29" s="92">
        <f t="shared" si="27"/>
        <v>37.776127714869126</v>
      </c>
    </row>
    <row r="30" spans="1:62" ht="12.75" thickBot="1" x14ac:dyDescent="0.25">
      <c r="A30" s="5" t="s">
        <v>1</v>
      </c>
      <c r="C30" s="4"/>
      <c r="E30" s="413"/>
      <c r="F30" s="413"/>
      <c r="G30" s="414"/>
      <c r="H30" s="414"/>
      <c r="I30" s="414"/>
      <c r="J30" s="414"/>
      <c r="K30" s="414"/>
      <c r="P30" s="103"/>
      <c r="AB30" s="2"/>
      <c r="AH30" s="8">
        <f t="shared" si="28"/>
        <v>366</v>
      </c>
      <c r="AI30" s="103">
        <v>31</v>
      </c>
      <c r="AJ30" s="56" t="s">
        <v>68</v>
      </c>
      <c r="AK30" s="56">
        <v>53</v>
      </c>
      <c r="AL30" s="86">
        <f>+AK30/31</f>
        <v>1.7096774193548387</v>
      </c>
      <c r="AM30" s="66">
        <v>72</v>
      </c>
      <c r="AN30" s="78">
        <f t="shared" si="30"/>
        <v>1.3584905660377358</v>
      </c>
      <c r="AO30" s="56">
        <v>119</v>
      </c>
      <c r="AP30" s="86">
        <f>+AO30/31</f>
        <v>3.838709677419355</v>
      </c>
      <c r="AQ30" s="66">
        <v>156</v>
      </c>
      <c r="AR30" s="78">
        <f t="shared" si="32"/>
        <v>1.3109243697478992</v>
      </c>
      <c r="AS30" s="56">
        <v>114</v>
      </c>
      <c r="AT30" s="98">
        <f>+AS30/31</f>
        <v>3.6774193548387095</v>
      </c>
      <c r="AU30" s="66">
        <v>189</v>
      </c>
      <c r="AV30" s="78">
        <f t="shared" si="19"/>
        <v>1.6578947368421053</v>
      </c>
      <c r="AW30" s="56">
        <v>77</v>
      </c>
      <c r="AX30" s="86">
        <f>+AW30/31</f>
        <v>2.4838709677419355</v>
      </c>
      <c r="AY30" s="66">
        <v>105</v>
      </c>
      <c r="AZ30" s="78">
        <f t="shared" si="20"/>
        <v>1.3636363636363635</v>
      </c>
      <c r="BA30" s="56">
        <f t="shared" si="21"/>
        <v>363</v>
      </c>
      <c r="BB30" s="86">
        <f>+BA30/31</f>
        <v>11.709677419354838</v>
      </c>
      <c r="BC30" s="56">
        <f t="shared" si="22"/>
        <v>522</v>
      </c>
      <c r="BD30" s="78">
        <f t="shared" si="23"/>
        <v>1.4380165289256199</v>
      </c>
      <c r="BE30" s="88">
        <f t="shared" si="17"/>
        <v>4976</v>
      </c>
      <c r="BF30" s="88">
        <f t="shared" si="18"/>
        <v>1827</v>
      </c>
      <c r="BG30" s="89">
        <f t="shared" si="24"/>
        <v>36.716237942122184</v>
      </c>
      <c r="BH30" s="90">
        <f t="shared" si="25"/>
        <v>160.51612903225808</v>
      </c>
      <c r="BI30" s="91">
        <f t="shared" si="26"/>
        <v>58.935483870967744</v>
      </c>
      <c r="BJ30" s="92">
        <f t="shared" si="27"/>
        <v>36.716237942122184</v>
      </c>
    </row>
    <row r="31" spans="1:62" s="8" customFormat="1" ht="12.75" thickBot="1" x14ac:dyDescent="0.25">
      <c r="A31" s="104"/>
      <c r="B31" s="391"/>
      <c r="C31" s="392"/>
      <c r="D31" s="392"/>
      <c r="E31" s="528" t="s">
        <v>131</v>
      </c>
      <c r="F31" s="528"/>
      <c r="G31" s="528"/>
      <c r="H31" s="528"/>
      <c r="I31" s="528"/>
      <c r="J31" s="528"/>
      <c r="K31" s="528"/>
      <c r="L31" s="391"/>
      <c r="M31" s="391"/>
      <c r="N31" s="391"/>
      <c r="O31" s="391"/>
      <c r="P31" s="11"/>
      <c r="AA31" s="391"/>
      <c r="AB31" s="391"/>
      <c r="AI31" s="103">
        <f>SUM(AI19:AI30)</f>
        <v>366</v>
      </c>
      <c r="AJ31" s="105" t="s">
        <v>70</v>
      </c>
      <c r="AK31" s="106">
        <f>SUM(AK19:AK30)</f>
        <v>753</v>
      </c>
      <c r="AL31" s="107">
        <f>+AK31/366</f>
        <v>2.057377049180328</v>
      </c>
      <c r="AM31" s="94">
        <f>SUM(AM19:AM30)</f>
        <v>1079</v>
      </c>
      <c r="AN31" s="108">
        <f>+AM31/AK31</f>
        <v>1.4329349269588314</v>
      </c>
      <c r="AO31" s="109">
        <f>SUM(AO19:AO30)</f>
        <v>1270</v>
      </c>
      <c r="AP31" s="110">
        <f>+AO31/366</f>
        <v>3.4699453551912569</v>
      </c>
      <c r="AQ31" s="111">
        <f>SUM(AQ19:AQ30)</f>
        <v>1662</v>
      </c>
      <c r="AR31" s="112">
        <f t="shared" si="32"/>
        <v>1.3086614173228346</v>
      </c>
      <c r="AS31" s="113">
        <f>SUM(AS19:AS30)</f>
        <v>1270</v>
      </c>
      <c r="AT31" s="114">
        <f>+AS31/366</f>
        <v>3.4699453551912569</v>
      </c>
      <c r="AU31" s="115">
        <f>SUM(AU19:AU30)</f>
        <v>1969</v>
      </c>
      <c r="AV31" s="116">
        <f>+AU31/AS31</f>
        <v>1.5503937007874016</v>
      </c>
      <c r="AW31" s="117">
        <f>SUM(AW19:AW30)</f>
        <v>769</v>
      </c>
      <c r="AX31" s="118">
        <f>+AW31/366</f>
        <v>2.1010928961748632</v>
      </c>
      <c r="AY31" s="119">
        <f>SUM(AY19:AY30)</f>
        <v>1087</v>
      </c>
      <c r="AZ31" s="120">
        <f t="shared" si="20"/>
        <v>1.4135240572171652</v>
      </c>
      <c r="BA31" s="121">
        <f>SUM(BA19:BA30)</f>
        <v>4062</v>
      </c>
      <c r="BB31" s="122">
        <f>+BA31/366</f>
        <v>11.098360655737705</v>
      </c>
      <c r="BC31" s="123">
        <f>SUM(BC19:BC30)</f>
        <v>5797</v>
      </c>
      <c r="BD31" s="124">
        <f t="shared" si="23"/>
        <v>1.4271294928606597</v>
      </c>
      <c r="BE31" s="125">
        <f t="shared" si="17"/>
        <v>67184</v>
      </c>
      <c r="BF31" s="125">
        <f t="shared" si="18"/>
        <v>24516</v>
      </c>
      <c r="BG31" s="126">
        <f t="shared" si="24"/>
        <v>36.49083115027387</v>
      </c>
      <c r="BH31" s="323">
        <f>SUM(BH19:BH30)</f>
        <v>2202.7123470522806</v>
      </c>
      <c r="BI31" s="323">
        <f>SUM(BI19:BI30)</f>
        <v>803.85331850203943</v>
      </c>
      <c r="BJ31" s="324">
        <f>+BI31/BH31*100</f>
        <v>36.493794551874828</v>
      </c>
    </row>
    <row r="32" spans="1:62" x14ac:dyDescent="0.2">
      <c r="A32" s="127"/>
      <c r="C32" s="104"/>
      <c r="D32" s="104"/>
      <c r="E32" s="529" t="s">
        <v>139</v>
      </c>
      <c r="F32" s="529"/>
      <c r="G32" s="529"/>
      <c r="H32" s="529"/>
      <c r="I32" s="529"/>
      <c r="J32" s="529"/>
      <c r="K32" s="529"/>
      <c r="P32" s="11"/>
      <c r="AI32" s="11"/>
      <c r="AJ32" s="5" t="s">
        <v>72</v>
      </c>
      <c r="AK32" s="2"/>
      <c r="AL32" s="128"/>
      <c r="AM32" s="128"/>
      <c r="AN32" s="128"/>
    </row>
    <row r="33" spans="1:40" x14ac:dyDescent="0.2">
      <c r="A33" s="127"/>
      <c r="C33" s="391"/>
      <c r="D33" s="391"/>
      <c r="E33" s="529" t="s">
        <v>140</v>
      </c>
      <c r="F33" s="529"/>
      <c r="G33" s="529"/>
      <c r="H33" s="529"/>
      <c r="I33" s="529"/>
      <c r="J33" s="529"/>
      <c r="K33" s="529"/>
      <c r="O33" s="1"/>
      <c r="AI33" s="11"/>
      <c r="AJ33" s="5"/>
      <c r="AK33" s="2"/>
      <c r="AL33" s="128"/>
      <c r="AM33" s="128"/>
      <c r="AN33" s="128"/>
    </row>
    <row r="34" spans="1:40" x14ac:dyDescent="0.2">
      <c r="A34" s="127"/>
      <c r="C34" s="393"/>
      <c r="D34" s="393"/>
      <c r="E34" s="530" t="s">
        <v>142</v>
      </c>
      <c r="F34" s="530"/>
      <c r="G34" s="530"/>
      <c r="H34" s="530"/>
      <c r="I34" s="530"/>
      <c r="J34" s="530"/>
      <c r="K34" s="530"/>
      <c r="P34" s="11"/>
    </row>
    <row r="35" spans="1:40" ht="12.75" thickBot="1" x14ac:dyDescent="0.25">
      <c r="A35" s="2"/>
      <c r="C35" s="101"/>
      <c r="D35" s="102"/>
      <c r="E35" s="102"/>
      <c r="F35" s="102"/>
      <c r="P35" s="11"/>
      <c r="Q35" s="6"/>
      <c r="R35" s="6" t="s">
        <v>2</v>
      </c>
      <c r="AC35" s="8"/>
      <c r="AD35" s="8"/>
    </row>
    <row r="36" spans="1:40" x14ac:dyDescent="0.2">
      <c r="A36" s="2"/>
      <c r="B36" s="17"/>
      <c r="C36" s="18" t="s">
        <v>7</v>
      </c>
      <c r="D36" s="19"/>
      <c r="E36" s="129"/>
      <c r="F36" s="20"/>
      <c r="G36" s="21"/>
      <c r="H36" s="21"/>
      <c r="I36" s="21"/>
      <c r="J36" s="21"/>
      <c r="K36" s="21"/>
      <c r="L36" s="21"/>
      <c r="M36" s="21"/>
      <c r="N36" s="22"/>
      <c r="O36" s="11"/>
      <c r="P36" s="11"/>
      <c r="AA36" s="1"/>
      <c r="AC36" s="8"/>
      <c r="AD36" s="8"/>
      <c r="AL36" s="130"/>
    </row>
    <row r="37" spans="1:40" ht="12.75" thickBot="1" x14ac:dyDescent="0.25">
      <c r="B37" s="508" t="s">
        <v>11</v>
      </c>
      <c r="C37" s="509"/>
      <c r="D37" s="509"/>
      <c r="E37" s="510"/>
      <c r="F37" s="131"/>
      <c r="G37" s="11"/>
      <c r="H37" s="79"/>
      <c r="I37" s="69"/>
      <c r="J37" s="11" t="s">
        <v>12</v>
      </c>
      <c r="K37" s="11"/>
      <c r="L37" s="11"/>
      <c r="M37" s="11"/>
      <c r="N37" s="132"/>
      <c r="O37" s="11"/>
      <c r="P37" s="11"/>
      <c r="Q37" s="416" t="s">
        <v>142</v>
      </c>
      <c r="R37" s="412"/>
      <c r="AA37" s="1"/>
      <c r="AC37" s="8" t="s">
        <v>74</v>
      </c>
      <c r="AD37" s="8"/>
      <c r="AL37" s="130"/>
    </row>
    <row r="38" spans="1:40" ht="132.75" thickBot="1" x14ac:dyDescent="0.25">
      <c r="A38" s="133"/>
      <c r="B38" s="389" t="s">
        <v>14</v>
      </c>
      <c r="C38" s="134" t="s">
        <v>15</v>
      </c>
      <c r="D38" s="135" t="s">
        <v>16</v>
      </c>
      <c r="E38" s="135" t="s">
        <v>17</v>
      </c>
      <c r="F38" s="135" t="s">
        <v>18</v>
      </c>
      <c r="G38" s="389" t="s">
        <v>19</v>
      </c>
      <c r="H38" s="389" t="s">
        <v>20</v>
      </c>
      <c r="I38" s="389" t="s">
        <v>21</v>
      </c>
      <c r="J38" s="511" t="s">
        <v>22</v>
      </c>
      <c r="K38" s="512"/>
      <c r="L38" s="389" t="s">
        <v>23</v>
      </c>
      <c r="M38" s="389" t="s">
        <v>24</v>
      </c>
      <c r="N38" s="389" t="s">
        <v>25</v>
      </c>
      <c r="O38" s="136" t="s">
        <v>26</v>
      </c>
      <c r="P38" s="11"/>
      <c r="Q38" s="137" t="s">
        <v>27</v>
      </c>
      <c r="R38" s="138" t="s">
        <v>28</v>
      </c>
      <c r="S38" s="138" t="s">
        <v>29</v>
      </c>
      <c r="T38" s="138" t="s">
        <v>30</v>
      </c>
      <c r="U38" s="138" t="s">
        <v>31</v>
      </c>
      <c r="V38" s="138" t="s">
        <v>32</v>
      </c>
      <c r="W38" s="139" t="s">
        <v>33</v>
      </c>
      <c r="X38" s="139" t="s">
        <v>34</v>
      </c>
      <c r="Y38" s="139" t="s">
        <v>75</v>
      </c>
      <c r="Z38" s="139" t="s">
        <v>36</v>
      </c>
      <c r="AA38" s="140" t="s">
        <v>37</v>
      </c>
      <c r="AC38" s="141" t="s">
        <v>76</v>
      </c>
      <c r="AD38" s="142" t="s">
        <v>181</v>
      </c>
      <c r="AE38" s="143" t="s">
        <v>77</v>
      </c>
      <c r="AF38" s="144" t="s">
        <v>78</v>
      </c>
      <c r="AL38" s="130"/>
    </row>
    <row r="39" spans="1:40" x14ac:dyDescent="0.2">
      <c r="A39" s="56" t="s">
        <v>46</v>
      </c>
      <c r="B39" s="56">
        <v>16</v>
      </c>
      <c r="C39" s="63">
        <f t="shared" ref="C39:C50" si="36">D39/B39*100</f>
        <v>100</v>
      </c>
      <c r="D39" s="145">
        <f t="shared" ref="D39:D50" si="37">+R39</f>
        <v>16</v>
      </c>
      <c r="E39" s="146">
        <f t="shared" ref="E39:E51" si="38">B39-D39</f>
        <v>0</v>
      </c>
      <c r="F39" s="65">
        <f>R39</f>
        <v>16</v>
      </c>
      <c r="G39" s="147">
        <f>+U39</f>
        <v>62</v>
      </c>
      <c r="H39" s="69">
        <f t="shared" ref="H39:H51" si="39">S39/Q39*100</f>
        <v>92.338709677419345</v>
      </c>
      <c r="I39" s="68">
        <f t="shared" ref="I39:I51" si="40">X39/U39</f>
        <v>7.161290322580645</v>
      </c>
      <c r="J39" s="70">
        <f t="shared" ref="J39:J51" si="41">B39/Y$154*1000</f>
        <v>0.50142592998840452</v>
      </c>
      <c r="K39" s="68">
        <f>W39/Y39*1000</f>
        <v>0.7189015815834795</v>
      </c>
      <c r="L39" s="69">
        <f t="shared" ref="L39:L51" si="42">SUM(Q39-S39)/W39</f>
        <v>0.4175824175824176</v>
      </c>
      <c r="M39" s="68">
        <f t="shared" ref="M39:M49" si="43">W39/F39</f>
        <v>5.6875</v>
      </c>
      <c r="N39" s="148">
        <f t="shared" ref="N39:N51" si="44">Z39/W39*100</f>
        <v>10.989010989010989</v>
      </c>
      <c r="O39" s="36">
        <f>+X39/W39</f>
        <v>4.8791208791208796</v>
      </c>
      <c r="P39" s="11"/>
      <c r="Q39" s="149">
        <v>496</v>
      </c>
      <c r="R39" s="150">
        <f>Q39/31</f>
        <v>16</v>
      </c>
      <c r="S39" s="151">
        <v>458</v>
      </c>
      <c r="T39" s="150">
        <f>S39/31</f>
        <v>14.774193548387096</v>
      </c>
      <c r="U39" s="152">
        <v>62</v>
      </c>
      <c r="V39" s="153">
        <v>29</v>
      </c>
      <c r="W39" s="152">
        <f>+V39+U39</f>
        <v>91</v>
      </c>
      <c r="X39" s="153">
        <v>444</v>
      </c>
      <c r="Y39" s="154">
        <v>126582</v>
      </c>
      <c r="Z39" s="151">
        <v>10</v>
      </c>
      <c r="AA39" s="155">
        <v>444</v>
      </c>
      <c r="AC39" s="156"/>
      <c r="AD39" s="157"/>
      <c r="AE39" s="158"/>
      <c r="AF39" s="158"/>
    </row>
    <row r="40" spans="1:40" ht="15" x14ac:dyDescent="0.25">
      <c r="A40" s="56" t="s">
        <v>48</v>
      </c>
      <c r="B40" s="56">
        <v>16</v>
      </c>
      <c r="C40" s="63">
        <f t="shared" si="36"/>
        <v>100</v>
      </c>
      <c r="D40" s="145">
        <f t="shared" si="37"/>
        <v>16</v>
      </c>
      <c r="E40" s="146">
        <f t="shared" si="38"/>
        <v>0</v>
      </c>
      <c r="F40" s="65">
        <f>R40</f>
        <v>16</v>
      </c>
      <c r="G40" s="159">
        <f t="shared" ref="G40:G50" si="45">+U40</f>
        <v>52</v>
      </c>
      <c r="H40" s="69">
        <f t="shared" si="39"/>
        <v>94.612068965517238</v>
      </c>
      <c r="I40" s="68">
        <f t="shared" si="40"/>
        <v>8.2307692307692299</v>
      </c>
      <c r="J40" s="70">
        <f t="shared" si="41"/>
        <v>0.50142592998840452</v>
      </c>
      <c r="K40" s="68">
        <f t="shared" ref="K40:K49" si="46">W40/Y$154*1000</f>
        <v>2.5071296499420228</v>
      </c>
      <c r="L40" s="69">
        <f t="shared" si="42"/>
        <v>0.3125</v>
      </c>
      <c r="M40" s="68">
        <f t="shared" si="43"/>
        <v>5</v>
      </c>
      <c r="N40" s="148">
        <f t="shared" si="44"/>
        <v>8.75</v>
      </c>
      <c r="O40" s="78">
        <f t="shared" ref="O40:O51" si="47">+X40/W40</f>
        <v>5.35</v>
      </c>
      <c r="P40" s="11"/>
      <c r="Q40" s="160">
        <v>464</v>
      </c>
      <c r="R40" s="161">
        <f>Q40/29</f>
        <v>16</v>
      </c>
      <c r="S40" s="162">
        <v>439</v>
      </c>
      <c r="T40" s="161">
        <f>S40/29</f>
        <v>15.137931034482758</v>
      </c>
      <c r="U40" s="163">
        <v>52</v>
      </c>
      <c r="V40" s="13">
        <v>28</v>
      </c>
      <c r="W40" s="163">
        <f t="shared" ref="W40:W51" si="48">+V40+U40</f>
        <v>80</v>
      </c>
      <c r="X40" s="13">
        <v>428</v>
      </c>
      <c r="Y40" s="154"/>
      <c r="Z40" s="162">
        <v>7</v>
      </c>
      <c r="AA40" s="155">
        <v>428</v>
      </c>
      <c r="AC40" s="164" t="s">
        <v>79</v>
      </c>
      <c r="AD40" s="165">
        <f>+I28</f>
        <v>7.4990723562152137</v>
      </c>
      <c r="AE40" s="166">
        <v>8</v>
      </c>
      <c r="AF40" s="167">
        <f>+AD40-AE40</f>
        <v>-0.50092764378478627</v>
      </c>
    </row>
    <row r="41" spans="1:40" ht="15" x14ac:dyDescent="0.25">
      <c r="A41" s="56" t="s">
        <v>50</v>
      </c>
      <c r="B41" s="56">
        <v>16</v>
      </c>
      <c r="C41" s="63">
        <f t="shared" si="36"/>
        <v>100</v>
      </c>
      <c r="D41" s="145">
        <f t="shared" si="37"/>
        <v>16</v>
      </c>
      <c r="E41" s="146">
        <f t="shared" si="38"/>
        <v>0</v>
      </c>
      <c r="F41" s="65">
        <f>R41</f>
        <v>16</v>
      </c>
      <c r="G41" s="159">
        <f t="shared" si="45"/>
        <v>68</v>
      </c>
      <c r="H41" s="69">
        <f t="shared" si="39"/>
        <v>95.766129032258064</v>
      </c>
      <c r="I41" s="68">
        <f t="shared" si="40"/>
        <v>8.2205882352941178</v>
      </c>
      <c r="J41" s="70">
        <f t="shared" si="41"/>
        <v>0.50142592998840452</v>
      </c>
      <c r="K41" s="68">
        <f t="shared" si="46"/>
        <v>2.9772164593061516</v>
      </c>
      <c r="L41" s="69">
        <f t="shared" si="42"/>
        <v>0.22105263157894736</v>
      </c>
      <c r="M41" s="68">
        <f t="shared" si="43"/>
        <v>5.9375</v>
      </c>
      <c r="N41" s="148">
        <f t="shared" si="44"/>
        <v>13.684210526315791</v>
      </c>
      <c r="O41" s="78">
        <f t="shared" si="47"/>
        <v>5.8842105263157896</v>
      </c>
      <c r="P41" s="11"/>
      <c r="Q41" s="168">
        <v>496</v>
      </c>
      <c r="R41" s="161">
        <f>Q41/31</f>
        <v>16</v>
      </c>
      <c r="S41" s="154">
        <v>475</v>
      </c>
      <c r="T41" s="161">
        <f>S41/31</f>
        <v>15.32258064516129</v>
      </c>
      <c r="U41" s="39">
        <v>68</v>
      </c>
      <c r="V41" s="9">
        <v>27</v>
      </c>
      <c r="W41" s="163">
        <f t="shared" si="48"/>
        <v>95</v>
      </c>
      <c r="X41" s="9">
        <v>559</v>
      </c>
      <c r="Y41" s="154"/>
      <c r="Z41" s="154">
        <v>13</v>
      </c>
      <c r="AA41" s="155">
        <v>555</v>
      </c>
      <c r="AC41" s="169" t="s">
        <v>80</v>
      </c>
      <c r="AD41" s="170">
        <f>+I51</f>
        <v>8.6518404907975466</v>
      </c>
      <c r="AE41" s="171">
        <v>5.5</v>
      </c>
      <c r="AF41" s="172">
        <f t="shared" ref="AF41:AF52" si="49">+AD41-AE41</f>
        <v>3.1518404907975466</v>
      </c>
    </row>
    <row r="42" spans="1:40" ht="15" x14ac:dyDescent="0.25">
      <c r="A42" s="56" t="s">
        <v>52</v>
      </c>
      <c r="B42" s="56">
        <v>16</v>
      </c>
      <c r="C42" s="63">
        <f t="shared" si="36"/>
        <v>100</v>
      </c>
      <c r="D42" s="145">
        <f t="shared" si="37"/>
        <v>16</v>
      </c>
      <c r="E42" s="146">
        <f t="shared" si="38"/>
        <v>0</v>
      </c>
      <c r="F42" s="65">
        <f>+R42</f>
        <v>16</v>
      </c>
      <c r="G42" s="159">
        <f t="shared" si="45"/>
        <v>65</v>
      </c>
      <c r="H42" s="69">
        <f t="shared" si="39"/>
        <v>93.75</v>
      </c>
      <c r="I42" s="68">
        <f t="shared" si="40"/>
        <v>6.2769230769230768</v>
      </c>
      <c r="J42" s="70">
        <f t="shared" si="41"/>
        <v>0.50142592998840452</v>
      </c>
      <c r="K42" s="68">
        <f t="shared" si="46"/>
        <v>2.8205208561847752</v>
      </c>
      <c r="L42" s="69">
        <f t="shared" si="42"/>
        <v>0.33333333333333331</v>
      </c>
      <c r="M42" s="68">
        <f t="shared" si="43"/>
        <v>5.625</v>
      </c>
      <c r="N42" s="148">
        <f t="shared" si="44"/>
        <v>8.8888888888888893</v>
      </c>
      <c r="O42" s="78">
        <f t="shared" si="47"/>
        <v>4.5333333333333332</v>
      </c>
      <c r="P42" s="11"/>
      <c r="Q42" s="168">
        <v>480</v>
      </c>
      <c r="R42" s="161">
        <f>Q42/30</f>
        <v>16</v>
      </c>
      <c r="S42" s="154">
        <v>450</v>
      </c>
      <c r="T42" s="161">
        <f>S42/30</f>
        <v>15</v>
      </c>
      <c r="U42" s="39">
        <v>65</v>
      </c>
      <c r="V42" s="9">
        <v>25</v>
      </c>
      <c r="W42" s="163">
        <f t="shared" si="48"/>
        <v>90</v>
      </c>
      <c r="X42" s="9">
        <v>408</v>
      </c>
      <c r="Y42" s="154"/>
      <c r="Z42" s="154">
        <v>8</v>
      </c>
      <c r="AA42" s="155">
        <v>405</v>
      </c>
      <c r="AC42" s="169" t="s">
        <v>81</v>
      </c>
      <c r="AD42" s="170">
        <f>+I74</f>
        <v>22.258064516129032</v>
      </c>
      <c r="AE42" s="171">
        <v>5.5</v>
      </c>
      <c r="AF42" s="172">
        <f t="shared" si="49"/>
        <v>16.758064516129032</v>
      </c>
    </row>
    <row r="43" spans="1:40" ht="15" x14ac:dyDescent="0.25">
      <c r="A43" s="56" t="s">
        <v>54</v>
      </c>
      <c r="B43" s="56">
        <v>16</v>
      </c>
      <c r="C43" s="63">
        <f t="shared" si="36"/>
        <v>100</v>
      </c>
      <c r="D43" s="145">
        <f t="shared" si="37"/>
        <v>16</v>
      </c>
      <c r="E43" s="146">
        <f t="shared" si="38"/>
        <v>0</v>
      </c>
      <c r="F43" s="65">
        <f t="shared" ref="F43:F50" si="50">R43</f>
        <v>16</v>
      </c>
      <c r="G43" s="159">
        <f t="shared" si="45"/>
        <v>58</v>
      </c>
      <c r="H43" s="69">
        <f t="shared" si="39"/>
        <v>94.354838709677423</v>
      </c>
      <c r="I43" s="68">
        <f t="shared" si="40"/>
        <v>9.068965517241379</v>
      </c>
      <c r="J43" s="70">
        <f t="shared" si="41"/>
        <v>0.50142592998840452</v>
      </c>
      <c r="K43" s="68">
        <f t="shared" si="46"/>
        <v>2.8518599768090507</v>
      </c>
      <c r="L43" s="69">
        <f t="shared" si="42"/>
        <v>0.30769230769230771</v>
      </c>
      <c r="M43" s="68">
        <f t="shared" si="43"/>
        <v>5.6875</v>
      </c>
      <c r="N43" s="148">
        <f t="shared" si="44"/>
        <v>6.593406593406594</v>
      </c>
      <c r="O43" s="78">
        <f t="shared" si="47"/>
        <v>5.7802197802197801</v>
      </c>
      <c r="P43" s="11"/>
      <c r="Q43" s="168">
        <v>496</v>
      </c>
      <c r="R43" s="161">
        <f>Q43/31</f>
        <v>16</v>
      </c>
      <c r="S43" s="154">
        <v>468</v>
      </c>
      <c r="T43" s="161">
        <f>S43/31</f>
        <v>15.096774193548388</v>
      </c>
      <c r="U43" s="39">
        <v>58</v>
      </c>
      <c r="V43" s="9">
        <v>33</v>
      </c>
      <c r="W43" s="163">
        <f t="shared" si="48"/>
        <v>91</v>
      </c>
      <c r="X43" s="9">
        <v>526</v>
      </c>
      <c r="Y43" s="154"/>
      <c r="Z43" s="154">
        <v>6</v>
      </c>
      <c r="AA43" s="155">
        <v>526</v>
      </c>
      <c r="AC43" s="169" t="s">
        <v>8</v>
      </c>
      <c r="AD43" s="170">
        <f>+I97</f>
        <v>19.899280575539567</v>
      </c>
      <c r="AE43" s="171">
        <v>5.8</v>
      </c>
      <c r="AF43" s="172">
        <f t="shared" si="49"/>
        <v>14.099280575539566</v>
      </c>
    </row>
    <row r="44" spans="1:40" ht="15" x14ac:dyDescent="0.25">
      <c r="A44" s="56" t="s">
        <v>56</v>
      </c>
      <c r="B44" s="56">
        <v>16</v>
      </c>
      <c r="C44" s="63">
        <f t="shared" si="36"/>
        <v>100</v>
      </c>
      <c r="D44" s="145">
        <f t="shared" si="37"/>
        <v>16</v>
      </c>
      <c r="E44" s="146">
        <f t="shared" si="38"/>
        <v>0</v>
      </c>
      <c r="F44" s="65">
        <f t="shared" si="50"/>
        <v>16</v>
      </c>
      <c r="G44" s="159">
        <f t="shared" si="45"/>
        <v>47</v>
      </c>
      <c r="H44" s="69">
        <f t="shared" si="39"/>
        <v>97.708333333333329</v>
      </c>
      <c r="I44" s="68">
        <f t="shared" si="40"/>
        <v>8.9574468085106389</v>
      </c>
      <c r="J44" s="70">
        <f t="shared" si="41"/>
        <v>0.50142592998840452</v>
      </c>
      <c r="K44" s="68">
        <f t="shared" si="46"/>
        <v>2.7578426149362247</v>
      </c>
      <c r="L44" s="69">
        <f t="shared" si="42"/>
        <v>0.125</v>
      </c>
      <c r="M44" s="68">
        <f t="shared" si="43"/>
        <v>5.5</v>
      </c>
      <c r="N44" s="148">
        <f t="shared" si="44"/>
        <v>10.227272727272728</v>
      </c>
      <c r="O44" s="78">
        <f t="shared" si="47"/>
        <v>4.7840909090909092</v>
      </c>
      <c r="P44" s="11"/>
      <c r="Q44" s="168">
        <v>480</v>
      </c>
      <c r="R44" s="161">
        <f>Q44/30</f>
        <v>16</v>
      </c>
      <c r="S44" s="154">
        <v>469</v>
      </c>
      <c r="T44" s="161">
        <f>S44/30</f>
        <v>15.633333333333333</v>
      </c>
      <c r="U44" s="39">
        <v>47</v>
      </c>
      <c r="V44" s="9">
        <v>41</v>
      </c>
      <c r="W44" s="163">
        <f t="shared" si="48"/>
        <v>88</v>
      </c>
      <c r="X44" s="9">
        <v>421</v>
      </c>
      <c r="Y44" s="154"/>
      <c r="Z44" s="154">
        <v>9</v>
      </c>
      <c r="AA44" s="155">
        <v>418</v>
      </c>
      <c r="AC44" s="169" t="s">
        <v>82</v>
      </c>
      <c r="AD44" s="170">
        <f>+I166</f>
        <v>3.4558071585098613</v>
      </c>
      <c r="AE44" s="171">
        <v>5.8</v>
      </c>
      <c r="AF44" s="172">
        <f t="shared" si="49"/>
        <v>-2.3441928414901385</v>
      </c>
    </row>
    <row r="45" spans="1:40" ht="15" x14ac:dyDescent="0.25">
      <c r="A45" s="56" t="s">
        <v>58</v>
      </c>
      <c r="B45" s="56">
        <v>16</v>
      </c>
      <c r="C45" s="63">
        <f t="shared" si="36"/>
        <v>100</v>
      </c>
      <c r="D45" s="145">
        <f t="shared" si="37"/>
        <v>16</v>
      </c>
      <c r="E45" s="146">
        <f t="shared" si="38"/>
        <v>0</v>
      </c>
      <c r="F45" s="65">
        <f t="shared" si="50"/>
        <v>16</v>
      </c>
      <c r="G45" s="159">
        <f t="shared" si="45"/>
        <v>47</v>
      </c>
      <c r="H45" s="69">
        <f t="shared" si="39"/>
        <v>97.782258064516128</v>
      </c>
      <c r="I45" s="68">
        <f t="shared" si="40"/>
        <v>10.531914893617021</v>
      </c>
      <c r="J45" s="70">
        <f t="shared" si="41"/>
        <v>0.50142592998840452</v>
      </c>
      <c r="K45" s="68">
        <f t="shared" si="46"/>
        <v>2.6011470118148483</v>
      </c>
      <c r="L45" s="69">
        <f t="shared" si="42"/>
        <v>0.13253012048192772</v>
      </c>
      <c r="M45" s="68">
        <f t="shared" si="43"/>
        <v>5.1875</v>
      </c>
      <c r="N45" s="148">
        <f t="shared" si="44"/>
        <v>16.867469879518072</v>
      </c>
      <c r="O45" s="78">
        <f t="shared" si="47"/>
        <v>5.9638554216867474</v>
      </c>
      <c r="P45" s="11"/>
      <c r="Q45" s="168">
        <v>496</v>
      </c>
      <c r="R45" s="161">
        <f>Q45/31</f>
        <v>16</v>
      </c>
      <c r="S45" s="154">
        <v>485</v>
      </c>
      <c r="T45" s="161">
        <f>S45/31</f>
        <v>15.64516129032258</v>
      </c>
      <c r="U45" s="39">
        <v>47</v>
      </c>
      <c r="V45" s="9">
        <v>36</v>
      </c>
      <c r="W45" s="163">
        <f t="shared" si="48"/>
        <v>83</v>
      </c>
      <c r="X45" s="9">
        <v>495</v>
      </c>
      <c r="Y45" s="154"/>
      <c r="Z45" s="154">
        <v>14</v>
      </c>
      <c r="AA45" s="155">
        <v>482</v>
      </c>
      <c r="AC45" s="169" t="s">
        <v>83</v>
      </c>
      <c r="AD45" s="170">
        <f>+I189</f>
        <v>7.5</v>
      </c>
      <c r="AE45" s="171">
        <v>5.0999999999999996</v>
      </c>
      <c r="AF45" s="172">
        <f t="shared" si="49"/>
        <v>2.4000000000000004</v>
      </c>
    </row>
    <row r="46" spans="1:40" ht="15" x14ac:dyDescent="0.25">
      <c r="A46" s="56" t="s">
        <v>60</v>
      </c>
      <c r="B46" s="56">
        <v>16</v>
      </c>
      <c r="C46" s="63">
        <f t="shared" si="36"/>
        <v>100</v>
      </c>
      <c r="D46" s="145">
        <f t="shared" si="37"/>
        <v>16</v>
      </c>
      <c r="E46" s="146">
        <f t="shared" si="38"/>
        <v>0</v>
      </c>
      <c r="F46" s="65">
        <f t="shared" si="50"/>
        <v>16</v>
      </c>
      <c r="G46" s="159">
        <f t="shared" si="45"/>
        <v>49</v>
      </c>
      <c r="H46" s="69">
        <f t="shared" si="39"/>
        <v>96.774193548387103</v>
      </c>
      <c r="I46" s="68">
        <f t="shared" si="40"/>
        <v>9.7142857142857135</v>
      </c>
      <c r="J46" s="70">
        <f t="shared" si="41"/>
        <v>0.50142592998840452</v>
      </c>
      <c r="K46" s="68">
        <f t="shared" si="46"/>
        <v>3.0085555799304271</v>
      </c>
      <c r="L46" s="69">
        <f t="shared" si="42"/>
        <v>0.16666666666666666</v>
      </c>
      <c r="M46" s="68">
        <f t="shared" si="43"/>
        <v>6</v>
      </c>
      <c r="N46" s="148">
        <f t="shared" si="44"/>
        <v>11.458333333333332</v>
      </c>
      <c r="O46" s="78">
        <f t="shared" si="47"/>
        <v>4.958333333333333</v>
      </c>
      <c r="P46" s="11"/>
      <c r="Q46" s="168">
        <v>496</v>
      </c>
      <c r="R46" s="161">
        <f>Q46/31</f>
        <v>16</v>
      </c>
      <c r="S46" s="154">
        <v>480</v>
      </c>
      <c r="T46" s="161">
        <f>S46/31</f>
        <v>15.483870967741936</v>
      </c>
      <c r="U46" s="39">
        <v>49</v>
      </c>
      <c r="V46" s="9">
        <v>47</v>
      </c>
      <c r="W46" s="163">
        <f t="shared" si="48"/>
        <v>96</v>
      </c>
      <c r="X46" s="9">
        <v>476</v>
      </c>
      <c r="Y46" s="154"/>
      <c r="Z46" s="154">
        <v>11</v>
      </c>
      <c r="AA46" s="155">
        <v>476</v>
      </c>
      <c r="AC46" s="169" t="s">
        <v>84</v>
      </c>
      <c r="AD46" s="170">
        <f>+I212</f>
        <v>6.1415525114155249</v>
      </c>
      <c r="AE46" s="171">
        <v>4.0999999999999996</v>
      </c>
      <c r="AF46" s="172">
        <f t="shared" si="49"/>
        <v>2.0415525114155253</v>
      </c>
    </row>
    <row r="47" spans="1:40" ht="15" x14ac:dyDescent="0.25">
      <c r="A47" s="56" t="s">
        <v>62</v>
      </c>
      <c r="B47" s="56">
        <v>16</v>
      </c>
      <c r="C47" s="63">
        <f t="shared" si="36"/>
        <v>100</v>
      </c>
      <c r="D47" s="145">
        <f t="shared" si="37"/>
        <v>16</v>
      </c>
      <c r="E47" s="146">
        <f t="shared" si="38"/>
        <v>0</v>
      </c>
      <c r="F47" s="65">
        <f t="shared" si="50"/>
        <v>16</v>
      </c>
      <c r="G47" s="159">
        <f t="shared" si="45"/>
        <v>47</v>
      </c>
      <c r="H47" s="69">
        <f t="shared" si="39"/>
        <v>92.291666666666671</v>
      </c>
      <c r="I47" s="68">
        <f t="shared" si="40"/>
        <v>9.7446808510638299</v>
      </c>
      <c r="J47" s="70">
        <f t="shared" si="41"/>
        <v>0.50142592998840452</v>
      </c>
      <c r="K47" s="68">
        <f t="shared" si="46"/>
        <v>2.5071296499420228</v>
      </c>
      <c r="L47" s="69">
        <f t="shared" si="42"/>
        <v>0.46250000000000002</v>
      </c>
      <c r="M47" s="68">
        <f t="shared" si="43"/>
        <v>5</v>
      </c>
      <c r="N47" s="148">
        <f t="shared" si="44"/>
        <v>11.25</v>
      </c>
      <c r="O47" s="78">
        <f t="shared" si="47"/>
        <v>5.7249999999999996</v>
      </c>
      <c r="P47" s="11"/>
      <c r="Q47" s="168">
        <v>480</v>
      </c>
      <c r="R47" s="161">
        <f>Q47/30</f>
        <v>16</v>
      </c>
      <c r="S47" s="154">
        <v>443</v>
      </c>
      <c r="T47" s="161">
        <f>S47/30</f>
        <v>14.766666666666667</v>
      </c>
      <c r="U47" s="39">
        <v>47</v>
      </c>
      <c r="V47" s="9">
        <v>33</v>
      </c>
      <c r="W47" s="163">
        <f t="shared" si="48"/>
        <v>80</v>
      </c>
      <c r="X47" s="9">
        <v>458</v>
      </c>
      <c r="Y47" s="154"/>
      <c r="Z47" s="154">
        <v>9</v>
      </c>
      <c r="AA47" s="155">
        <v>451</v>
      </c>
      <c r="AC47" s="169" t="s">
        <v>85</v>
      </c>
      <c r="AD47" s="170">
        <f>+I235</f>
        <v>3.4907778668805132</v>
      </c>
      <c r="AE47" s="171">
        <v>7.7</v>
      </c>
      <c r="AF47" s="172">
        <f t="shared" si="49"/>
        <v>-4.2092221331194875</v>
      </c>
    </row>
    <row r="48" spans="1:40" ht="15" x14ac:dyDescent="0.25">
      <c r="A48" s="56" t="s">
        <v>64</v>
      </c>
      <c r="B48" s="56">
        <v>16</v>
      </c>
      <c r="C48" s="63">
        <f t="shared" si="36"/>
        <v>100</v>
      </c>
      <c r="D48" s="145">
        <f t="shared" si="37"/>
        <v>16</v>
      </c>
      <c r="E48" s="146">
        <f t="shared" si="38"/>
        <v>0</v>
      </c>
      <c r="F48" s="65">
        <f t="shared" si="50"/>
        <v>16</v>
      </c>
      <c r="G48" s="159">
        <f t="shared" si="45"/>
        <v>48</v>
      </c>
      <c r="H48" s="69">
        <f t="shared" si="39"/>
        <v>95.564516129032256</v>
      </c>
      <c r="I48" s="68">
        <f t="shared" si="40"/>
        <v>8.8958333333333339</v>
      </c>
      <c r="J48" s="70">
        <f t="shared" si="41"/>
        <v>0.50142592998840452</v>
      </c>
      <c r="K48" s="68">
        <f t="shared" si="46"/>
        <v>2.5698078911905728</v>
      </c>
      <c r="L48" s="69">
        <f t="shared" si="42"/>
        <v>0.26829268292682928</v>
      </c>
      <c r="M48" s="68">
        <f t="shared" si="43"/>
        <v>5.125</v>
      </c>
      <c r="N48" s="148">
        <f t="shared" si="44"/>
        <v>18.292682926829269</v>
      </c>
      <c r="O48" s="78">
        <f t="shared" si="47"/>
        <v>5.2073170731707314</v>
      </c>
      <c r="P48" s="11"/>
      <c r="Q48" s="168">
        <v>496</v>
      </c>
      <c r="R48" s="161">
        <f>Q48/31</f>
        <v>16</v>
      </c>
      <c r="S48" s="154">
        <v>474</v>
      </c>
      <c r="T48" s="161">
        <f>S48/31</f>
        <v>15.290322580645162</v>
      </c>
      <c r="U48" s="39">
        <v>48</v>
      </c>
      <c r="V48" s="9">
        <v>34</v>
      </c>
      <c r="W48" s="163">
        <f t="shared" si="48"/>
        <v>82</v>
      </c>
      <c r="X48" s="9">
        <v>427</v>
      </c>
      <c r="Y48" s="154"/>
      <c r="Z48" s="154">
        <v>15</v>
      </c>
      <c r="AA48" s="155">
        <v>419</v>
      </c>
      <c r="AC48" s="169" t="s">
        <v>86</v>
      </c>
      <c r="AD48" s="170">
        <f>+I258</f>
        <v>3.0217391304347827</v>
      </c>
      <c r="AE48" s="171">
        <v>5.5</v>
      </c>
      <c r="AF48" s="172">
        <f t="shared" si="49"/>
        <v>-2.4782608695652173</v>
      </c>
    </row>
    <row r="49" spans="1:38" ht="15" x14ac:dyDescent="0.25">
      <c r="A49" s="56" t="s">
        <v>66</v>
      </c>
      <c r="B49" s="56">
        <v>16</v>
      </c>
      <c r="C49" s="63">
        <f t="shared" si="36"/>
        <v>100</v>
      </c>
      <c r="D49" s="145">
        <f t="shared" si="37"/>
        <v>16</v>
      </c>
      <c r="E49" s="146">
        <f t="shared" si="38"/>
        <v>0</v>
      </c>
      <c r="F49" s="65">
        <f t="shared" si="50"/>
        <v>16</v>
      </c>
      <c r="G49" s="159">
        <f t="shared" si="45"/>
        <v>49</v>
      </c>
      <c r="H49" s="69">
        <f t="shared" si="39"/>
        <v>95.625</v>
      </c>
      <c r="I49" s="68">
        <f t="shared" si="40"/>
        <v>10.428571428571429</v>
      </c>
      <c r="J49" s="70">
        <f t="shared" si="41"/>
        <v>0.50142592998840452</v>
      </c>
      <c r="K49" s="68">
        <f t="shared" si="46"/>
        <v>2.8205208561847752</v>
      </c>
      <c r="L49" s="69">
        <f t="shared" si="42"/>
        <v>0.23333333333333334</v>
      </c>
      <c r="M49" s="68">
        <f t="shared" si="43"/>
        <v>5.625</v>
      </c>
      <c r="N49" s="148">
        <f t="shared" si="44"/>
        <v>15.555555555555555</v>
      </c>
      <c r="O49" s="78">
        <f t="shared" si="47"/>
        <v>5.677777777777778</v>
      </c>
      <c r="P49" s="11"/>
      <c r="Q49" s="168">
        <v>480</v>
      </c>
      <c r="R49" s="161">
        <f>Q49/30</f>
        <v>16</v>
      </c>
      <c r="S49" s="154">
        <v>459</v>
      </c>
      <c r="T49" s="161">
        <f>S49/30</f>
        <v>15.3</v>
      </c>
      <c r="U49" s="39">
        <v>49</v>
      </c>
      <c r="V49" s="9">
        <v>41</v>
      </c>
      <c r="W49" s="163">
        <f t="shared" si="48"/>
        <v>90</v>
      </c>
      <c r="X49" s="9">
        <v>511</v>
      </c>
      <c r="Y49" s="154"/>
      <c r="Z49" s="154">
        <v>14</v>
      </c>
      <c r="AA49" s="155">
        <v>508</v>
      </c>
      <c r="AC49" s="169" t="s">
        <v>87</v>
      </c>
      <c r="AD49" s="172">
        <f>+'[1]GINE-OBST'!I23</f>
        <v>2.7011494252873565</v>
      </c>
      <c r="AE49" s="171">
        <v>3.5</v>
      </c>
      <c r="AF49" s="172">
        <f t="shared" si="49"/>
        <v>-0.79885057471264354</v>
      </c>
    </row>
    <row r="50" spans="1:38" ht="15.75" thickBot="1" x14ac:dyDescent="0.3">
      <c r="A50" s="56" t="s">
        <v>68</v>
      </c>
      <c r="B50" s="56">
        <v>16</v>
      </c>
      <c r="C50" s="63">
        <f t="shared" si="36"/>
        <v>100</v>
      </c>
      <c r="D50" s="145">
        <f t="shared" si="37"/>
        <v>16</v>
      </c>
      <c r="E50" s="146">
        <f t="shared" si="38"/>
        <v>0</v>
      </c>
      <c r="F50" s="65">
        <f t="shared" si="50"/>
        <v>16</v>
      </c>
      <c r="G50" s="159">
        <f t="shared" si="45"/>
        <v>60</v>
      </c>
      <c r="H50" s="69">
        <f t="shared" ref="H50" si="51">S50/Q50*100</f>
        <v>90.725806451612897</v>
      </c>
      <c r="I50" s="68">
        <f t="shared" ref="I50" si="52">X50/U50</f>
        <v>8.1333333333333329</v>
      </c>
      <c r="J50" s="70">
        <f t="shared" ref="J50" si="53">B50/Y$154*1000</f>
        <v>0.50142592998840452</v>
      </c>
      <c r="K50" s="68">
        <f t="shared" ref="K50" si="54">W50/Y$154*1000</f>
        <v>2.6324861324391238</v>
      </c>
      <c r="L50" s="69">
        <f t="shared" ref="L50" si="55">SUM(Q50-S50)/W50</f>
        <v>0.54761904761904767</v>
      </c>
      <c r="M50" s="68">
        <f t="shared" ref="M50" si="56">W50/F50</f>
        <v>5.25</v>
      </c>
      <c r="N50" s="148">
        <f t="shared" ref="N50" si="57">Z50/W50*100</f>
        <v>11.904761904761903</v>
      </c>
      <c r="O50" s="78">
        <f t="shared" ref="O50" si="58">+X50/W50</f>
        <v>5.8095238095238093</v>
      </c>
      <c r="P50" s="11"/>
      <c r="Q50" s="168">
        <v>496</v>
      </c>
      <c r="R50" s="161">
        <f>Q50/31</f>
        <v>16</v>
      </c>
      <c r="S50" s="154">
        <v>450</v>
      </c>
      <c r="T50" s="161">
        <f>S50/31</f>
        <v>14.516129032258064</v>
      </c>
      <c r="U50" s="39">
        <v>60</v>
      </c>
      <c r="V50" s="9">
        <v>24</v>
      </c>
      <c r="W50" s="163">
        <f t="shared" si="48"/>
        <v>84</v>
      </c>
      <c r="X50" s="9">
        <v>488</v>
      </c>
      <c r="Y50" s="154"/>
      <c r="Z50" s="154">
        <v>10</v>
      </c>
      <c r="AA50" s="155">
        <v>488</v>
      </c>
      <c r="AC50" s="169" t="s">
        <v>88</v>
      </c>
      <c r="AD50" s="170">
        <f>+'[1]GINE-OBST'!I48</f>
        <v>3.6362204724409448</v>
      </c>
      <c r="AE50" s="171">
        <v>3.4</v>
      </c>
      <c r="AF50" s="172">
        <f t="shared" si="49"/>
        <v>0.23622047244094491</v>
      </c>
    </row>
    <row r="51" spans="1:38" s="8" customFormat="1" ht="15.75" thickBot="1" x14ac:dyDescent="0.3">
      <c r="A51" s="284" t="s">
        <v>70</v>
      </c>
      <c r="B51" s="284">
        <v>16</v>
      </c>
      <c r="C51" s="285">
        <f>D51/B51*100</f>
        <v>100</v>
      </c>
      <c r="D51" s="286">
        <f>+R51</f>
        <v>16</v>
      </c>
      <c r="E51" s="287">
        <f t="shared" si="38"/>
        <v>0</v>
      </c>
      <c r="F51" s="277">
        <f>R51</f>
        <v>16</v>
      </c>
      <c r="G51" s="288">
        <f>+U51</f>
        <v>652</v>
      </c>
      <c r="H51" s="281">
        <f t="shared" si="39"/>
        <v>94.77459016393442</v>
      </c>
      <c r="I51" s="289">
        <f t="shared" si="40"/>
        <v>8.6518404907975466</v>
      </c>
      <c r="J51" s="290">
        <f t="shared" si="41"/>
        <v>0.50142592998840452</v>
      </c>
      <c r="K51" s="289">
        <f>W51/Y$154*1000/12</f>
        <v>2.7421730546240872</v>
      </c>
      <c r="L51" s="281">
        <f t="shared" si="42"/>
        <v>0.29142857142857143</v>
      </c>
      <c r="M51" s="289">
        <f>W51/F51/12</f>
        <v>5.46875</v>
      </c>
      <c r="N51" s="291">
        <f t="shared" si="44"/>
        <v>12</v>
      </c>
      <c r="O51" s="292">
        <f t="shared" si="47"/>
        <v>5.3723809523809525</v>
      </c>
      <c r="P51" s="11"/>
      <c r="Q51" s="293">
        <f>SUM(Q39:Q50)</f>
        <v>5856</v>
      </c>
      <c r="R51" s="506">
        <f>Q51/366</f>
        <v>16</v>
      </c>
      <c r="S51" s="294">
        <f>SUM(S39:S50)</f>
        <v>5550</v>
      </c>
      <c r="T51" s="506">
        <f>S51/366</f>
        <v>15.163934426229508</v>
      </c>
      <c r="U51" s="295">
        <f>SUM(U39:U50)</f>
        <v>652</v>
      </c>
      <c r="V51" s="296">
        <f>SUM(V39:V50)</f>
        <v>398</v>
      </c>
      <c r="W51" s="295">
        <f t="shared" si="48"/>
        <v>1050</v>
      </c>
      <c r="X51" s="296">
        <f>SUM(X39:X50)</f>
        <v>5641</v>
      </c>
      <c r="Y51" s="297">
        <v>126582</v>
      </c>
      <c r="Z51" s="296">
        <f>SUM(Z39:Z50)</f>
        <v>126</v>
      </c>
      <c r="AA51" s="273">
        <f>SUM(AA39:AA50)</f>
        <v>5600</v>
      </c>
      <c r="AC51" s="169" t="s">
        <v>89</v>
      </c>
      <c r="AD51" s="172">
        <f>+'[1]Pensionado 2°y4° '!I45</f>
        <v>1.7127272727272727</v>
      </c>
      <c r="AE51" s="171">
        <v>2.5</v>
      </c>
      <c r="AF51" s="172">
        <f t="shared" si="49"/>
        <v>-0.78727272727272735</v>
      </c>
    </row>
    <row r="52" spans="1:38" ht="15" x14ac:dyDescent="0.25">
      <c r="A52" s="11"/>
      <c r="B52" s="11"/>
      <c r="C52" s="394" t="s">
        <v>2</v>
      </c>
      <c r="D52" s="394"/>
      <c r="E52" s="394"/>
      <c r="F52" s="394"/>
      <c r="G52" s="394"/>
      <c r="H52" s="394"/>
      <c r="I52" s="394"/>
      <c r="J52" s="394"/>
      <c r="K52" s="394"/>
      <c r="L52" s="394"/>
      <c r="M52" s="394"/>
      <c r="N52" s="394"/>
      <c r="O52" s="388"/>
      <c r="P52" s="11"/>
      <c r="Q52" s="9"/>
      <c r="R52" s="9"/>
      <c r="S52" s="9"/>
      <c r="T52" s="9"/>
      <c r="U52" s="9"/>
      <c r="V52" s="9"/>
      <c r="W52" s="9"/>
      <c r="X52" s="9"/>
      <c r="Y52" s="9"/>
      <c r="Z52" s="9"/>
      <c r="AC52" s="174" t="s">
        <v>90</v>
      </c>
      <c r="AD52" s="175">
        <f>+'[1]Pensionado 2°y4° '!I21</f>
        <v>1.9207650273224044</v>
      </c>
      <c r="AE52" s="176">
        <v>2.5</v>
      </c>
      <c r="AF52" s="177">
        <f t="shared" si="49"/>
        <v>-0.57923497267759561</v>
      </c>
    </row>
    <row r="53" spans="1:38" x14ac:dyDescent="0.2">
      <c r="A53" s="5" t="s">
        <v>1</v>
      </c>
      <c r="C53" s="213"/>
      <c r="D53" s="213"/>
      <c r="E53" s="413"/>
      <c r="F53" s="413"/>
      <c r="G53" s="414"/>
      <c r="H53" s="414"/>
      <c r="I53" s="414"/>
      <c r="J53" s="414"/>
      <c r="K53" s="414"/>
      <c r="L53" s="213"/>
      <c r="M53" s="213"/>
      <c r="N53" s="213"/>
      <c r="P53" s="11"/>
      <c r="AC53" s="156" t="s">
        <v>91</v>
      </c>
      <c r="AD53" s="178">
        <f>+I326</f>
        <v>5.447229551451187</v>
      </c>
      <c r="AE53" s="179"/>
      <c r="AF53" s="180"/>
    </row>
    <row r="54" spans="1:38" x14ac:dyDescent="0.2">
      <c r="A54" s="127"/>
      <c r="C54" s="213"/>
      <c r="D54" s="213"/>
      <c r="E54" s="528" t="s">
        <v>131</v>
      </c>
      <c r="F54" s="528"/>
      <c r="G54" s="528"/>
      <c r="H54" s="528"/>
      <c r="I54" s="528"/>
      <c r="J54" s="528"/>
      <c r="K54" s="528"/>
      <c r="L54" s="213"/>
      <c r="M54" s="213"/>
      <c r="N54" s="213"/>
      <c r="P54" s="11"/>
    </row>
    <row r="55" spans="1:38" x14ac:dyDescent="0.2">
      <c r="A55" s="127"/>
      <c r="C55" s="213"/>
      <c r="D55" s="213"/>
      <c r="E55" s="529" t="s">
        <v>139</v>
      </c>
      <c r="F55" s="529"/>
      <c r="G55" s="529"/>
      <c r="H55" s="529"/>
      <c r="I55" s="529"/>
      <c r="J55" s="529"/>
      <c r="K55" s="529"/>
      <c r="L55" s="213"/>
      <c r="M55" s="213"/>
      <c r="N55" s="213"/>
      <c r="P55" s="11"/>
    </row>
    <row r="56" spans="1:38" x14ac:dyDescent="0.2">
      <c r="A56" s="127"/>
      <c r="C56" s="213"/>
      <c r="D56" s="213"/>
      <c r="E56" s="529" t="s">
        <v>140</v>
      </c>
      <c r="F56" s="529"/>
      <c r="G56" s="529"/>
      <c r="H56" s="529"/>
      <c r="I56" s="529"/>
      <c r="J56" s="529"/>
      <c r="K56" s="529"/>
      <c r="L56" s="213"/>
      <c r="M56" s="213"/>
      <c r="N56" s="213"/>
      <c r="P56" s="11"/>
    </row>
    <row r="57" spans="1:38" x14ac:dyDescent="0.2">
      <c r="A57" s="127"/>
      <c r="C57" s="213"/>
      <c r="D57" s="213"/>
      <c r="E57" s="530" t="s">
        <v>143</v>
      </c>
      <c r="F57" s="530"/>
      <c r="G57" s="530"/>
      <c r="H57" s="530"/>
      <c r="I57" s="530"/>
      <c r="J57" s="530"/>
      <c r="K57" s="530"/>
      <c r="L57" s="213"/>
      <c r="M57" s="213"/>
      <c r="N57" s="213"/>
      <c r="P57" s="11"/>
    </row>
    <row r="58" spans="1:38" ht="12.75" thickBot="1" x14ac:dyDescent="0.25">
      <c r="A58" s="2"/>
      <c r="C58" s="395"/>
      <c r="D58" s="395"/>
      <c r="E58" s="395"/>
      <c r="F58" s="395"/>
      <c r="G58" s="395"/>
      <c r="H58" s="395"/>
      <c r="I58" s="395"/>
      <c r="J58" s="395"/>
      <c r="K58" s="395"/>
      <c r="L58" s="395"/>
      <c r="M58" s="395"/>
      <c r="N58" s="395"/>
      <c r="P58" s="11"/>
      <c r="Q58" s="6"/>
      <c r="R58" s="6" t="s">
        <v>2</v>
      </c>
    </row>
    <row r="59" spans="1:38" x14ac:dyDescent="0.2">
      <c r="A59" s="2"/>
      <c r="B59" s="17"/>
      <c r="C59" s="18" t="s">
        <v>7</v>
      </c>
      <c r="D59" s="19"/>
      <c r="E59" s="129"/>
      <c r="F59" s="20"/>
      <c r="G59" s="21"/>
      <c r="H59" s="21"/>
      <c r="I59" s="21"/>
      <c r="J59" s="21"/>
      <c r="K59" s="21"/>
      <c r="L59" s="21"/>
      <c r="M59" s="21"/>
      <c r="N59" s="22"/>
      <c r="O59" s="11"/>
      <c r="P59" s="11"/>
      <c r="AA59" s="1"/>
    </row>
    <row r="60" spans="1:38" ht="12.75" thickBot="1" x14ac:dyDescent="0.25">
      <c r="B60" s="508" t="s">
        <v>11</v>
      </c>
      <c r="C60" s="509"/>
      <c r="D60" s="509"/>
      <c r="E60" s="510"/>
      <c r="F60" s="131"/>
      <c r="G60" s="11"/>
      <c r="H60" s="79"/>
      <c r="I60" s="69"/>
      <c r="J60" s="11" t="s">
        <v>12</v>
      </c>
      <c r="K60" s="11"/>
      <c r="L60" s="11"/>
      <c r="M60" s="11"/>
      <c r="N60" s="132"/>
      <c r="O60" s="11"/>
      <c r="P60" s="11"/>
      <c r="Q60" s="416" t="s">
        <v>128</v>
      </c>
      <c r="AA60" s="1"/>
      <c r="AL60" s="130"/>
    </row>
    <row r="61" spans="1:38" ht="132.75" thickBot="1" x14ac:dyDescent="0.25">
      <c r="A61" s="133"/>
      <c r="B61" s="389" t="s">
        <v>14</v>
      </c>
      <c r="C61" s="134" t="s">
        <v>15</v>
      </c>
      <c r="D61" s="135" t="s">
        <v>16</v>
      </c>
      <c r="E61" s="135" t="s">
        <v>17</v>
      </c>
      <c r="F61" s="135" t="s">
        <v>18</v>
      </c>
      <c r="G61" s="389" t="s">
        <v>19</v>
      </c>
      <c r="H61" s="389" t="s">
        <v>20</v>
      </c>
      <c r="I61" s="389" t="s">
        <v>21</v>
      </c>
      <c r="J61" s="511" t="s">
        <v>22</v>
      </c>
      <c r="K61" s="512"/>
      <c r="L61" s="389" t="s">
        <v>23</v>
      </c>
      <c r="M61" s="389" t="s">
        <v>24</v>
      </c>
      <c r="N61" s="389" t="s">
        <v>25</v>
      </c>
      <c r="O61" s="136" t="s">
        <v>26</v>
      </c>
      <c r="P61" s="11"/>
      <c r="Q61" s="137" t="s">
        <v>27</v>
      </c>
      <c r="R61" s="138" t="s">
        <v>28</v>
      </c>
      <c r="S61" s="138" t="s">
        <v>29</v>
      </c>
      <c r="T61" s="138" t="s">
        <v>30</v>
      </c>
      <c r="U61" s="138" t="s">
        <v>31</v>
      </c>
      <c r="V61" s="138" t="s">
        <v>32</v>
      </c>
      <c r="W61" s="139" t="s">
        <v>33</v>
      </c>
      <c r="X61" s="139" t="s">
        <v>34</v>
      </c>
      <c r="Y61" s="139" t="s">
        <v>35</v>
      </c>
      <c r="Z61" s="139" t="s">
        <v>36</v>
      </c>
      <c r="AA61" s="140" t="s">
        <v>37</v>
      </c>
      <c r="AC61" s="522" t="s">
        <v>92</v>
      </c>
      <c r="AD61" s="523"/>
      <c r="AE61" s="181"/>
      <c r="AF61" s="181"/>
    </row>
    <row r="62" spans="1:38" x14ac:dyDescent="0.2">
      <c r="A62" s="56" t="s">
        <v>46</v>
      </c>
      <c r="B62" s="56">
        <v>6</v>
      </c>
      <c r="C62" s="63">
        <f>D62/B62*100</f>
        <v>103.33333333333334</v>
      </c>
      <c r="D62" s="145">
        <f>+R62</f>
        <v>6.2</v>
      </c>
      <c r="E62" s="146">
        <f>B62-D62</f>
        <v>-0.20000000000000018</v>
      </c>
      <c r="F62" s="65">
        <f>R62</f>
        <v>6.2</v>
      </c>
      <c r="G62" s="159">
        <f>+U62</f>
        <v>11</v>
      </c>
      <c r="H62" s="69">
        <f>S62/Q62*100</f>
        <v>92.473118279569889</v>
      </c>
      <c r="I62" s="68">
        <f>X62/U62</f>
        <v>15.636363636363637</v>
      </c>
      <c r="J62" s="70">
        <f t="shared" ref="J62:J74" si="59">B62/Y$154*1000</f>
        <v>0.18803472374565169</v>
      </c>
      <c r="K62" s="68">
        <f t="shared" ref="K62:K73" si="60">W62/Y$154*1000</f>
        <v>1.096869221849635</v>
      </c>
      <c r="L62" s="69">
        <f>SUM(Q62-S62)/W62</f>
        <v>0.4</v>
      </c>
      <c r="M62" s="68">
        <f>W62/F62</f>
        <v>5.6451612903225801</v>
      </c>
      <c r="N62" s="148">
        <f>Z62/W62*100</f>
        <v>8.5714285714285712</v>
      </c>
      <c r="O62" s="78">
        <f>+X62/W62</f>
        <v>4.9142857142857146</v>
      </c>
      <c r="P62" s="11"/>
      <c r="Q62" s="149">
        <v>186</v>
      </c>
      <c r="R62" s="161">
        <f t="shared" ref="R62:R67" si="61">Q62/30</f>
        <v>6.2</v>
      </c>
      <c r="S62" s="154">
        <v>172</v>
      </c>
      <c r="T62" s="161">
        <f t="shared" ref="T62:T67" si="62">S62/30</f>
        <v>5.7333333333333334</v>
      </c>
      <c r="U62" s="39">
        <v>11</v>
      </c>
      <c r="V62" s="9">
        <v>24</v>
      </c>
      <c r="W62" s="163">
        <f>+V62+U62</f>
        <v>35</v>
      </c>
      <c r="X62" s="153">
        <v>172</v>
      </c>
      <c r="Y62" s="154">
        <v>218812</v>
      </c>
      <c r="Z62" s="151">
        <v>3</v>
      </c>
      <c r="AA62" s="155">
        <v>170</v>
      </c>
      <c r="AC62" s="182" t="s">
        <v>93</v>
      </c>
      <c r="AD62" s="183"/>
      <c r="AE62" s="184"/>
      <c r="AF62" s="185"/>
    </row>
    <row r="63" spans="1:38" x14ac:dyDescent="0.2">
      <c r="A63" s="56" t="s">
        <v>48</v>
      </c>
      <c r="B63" s="56">
        <v>6</v>
      </c>
      <c r="C63" s="63">
        <f>D63/B63*100</f>
        <v>100</v>
      </c>
      <c r="D63" s="145">
        <f>+R63</f>
        <v>6</v>
      </c>
      <c r="E63" s="146">
        <f>B63-D63</f>
        <v>0</v>
      </c>
      <c r="F63" s="65">
        <f>R63</f>
        <v>6</v>
      </c>
      <c r="G63" s="159">
        <f>+U63</f>
        <v>9</v>
      </c>
      <c r="H63" s="69">
        <f>S63/Q63*100</f>
        <v>95.402298850574709</v>
      </c>
      <c r="I63" s="68">
        <f>X63/U63</f>
        <v>17.888888888888889</v>
      </c>
      <c r="J63" s="70">
        <f t="shared" si="59"/>
        <v>0.18803472374565169</v>
      </c>
      <c r="K63" s="68">
        <f t="shared" si="60"/>
        <v>1.2222257043467362</v>
      </c>
      <c r="L63" s="69">
        <f>SUM(Q63-S63)/W63</f>
        <v>0.20512820512820512</v>
      </c>
      <c r="M63" s="68">
        <f>W63/F63</f>
        <v>6.5</v>
      </c>
      <c r="N63" s="148">
        <f>Z63/W63*100</f>
        <v>15.384615384615385</v>
      </c>
      <c r="O63" s="78">
        <f>+X63/W63</f>
        <v>4.1282051282051286</v>
      </c>
      <c r="P63" s="11"/>
      <c r="Q63" s="160">
        <v>174</v>
      </c>
      <c r="R63" s="161">
        <f>Q63/29</f>
        <v>6</v>
      </c>
      <c r="S63" s="154">
        <v>166</v>
      </c>
      <c r="T63" s="161">
        <f>S63/29</f>
        <v>5.7241379310344831</v>
      </c>
      <c r="U63" s="39">
        <v>9</v>
      </c>
      <c r="V63" s="9">
        <v>30</v>
      </c>
      <c r="W63" s="163">
        <f>+V63+U63</f>
        <v>39</v>
      </c>
      <c r="X63" s="13">
        <v>161</v>
      </c>
      <c r="Y63" s="154"/>
      <c r="Z63" s="162">
        <v>6</v>
      </c>
      <c r="AA63" s="155">
        <v>156</v>
      </c>
      <c r="AC63" s="182" t="s">
        <v>94</v>
      </c>
      <c r="AD63" s="187"/>
      <c r="AE63" s="186"/>
      <c r="AF63" s="185"/>
    </row>
    <row r="64" spans="1:38" x14ac:dyDescent="0.2">
      <c r="A64" s="56" t="s">
        <v>50</v>
      </c>
      <c r="B64" s="56">
        <v>6</v>
      </c>
      <c r="C64" s="63">
        <f>D64/B64*100</f>
        <v>103.33333333333334</v>
      </c>
      <c r="D64" s="145">
        <f>+R64</f>
        <v>6.2</v>
      </c>
      <c r="E64" s="146">
        <f>B64-D64</f>
        <v>-0.20000000000000018</v>
      </c>
      <c r="F64" s="65">
        <f>R64</f>
        <v>6.2</v>
      </c>
      <c r="G64" s="159">
        <f>+U64</f>
        <v>5</v>
      </c>
      <c r="H64" s="69">
        <f>S64/Q64*100</f>
        <v>98.387096774193552</v>
      </c>
      <c r="I64" s="68">
        <f>X64/U64</f>
        <v>28.6</v>
      </c>
      <c r="J64" s="70">
        <f t="shared" si="59"/>
        <v>0.18803472374565169</v>
      </c>
      <c r="K64" s="68">
        <f t="shared" si="60"/>
        <v>0.94017361872825855</v>
      </c>
      <c r="L64" s="69">
        <f>SUM(Q64-S64)/W64</f>
        <v>0.1</v>
      </c>
      <c r="M64" s="68">
        <f>W64/F64</f>
        <v>4.838709677419355</v>
      </c>
      <c r="N64" s="148">
        <f>Z64/W64*100</f>
        <v>10</v>
      </c>
      <c r="O64" s="78">
        <f>+X64/W64</f>
        <v>4.7666666666666666</v>
      </c>
      <c r="P64" s="11"/>
      <c r="Q64" s="168">
        <v>186</v>
      </c>
      <c r="R64" s="161">
        <f t="shared" si="61"/>
        <v>6.2</v>
      </c>
      <c r="S64" s="154">
        <v>183</v>
      </c>
      <c r="T64" s="161">
        <f t="shared" si="62"/>
        <v>6.1</v>
      </c>
      <c r="U64" s="39">
        <v>5</v>
      </c>
      <c r="V64" s="9">
        <v>25</v>
      </c>
      <c r="W64" s="163">
        <f>+V64+U64</f>
        <v>30</v>
      </c>
      <c r="X64" s="9">
        <v>143</v>
      </c>
      <c r="Y64" s="154"/>
      <c r="Z64" s="154">
        <v>3</v>
      </c>
      <c r="AA64" s="155">
        <v>142</v>
      </c>
      <c r="AC64" s="188" t="s">
        <v>95</v>
      </c>
      <c r="AD64" s="188">
        <v>5.8</v>
      </c>
      <c r="AE64" s="184"/>
      <c r="AF64" s="189"/>
    </row>
    <row r="65" spans="1:32" x14ac:dyDescent="0.2">
      <c r="A65" s="56" t="s">
        <v>52</v>
      </c>
      <c r="B65" s="56">
        <v>6</v>
      </c>
      <c r="C65" s="63">
        <f>D65/B65*100</f>
        <v>100</v>
      </c>
      <c r="D65" s="145">
        <f>+R65</f>
        <v>6</v>
      </c>
      <c r="E65" s="146">
        <f>B65-D65</f>
        <v>0</v>
      </c>
      <c r="F65" s="65">
        <f>R65</f>
        <v>6</v>
      </c>
      <c r="G65" s="159">
        <f>+U65</f>
        <v>9</v>
      </c>
      <c r="H65" s="69">
        <f>S65/Q65*100</f>
        <v>93.333333333333329</v>
      </c>
      <c r="I65" s="68">
        <f>X65/U65</f>
        <v>24.222222222222221</v>
      </c>
      <c r="J65" s="70">
        <f t="shared" si="59"/>
        <v>0.18803472374565169</v>
      </c>
      <c r="K65" s="68">
        <f t="shared" si="60"/>
        <v>1.4102604280923876</v>
      </c>
      <c r="L65" s="69">
        <f>SUM(Q65-S65)/W65</f>
        <v>0.26666666666666666</v>
      </c>
      <c r="M65" s="68">
        <f>W65/F65</f>
        <v>7.5</v>
      </c>
      <c r="N65" s="148">
        <f>Z65/W65*100</f>
        <v>6.666666666666667</v>
      </c>
      <c r="O65" s="78">
        <f>+X65/W65</f>
        <v>4.8444444444444441</v>
      </c>
      <c r="P65" s="11"/>
      <c r="Q65" s="168">
        <v>180</v>
      </c>
      <c r="R65" s="161">
        <f t="shared" si="61"/>
        <v>6</v>
      </c>
      <c r="S65" s="154">
        <v>168</v>
      </c>
      <c r="T65" s="161">
        <f t="shared" si="62"/>
        <v>5.6</v>
      </c>
      <c r="U65" s="39">
        <v>9</v>
      </c>
      <c r="V65" s="9">
        <v>36</v>
      </c>
      <c r="W65" s="163">
        <f>+V65+U65</f>
        <v>45</v>
      </c>
      <c r="X65" s="9">
        <v>218</v>
      </c>
      <c r="Y65" s="154"/>
      <c r="Z65" s="154">
        <v>3</v>
      </c>
      <c r="AA65" s="155">
        <v>215</v>
      </c>
      <c r="AC65" s="182" t="s">
        <v>79</v>
      </c>
      <c r="AD65" s="182">
        <v>8</v>
      </c>
      <c r="AE65" s="186"/>
      <c r="AF65" s="185"/>
    </row>
    <row r="66" spans="1:32" x14ac:dyDescent="0.2">
      <c r="A66" s="56" t="s">
        <v>54</v>
      </c>
      <c r="B66" s="56">
        <v>6</v>
      </c>
      <c r="C66" s="63">
        <f>D66/B66*100</f>
        <v>103.33333333333334</v>
      </c>
      <c r="D66" s="145">
        <f>+R66</f>
        <v>6.2</v>
      </c>
      <c r="E66" s="146">
        <f>B66-D66</f>
        <v>-0.20000000000000018</v>
      </c>
      <c r="F66" s="65">
        <f>R66</f>
        <v>6.2</v>
      </c>
      <c r="G66" s="159">
        <f>+U66</f>
        <v>8</v>
      </c>
      <c r="H66" s="69">
        <f>S66/Q66*100</f>
        <v>92.473118279569889</v>
      </c>
      <c r="I66" s="68">
        <f>X66/U66</f>
        <v>18.375</v>
      </c>
      <c r="J66" s="70">
        <f t="shared" si="59"/>
        <v>0.18803472374565169</v>
      </c>
      <c r="K66" s="68">
        <f t="shared" si="60"/>
        <v>0.94017361872825855</v>
      </c>
      <c r="L66" s="69">
        <f>SUM(Q66-S66)/W66</f>
        <v>0.46666666666666667</v>
      </c>
      <c r="M66" s="68">
        <f>W66/F66</f>
        <v>4.838709677419355</v>
      </c>
      <c r="N66" s="148">
        <f>Z66/W66*100</f>
        <v>6.666666666666667</v>
      </c>
      <c r="O66" s="78">
        <f>+X66/W66</f>
        <v>4.9000000000000004</v>
      </c>
      <c r="P66" s="11"/>
      <c r="Q66" s="168">
        <v>186</v>
      </c>
      <c r="R66" s="161">
        <f t="shared" si="61"/>
        <v>6.2</v>
      </c>
      <c r="S66" s="154">
        <v>172</v>
      </c>
      <c r="T66" s="161">
        <f t="shared" si="62"/>
        <v>5.7333333333333334</v>
      </c>
      <c r="U66" s="39">
        <v>8</v>
      </c>
      <c r="V66" s="9">
        <v>22</v>
      </c>
      <c r="W66" s="163">
        <f>+V66+U66</f>
        <v>30</v>
      </c>
      <c r="X66" s="9">
        <v>147</v>
      </c>
      <c r="Y66" s="154"/>
      <c r="Z66" s="154">
        <v>2</v>
      </c>
      <c r="AA66" s="155">
        <v>144</v>
      </c>
      <c r="AC66" s="182" t="s">
        <v>96</v>
      </c>
      <c r="AD66" s="182">
        <v>9</v>
      </c>
      <c r="AE66" s="186"/>
      <c r="AF66" s="185"/>
    </row>
    <row r="67" spans="1:32" x14ac:dyDescent="0.2">
      <c r="A67" s="56" t="s">
        <v>56</v>
      </c>
      <c r="B67" s="56">
        <v>6</v>
      </c>
      <c r="C67" s="63">
        <f t="shared" ref="C67:C73" si="63">D67/B67*100</f>
        <v>100</v>
      </c>
      <c r="D67" s="145">
        <f t="shared" ref="D67:D73" si="64">+R67</f>
        <v>6</v>
      </c>
      <c r="E67" s="146">
        <f t="shared" ref="E67:E74" si="65">B67-D67</f>
        <v>0</v>
      </c>
      <c r="F67" s="65">
        <f t="shared" ref="F67:F73" si="66">R67</f>
        <v>6</v>
      </c>
      <c r="G67" s="159">
        <f t="shared" ref="G67:G73" si="67">+U67</f>
        <v>10</v>
      </c>
      <c r="H67" s="69">
        <f t="shared" ref="H67:H74" si="68">S67/Q67*100</f>
        <v>93.888888888888886</v>
      </c>
      <c r="I67" s="68">
        <f t="shared" ref="I67:I74" si="69">X67/U67</f>
        <v>18.2</v>
      </c>
      <c r="J67" s="70">
        <f t="shared" si="59"/>
        <v>0.18803472374565169</v>
      </c>
      <c r="K67" s="68">
        <f t="shared" si="60"/>
        <v>1.1908865837224607</v>
      </c>
      <c r="L67" s="69">
        <f t="shared" ref="L67:L74" si="70">SUM(Q67-S67)/W67</f>
        <v>0.28947368421052633</v>
      </c>
      <c r="M67" s="68">
        <f t="shared" ref="M67:M73" si="71">W67/F67</f>
        <v>6.333333333333333</v>
      </c>
      <c r="N67" s="148">
        <f t="shared" ref="N67:N74" si="72">Z67/W67*100</f>
        <v>5.2631578947368416</v>
      </c>
      <c r="O67" s="78">
        <f t="shared" ref="O67:O74" si="73">+X67/W67</f>
        <v>4.7894736842105265</v>
      </c>
      <c r="P67" s="11"/>
      <c r="Q67" s="168">
        <v>180</v>
      </c>
      <c r="R67" s="161">
        <f t="shared" si="61"/>
        <v>6</v>
      </c>
      <c r="S67" s="154">
        <v>169</v>
      </c>
      <c r="T67" s="161">
        <f t="shared" si="62"/>
        <v>5.6333333333333337</v>
      </c>
      <c r="U67" s="39">
        <v>10</v>
      </c>
      <c r="V67" s="9">
        <v>28</v>
      </c>
      <c r="W67" s="163">
        <f t="shared" ref="W67:W74" si="74">+V67+U67</f>
        <v>38</v>
      </c>
      <c r="X67" s="9">
        <v>182</v>
      </c>
      <c r="Y67" s="154"/>
      <c r="Z67" s="154">
        <v>2</v>
      </c>
      <c r="AA67" s="155">
        <v>171</v>
      </c>
      <c r="AC67" s="182" t="s">
        <v>97</v>
      </c>
      <c r="AD67" s="182">
        <v>7.5</v>
      </c>
      <c r="AE67" s="186"/>
      <c r="AF67" s="185"/>
    </row>
    <row r="68" spans="1:32" x14ac:dyDescent="0.2">
      <c r="A68" s="56" t="s">
        <v>58</v>
      </c>
      <c r="B68" s="56">
        <v>6</v>
      </c>
      <c r="C68" s="63">
        <f t="shared" si="63"/>
        <v>100</v>
      </c>
      <c r="D68" s="145">
        <f t="shared" si="64"/>
        <v>6</v>
      </c>
      <c r="E68" s="146">
        <f t="shared" si="65"/>
        <v>0</v>
      </c>
      <c r="F68" s="65">
        <f t="shared" si="66"/>
        <v>6</v>
      </c>
      <c r="G68" s="159">
        <f t="shared" si="67"/>
        <v>6</v>
      </c>
      <c r="H68" s="69">
        <f t="shared" si="68"/>
        <v>95.6989247311828</v>
      </c>
      <c r="I68" s="68">
        <f t="shared" si="69"/>
        <v>25.333333333333332</v>
      </c>
      <c r="J68" s="70">
        <f t="shared" si="59"/>
        <v>0.18803472374565169</v>
      </c>
      <c r="K68" s="68">
        <f t="shared" si="60"/>
        <v>1.002851859976809</v>
      </c>
      <c r="L68" s="69">
        <f t="shared" si="70"/>
        <v>0.25</v>
      </c>
      <c r="M68" s="68">
        <f t="shared" si="71"/>
        <v>5.333333333333333</v>
      </c>
      <c r="N68" s="148">
        <f t="shared" si="72"/>
        <v>6.25</v>
      </c>
      <c r="O68" s="78">
        <f t="shared" si="73"/>
        <v>4.75</v>
      </c>
      <c r="P68" s="11"/>
      <c r="Q68" s="168">
        <v>186</v>
      </c>
      <c r="R68" s="161">
        <f>Q68/31</f>
        <v>6</v>
      </c>
      <c r="S68" s="154">
        <v>178</v>
      </c>
      <c r="T68" s="161">
        <f>S68/31</f>
        <v>5.741935483870968</v>
      </c>
      <c r="U68" s="39">
        <v>6</v>
      </c>
      <c r="V68" s="9">
        <v>26</v>
      </c>
      <c r="W68" s="163">
        <f t="shared" si="74"/>
        <v>32</v>
      </c>
      <c r="X68" s="9">
        <v>152</v>
      </c>
      <c r="Y68" s="154"/>
      <c r="Z68" s="154">
        <v>2</v>
      </c>
      <c r="AA68" s="155">
        <v>152</v>
      </c>
      <c r="AC68" s="182" t="s">
        <v>98</v>
      </c>
      <c r="AD68" s="182">
        <v>6.8</v>
      </c>
      <c r="AE68" s="186"/>
      <c r="AF68" s="185"/>
    </row>
    <row r="69" spans="1:32" x14ac:dyDescent="0.2">
      <c r="A69" s="56" t="s">
        <v>60</v>
      </c>
      <c r="B69" s="56">
        <v>6</v>
      </c>
      <c r="C69" s="63">
        <f t="shared" si="63"/>
        <v>100</v>
      </c>
      <c r="D69" s="145">
        <f t="shared" si="64"/>
        <v>6</v>
      </c>
      <c r="E69" s="146">
        <f t="shared" si="65"/>
        <v>0</v>
      </c>
      <c r="F69" s="65">
        <f t="shared" si="66"/>
        <v>6</v>
      </c>
      <c r="G69" s="159">
        <f t="shared" si="67"/>
        <v>7</v>
      </c>
      <c r="H69" s="69">
        <f t="shared" si="68"/>
        <v>92.473118279569889</v>
      </c>
      <c r="I69" s="68">
        <f t="shared" si="69"/>
        <v>21</v>
      </c>
      <c r="J69" s="70">
        <f t="shared" si="59"/>
        <v>0.18803472374565169</v>
      </c>
      <c r="K69" s="68">
        <f t="shared" si="60"/>
        <v>0.97151273935253368</v>
      </c>
      <c r="L69" s="69">
        <f t="shared" si="70"/>
        <v>0.45161290322580644</v>
      </c>
      <c r="M69" s="68">
        <f t="shared" si="71"/>
        <v>5.166666666666667</v>
      </c>
      <c r="N69" s="148">
        <f t="shared" si="72"/>
        <v>9.67741935483871</v>
      </c>
      <c r="O69" s="78">
        <f t="shared" si="73"/>
        <v>4.741935483870968</v>
      </c>
      <c r="P69" s="11"/>
      <c r="Q69" s="168">
        <v>186</v>
      </c>
      <c r="R69" s="161">
        <f>Q69/31</f>
        <v>6</v>
      </c>
      <c r="S69" s="154">
        <v>172</v>
      </c>
      <c r="T69" s="161">
        <f>S69/31</f>
        <v>5.5483870967741939</v>
      </c>
      <c r="U69" s="39">
        <v>7</v>
      </c>
      <c r="V69" s="9">
        <v>24</v>
      </c>
      <c r="W69" s="163">
        <f t="shared" si="74"/>
        <v>31</v>
      </c>
      <c r="X69" s="9">
        <v>147</v>
      </c>
      <c r="Y69" s="154"/>
      <c r="Z69" s="154">
        <v>3</v>
      </c>
      <c r="AA69" s="155">
        <v>147</v>
      </c>
      <c r="AC69" s="182" t="s">
        <v>99</v>
      </c>
      <c r="AD69" s="182">
        <v>30</v>
      </c>
      <c r="AE69" s="186"/>
      <c r="AF69" s="185"/>
    </row>
    <row r="70" spans="1:32" x14ac:dyDescent="0.2">
      <c r="A70" s="56" t="s">
        <v>62</v>
      </c>
      <c r="B70" s="56">
        <v>6</v>
      </c>
      <c r="C70" s="63">
        <f t="shared" si="63"/>
        <v>100</v>
      </c>
      <c r="D70" s="145">
        <f t="shared" si="64"/>
        <v>6</v>
      </c>
      <c r="E70" s="146">
        <f t="shared" si="65"/>
        <v>0</v>
      </c>
      <c r="F70" s="65">
        <f t="shared" si="66"/>
        <v>6</v>
      </c>
      <c r="G70" s="159">
        <f t="shared" si="67"/>
        <v>5</v>
      </c>
      <c r="H70" s="69">
        <f t="shared" si="68"/>
        <v>93.888888888888886</v>
      </c>
      <c r="I70" s="68">
        <f t="shared" si="69"/>
        <v>47.4</v>
      </c>
      <c r="J70" s="70">
        <f t="shared" si="59"/>
        <v>0.18803472374565169</v>
      </c>
      <c r="K70" s="68">
        <f t="shared" si="60"/>
        <v>0.94017361872825855</v>
      </c>
      <c r="L70" s="69">
        <f t="shared" si="70"/>
        <v>0.36666666666666664</v>
      </c>
      <c r="M70" s="68">
        <f t="shared" si="71"/>
        <v>5</v>
      </c>
      <c r="N70" s="148">
        <f t="shared" si="72"/>
        <v>0</v>
      </c>
      <c r="O70" s="78">
        <f t="shared" si="73"/>
        <v>7.9</v>
      </c>
      <c r="P70" s="11"/>
      <c r="Q70" s="168">
        <v>180</v>
      </c>
      <c r="R70" s="161">
        <f>Q70/30</f>
        <v>6</v>
      </c>
      <c r="S70" s="154">
        <v>169</v>
      </c>
      <c r="T70" s="161">
        <f>S70/30</f>
        <v>5.6333333333333337</v>
      </c>
      <c r="U70" s="39">
        <v>5</v>
      </c>
      <c r="V70" s="9">
        <v>25</v>
      </c>
      <c r="W70" s="163">
        <f t="shared" si="74"/>
        <v>30</v>
      </c>
      <c r="X70" s="9">
        <v>237</v>
      </c>
      <c r="Y70" s="154"/>
      <c r="Z70" s="154">
        <v>0</v>
      </c>
      <c r="AA70" s="155">
        <v>236</v>
      </c>
      <c r="AC70" s="182" t="s">
        <v>100</v>
      </c>
      <c r="AD70" s="182">
        <v>5.5</v>
      </c>
      <c r="AE70" s="190"/>
      <c r="AF70" s="191"/>
    </row>
    <row r="71" spans="1:32" x14ac:dyDescent="0.2">
      <c r="A71" s="56" t="s">
        <v>64</v>
      </c>
      <c r="B71" s="56">
        <v>6</v>
      </c>
      <c r="C71" s="63">
        <f t="shared" si="63"/>
        <v>100</v>
      </c>
      <c r="D71" s="145">
        <f t="shared" si="64"/>
        <v>6</v>
      </c>
      <c r="E71" s="146">
        <f t="shared" si="65"/>
        <v>0</v>
      </c>
      <c r="F71" s="65">
        <f t="shared" si="66"/>
        <v>6</v>
      </c>
      <c r="G71" s="159">
        <f t="shared" si="67"/>
        <v>6</v>
      </c>
      <c r="H71" s="69">
        <f t="shared" si="68"/>
        <v>96.236559139784944</v>
      </c>
      <c r="I71" s="68">
        <f t="shared" si="69"/>
        <v>29.833333333333332</v>
      </c>
      <c r="J71" s="70">
        <f t="shared" si="59"/>
        <v>0.18803472374565169</v>
      </c>
      <c r="K71" s="68">
        <f t="shared" si="60"/>
        <v>0.9088344981039832</v>
      </c>
      <c r="L71" s="69">
        <f t="shared" si="70"/>
        <v>0.2413793103448276</v>
      </c>
      <c r="M71" s="68">
        <f t="shared" si="71"/>
        <v>4.833333333333333</v>
      </c>
      <c r="N71" s="148">
        <f t="shared" si="72"/>
        <v>3.4482758620689653</v>
      </c>
      <c r="O71" s="78">
        <f t="shared" si="73"/>
        <v>6.1724137931034484</v>
      </c>
      <c r="P71" s="11"/>
      <c r="Q71" s="168">
        <v>186</v>
      </c>
      <c r="R71" s="161">
        <f>Q71/31</f>
        <v>6</v>
      </c>
      <c r="S71" s="154">
        <v>179</v>
      </c>
      <c r="T71" s="161">
        <f>S71/31</f>
        <v>5.774193548387097</v>
      </c>
      <c r="U71" s="39">
        <v>6</v>
      </c>
      <c r="V71" s="9">
        <v>23</v>
      </c>
      <c r="W71" s="163">
        <f t="shared" si="74"/>
        <v>29</v>
      </c>
      <c r="X71" s="9">
        <v>179</v>
      </c>
      <c r="Y71" s="154"/>
      <c r="Z71" s="154">
        <v>1</v>
      </c>
      <c r="AA71" s="155">
        <v>178</v>
      </c>
      <c r="AC71" s="182" t="s">
        <v>83</v>
      </c>
      <c r="AD71" s="182">
        <v>5.0999999999999996</v>
      </c>
      <c r="AE71" s="186"/>
      <c r="AF71" s="185"/>
    </row>
    <row r="72" spans="1:32" x14ac:dyDescent="0.2">
      <c r="A72" s="56" t="s">
        <v>66</v>
      </c>
      <c r="B72" s="56">
        <v>6</v>
      </c>
      <c r="C72" s="63">
        <f t="shared" si="63"/>
        <v>100</v>
      </c>
      <c r="D72" s="145">
        <f t="shared" si="64"/>
        <v>6</v>
      </c>
      <c r="E72" s="146">
        <f t="shared" si="65"/>
        <v>0</v>
      </c>
      <c r="F72" s="65">
        <f t="shared" si="66"/>
        <v>6</v>
      </c>
      <c r="G72" s="159">
        <f t="shared" si="67"/>
        <v>8</v>
      </c>
      <c r="H72" s="69">
        <f t="shared" si="68"/>
        <v>91.111111111111114</v>
      </c>
      <c r="I72" s="68">
        <f t="shared" si="69"/>
        <v>16.375</v>
      </c>
      <c r="J72" s="70">
        <f t="shared" si="59"/>
        <v>0.18803472374565169</v>
      </c>
      <c r="K72" s="68">
        <f t="shared" si="60"/>
        <v>1.1282083424739102</v>
      </c>
      <c r="L72" s="69">
        <f t="shared" si="70"/>
        <v>0.44444444444444442</v>
      </c>
      <c r="M72" s="68">
        <f t="shared" si="71"/>
        <v>6</v>
      </c>
      <c r="N72" s="148">
        <f t="shared" si="72"/>
        <v>8.3333333333333321</v>
      </c>
      <c r="O72" s="78">
        <f t="shared" si="73"/>
        <v>3.6388888888888888</v>
      </c>
      <c r="P72" s="11"/>
      <c r="Q72" s="168">
        <v>180</v>
      </c>
      <c r="R72" s="161">
        <f>Q72/30</f>
        <v>6</v>
      </c>
      <c r="S72" s="154">
        <v>164</v>
      </c>
      <c r="T72" s="161">
        <f>S72/30</f>
        <v>5.4666666666666668</v>
      </c>
      <c r="U72" s="39">
        <v>8</v>
      </c>
      <c r="V72" s="9">
        <v>28</v>
      </c>
      <c r="W72" s="163">
        <f t="shared" si="74"/>
        <v>36</v>
      </c>
      <c r="X72" s="9">
        <v>131</v>
      </c>
      <c r="Y72" s="154"/>
      <c r="Z72" s="154">
        <v>3</v>
      </c>
      <c r="AA72" s="155">
        <v>120</v>
      </c>
      <c r="AC72" s="182" t="s">
        <v>101</v>
      </c>
      <c r="AD72" s="182">
        <v>3.5</v>
      </c>
      <c r="AE72" s="186"/>
      <c r="AF72" s="185"/>
    </row>
    <row r="73" spans="1:32" ht="12.75" thickBot="1" x14ac:dyDescent="0.25">
      <c r="A73" s="56" t="s">
        <v>68</v>
      </c>
      <c r="B73" s="56">
        <v>6</v>
      </c>
      <c r="C73" s="63">
        <f t="shared" si="63"/>
        <v>100</v>
      </c>
      <c r="D73" s="145">
        <f t="shared" si="64"/>
        <v>6</v>
      </c>
      <c r="E73" s="146">
        <f t="shared" si="65"/>
        <v>0</v>
      </c>
      <c r="F73" s="65">
        <f t="shared" si="66"/>
        <v>6</v>
      </c>
      <c r="G73" s="159">
        <f t="shared" si="67"/>
        <v>9</v>
      </c>
      <c r="H73" s="69">
        <f t="shared" si="68"/>
        <v>90.86021505376344</v>
      </c>
      <c r="I73" s="68">
        <f t="shared" si="69"/>
        <v>22.333333333333332</v>
      </c>
      <c r="J73" s="70">
        <f t="shared" si="59"/>
        <v>0.18803472374565169</v>
      </c>
      <c r="K73" s="68">
        <f t="shared" si="60"/>
        <v>1.2849039455952864</v>
      </c>
      <c r="L73" s="69">
        <f t="shared" si="70"/>
        <v>0.41463414634146339</v>
      </c>
      <c r="M73" s="68">
        <f t="shared" si="71"/>
        <v>6.833333333333333</v>
      </c>
      <c r="N73" s="148">
        <f t="shared" si="72"/>
        <v>2.4390243902439024</v>
      </c>
      <c r="O73" s="78">
        <f t="shared" si="73"/>
        <v>4.9024390243902438</v>
      </c>
      <c r="P73" s="11"/>
      <c r="Q73" s="168">
        <v>186</v>
      </c>
      <c r="R73" s="161">
        <f>Q73/31</f>
        <v>6</v>
      </c>
      <c r="S73" s="154">
        <v>169</v>
      </c>
      <c r="T73" s="161">
        <f>S73/31</f>
        <v>5.4516129032258061</v>
      </c>
      <c r="U73" s="39">
        <v>9</v>
      </c>
      <c r="V73" s="9">
        <v>32</v>
      </c>
      <c r="W73" s="163">
        <f t="shared" si="74"/>
        <v>41</v>
      </c>
      <c r="X73" s="9">
        <v>201</v>
      </c>
      <c r="Y73" s="154"/>
      <c r="Z73" s="154">
        <v>1</v>
      </c>
      <c r="AA73" s="155">
        <v>200</v>
      </c>
      <c r="AC73" s="182" t="s">
        <v>102</v>
      </c>
      <c r="AD73" s="182">
        <v>3.4</v>
      </c>
      <c r="AE73" s="186"/>
      <c r="AF73" s="185"/>
    </row>
    <row r="74" spans="1:32" s="198" customFormat="1" ht="12.75" thickBot="1" x14ac:dyDescent="0.25">
      <c r="A74" s="298" t="s">
        <v>70</v>
      </c>
      <c r="B74" s="298">
        <v>6</v>
      </c>
      <c r="C74" s="299">
        <f>D74/B74*100</f>
        <v>100</v>
      </c>
      <c r="D74" s="300">
        <f>+R74</f>
        <v>6</v>
      </c>
      <c r="E74" s="301">
        <f t="shared" si="65"/>
        <v>0</v>
      </c>
      <c r="F74" s="302">
        <f>R74</f>
        <v>6</v>
      </c>
      <c r="G74" s="303">
        <f>+U74</f>
        <v>93</v>
      </c>
      <c r="H74" s="304">
        <f t="shared" si="68"/>
        <v>93.852459016393439</v>
      </c>
      <c r="I74" s="305">
        <f t="shared" si="69"/>
        <v>22.258064516129032</v>
      </c>
      <c r="J74" s="306">
        <f t="shared" si="59"/>
        <v>0.18803472374565169</v>
      </c>
      <c r="K74" s="305">
        <f>W74/Y$154*1000/12</f>
        <v>1.0864228483082099</v>
      </c>
      <c r="L74" s="304">
        <f t="shared" si="70"/>
        <v>0.32451923076923078</v>
      </c>
      <c r="M74" s="305">
        <f>W74/F74/12</f>
        <v>5.7777777777777777</v>
      </c>
      <c r="N74" s="307">
        <f t="shared" si="72"/>
        <v>6.9711538461538467</v>
      </c>
      <c r="O74" s="308">
        <f t="shared" si="73"/>
        <v>4.9759615384615383</v>
      </c>
      <c r="P74" s="11"/>
      <c r="Q74" s="192">
        <f>SUM(Q62:Q73)</f>
        <v>2196</v>
      </c>
      <c r="R74" s="506">
        <f>Q74/366</f>
        <v>6</v>
      </c>
      <c r="S74" s="193">
        <f>SUM(S62:S73)</f>
        <v>2061</v>
      </c>
      <c r="T74" s="506">
        <f>S74/366</f>
        <v>5.6311475409836067</v>
      </c>
      <c r="U74" s="194">
        <f>SUM(U62:U73)</f>
        <v>93</v>
      </c>
      <c r="V74" s="195">
        <f>SUM(V62:V73)</f>
        <v>323</v>
      </c>
      <c r="W74" s="194">
        <f t="shared" si="74"/>
        <v>416</v>
      </c>
      <c r="X74" s="195">
        <f>SUM(X62:X73)</f>
        <v>2070</v>
      </c>
      <c r="Y74" s="196">
        <v>218812</v>
      </c>
      <c r="Z74" s="195">
        <f>SUM(Z62:Z73)</f>
        <v>29</v>
      </c>
      <c r="AA74" s="197">
        <f>SUM(AA62:AA73)</f>
        <v>2031</v>
      </c>
      <c r="AC74" s="182" t="s">
        <v>103</v>
      </c>
      <c r="AD74" s="182">
        <v>10.6</v>
      </c>
      <c r="AE74" s="186"/>
      <c r="AF74" s="185"/>
    </row>
    <row r="75" spans="1:32" s="198" customFormat="1" x14ac:dyDescent="0.2">
      <c r="A75" s="396"/>
      <c r="B75" s="396"/>
      <c r="C75" s="397"/>
      <c r="D75" s="398"/>
      <c r="E75" s="398"/>
      <c r="F75" s="398"/>
      <c r="G75" s="396"/>
      <c r="H75" s="399"/>
      <c r="I75" s="399"/>
      <c r="J75" s="399"/>
      <c r="K75" s="399"/>
      <c r="L75" s="399"/>
      <c r="M75" s="399"/>
      <c r="N75" s="399"/>
      <c r="O75" s="399"/>
      <c r="P75" s="11"/>
      <c r="Q75" s="400"/>
      <c r="R75" s="401"/>
      <c r="S75" s="400"/>
      <c r="T75" s="401"/>
      <c r="U75" s="400"/>
      <c r="V75" s="400"/>
      <c r="W75" s="400"/>
      <c r="X75" s="400"/>
      <c r="Y75" s="9"/>
      <c r="Z75" s="400"/>
      <c r="AA75" s="396"/>
      <c r="AC75" s="402"/>
      <c r="AD75" s="402"/>
      <c r="AE75" s="403"/>
      <c r="AF75" s="9"/>
    </row>
    <row r="76" spans="1:32" x14ac:dyDescent="0.2">
      <c r="A76" s="5" t="s">
        <v>1</v>
      </c>
      <c r="C76" s="101"/>
      <c r="D76" s="102"/>
      <c r="E76" s="413"/>
      <c r="F76" s="413"/>
      <c r="G76" s="414"/>
      <c r="H76" s="414"/>
      <c r="I76" s="414"/>
      <c r="J76" s="414"/>
      <c r="K76" s="414"/>
      <c r="P76" s="11"/>
      <c r="AC76" s="182" t="s">
        <v>104</v>
      </c>
      <c r="AD76" s="182">
        <v>3.4</v>
      </c>
      <c r="AE76" s="186"/>
      <c r="AF76" s="185"/>
    </row>
    <row r="77" spans="1:32" x14ac:dyDescent="0.2">
      <c r="A77" s="127"/>
      <c r="C77" s="4"/>
      <c r="E77" s="528" t="s">
        <v>131</v>
      </c>
      <c r="F77" s="528"/>
      <c r="G77" s="528"/>
      <c r="H77" s="528"/>
      <c r="I77" s="528"/>
      <c r="J77" s="528"/>
      <c r="K77" s="528"/>
      <c r="P77" s="11"/>
      <c r="R77" s="1" t="s">
        <v>182</v>
      </c>
      <c r="AC77" s="182" t="s">
        <v>105</v>
      </c>
      <c r="AD77" s="182">
        <v>3</v>
      </c>
      <c r="AE77" s="186"/>
      <c r="AF77" s="185"/>
    </row>
    <row r="78" spans="1:32" x14ac:dyDescent="0.2">
      <c r="A78" s="127"/>
      <c r="C78" s="392"/>
      <c r="D78" s="392"/>
      <c r="E78" s="529" t="s">
        <v>139</v>
      </c>
      <c r="F78" s="529"/>
      <c r="G78" s="529"/>
      <c r="H78" s="529"/>
      <c r="I78" s="529"/>
      <c r="J78" s="529"/>
      <c r="K78" s="529"/>
      <c r="P78" s="11"/>
      <c r="AC78" s="182"/>
      <c r="AD78" s="182"/>
      <c r="AE78" s="186"/>
      <c r="AF78" s="185"/>
    </row>
    <row r="79" spans="1:32" x14ac:dyDescent="0.2">
      <c r="A79" s="127"/>
      <c r="C79" s="104"/>
      <c r="D79" s="104"/>
      <c r="E79" s="529" t="s">
        <v>140</v>
      </c>
      <c r="F79" s="529"/>
      <c r="G79" s="529"/>
      <c r="H79" s="529"/>
      <c r="I79" s="529"/>
      <c r="J79" s="529"/>
      <c r="K79" s="529"/>
      <c r="P79" s="11"/>
      <c r="AC79" s="182" t="s">
        <v>106</v>
      </c>
      <c r="AD79" s="182">
        <v>2.5</v>
      </c>
      <c r="AE79" s="186"/>
      <c r="AF79" s="185"/>
    </row>
    <row r="80" spans="1:32" x14ac:dyDescent="0.2">
      <c r="A80" s="127"/>
      <c r="C80" s="392"/>
      <c r="D80" s="392"/>
      <c r="E80" s="530" t="s">
        <v>144</v>
      </c>
      <c r="F80" s="530"/>
      <c r="G80" s="530"/>
      <c r="H80" s="530"/>
      <c r="I80" s="530"/>
      <c r="J80" s="530"/>
      <c r="K80" s="530"/>
      <c r="P80" s="11"/>
      <c r="AC80" s="182" t="s">
        <v>73</v>
      </c>
      <c r="AD80" s="182">
        <v>5.5</v>
      </c>
      <c r="AE80" s="186"/>
      <c r="AF80" s="185"/>
    </row>
    <row r="81" spans="1:38" ht="12.75" thickBot="1" x14ac:dyDescent="0.25">
      <c r="A81" s="2"/>
      <c r="C81" s="101"/>
      <c r="D81" s="102"/>
      <c r="E81" s="102"/>
      <c r="F81" s="102"/>
      <c r="P81" s="11"/>
      <c r="Q81" s="527"/>
      <c r="R81" s="527"/>
      <c r="S81" s="527"/>
      <c r="AC81" s="182" t="s">
        <v>107</v>
      </c>
      <c r="AD81" s="182">
        <v>5.5</v>
      </c>
      <c r="AE81" s="186"/>
      <c r="AF81" s="185"/>
    </row>
    <row r="82" spans="1:38" x14ac:dyDescent="0.2">
      <c r="A82" s="2"/>
      <c r="B82" s="17"/>
      <c r="C82" s="18" t="s">
        <v>7</v>
      </c>
      <c r="D82" s="19"/>
      <c r="E82" s="129"/>
      <c r="F82" s="20"/>
      <c r="G82" s="21"/>
      <c r="H82" s="21"/>
      <c r="I82" s="21"/>
      <c r="J82" s="21"/>
      <c r="K82" s="21"/>
      <c r="L82" s="21"/>
      <c r="M82" s="21"/>
      <c r="N82" s="22"/>
      <c r="O82" s="11"/>
      <c r="P82" s="11"/>
      <c r="AA82" s="1"/>
      <c r="AC82" s="182" t="s">
        <v>108</v>
      </c>
      <c r="AD82" s="182">
        <v>6</v>
      </c>
      <c r="AE82" s="186"/>
      <c r="AF82" s="185"/>
    </row>
    <row r="83" spans="1:38" ht="12.75" thickBot="1" x14ac:dyDescent="0.25">
      <c r="B83" s="508" t="s">
        <v>11</v>
      </c>
      <c r="C83" s="509"/>
      <c r="D83" s="509"/>
      <c r="E83" s="510"/>
      <c r="F83" s="131"/>
      <c r="G83" s="11"/>
      <c r="H83" s="79"/>
      <c r="I83" s="69"/>
      <c r="J83" s="11" t="s">
        <v>12</v>
      </c>
      <c r="K83" s="11"/>
      <c r="L83" s="11"/>
      <c r="M83" s="11"/>
      <c r="N83" s="132"/>
      <c r="O83" s="11"/>
      <c r="P83" s="11"/>
      <c r="Q83" s="416" t="s">
        <v>81</v>
      </c>
      <c r="AA83" s="1"/>
      <c r="AC83" s="182" t="s">
        <v>109</v>
      </c>
      <c r="AD83" s="182">
        <v>4.0999999999999996</v>
      </c>
      <c r="AE83" s="186"/>
      <c r="AF83" s="185"/>
      <c r="AL83" s="130"/>
    </row>
    <row r="84" spans="1:38" ht="132.75" thickBot="1" x14ac:dyDescent="0.25">
      <c r="A84" s="133"/>
      <c r="B84" s="389" t="s">
        <v>14</v>
      </c>
      <c r="C84" s="134" t="s">
        <v>15</v>
      </c>
      <c r="D84" s="135" t="s">
        <v>16</v>
      </c>
      <c r="E84" s="135" t="s">
        <v>17</v>
      </c>
      <c r="F84" s="135" t="s">
        <v>18</v>
      </c>
      <c r="G84" s="389" t="s">
        <v>19</v>
      </c>
      <c r="H84" s="389" t="s">
        <v>20</v>
      </c>
      <c r="I84" s="389" t="s">
        <v>21</v>
      </c>
      <c r="J84" s="511" t="s">
        <v>22</v>
      </c>
      <c r="K84" s="512"/>
      <c r="L84" s="389" t="s">
        <v>23</v>
      </c>
      <c r="M84" s="389" t="s">
        <v>24</v>
      </c>
      <c r="N84" s="389" t="s">
        <v>25</v>
      </c>
      <c r="O84" s="136" t="s">
        <v>26</v>
      </c>
      <c r="P84" s="11"/>
      <c r="Q84" s="137" t="s">
        <v>27</v>
      </c>
      <c r="R84" s="138" t="s">
        <v>28</v>
      </c>
      <c r="S84" s="138" t="s">
        <v>29</v>
      </c>
      <c r="T84" s="138" t="s">
        <v>30</v>
      </c>
      <c r="U84" s="138" t="s">
        <v>31</v>
      </c>
      <c r="V84" s="138" t="s">
        <v>32</v>
      </c>
      <c r="W84" s="139" t="s">
        <v>33</v>
      </c>
      <c r="X84" s="139" t="s">
        <v>34</v>
      </c>
      <c r="Y84" s="139" t="s">
        <v>35</v>
      </c>
      <c r="Z84" s="139" t="s">
        <v>36</v>
      </c>
      <c r="AA84" s="140" t="s">
        <v>37</v>
      </c>
      <c r="AC84" s="199" t="s">
        <v>110</v>
      </c>
      <c r="AD84" s="199">
        <v>7.7</v>
      </c>
      <c r="AE84" s="200"/>
      <c r="AF84" s="201"/>
    </row>
    <row r="85" spans="1:38" x14ac:dyDescent="0.2">
      <c r="A85" s="56" t="s">
        <v>46</v>
      </c>
      <c r="B85" s="56">
        <v>8</v>
      </c>
      <c r="C85" s="63">
        <f t="shared" ref="C85:C96" si="75">D85/B85*100</f>
        <v>100</v>
      </c>
      <c r="D85" s="145">
        <f t="shared" ref="D85:D96" si="76">+R85</f>
        <v>8</v>
      </c>
      <c r="E85" s="146">
        <f t="shared" ref="E85:E97" si="77">B85-D85</f>
        <v>0</v>
      </c>
      <c r="F85" s="65">
        <f>R85</f>
        <v>8</v>
      </c>
      <c r="G85" s="147">
        <f>+U85</f>
        <v>10</v>
      </c>
      <c r="H85" s="69">
        <f t="shared" ref="H85:H97" si="78">S85/Q85*100</f>
        <v>88.709677419354833</v>
      </c>
      <c r="I85" s="68">
        <f t="shared" ref="I85:I97" si="79">X85/U85</f>
        <v>23.8</v>
      </c>
      <c r="J85" s="70">
        <f t="shared" ref="J85:J97" si="80">B85/Y$154*1000</f>
        <v>0.25071296499420226</v>
      </c>
      <c r="K85" s="68">
        <f>W85/Y85*1000</f>
        <v>0.1828053306034404</v>
      </c>
      <c r="L85" s="69">
        <f t="shared" ref="L85:L97" si="81">SUM(Q85-S85)/W85</f>
        <v>0.7</v>
      </c>
      <c r="M85" s="68">
        <f t="shared" ref="M85:M96" si="82">W85/F85</f>
        <v>5</v>
      </c>
      <c r="N85" s="148">
        <f t="shared" ref="N85:N96" si="83">Z85/W85*100</f>
        <v>12.5</v>
      </c>
      <c r="O85" s="36">
        <f>+X85/W85</f>
        <v>5.95</v>
      </c>
      <c r="P85" s="11"/>
      <c r="Q85" s="149">
        <v>248</v>
      </c>
      <c r="R85" s="150">
        <f>Q85/31</f>
        <v>8</v>
      </c>
      <c r="S85" s="151">
        <v>220</v>
      </c>
      <c r="T85" s="150">
        <f>S85/31</f>
        <v>7.096774193548387</v>
      </c>
      <c r="U85" s="152">
        <v>10</v>
      </c>
      <c r="V85" s="153">
        <v>30</v>
      </c>
      <c r="W85" s="152">
        <f>+V85+U85</f>
        <v>40</v>
      </c>
      <c r="X85" s="153">
        <v>238</v>
      </c>
      <c r="Y85" s="154">
        <v>218812</v>
      </c>
      <c r="Z85" s="151">
        <v>5</v>
      </c>
      <c r="AA85" s="155">
        <v>238</v>
      </c>
      <c r="AC85" s="154"/>
      <c r="AD85" s="9"/>
      <c r="AE85" s="9"/>
      <c r="AF85" s="9"/>
    </row>
    <row r="86" spans="1:38" x14ac:dyDescent="0.2">
      <c r="A86" s="56" t="s">
        <v>48</v>
      </c>
      <c r="B86" s="56">
        <v>8</v>
      </c>
      <c r="C86" s="63">
        <f t="shared" si="75"/>
        <v>100</v>
      </c>
      <c r="D86" s="145">
        <f t="shared" si="76"/>
        <v>8</v>
      </c>
      <c r="E86" s="146">
        <f t="shared" si="77"/>
        <v>0</v>
      </c>
      <c r="F86" s="65">
        <f>R86</f>
        <v>8</v>
      </c>
      <c r="G86" s="159">
        <f t="shared" ref="G86:G96" si="84">+U86</f>
        <v>10</v>
      </c>
      <c r="H86" s="69">
        <f t="shared" si="78"/>
        <v>95.689655172413794</v>
      </c>
      <c r="I86" s="68">
        <f t="shared" si="79"/>
        <v>9.4</v>
      </c>
      <c r="J86" s="70">
        <f t="shared" si="80"/>
        <v>0.25071296499420226</v>
      </c>
      <c r="K86" s="68">
        <f t="shared" ref="K86:K96" si="85">W86/Y$154*1000</f>
        <v>0.81481713623115737</v>
      </c>
      <c r="L86" s="69">
        <f t="shared" si="81"/>
        <v>0.38461538461538464</v>
      </c>
      <c r="M86" s="68">
        <f t="shared" si="82"/>
        <v>3.25</v>
      </c>
      <c r="N86" s="148">
        <f t="shared" si="83"/>
        <v>34.615384615384613</v>
      </c>
      <c r="O86" s="78">
        <f t="shared" ref="O86:O97" si="86">+X86/W86</f>
        <v>3.6153846153846154</v>
      </c>
      <c r="P86" s="11"/>
      <c r="Q86" s="160">
        <v>232</v>
      </c>
      <c r="R86" s="161">
        <f>Q86/29</f>
        <v>8</v>
      </c>
      <c r="S86" s="162">
        <v>222</v>
      </c>
      <c r="T86" s="161">
        <f>S86/29</f>
        <v>7.6551724137931032</v>
      </c>
      <c r="U86" s="163">
        <v>10</v>
      </c>
      <c r="V86" s="13">
        <v>16</v>
      </c>
      <c r="W86" s="163">
        <f t="shared" ref="W86:W97" si="87">+V86+U86</f>
        <v>26</v>
      </c>
      <c r="X86" s="13">
        <v>94</v>
      </c>
      <c r="Y86" s="154"/>
      <c r="Z86" s="162">
        <v>9</v>
      </c>
      <c r="AA86" s="155">
        <v>93</v>
      </c>
      <c r="AC86" s="182" t="s">
        <v>111</v>
      </c>
      <c r="AD86" s="191"/>
      <c r="AE86" s="185"/>
      <c r="AF86" s="185"/>
    </row>
    <row r="87" spans="1:38" x14ac:dyDescent="0.2">
      <c r="A87" s="56" t="s">
        <v>50</v>
      </c>
      <c r="B87" s="56">
        <v>8</v>
      </c>
      <c r="C87" s="63">
        <f t="shared" si="75"/>
        <v>100</v>
      </c>
      <c r="D87" s="145">
        <f t="shared" si="76"/>
        <v>8</v>
      </c>
      <c r="E87" s="146">
        <f t="shared" si="77"/>
        <v>0</v>
      </c>
      <c r="F87" s="65">
        <f>R87</f>
        <v>8</v>
      </c>
      <c r="G87" s="159">
        <f t="shared" si="84"/>
        <v>6</v>
      </c>
      <c r="H87" s="69">
        <f t="shared" si="78"/>
        <v>97.58064516129032</v>
      </c>
      <c r="I87" s="68">
        <f t="shared" si="79"/>
        <v>29.333333333333332</v>
      </c>
      <c r="J87" s="70">
        <f t="shared" si="80"/>
        <v>0.25071296499420226</v>
      </c>
      <c r="K87" s="68">
        <f t="shared" si="85"/>
        <v>0.59544329186123035</v>
      </c>
      <c r="L87" s="69">
        <f t="shared" si="81"/>
        <v>0.31578947368421051</v>
      </c>
      <c r="M87" s="68">
        <f t="shared" si="82"/>
        <v>2.375</v>
      </c>
      <c r="N87" s="148">
        <f t="shared" si="83"/>
        <v>31.578947368421051</v>
      </c>
      <c r="O87" s="78">
        <f t="shared" si="86"/>
        <v>9.2631578947368425</v>
      </c>
      <c r="P87" s="11"/>
      <c r="Q87" s="168">
        <v>248</v>
      </c>
      <c r="R87" s="161">
        <f>Q87/31</f>
        <v>8</v>
      </c>
      <c r="S87" s="154">
        <v>242</v>
      </c>
      <c r="T87" s="161">
        <f>S87/31</f>
        <v>7.806451612903226</v>
      </c>
      <c r="U87" s="39">
        <v>6</v>
      </c>
      <c r="V87" s="9">
        <v>13</v>
      </c>
      <c r="W87" s="163">
        <f t="shared" si="87"/>
        <v>19</v>
      </c>
      <c r="X87" s="9">
        <v>176</v>
      </c>
      <c r="Y87" s="154"/>
      <c r="Z87" s="154">
        <v>6</v>
      </c>
      <c r="AA87" s="155">
        <v>176</v>
      </c>
      <c r="AC87" s="203"/>
      <c r="AD87" s="202"/>
      <c r="AE87" s="202"/>
      <c r="AF87" s="202"/>
    </row>
    <row r="88" spans="1:38" x14ac:dyDescent="0.2">
      <c r="A88" s="204" t="s">
        <v>52</v>
      </c>
      <c r="B88" s="56">
        <v>8</v>
      </c>
      <c r="C88" s="63">
        <f t="shared" si="75"/>
        <v>100</v>
      </c>
      <c r="D88" s="145">
        <f t="shared" si="76"/>
        <v>8</v>
      </c>
      <c r="E88" s="146">
        <f t="shared" si="77"/>
        <v>0</v>
      </c>
      <c r="F88" s="65">
        <f>+R88</f>
        <v>8</v>
      </c>
      <c r="G88" s="159">
        <f t="shared" si="84"/>
        <v>11</v>
      </c>
      <c r="H88" s="69">
        <f t="shared" si="78"/>
        <v>94.166666666666671</v>
      </c>
      <c r="I88" s="68">
        <f t="shared" si="79"/>
        <v>25.90909090909091</v>
      </c>
      <c r="J88" s="70">
        <f t="shared" si="80"/>
        <v>0.25071296499420226</v>
      </c>
      <c r="K88" s="68">
        <f t="shared" si="85"/>
        <v>0.78347801560688213</v>
      </c>
      <c r="L88" s="69">
        <f t="shared" si="81"/>
        <v>0.56000000000000005</v>
      </c>
      <c r="M88" s="68">
        <f t="shared" si="82"/>
        <v>3.125</v>
      </c>
      <c r="N88" s="148">
        <f t="shared" si="83"/>
        <v>32</v>
      </c>
      <c r="O88" s="78">
        <f t="shared" si="86"/>
        <v>11.4</v>
      </c>
      <c r="P88" s="11"/>
      <c r="Q88" s="168">
        <v>240</v>
      </c>
      <c r="R88" s="161">
        <f>Q88/30</f>
        <v>8</v>
      </c>
      <c r="S88" s="154">
        <v>226</v>
      </c>
      <c r="T88" s="161">
        <f>S88/30</f>
        <v>7.5333333333333332</v>
      </c>
      <c r="U88" s="39">
        <v>11</v>
      </c>
      <c r="V88" s="9">
        <v>14</v>
      </c>
      <c r="W88" s="163">
        <f t="shared" si="87"/>
        <v>25</v>
      </c>
      <c r="X88" s="9">
        <v>285</v>
      </c>
      <c r="Y88" s="154"/>
      <c r="Z88" s="154">
        <v>8</v>
      </c>
      <c r="AA88" s="155">
        <v>283</v>
      </c>
    </row>
    <row r="89" spans="1:38" x14ac:dyDescent="0.2">
      <c r="A89" s="56" t="s">
        <v>54</v>
      </c>
      <c r="B89" s="56">
        <v>8</v>
      </c>
      <c r="C89" s="63">
        <f t="shared" si="75"/>
        <v>99.193548387096769</v>
      </c>
      <c r="D89" s="145">
        <f t="shared" si="76"/>
        <v>7.935483870967742</v>
      </c>
      <c r="E89" s="146">
        <f t="shared" si="77"/>
        <v>6.4516129032258007E-2</v>
      </c>
      <c r="F89" s="65">
        <f t="shared" ref="F89:F96" si="88">R89</f>
        <v>7.935483870967742</v>
      </c>
      <c r="G89" s="159">
        <f t="shared" si="84"/>
        <v>10</v>
      </c>
      <c r="H89" s="69">
        <f t="shared" si="78"/>
        <v>95.934959349593498</v>
      </c>
      <c r="I89" s="68">
        <f t="shared" si="79"/>
        <v>19.7</v>
      </c>
      <c r="J89" s="70">
        <f t="shared" si="80"/>
        <v>0.25071296499420226</v>
      </c>
      <c r="K89" s="68">
        <f t="shared" si="85"/>
        <v>0.72079977435833154</v>
      </c>
      <c r="L89" s="69">
        <f t="shared" si="81"/>
        <v>0.43478260869565216</v>
      </c>
      <c r="M89" s="68">
        <f t="shared" si="82"/>
        <v>2.8983739837398375</v>
      </c>
      <c r="N89" s="148">
        <f t="shared" si="83"/>
        <v>30.434782608695656</v>
      </c>
      <c r="O89" s="78">
        <f t="shared" si="86"/>
        <v>8.5652173913043477</v>
      </c>
      <c r="P89" s="11"/>
      <c r="Q89" s="168">
        <v>246</v>
      </c>
      <c r="R89" s="161">
        <f>Q89/31</f>
        <v>7.935483870967742</v>
      </c>
      <c r="S89" s="154">
        <v>236</v>
      </c>
      <c r="T89" s="161">
        <f>S89/31</f>
        <v>7.612903225806452</v>
      </c>
      <c r="U89" s="39">
        <v>10</v>
      </c>
      <c r="V89" s="9">
        <v>13</v>
      </c>
      <c r="W89" s="163">
        <f t="shared" si="87"/>
        <v>23</v>
      </c>
      <c r="X89" s="9">
        <v>197</v>
      </c>
      <c r="Y89" s="154"/>
      <c r="Z89" s="154">
        <v>7</v>
      </c>
      <c r="AA89" s="155">
        <v>192</v>
      </c>
    </row>
    <row r="90" spans="1:38" x14ac:dyDescent="0.2">
      <c r="A90" s="56" t="s">
        <v>56</v>
      </c>
      <c r="B90" s="56">
        <v>8</v>
      </c>
      <c r="C90" s="63">
        <f t="shared" si="75"/>
        <v>96.666666666666671</v>
      </c>
      <c r="D90" s="145">
        <f t="shared" si="76"/>
        <v>7.7333333333333334</v>
      </c>
      <c r="E90" s="146">
        <f t="shared" si="77"/>
        <v>0.26666666666666661</v>
      </c>
      <c r="F90" s="65">
        <f t="shared" si="88"/>
        <v>7.7333333333333334</v>
      </c>
      <c r="G90" s="159">
        <f t="shared" si="84"/>
        <v>8</v>
      </c>
      <c r="H90" s="69">
        <f t="shared" si="78"/>
        <v>93.965517241379317</v>
      </c>
      <c r="I90" s="68">
        <f t="shared" si="79"/>
        <v>28.375</v>
      </c>
      <c r="J90" s="70">
        <f t="shared" si="80"/>
        <v>0.25071296499420226</v>
      </c>
      <c r="K90" s="68">
        <f t="shared" si="85"/>
        <v>0.78347801560688213</v>
      </c>
      <c r="L90" s="69">
        <f t="shared" si="81"/>
        <v>0.56000000000000005</v>
      </c>
      <c r="M90" s="68">
        <f t="shared" si="82"/>
        <v>3.2327586206896552</v>
      </c>
      <c r="N90" s="148">
        <f t="shared" si="83"/>
        <v>24</v>
      </c>
      <c r="O90" s="78">
        <f t="shared" si="86"/>
        <v>9.08</v>
      </c>
      <c r="P90" s="11"/>
      <c r="Q90" s="168">
        <v>232</v>
      </c>
      <c r="R90" s="161">
        <f>Q90/30</f>
        <v>7.7333333333333334</v>
      </c>
      <c r="S90" s="154">
        <v>218</v>
      </c>
      <c r="T90" s="161">
        <f>S90/30</f>
        <v>7.2666666666666666</v>
      </c>
      <c r="U90" s="39">
        <v>8</v>
      </c>
      <c r="V90" s="9">
        <v>17</v>
      </c>
      <c r="W90" s="163">
        <f t="shared" si="87"/>
        <v>25</v>
      </c>
      <c r="X90" s="9">
        <v>227</v>
      </c>
      <c r="Y90" s="154"/>
      <c r="Z90" s="154">
        <v>6</v>
      </c>
      <c r="AA90" s="155">
        <v>227</v>
      </c>
    </row>
    <row r="91" spans="1:38" x14ac:dyDescent="0.2">
      <c r="A91" s="56" t="s">
        <v>58</v>
      </c>
      <c r="B91" s="56">
        <v>8</v>
      </c>
      <c r="C91" s="63">
        <f t="shared" si="75"/>
        <v>100</v>
      </c>
      <c r="D91" s="145">
        <f t="shared" si="76"/>
        <v>8</v>
      </c>
      <c r="E91" s="146">
        <f t="shared" si="77"/>
        <v>0</v>
      </c>
      <c r="F91" s="65">
        <f t="shared" si="88"/>
        <v>8</v>
      </c>
      <c r="G91" s="159">
        <f t="shared" si="84"/>
        <v>13</v>
      </c>
      <c r="H91" s="69">
        <f t="shared" si="78"/>
        <v>96.774193548387103</v>
      </c>
      <c r="I91" s="68">
        <f t="shared" si="79"/>
        <v>25.153846153846153</v>
      </c>
      <c r="J91" s="70">
        <f t="shared" si="80"/>
        <v>0.25071296499420226</v>
      </c>
      <c r="K91" s="68">
        <f t="shared" si="85"/>
        <v>0.78347801560688213</v>
      </c>
      <c r="L91" s="69">
        <f t="shared" si="81"/>
        <v>0.32</v>
      </c>
      <c r="M91" s="68">
        <f t="shared" si="82"/>
        <v>3.125</v>
      </c>
      <c r="N91" s="148">
        <f t="shared" si="83"/>
        <v>36</v>
      </c>
      <c r="O91" s="78">
        <f t="shared" si="86"/>
        <v>13.08</v>
      </c>
      <c r="P91" s="11"/>
      <c r="Q91" s="168">
        <v>248</v>
      </c>
      <c r="R91" s="161">
        <f>Q91/31</f>
        <v>8</v>
      </c>
      <c r="S91" s="154">
        <v>240</v>
      </c>
      <c r="T91" s="161">
        <f>S91/31</f>
        <v>7.741935483870968</v>
      </c>
      <c r="U91" s="39">
        <v>13</v>
      </c>
      <c r="V91" s="9">
        <v>12</v>
      </c>
      <c r="W91" s="163">
        <f t="shared" si="87"/>
        <v>25</v>
      </c>
      <c r="X91" s="9">
        <v>327</v>
      </c>
      <c r="Y91" s="154"/>
      <c r="Z91" s="154">
        <v>9</v>
      </c>
      <c r="AA91" s="155">
        <v>327</v>
      </c>
    </row>
    <row r="92" spans="1:38" x14ac:dyDescent="0.2">
      <c r="A92" s="56" t="s">
        <v>60</v>
      </c>
      <c r="B92" s="56">
        <v>8</v>
      </c>
      <c r="C92" s="63">
        <f t="shared" si="75"/>
        <v>95.967741935483872</v>
      </c>
      <c r="D92" s="145">
        <f t="shared" si="76"/>
        <v>7.67741935483871</v>
      </c>
      <c r="E92" s="146">
        <f t="shared" si="77"/>
        <v>0.32258064516129004</v>
      </c>
      <c r="F92" s="65">
        <f t="shared" si="88"/>
        <v>7.67741935483871</v>
      </c>
      <c r="G92" s="159">
        <f t="shared" si="84"/>
        <v>9</v>
      </c>
      <c r="H92" s="69">
        <f t="shared" si="78"/>
        <v>95.378151260504211</v>
      </c>
      <c r="I92" s="68">
        <f t="shared" si="79"/>
        <v>29.222222222222221</v>
      </c>
      <c r="J92" s="70">
        <f t="shared" si="80"/>
        <v>0.25071296499420226</v>
      </c>
      <c r="K92" s="68">
        <f t="shared" si="85"/>
        <v>0.68946065373405618</v>
      </c>
      <c r="L92" s="69">
        <f t="shared" si="81"/>
        <v>0.5</v>
      </c>
      <c r="M92" s="68">
        <f t="shared" si="82"/>
        <v>2.865546218487395</v>
      </c>
      <c r="N92" s="148">
        <f t="shared" si="83"/>
        <v>27.27272727272727</v>
      </c>
      <c r="O92" s="78">
        <f t="shared" si="86"/>
        <v>11.954545454545455</v>
      </c>
      <c r="P92" s="11"/>
      <c r="Q92" s="168">
        <v>238</v>
      </c>
      <c r="R92" s="161">
        <f>Q92/31</f>
        <v>7.67741935483871</v>
      </c>
      <c r="S92" s="154">
        <v>227</v>
      </c>
      <c r="T92" s="161">
        <f>S92/31</f>
        <v>7.32258064516129</v>
      </c>
      <c r="U92" s="39">
        <v>9</v>
      </c>
      <c r="V92" s="9">
        <v>13</v>
      </c>
      <c r="W92" s="163">
        <f t="shared" si="87"/>
        <v>22</v>
      </c>
      <c r="X92" s="9">
        <v>263</v>
      </c>
      <c r="Y92" s="154"/>
      <c r="Z92" s="154">
        <v>6</v>
      </c>
      <c r="AA92" s="155">
        <v>263</v>
      </c>
    </row>
    <row r="93" spans="1:38" x14ac:dyDescent="0.2">
      <c r="A93" s="56" t="s">
        <v>62</v>
      </c>
      <c r="B93" s="56">
        <v>8</v>
      </c>
      <c r="C93" s="63">
        <f t="shared" si="75"/>
        <v>100</v>
      </c>
      <c r="D93" s="145">
        <f t="shared" si="76"/>
        <v>8</v>
      </c>
      <c r="E93" s="146">
        <f t="shared" si="77"/>
        <v>0</v>
      </c>
      <c r="F93" s="65">
        <f t="shared" si="88"/>
        <v>8</v>
      </c>
      <c r="G93" s="159">
        <f t="shared" si="84"/>
        <v>11</v>
      </c>
      <c r="H93" s="69">
        <f t="shared" si="78"/>
        <v>97.5</v>
      </c>
      <c r="I93" s="68">
        <f t="shared" si="79"/>
        <v>28.09090909090909</v>
      </c>
      <c r="J93" s="70">
        <f t="shared" si="80"/>
        <v>0.25071296499420226</v>
      </c>
      <c r="K93" s="68">
        <f t="shared" si="85"/>
        <v>0.84615625685543272</v>
      </c>
      <c r="L93" s="69">
        <f t="shared" si="81"/>
        <v>0.22222222222222221</v>
      </c>
      <c r="M93" s="68">
        <f t="shared" si="82"/>
        <v>3.375</v>
      </c>
      <c r="N93" s="148">
        <f t="shared" si="83"/>
        <v>29.629629629629626</v>
      </c>
      <c r="O93" s="78">
        <f t="shared" si="86"/>
        <v>11.444444444444445</v>
      </c>
      <c r="P93" s="11"/>
      <c r="Q93" s="168">
        <v>240</v>
      </c>
      <c r="R93" s="161">
        <f>Q93/30</f>
        <v>8</v>
      </c>
      <c r="S93" s="154">
        <v>234</v>
      </c>
      <c r="T93" s="161">
        <f>S93/30</f>
        <v>7.8</v>
      </c>
      <c r="U93" s="39">
        <v>11</v>
      </c>
      <c r="V93" s="9">
        <v>16</v>
      </c>
      <c r="W93" s="163">
        <f t="shared" si="87"/>
        <v>27</v>
      </c>
      <c r="X93" s="9">
        <v>309</v>
      </c>
      <c r="Y93" s="154"/>
      <c r="Z93" s="154">
        <v>8</v>
      </c>
      <c r="AA93" s="155">
        <v>305</v>
      </c>
      <c r="AC93" s="8"/>
      <c r="AD93" s="8"/>
    </row>
    <row r="94" spans="1:38" x14ac:dyDescent="0.2">
      <c r="A94" s="56" t="s">
        <v>64</v>
      </c>
      <c r="B94" s="56">
        <v>8</v>
      </c>
      <c r="C94" s="63">
        <f t="shared" si="75"/>
        <v>100</v>
      </c>
      <c r="D94" s="145">
        <f t="shared" si="76"/>
        <v>8</v>
      </c>
      <c r="E94" s="146">
        <f t="shared" si="77"/>
        <v>0</v>
      </c>
      <c r="F94" s="65">
        <f t="shared" si="88"/>
        <v>8</v>
      </c>
      <c r="G94" s="159">
        <f t="shared" si="84"/>
        <v>15</v>
      </c>
      <c r="H94" s="69">
        <f t="shared" si="78"/>
        <v>90.725806451612897</v>
      </c>
      <c r="I94" s="68">
        <f t="shared" si="79"/>
        <v>11.866666666666667</v>
      </c>
      <c r="J94" s="70">
        <f t="shared" si="80"/>
        <v>0.25071296499420226</v>
      </c>
      <c r="K94" s="68">
        <f t="shared" si="85"/>
        <v>0.9088344981039832</v>
      </c>
      <c r="L94" s="69">
        <f t="shared" si="81"/>
        <v>0.7931034482758621</v>
      </c>
      <c r="M94" s="68">
        <f t="shared" si="82"/>
        <v>3.625</v>
      </c>
      <c r="N94" s="148">
        <f t="shared" si="83"/>
        <v>27.586206896551722</v>
      </c>
      <c r="O94" s="78">
        <f t="shared" si="86"/>
        <v>6.1379310344827589</v>
      </c>
      <c r="P94" s="11"/>
      <c r="Q94" s="168">
        <v>248</v>
      </c>
      <c r="R94" s="161">
        <f>Q94/31</f>
        <v>8</v>
      </c>
      <c r="S94" s="154">
        <v>225</v>
      </c>
      <c r="T94" s="161">
        <f>S94/31</f>
        <v>7.258064516129032</v>
      </c>
      <c r="U94" s="39">
        <v>15</v>
      </c>
      <c r="V94" s="9">
        <v>14</v>
      </c>
      <c r="W94" s="163">
        <f t="shared" si="87"/>
        <v>29</v>
      </c>
      <c r="X94" s="9">
        <v>178</v>
      </c>
      <c r="Y94" s="154"/>
      <c r="Z94" s="154">
        <v>8</v>
      </c>
      <c r="AA94" s="155">
        <v>169</v>
      </c>
    </row>
    <row r="95" spans="1:38" x14ac:dyDescent="0.2">
      <c r="A95" s="56" t="s">
        <v>66</v>
      </c>
      <c r="B95" s="56">
        <v>8</v>
      </c>
      <c r="C95" s="63">
        <f t="shared" si="75"/>
        <v>100</v>
      </c>
      <c r="D95" s="145">
        <f t="shared" si="76"/>
        <v>8</v>
      </c>
      <c r="E95" s="146">
        <f t="shared" si="77"/>
        <v>0</v>
      </c>
      <c r="F95" s="65">
        <f t="shared" si="88"/>
        <v>8</v>
      </c>
      <c r="G95" s="159">
        <f t="shared" si="84"/>
        <v>20</v>
      </c>
      <c r="H95" s="69">
        <f t="shared" si="78"/>
        <v>82.916666666666671</v>
      </c>
      <c r="I95" s="68">
        <f t="shared" si="79"/>
        <v>9.9</v>
      </c>
      <c r="J95" s="70">
        <f t="shared" si="80"/>
        <v>0.25071296499420226</v>
      </c>
      <c r="K95" s="68">
        <f t="shared" si="85"/>
        <v>1.002851859976809</v>
      </c>
      <c r="L95" s="69">
        <f t="shared" si="81"/>
        <v>1.28125</v>
      </c>
      <c r="M95" s="68">
        <f t="shared" si="82"/>
        <v>4</v>
      </c>
      <c r="N95" s="148">
        <f t="shared" si="83"/>
        <v>37.5</v>
      </c>
      <c r="O95" s="78">
        <f t="shared" si="86"/>
        <v>6.1875</v>
      </c>
      <c r="P95" s="11"/>
      <c r="Q95" s="168">
        <v>240</v>
      </c>
      <c r="R95" s="161">
        <f>Q95/30</f>
        <v>8</v>
      </c>
      <c r="S95" s="154">
        <v>199</v>
      </c>
      <c r="T95" s="161">
        <f>S95/30</f>
        <v>6.6333333333333337</v>
      </c>
      <c r="U95" s="39">
        <v>20</v>
      </c>
      <c r="V95" s="9">
        <v>12</v>
      </c>
      <c r="W95" s="163">
        <f t="shared" si="87"/>
        <v>32</v>
      </c>
      <c r="X95" s="9">
        <v>198</v>
      </c>
      <c r="Y95" s="154"/>
      <c r="Z95" s="154">
        <v>12</v>
      </c>
      <c r="AA95" s="155">
        <v>196</v>
      </c>
    </row>
    <row r="96" spans="1:38" ht="12.75" thickBot="1" x14ac:dyDescent="0.25">
      <c r="A96" s="56" t="s">
        <v>68</v>
      </c>
      <c r="B96" s="56">
        <v>8</v>
      </c>
      <c r="C96" s="63">
        <f t="shared" si="75"/>
        <v>100</v>
      </c>
      <c r="D96" s="145">
        <f t="shared" si="76"/>
        <v>8</v>
      </c>
      <c r="E96" s="146">
        <f t="shared" si="77"/>
        <v>0</v>
      </c>
      <c r="F96" s="65">
        <f t="shared" si="88"/>
        <v>8</v>
      </c>
      <c r="G96" s="159">
        <f t="shared" si="84"/>
        <v>16</v>
      </c>
      <c r="H96" s="69">
        <f t="shared" si="78"/>
        <v>91.129032258064512</v>
      </c>
      <c r="I96" s="68">
        <f t="shared" si="79"/>
        <v>17.125</v>
      </c>
      <c r="J96" s="70">
        <f t="shared" si="80"/>
        <v>0.25071296499420226</v>
      </c>
      <c r="K96" s="68">
        <f t="shared" si="85"/>
        <v>1.1908865837224607</v>
      </c>
      <c r="L96" s="69">
        <f t="shared" si="81"/>
        <v>0.57894736842105265</v>
      </c>
      <c r="M96" s="68">
        <f t="shared" si="82"/>
        <v>4.75</v>
      </c>
      <c r="N96" s="148">
        <f t="shared" si="83"/>
        <v>36.84210526315789</v>
      </c>
      <c r="O96" s="78">
        <f t="shared" si="86"/>
        <v>7.2105263157894735</v>
      </c>
      <c r="P96" s="11"/>
      <c r="Q96" s="168">
        <v>248</v>
      </c>
      <c r="R96" s="161">
        <f>Q96/31</f>
        <v>8</v>
      </c>
      <c r="S96" s="154">
        <v>226</v>
      </c>
      <c r="T96" s="161">
        <f>S96/31</f>
        <v>7.290322580645161</v>
      </c>
      <c r="U96" s="39">
        <v>16</v>
      </c>
      <c r="V96" s="9">
        <v>22</v>
      </c>
      <c r="W96" s="163">
        <f t="shared" si="87"/>
        <v>38</v>
      </c>
      <c r="X96" s="9">
        <v>274</v>
      </c>
      <c r="Y96" s="154"/>
      <c r="Z96" s="154">
        <v>14</v>
      </c>
      <c r="AA96" s="155">
        <v>273</v>
      </c>
    </row>
    <row r="97" spans="1:38" s="198" customFormat="1" ht="12.75" thickBot="1" x14ac:dyDescent="0.25">
      <c r="A97" s="298" t="s">
        <v>70</v>
      </c>
      <c r="B97" s="298">
        <v>8</v>
      </c>
      <c r="C97" s="299">
        <f>D97/B97*100</f>
        <v>99.316939890710387</v>
      </c>
      <c r="D97" s="300">
        <f>+R97</f>
        <v>7.945355191256831</v>
      </c>
      <c r="E97" s="301">
        <f t="shared" si="77"/>
        <v>5.4644808743169015E-2</v>
      </c>
      <c r="F97" s="302">
        <f>R97</f>
        <v>7.945355191256831</v>
      </c>
      <c r="G97" s="303">
        <f>+U97</f>
        <v>139</v>
      </c>
      <c r="H97" s="304">
        <f t="shared" si="78"/>
        <v>93.363136176066021</v>
      </c>
      <c r="I97" s="305">
        <f t="shared" si="79"/>
        <v>19.899280575539567</v>
      </c>
      <c r="J97" s="306">
        <f t="shared" si="80"/>
        <v>0.25071296499420226</v>
      </c>
      <c r="K97" s="305">
        <f>W97/Y$154*1000/12</f>
        <v>0.86443741055292656</v>
      </c>
      <c r="L97" s="304">
        <f t="shared" si="81"/>
        <v>0.58308157099697888</v>
      </c>
      <c r="M97" s="305">
        <f>W97/F97/12</f>
        <v>3.4716299862448419</v>
      </c>
      <c r="N97" s="307">
        <f>Z97/W97*100</f>
        <v>29.607250755287005</v>
      </c>
      <c r="O97" s="308">
        <f t="shared" si="86"/>
        <v>8.3564954682779451</v>
      </c>
      <c r="P97" s="11"/>
      <c r="Q97" s="309">
        <f>SUM(Q85:Q96)</f>
        <v>2908</v>
      </c>
      <c r="R97" s="506">
        <f>Q97/366</f>
        <v>7.945355191256831</v>
      </c>
      <c r="S97" s="310">
        <f>SUM(S85:S96)</f>
        <v>2715</v>
      </c>
      <c r="T97" s="506">
        <f>S97/366</f>
        <v>7.418032786885246</v>
      </c>
      <c r="U97" s="311">
        <f>SUM(U85:U96)</f>
        <v>139</v>
      </c>
      <c r="V97" s="312">
        <f>SUM(V85:V96)</f>
        <v>192</v>
      </c>
      <c r="W97" s="311">
        <f t="shared" si="87"/>
        <v>331</v>
      </c>
      <c r="X97" s="312">
        <f>SUM(X85:X96)</f>
        <v>2766</v>
      </c>
      <c r="Y97" s="313">
        <v>218812</v>
      </c>
      <c r="Z97" s="312">
        <f>SUM(Z85:Z96)</f>
        <v>98</v>
      </c>
      <c r="AA97" s="314">
        <f>SUM(AA85:AA96)</f>
        <v>2742</v>
      </c>
    </row>
    <row r="98" spans="1:38" x14ac:dyDescent="0.2">
      <c r="A98" s="11"/>
      <c r="B98" s="11"/>
      <c r="C98" s="173"/>
      <c r="D98" s="65"/>
      <c r="E98" s="65"/>
      <c r="F98" s="65"/>
      <c r="G98" s="11"/>
      <c r="H98" s="11"/>
      <c r="I98" s="11"/>
      <c r="J98" s="11"/>
      <c r="K98" s="11"/>
      <c r="L98" s="11"/>
      <c r="M98" s="11"/>
      <c r="N98" s="388"/>
      <c r="O98" s="388"/>
      <c r="P98" s="11"/>
      <c r="Q98" s="9"/>
      <c r="R98" s="9"/>
      <c r="S98" s="9"/>
      <c r="T98" s="9"/>
      <c r="U98" s="9"/>
      <c r="V98" s="9"/>
      <c r="W98" s="9"/>
      <c r="X98" s="9"/>
      <c r="Y98" s="9"/>
      <c r="Z98" s="9"/>
    </row>
    <row r="99" spans="1:38" x14ac:dyDescent="0.2">
      <c r="A99" s="5" t="s">
        <v>1</v>
      </c>
      <c r="C99" s="213"/>
      <c r="D99" s="213"/>
      <c r="E99" s="435"/>
      <c r="F99" s="435"/>
      <c r="G99" s="436"/>
      <c r="H99" s="436"/>
      <c r="I99" s="436"/>
      <c r="J99" s="436"/>
      <c r="K99" s="436"/>
      <c r="L99" s="213"/>
      <c r="M99" s="213"/>
      <c r="N99" s="213"/>
      <c r="P99" s="11"/>
      <c r="AC99" s="156" t="s">
        <v>91</v>
      </c>
      <c r="AD99" s="178">
        <f>+I382</f>
        <v>0</v>
      </c>
      <c r="AE99" s="179"/>
      <c r="AF99" s="180"/>
    </row>
    <row r="100" spans="1:38" x14ac:dyDescent="0.2">
      <c r="A100" s="127"/>
      <c r="C100" s="213"/>
      <c r="D100" s="213"/>
      <c r="E100" s="524" t="s">
        <v>131</v>
      </c>
      <c r="F100" s="524"/>
      <c r="G100" s="524"/>
      <c r="H100" s="524"/>
      <c r="I100" s="524"/>
      <c r="J100" s="524"/>
      <c r="K100" s="524"/>
      <c r="L100" s="213"/>
      <c r="M100" s="213"/>
      <c r="N100" s="213"/>
      <c r="P100" s="11"/>
    </row>
    <row r="101" spans="1:38" x14ac:dyDescent="0.2">
      <c r="A101" s="127"/>
      <c r="C101" s="213"/>
      <c r="D101" s="213"/>
      <c r="E101" s="525" t="s">
        <v>139</v>
      </c>
      <c r="F101" s="525"/>
      <c r="G101" s="525"/>
      <c r="H101" s="525"/>
      <c r="I101" s="525"/>
      <c r="J101" s="525"/>
      <c r="K101" s="525"/>
      <c r="L101" s="213"/>
      <c r="M101" s="213"/>
      <c r="N101" s="213"/>
      <c r="P101" s="11"/>
    </row>
    <row r="102" spans="1:38" x14ac:dyDescent="0.2">
      <c r="A102" s="127"/>
      <c r="C102" s="213"/>
      <c r="D102" s="213"/>
      <c r="E102" s="525" t="s">
        <v>145</v>
      </c>
      <c r="F102" s="525"/>
      <c r="G102" s="525"/>
      <c r="H102" s="525"/>
      <c r="I102" s="525"/>
      <c r="J102" s="525"/>
      <c r="K102" s="525"/>
      <c r="L102" s="213"/>
      <c r="M102" s="213"/>
      <c r="N102" s="213"/>
      <c r="P102" s="11"/>
    </row>
    <row r="103" spans="1:38" x14ac:dyDescent="0.2">
      <c r="A103" s="127"/>
      <c r="C103" s="213"/>
      <c r="D103" s="213"/>
      <c r="E103" s="526" t="s">
        <v>146</v>
      </c>
      <c r="F103" s="526"/>
      <c r="G103" s="526"/>
      <c r="H103" s="526"/>
      <c r="I103" s="526"/>
      <c r="J103" s="526"/>
      <c r="K103" s="526"/>
      <c r="L103" s="213"/>
      <c r="M103" s="213"/>
      <c r="N103" s="213"/>
      <c r="P103" s="11"/>
    </row>
    <row r="104" spans="1:38" ht="12.75" thickBot="1" x14ac:dyDescent="0.25">
      <c r="A104" s="2"/>
      <c r="C104" s="395"/>
      <c r="D104" s="395"/>
      <c r="E104" s="395"/>
      <c r="F104" s="395"/>
      <c r="G104" s="395"/>
      <c r="H104" s="395"/>
      <c r="I104" s="395"/>
      <c r="J104" s="395"/>
      <c r="K104" s="395"/>
      <c r="L104" s="395"/>
      <c r="M104" s="395"/>
      <c r="N104" s="395"/>
      <c r="P104" s="11"/>
      <c r="Q104" s="6"/>
      <c r="R104" s="6" t="s">
        <v>2</v>
      </c>
    </row>
    <row r="105" spans="1:38" x14ac:dyDescent="0.2">
      <c r="A105" s="2"/>
      <c r="B105" s="17"/>
      <c r="C105" s="18" t="s">
        <v>7</v>
      </c>
      <c r="D105" s="19"/>
      <c r="E105" s="129"/>
      <c r="F105" s="20"/>
      <c r="G105" s="21"/>
      <c r="H105" s="21"/>
      <c r="I105" s="21"/>
      <c r="J105" s="21"/>
      <c r="K105" s="21"/>
      <c r="L105" s="21"/>
      <c r="M105" s="21"/>
      <c r="N105" s="22"/>
      <c r="O105" s="11"/>
      <c r="P105" s="11"/>
      <c r="AA105" s="1"/>
    </row>
    <row r="106" spans="1:38" ht="12.75" thickBot="1" x14ac:dyDescent="0.25">
      <c r="B106" s="508" t="s">
        <v>11</v>
      </c>
      <c r="C106" s="509"/>
      <c r="D106" s="509"/>
      <c r="E106" s="510"/>
      <c r="F106" s="131"/>
      <c r="G106" s="11"/>
      <c r="H106" s="79"/>
      <c r="I106" s="69"/>
      <c r="J106" s="11" t="s">
        <v>12</v>
      </c>
      <c r="K106" s="11"/>
      <c r="L106" s="11"/>
      <c r="M106" s="11"/>
      <c r="N106" s="132"/>
      <c r="O106" s="11"/>
      <c r="P106" s="11"/>
      <c r="Q106" s="408" t="s">
        <v>146</v>
      </c>
      <c r="R106" s="434"/>
      <c r="AA106" s="1"/>
      <c r="AL106" s="130"/>
    </row>
    <row r="107" spans="1:38" ht="132.75" thickBot="1" x14ac:dyDescent="0.25">
      <c r="A107" s="133"/>
      <c r="B107" s="389" t="s">
        <v>14</v>
      </c>
      <c r="C107" s="134" t="s">
        <v>15</v>
      </c>
      <c r="D107" s="135" t="s">
        <v>16</v>
      </c>
      <c r="E107" s="135" t="s">
        <v>17</v>
      </c>
      <c r="F107" s="135" t="s">
        <v>18</v>
      </c>
      <c r="G107" s="389" t="s">
        <v>19</v>
      </c>
      <c r="H107" s="389" t="s">
        <v>20</v>
      </c>
      <c r="I107" s="389" t="s">
        <v>21</v>
      </c>
      <c r="J107" s="511" t="s">
        <v>22</v>
      </c>
      <c r="K107" s="512"/>
      <c r="L107" s="389" t="s">
        <v>23</v>
      </c>
      <c r="M107" s="389" t="s">
        <v>24</v>
      </c>
      <c r="N107" s="389" t="s">
        <v>25</v>
      </c>
      <c r="O107" s="136" t="s">
        <v>26</v>
      </c>
      <c r="P107" s="11"/>
      <c r="Q107" s="137" t="s">
        <v>27</v>
      </c>
      <c r="R107" s="138" t="s">
        <v>28</v>
      </c>
      <c r="S107" s="138" t="s">
        <v>29</v>
      </c>
      <c r="T107" s="138" t="s">
        <v>30</v>
      </c>
      <c r="U107" s="138" t="s">
        <v>31</v>
      </c>
      <c r="V107" s="138" t="s">
        <v>32</v>
      </c>
      <c r="W107" s="139" t="s">
        <v>33</v>
      </c>
      <c r="X107" s="139" t="s">
        <v>34</v>
      </c>
      <c r="Y107" s="139" t="s">
        <v>35</v>
      </c>
      <c r="Z107" s="139" t="s">
        <v>36</v>
      </c>
      <c r="AA107" s="140" t="s">
        <v>37</v>
      </c>
      <c r="AC107" s="522" t="s">
        <v>92</v>
      </c>
      <c r="AD107" s="523"/>
      <c r="AE107" s="181"/>
      <c r="AF107" s="181"/>
    </row>
    <row r="108" spans="1:38" x14ac:dyDescent="0.2">
      <c r="A108" s="56" t="s">
        <v>46</v>
      </c>
      <c r="B108" s="56">
        <v>49</v>
      </c>
      <c r="C108" s="63">
        <f>D108/B108*100</f>
        <v>102.04081632653062</v>
      </c>
      <c r="D108" s="145">
        <f>+R108</f>
        <v>50</v>
      </c>
      <c r="E108" s="146">
        <f>B108-D108</f>
        <v>-1</v>
      </c>
      <c r="F108" s="65">
        <f>R108</f>
        <v>50</v>
      </c>
      <c r="G108" s="159">
        <f>+U108</f>
        <v>191</v>
      </c>
      <c r="H108" s="69">
        <f>S108/Q108*100</f>
        <v>92.933333333333337</v>
      </c>
      <c r="I108" s="68">
        <f>X108/U108</f>
        <v>5.6282722513089007</v>
      </c>
      <c r="J108" s="70">
        <f t="shared" ref="J108:J120" si="89">B108/Y$154*1000</f>
        <v>1.5356169105894888</v>
      </c>
      <c r="K108" s="68">
        <f t="shared" ref="K108:K119" si="90">W108/Y$154*1000</f>
        <v>6.6125544517220849</v>
      </c>
      <c r="L108" s="69">
        <f>SUM(Q108-S108)/W108</f>
        <v>0.50236966824644547</v>
      </c>
      <c r="M108" s="68">
        <f>W108/F108</f>
        <v>4.22</v>
      </c>
      <c r="N108" s="148">
        <f>Z108/W108*100</f>
        <v>0.47393364928909953</v>
      </c>
      <c r="O108" s="78">
        <f>+X108/W108</f>
        <v>5.0947867298578196</v>
      </c>
      <c r="P108" s="11"/>
      <c r="Q108" s="149">
        <v>1500</v>
      </c>
      <c r="R108" s="161">
        <f t="shared" ref="R108" si="91">Q108/30</f>
        <v>50</v>
      </c>
      <c r="S108" s="154">
        <v>1394</v>
      </c>
      <c r="T108" s="161">
        <f t="shared" ref="T108" si="92">S108/30</f>
        <v>46.466666666666669</v>
      </c>
      <c r="U108" s="39">
        <v>191</v>
      </c>
      <c r="V108" s="9">
        <v>20</v>
      </c>
      <c r="W108" s="163">
        <f>+V108+U108</f>
        <v>211</v>
      </c>
      <c r="X108" s="153">
        <v>1075</v>
      </c>
      <c r="Y108" s="154">
        <v>126582</v>
      </c>
      <c r="Z108" s="151">
        <v>1</v>
      </c>
      <c r="AA108" s="155">
        <v>1071</v>
      </c>
      <c r="AC108" s="182" t="s">
        <v>93</v>
      </c>
      <c r="AD108" s="183"/>
      <c r="AE108" s="184"/>
      <c r="AF108" s="185"/>
    </row>
    <row r="109" spans="1:38" x14ac:dyDescent="0.2">
      <c r="A109" s="56" t="s">
        <v>48</v>
      </c>
      <c r="B109" s="56">
        <v>49</v>
      </c>
      <c r="C109" s="63">
        <f>D109/B109*100</f>
        <v>100.7741027445461</v>
      </c>
      <c r="D109" s="145">
        <f>+R109</f>
        <v>49.379310344827587</v>
      </c>
      <c r="E109" s="146">
        <f>B109-D109</f>
        <v>-0.37931034482758719</v>
      </c>
      <c r="F109" s="65">
        <f>R109</f>
        <v>49.379310344827587</v>
      </c>
      <c r="G109" s="159">
        <f>+U109</f>
        <v>193</v>
      </c>
      <c r="H109" s="69">
        <f>S109/Q109*100</f>
        <v>95.181564245810051</v>
      </c>
      <c r="I109" s="68">
        <f>X109/U109</f>
        <v>9.3367875647668388</v>
      </c>
      <c r="J109" s="70">
        <f t="shared" si="89"/>
        <v>1.5356169105894888</v>
      </c>
      <c r="K109" s="68">
        <f t="shared" si="90"/>
        <v>6.8319282960920109</v>
      </c>
      <c r="L109" s="69">
        <f>SUM(Q109-S109)/W109</f>
        <v>0.3165137614678899</v>
      </c>
      <c r="M109" s="68">
        <f>W109/F109</f>
        <v>4.4148044692737427</v>
      </c>
      <c r="N109" s="148">
        <f>Z109/W109*100</f>
        <v>0</v>
      </c>
      <c r="O109" s="78">
        <f>+X109/W109</f>
        <v>8.2660550458715605</v>
      </c>
      <c r="P109" s="11"/>
      <c r="Q109" s="160">
        <v>1432</v>
      </c>
      <c r="R109" s="161">
        <f>Q109/29</f>
        <v>49.379310344827587</v>
      </c>
      <c r="S109" s="154">
        <v>1363</v>
      </c>
      <c r="T109" s="161">
        <f>S109/29</f>
        <v>47</v>
      </c>
      <c r="U109" s="39">
        <v>193</v>
      </c>
      <c r="V109" s="9">
        <v>25</v>
      </c>
      <c r="W109" s="163">
        <f>+V109+U109</f>
        <v>218</v>
      </c>
      <c r="X109" s="13">
        <v>1802</v>
      </c>
      <c r="Y109" s="154"/>
      <c r="Z109" s="162">
        <v>0</v>
      </c>
      <c r="AA109" s="155">
        <v>1799</v>
      </c>
      <c r="AC109" s="182" t="s">
        <v>94</v>
      </c>
      <c r="AD109" s="187"/>
      <c r="AE109" s="186"/>
      <c r="AF109" s="185"/>
    </row>
    <row r="110" spans="1:38" x14ac:dyDescent="0.2">
      <c r="A110" s="56" t="s">
        <v>50</v>
      </c>
      <c r="B110" s="56">
        <v>49</v>
      </c>
      <c r="C110" s="63">
        <f>D110/B110*100</f>
        <v>98.979591836734699</v>
      </c>
      <c r="D110" s="145">
        <f>+R110</f>
        <v>48.5</v>
      </c>
      <c r="E110" s="146">
        <f>B110-D110</f>
        <v>0.5</v>
      </c>
      <c r="F110" s="65">
        <f>R110</f>
        <v>48.5</v>
      </c>
      <c r="G110" s="159">
        <f>+U110</f>
        <v>209</v>
      </c>
      <c r="H110" s="69">
        <f>S110/Q110*100</f>
        <v>92.989690721649481</v>
      </c>
      <c r="I110" s="68">
        <f>X110/U110</f>
        <v>6.9425837320574164</v>
      </c>
      <c r="J110" s="70">
        <f t="shared" si="89"/>
        <v>1.5356169105894888</v>
      </c>
      <c r="K110" s="68">
        <f t="shared" si="90"/>
        <v>7.4900498292017925</v>
      </c>
      <c r="L110" s="69">
        <f>SUM(Q110-S110)/W110</f>
        <v>0.42677824267782427</v>
      </c>
      <c r="M110" s="68">
        <f>W110/F110</f>
        <v>4.927835051546392</v>
      </c>
      <c r="N110" s="148">
        <f>Z110/W110*100</f>
        <v>0.83682008368200833</v>
      </c>
      <c r="O110" s="78">
        <f>+X110/W110</f>
        <v>6.0711297071129708</v>
      </c>
      <c r="P110" s="11"/>
      <c r="Q110" s="168">
        <v>1455</v>
      </c>
      <c r="R110" s="161">
        <f t="shared" ref="R110:R113" si="93">Q110/30</f>
        <v>48.5</v>
      </c>
      <c r="S110" s="154">
        <v>1353</v>
      </c>
      <c r="T110" s="161">
        <f t="shared" ref="T110:T113" si="94">S110/30</f>
        <v>45.1</v>
      </c>
      <c r="U110" s="39">
        <v>209</v>
      </c>
      <c r="V110" s="9">
        <v>30</v>
      </c>
      <c r="W110" s="163">
        <f>+V110+U110</f>
        <v>239</v>
      </c>
      <c r="X110" s="9">
        <v>1451</v>
      </c>
      <c r="Y110" s="154"/>
      <c r="Z110" s="154">
        <v>2</v>
      </c>
      <c r="AA110" s="155">
        <v>1446</v>
      </c>
      <c r="AC110" s="188" t="s">
        <v>95</v>
      </c>
      <c r="AD110" s="188">
        <v>5.8</v>
      </c>
      <c r="AE110" s="184"/>
      <c r="AF110" s="189"/>
    </row>
    <row r="111" spans="1:38" x14ac:dyDescent="0.2">
      <c r="A111" s="56" t="s">
        <v>52</v>
      </c>
      <c r="B111" s="56">
        <v>49</v>
      </c>
      <c r="C111" s="63">
        <f>D111/B111*100</f>
        <v>103.12925170068026</v>
      </c>
      <c r="D111" s="145">
        <f>+R111</f>
        <v>50.533333333333331</v>
      </c>
      <c r="E111" s="146">
        <f>B111-D111</f>
        <v>-1.5333333333333314</v>
      </c>
      <c r="F111" s="65">
        <f>R111</f>
        <v>50.533333333333331</v>
      </c>
      <c r="G111" s="159">
        <f>+U111</f>
        <v>215</v>
      </c>
      <c r="H111" s="69">
        <f>S111/Q111*100</f>
        <v>98.68073878627969</v>
      </c>
      <c r="I111" s="68">
        <f>X111/U111</f>
        <v>6.5209302325581397</v>
      </c>
      <c r="J111" s="70">
        <f t="shared" si="89"/>
        <v>1.5356169105894888</v>
      </c>
      <c r="K111" s="68">
        <f t="shared" si="90"/>
        <v>7.3333542260804156</v>
      </c>
      <c r="L111" s="69">
        <f>SUM(Q111-S111)/W111</f>
        <v>8.5470085470085472E-2</v>
      </c>
      <c r="M111" s="68">
        <f>W111/F111</f>
        <v>4.6306068601583119</v>
      </c>
      <c r="N111" s="148">
        <f>Z111/W111*100</f>
        <v>0</v>
      </c>
      <c r="O111" s="78">
        <f>+X111/W111</f>
        <v>5.9914529914529915</v>
      </c>
      <c r="P111" s="11"/>
      <c r="Q111" s="168">
        <v>1516</v>
      </c>
      <c r="R111" s="161">
        <f t="shared" si="93"/>
        <v>50.533333333333331</v>
      </c>
      <c r="S111" s="154">
        <v>1496</v>
      </c>
      <c r="T111" s="161">
        <f t="shared" si="94"/>
        <v>49.866666666666667</v>
      </c>
      <c r="U111" s="39">
        <v>215</v>
      </c>
      <c r="V111" s="9">
        <v>19</v>
      </c>
      <c r="W111" s="163">
        <f>+V111+U111</f>
        <v>234</v>
      </c>
      <c r="X111" s="9">
        <v>1402</v>
      </c>
      <c r="Y111" s="154"/>
      <c r="Z111" s="154">
        <v>0</v>
      </c>
      <c r="AA111" s="155">
        <v>1393</v>
      </c>
      <c r="AC111" s="182" t="s">
        <v>79</v>
      </c>
      <c r="AD111" s="182">
        <v>8</v>
      </c>
      <c r="AE111" s="186"/>
      <c r="AF111" s="185"/>
    </row>
    <row r="112" spans="1:38" x14ac:dyDescent="0.2">
      <c r="A112" s="56" t="s">
        <v>54</v>
      </c>
      <c r="B112" s="56">
        <v>49</v>
      </c>
      <c r="C112" s="63">
        <f>D112/B112*100</f>
        <v>106.19047619047619</v>
      </c>
      <c r="D112" s="145">
        <f>+R112</f>
        <v>52.033333333333331</v>
      </c>
      <c r="E112" s="146">
        <f>B112-D112</f>
        <v>-3.0333333333333314</v>
      </c>
      <c r="F112" s="65">
        <f>R112</f>
        <v>52.033333333333331</v>
      </c>
      <c r="G112" s="159">
        <f>+U112</f>
        <v>239</v>
      </c>
      <c r="H112" s="69">
        <f>S112/Q112*100</f>
        <v>95.515695067264573</v>
      </c>
      <c r="I112" s="68">
        <f>X112/U112</f>
        <v>6.8493723849372383</v>
      </c>
      <c r="J112" s="70">
        <f t="shared" si="89"/>
        <v>1.5356169105894888</v>
      </c>
      <c r="K112" s="68">
        <f t="shared" si="90"/>
        <v>8.336206086057226</v>
      </c>
      <c r="L112" s="69">
        <f>SUM(Q112-S112)/W112</f>
        <v>0.26315789473684209</v>
      </c>
      <c r="M112" s="68">
        <f>W112/F112</f>
        <v>5.1121076233183862</v>
      </c>
      <c r="N112" s="148">
        <f>Z112/W112*100</f>
        <v>0</v>
      </c>
      <c r="O112" s="78">
        <f>+X112/W112</f>
        <v>6.1541353383458643</v>
      </c>
      <c r="P112" s="11"/>
      <c r="Q112" s="168">
        <v>1561</v>
      </c>
      <c r="R112" s="161">
        <f t="shared" si="93"/>
        <v>52.033333333333331</v>
      </c>
      <c r="S112" s="154">
        <v>1491</v>
      </c>
      <c r="T112" s="161">
        <f t="shared" si="94"/>
        <v>49.7</v>
      </c>
      <c r="U112" s="39">
        <v>239</v>
      </c>
      <c r="V112" s="9">
        <v>27</v>
      </c>
      <c r="W112" s="163">
        <f>+V112+U112</f>
        <v>266</v>
      </c>
      <c r="X112" s="9">
        <v>1637</v>
      </c>
      <c r="Y112" s="154"/>
      <c r="Z112" s="154">
        <v>0</v>
      </c>
      <c r="AA112" s="155">
        <v>1621</v>
      </c>
      <c r="AC112" s="182" t="s">
        <v>96</v>
      </c>
      <c r="AD112" s="182">
        <v>9</v>
      </c>
      <c r="AE112" s="186"/>
      <c r="AF112" s="185"/>
    </row>
    <row r="113" spans="1:32" x14ac:dyDescent="0.2">
      <c r="A113" s="56" t="s">
        <v>56</v>
      </c>
      <c r="B113" s="56">
        <v>49</v>
      </c>
      <c r="C113" s="63">
        <f t="shared" ref="C113:C119" si="95">D113/B113*100</f>
        <v>96.870748299319729</v>
      </c>
      <c r="D113" s="145">
        <f t="shared" ref="D113:D119" si="96">+R113</f>
        <v>47.466666666666669</v>
      </c>
      <c r="E113" s="146">
        <f t="shared" ref="E113:E120" si="97">B113-D113</f>
        <v>1.5333333333333314</v>
      </c>
      <c r="F113" s="65">
        <f t="shared" ref="F113:F119" si="98">R113</f>
        <v>47.466666666666669</v>
      </c>
      <c r="G113" s="159">
        <f t="shared" ref="G113:G119" si="99">+U113</f>
        <v>218</v>
      </c>
      <c r="H113" s="69">
        <f t="shared" ref="H113:H120" si="100">S113/Q113*100</f>
        <v>86.938202247191015</v>
      </c>
      <c r="I113" s="68">
        <f t="shared" ref="I113:I120" si="101">X113/U113</f>
        <v>5.6009174311926602</v>
      </c>
      <c r="J113" s="70">
        <f t="shared" si="89"/>
        <v>1.5356169105894888</v>
      </c>
      <c r="K113" s="68">
        <f t="shared" si="90"/>
        <v>7.2706759848318656</v>
      </c>
      <c r="L113" s="69">
        <f t="shared" ref="L113:L120" si="102">SUM(Q113-S113)/W113</f>
        <v>0.80172413793103448</v>
      </c>
      <c r="M113" s="68">
        <f t="shared" ref="M113:M119" si="103">W113/F113</f>
        <v>4.8876404494382024</v>
      </c>
      <c r="N113" s="148">
        <f t="shared" ref="N113:N120" si="104">Z113/W113*100</f>
        <v>0.43103448275862066</v>
      </c>
      <c r="O113" s="78">
        <f t="shared" ref="O113:O120" si="105">+X113/W113</f>
        <v>5.2629310344827589</v>
      </c>
      <c r="P113" s="11"/>
      <c r="Q113" s="168">
        <v>1424</v>
      </c>
      <c r="R113" s="161">
        <f t="shared" si="93"/>
        <v>47.466666666666669</v>
      </c>
      <c r="S113" s="154">
        <v>1238</v>
      </c>
      <c r="T113" s="161">
        <f t="shared" si="94"/>
        <v>41.266666666666666</v>
      </c>
      <c r="U113" s="39">
        <v>218</v>
      </c>
      <c r="V113" s="9">
        <v>14</v>
      </c>
      <c r="W113" s="163">
        <f t="shared" ref="W113:W120" si="106">+V113+U113</f>
        <v>232</v>
      </c>
      <c r="X113" s="9">
        <v>1221</v>
      </c>
      <c r="Y113" s="154"/>
      <c r="Z113" s="154">
        <v>1</v>
      </c>
      <c r="AA113" s="155">
        <v>1219</v>
      </c>
      <c r="AC113" s="182" t="s">
        <v>97</v>
      </c>
      <c r="AD113" s="182">
        <v>7.5</v>
      </c>
      <c r="AE113" s="186"/>
      <c r="AF113" s="185"/>
    </row>
    <row r="114" spans="1:32" x14ac:dyDescent="0.2">
      <c r="A114" s="56" t="s">
        <v>58</v>
      </c>
      <c r="B114" s="56">
        <v>49</v>
      </c>
      <c r="C114" s="63">
        <f t="shared" si="95"/>
        <v>100.39499670836076</v>
      </c>
      <c r="D114" s="145">
        <f t="shared" si="96"/>
        <v>49.193548387096776</v>
      </c>
      <c r="E114" s="146">
        <f t="shared" si="97"/>
        <v>-0.1935483870967758</v>
      </c>
      <c r="F114" s="65">
        <f t="shared" si="98"/>
        <v>49.193548387096776</v>
      </c>
      <c r="G114" s="159">
        <f t="shared" si="99"/>
        <v>198</v>
      </c>
      <c r="H114" s="69">
        <f t="shared" si="100"/>
        <v>95.93442622950819</v>
      </c>
      <c r="I114" s="68">
        <f t="shared" si="101"/>
        <v>6.4696969696969697</v>
      </c>
      <c r="J114" s="70">
        <f t="shared" si="89"/>
        <v>1.5356169105894888</v>
      </c>
      <c r="K114" s="68">
        <f t="shared" si="90"/>
        <v>6.7379109342191859</v>
      </c>
      <c r="L114" s="69">
        <f t="shared" si="102"/>
        <v>0.28837209302325584</v>
      </c>
      <c r="M114" s="68">
        <f t="shared" si="103"/>
        <v>4.3704918032786884</v>
      </c>
      <c r="N114" s="148">
        <f t="shared" si="104"/>
        <v>0</v>
      </c>
      <c r="O114" s="78">
        <f t="shared" si="105"/>
        <v>5.9581395348837205</v>
      </c>
      <c r="P114" s="11"/>
      <c r="Q114" s="168">
        <v>1525</v>
      </c>
      <c r="R114" s="161">
        <f>Q114/31</f>
        <v>49.193548387096776</v>
      </c>
      <c r="S114" s="154">
        <v>1463</v>
      </c>
      <c r="T114" s="161">
        <f>S114/31</f>
        <v>47.193548387096776</v>
      </c>
      <c r="U114" s="39">
        <v>198</v>
      </c>
      <c r="V114" s="9">
        <v>17</v>
      </c>
      <c r="W114" s="163">
        <f t="shared" si="106"/>
        <v>215</v>
      </c>
      <c r="X114" s="9">
        <v>1281</v>
      </c>
      <c r="Y114" s="154"/>
      <c r="Z114" s="154">
        <v>0</v>
      </c>
      <c r="AA114" s="155">
        <v>1269</v>
      </c>
      <c r="AC114" s="182" t="s">
        <v>98</v>
      </c>
      <c r="AD114" s="182">
        <v>6.8</v>
      </c>
      <c r="AE114" s="186"/>
      <c r="AF114" s="185"/>
    </row>
    <row r="115" spans="1:32" x14ac:dyDescent="0.2">
      <c r="A115" s="56" t="s">
        <v>60</v>
      </c>
      <c r="B115" s="56">
        <v>49</v>
      </c>
      <c r="C115" s="63">
        <f t="shared" si="95"/>
        <v>103.55497037524688</v>
      </c>
      <c r="D115" s="145">
        <f t="shared" si="96"/>
        <v>50.741935483870968</v>
      </c>
      <c r="E115" s="146">
        <f t="shared" si="97"/>
        <v>-1.741935483870968</v>
      </c>
      <c r="F115" s="65">
        <f t="shared" si="98"/>
        <v>50.741935483870968</v>
      </c>
      <c r="G115" s="159">
        <f t="shared" si="99"/>
        <v>228</v>
      </c>
      <c r="H115" s="69">
        <f t="shared" si="100"/>
        <v>98.347107438016536</v>
      </c>
      <c r="I115" s="68">
        <f t="shared" si="101"/>
        <v>6.9692982456140351</v>
      </c>
      <c r="J115" s="70">
        <f t="shared" si="89"/>
        <v>1.5356169105894888</v>
      </c>
      <c r="K115" s="68">
        <f t="shared" si="90"/>
        <v>8.0854931210630241</v>
      </c>
      <c r="L115" s="69">
        <f t="shared" si="102"/>
        <v>0.10077519379844961</v>
      </c>
      <c r="M115" s="68">
        <f t="shared" si="103"/>
        <v>5.0845518118245394</v>
      </c>
      <c r="N115" s="148">
        <f t="shared" si="104"/>
        <v>0</v>
      </c>
      <c r="O115" s="78">
        <f t="shared" si="105"/>
        <v>6.1589147286821708</v>
      </c>
      <c r="P115" s="11"/>
      <c r="Q115" s="168">
        <v>1573</v>
      </c>
      <c r="R115" s="161">
        <f>Q115/31</f>
        <v>50.741935483870968</v>
      </c>
      <c r="S115" s="154">
        <v>1547</v>
      </c>
      <c r="T115" s="161">
        <f>S115/31</f>
        <v>49.903225806451616</v>
      </c>
      <c r="U115" s="39">
        <v>228</v>
      </c>
      <c r="V115" s="9">
        <v>30</v>
      </c>
      <c r="W115" s="163">
        <f t="shared" si="106"/>
        <v>258</v>
      </c>
      <c r="X115" s="9">
        <v>1589</v>
      </c>
      <c r="Y115" s="154"/>
      <c r="Z115" s="154">
        <v>0</v>
      </c>
      <c r="AA115" s="155">
        <v>1588</v>
      </c>
      <c r="AC115" s="182" t="s">
        <v>99</v>
      </c>
      <c r="AD115" s="182">
        <v>30</v>
      </c>
      <c r="AE115" s="186"/>
      <c r="AF115" s="185"/>
    </row>
    <row r="116" spans="1:32" x14ac:dyDescent="0.2">
      <c r="A116" s="56" t="s">
        <v>62</v>
      </c>
      <c r="B116" s="56">
        <v>49</v>
      </c>
      <c r="C116" s="63">
        <f t="shared" si="95"/>
        <v>99.387755102040813</v>
      </c>
      <c r="D116" s="145">
        <f t="shared" si="96"/>
        <v>48.7</v>
      </c>
      <c r="E116" s="146">
        <f t="shared" si="97"/>
        <v>0.29999999999999716</v>
      </c>
      <c r="F116" s="65">
        <f t="shared" si="98"/>
        <v>48.7</v>
      </c>
      <c r="G116" s="159">
        <f t="shared" si="99"/>
        <v>213</v>
      </c>
      <c r="H116" s="69">
        <f t="shared" si="100"/>
        <v>91.307323750855574</v>
      </c>
      <c r="I116" s="68">
        <f t="shared" si="101"/>
        <v>6.802816901408451</v>
      </c>
      <c r="J116" s="70">
        <f t="shared" si="89"/>
        <v>1.5356169105894888</v>
      </c>
      <c r="K116" s="68">
        <f t="shared" si="90"/>
        <v>7.2079977435833156</v>
      </c>
      <c r="L116" s="69">
        <f t="shared" si="102"/>
        <v>0.55217391304347829</v>
      </c>
      <c r="M116" s="68">
        <f t="shared" si="103"/>
        <v>4.7227926078028748</v>
      </c>
      <c r="N116" s="148">
        <f t="shared" si="104"/>
        <v>0</v>
      </c>
      <c r="O116" s="78">
        <f t="shared" si="105"/>
        <v>6.3</v>
      </c>
      <c r="P116" s="11"/>
      <c r="Q116" s="168">
        <v>1461</v>
      </c>
      <c r="R116" s="161">
        <f>Q116/30</f>
        <v>48.7</v>
      </c>
      <c r="S116" s="154">
        <v>1334</v>
      </c>
      <c r="T116" s="161">
        <f>S116/30</f>
        <v>44.466666666666669</v>
      </c>
      <c r="U116" s="39">
        <v>213</v>
      </c>
      <c r="V116" s="9">
        <v>17</v>
      </c>
      <c r="W116" s="163">
        <f t="shared" si="106"/>
        <v>230</v>
      </c>
      <c r="X116" s="9">
        <v>1449</v>
      </c>
      <c r="Y116" s="154"/>
      <c r="Z116" s="154">
        <v>0</v>
      </c>
      <c r="AA116" s="155">
        <v>1445</v>
      </c>
      <c r="AC116" s="182" t="s">
        <v>100</v>
      </c>
      <c r="AD116" s="182">
        <v>5.5</v>
      </c>
      <c r="AE116" s="190"/>
      <c r="AF116" s="191"/>
    </row>
    <row r="117" spans="1:32" x14ac:dyDescent="0.2">
      <c r="A117" s="56" t="s">
        <v>64</v>
      </c>
      <c r="B117" s="56">
        <v>49</v>
      </c>
      <c r="C117" s="63">
        <f t="shared" si="95"/>
        <v>99.473337722185647</v>
      </c>
      <c r="D117" s="145">
        <f t="shared" si="96"/>
        <v>48.741935483870968</v>
      </c>
      <c r="E117" s="146">
        <f t="shared" si="97"/>
        <v>0.25806451612903203</v>
      </c>
      <c r="F117" s="65">
        <f t="shared" si="98"/>
        <v>48.741935483870968</v>
      </c>
      <c r="G117" s="159">
        <f t="shared" si="99"/>
        <v>192</v>
      </c>
      <c r="H117" s="69">
        <f t="shared" si="100"/>
        <v>94.242223692918586</v>
      </c>
      <c r="I117" s="68">
        <f t="shared" si="101"/>
        <v>6.213541666666667</v>
      </c>
      <c r="J117" s="70">
        <f t="shared" si="89"/>
        <v>1.5356169105894888</v>
      </c>
      <c r="K117" s="68">
        <f t="shared" si="90"/>
        <v>6.8946065373405618</v>
      </c>
      <c r="L117" s="69">
        <f t="shared" si="102"/>
        <v>0.39545454545454545</v>
      </c>
      <c r="M117" s="68">
        <f t="shared" si="103"/>
        <v>4.5135671740569157</v>
      </c>
      <c r="N117" s="148">
        <f t="shared" si="104"/>
        <v>0.45454545454545453</v>
      </c>
      <c r="O117" s="78">
        <f t="shared" si="105"/>
        <v>5.4227272727272728</v>
      </c>
      <c r="P117" s="11"/>
      <c r="Q117" s="168">
        <v>1511</v>
      </c>
      <c r="R117" s="161">
        <f>Q117/31</f>
        <v>48.741935483870968</v>
      </c>
      <c r="S117" s="154">
        <v>1424</v>
      </c>
      <c r="T117" s="161">
        <f>S117/31</f>
        <v>45.935483870967744</v>
      </c>
      <c r="U117" s="39">
        <v>192</v>
      </c>
      <c r="V117" s="9">
        <v>28</v>
      </c>
      <c r="W117" s="163">
        <f t="shared" si="106"/>
        <v>220</v>
      </c>
      <c r="X117" s="9">
        <v>1193</v>
      </c>
      <c r="Y117" s="154"/>
      <c r="Z117" s="154">
        <v>1</v>
      </c>
      <c r="AA117" s="155">
        <v>1191</v>
      </c>
      <c r="AC117" s="182" t="s">
        <v>83</v>
      </c>
      <c r="AD117" s="182">
        <v>5.0999999999999996</v>
      </c>
      <c r="AE117" s="186"/>
      <c r="AF117" s="185"/>
    </row>
    <row r="118" spans="1:32" x14ac:dyDescent="0.2">
      <c r="A118" s="56" t="s">
        <v>66</v>
      </c>
      <c r="B118" s="56">
        <v>49</v>
      </c>
      <c r="C118" s="63">
        <f t="shared" si="95"/>
        <v>98.707482993197289</v>
      </c>
      <c r="D118" s="145">
        <f t="shared" si="96"/>
        <v>48.366666666666667</v>
      </c>
      <c r="E118" s="146">
        <f t="shared" si="97"/>
        <v>0.63333333333333286</v>
      </c>
      <c r="F118" s="65">
        <f t="shared" si="98"/>
        <v>48.366666666666667</v>
      </c>
      <c r="G118" s="159">
        <f t="shared" si="99"/>
        <v>174</v>
      </c>
      <c r="H118" s="69">
        <f t="shared" si="100"/>
        <v>96.140592694693311</v>
      </c>
      <c r="I118" s="68">
        <f t="shared" si="101"/>
        <v>8.3563218390804597</v>
      </c>
      <c r="J118" s="70">
        <f t="shared" si="89"/>
        <v>1.5356169105894888</v>
      </c>
      <c r="K118" s="68">
        <f t="shared" si="90"/>
        <v>6.0171111598608542</v>
      </c>
      <c r="L118" s="69">
        <f t="shared" si="102"/>
        <v>0.29166666666666669</v>
      </c>
      <c r="M118" s="68">
        <f t="shared" si="103"/>
        <v>3.9696760854583046</v>
      </c>
      <c r="N118" s="148">
        <f t="shared" si="104"/>
        <v>0.52083333333333326</v>
      </c>
      <c r="O118" s="78">
        <f t="shared" si="105"/>
        <v>7.572916666666667</v>
      </c>
      <c r="P118" s="11"/>
      <c r="Q118" s="168">
        <v>1451</v>
      </c>
      <c r="R118" s="161">
        <f>Q118/30</f>
        <v>48.366666666666667</v>
      </c>
      <c r="S118" s="154">
        <v>1395</v>
      </c>
      <c r="T118" s="161">
        <f>S118/30</f>
        <v>46.5</v>
      </c>
      <c r="U118" s="39">
        <v>174</v>
      </c>
      <c r="V118" s="9">
        <v>18</v>
      </c>
      <c r="W118" s="163">
        <f t="shared" si="106"/>
        <v>192</v>
      </c>
      <c r="X118" s="9">
        <v>1454</v>
      </c>
      <c r="Y118" s="154"/>
      <c r="Z118" s="154">
        <v>1</v>
      </c>
      <c r="AA118" s="155">
        <v>1452</v>
      </c>
      <c r="AC118" s="182" t="s">
        <v>101</v>
      </c>
      <c r="AD118" s="182">
        <v>3.5</v>
      </c>
      <c r="AE118" s="186"/>
      <c r="AF118" s="185"/>
    </row>
    <row r="119" spans="1:32" ht="12.75" thickBot="1" x14ac:dyDescent="0.25">
      <c r="A119" s="56" t="s">
        <v>68</v>
      </c>
      <c r="B119" s="56">
        <v>49</v>
      </c>
      <c r="C119" s="63">
        <f t="shared" si="95"/>
        <v>97.827518104015795</v>
      </c>
      <c r="D119" s="145">
        <f t="shared" si="96"/>
        <v>47.935483870967744</v>
      </c>
      <c r="E119" s="146">
        <f t="shared" si="97"/>
        <v>1.0645161290322562</v>
      </c>
      <c r="F119" s="65">
        <f t="shared" si="98"/>
        <v>47.935483870967744</v>
      </c>
      <c r="G119" s="159">
        <f t="shared" si="99"/>
        <v>221</v>
      </c>
      <c r="H119" s="69">
        <f t="shared" si="100"/>
        <v>83.176312247644674</v>
      </c>
      <c r="I119" s="68">
        <f t="shared" si="101"/>
        <v>6.746606334841629</v>
      </c>
      <c r="J119" s="70">
        <f t="shared" si="89"/>
        <v>1.5356169105894888</v>
      </c>
      <c r="K119" s="68">
        <f t="shared" si="90"/>
        <v>7.4273715879532416</v>
      </c>
      <c r="L119" s="69">
        <f t="shared" si="102"/>
        <v>1.0548523206751055</v>
      </c>
      <c r="M119" s="68">
        <f t="shared" si="103"/>
        <v>4.9441453566621805</v>
      </c>
      <c r="N119" s="148">
        <f t="shared" si="104"/>
        <v>0.42194092827004215</v>
      </c>
      <c r="O119" s="78">
        <f t="shared" si="105"/>
        <v>6.2911392405063289</v>
      </c>
      <c r="P119" s="11"/>
      <c r="Q119" s="168">
        <v>1486</v>
      </c>
      <c r="R119" s="161">
        <f>Q119/31</f>
        <v>47.935483870967744</v>
      </c>
      <c r="S119" s="154">
        <v>1236</v>
      </c>
      <c r="T119" s="161">
        <f>S119/31</f>
        <v>39.87096774193548</v>
      </c>
      <c r="U119" s="39">
        <v>221</v>
      </c>
      <c r="V119" s="9">
        <v>16</v>
      </c>
      <c r="W119" s="163">
        <f t="shared" si="106"/>
        <v>237</v>
      </c>
      <c r="X119" s="9">
        <v>1491</v>
      </c>
      <c r="Y119" s="154"/>
      <c r="Z119" s="154">
        <v>1</v>
      </c>
      <c r="AA119" s="155">
        <v>1486</v>
      </c>
      <c r="AC119" s="182" t="s">
        <v>102</v>
      </c>
      <c r="AD119" s="182">
        <v>3.4</v>
      </c>
      <c r="AE119" s="186"/>
      <c r="AF119" s="185"/>
    </row>
    <row r="120" spans="1:32" s="198" customFormat="1" ht="12.75" thickBot="1" x14ac:dyDescent="0.25">
      <c r="A120" s="417" t="s">
        <v>70</v>
      </c>
      <c r="B120" s="417">
        <v>49</v>
      </c>
      <c r="C120" s="418">
        <f>D120/B120*100</f>
        <v>99.782535965205753</v>
      </c>
      <c r="D120" s="419">
        <f>+R120</f>
        <v>48.893442622950822</v>
      </c>
      <c r="E120" s="420">
        <f t="shared" si="97"/>
        <v>0.10655737704917811</v>
      </c>
      <c r="F120" s="421">
        <f>R120</f>
        <v>48.893442622950822</v>
      </c>
      <c r="G120" s="422">
        <f>+U120</f>
        <v>2491</v>
      </c>
      <c r="H120" s="423">
        <f t="shared" si="100"/>
        <v>93.512154233025996</v>
      </c>
      <c r="I120" s="424">
        <f t="shared" si="101"/>
        <v>6.8426334805299076</v>
      </c>
      <c r="J120" s="425">
        <f t="shared" si="89"/>
        <v>1.5356169105894888</v>
      </c>
      <c r="K120" s="424">
        <f>W120/Y$154*1000/12</f>
        <v>7.187104996500465</v>
      </c>
      <c r="L120" s="423">
        <f t="shared" si="102"/>
        <v>0.421875</v>
      </c>
      <c r="M120" s="424">
        <f>W120/F120/12</f>
        <v>4.6904721989382505</v>
      </c>
      <c r="N120" s="426">
        <f t="shared" si="104"/>
        <v>0.25436046511627908</v>
      </c>
      <c r="O120" s="427">
        <f t="shared" si="105"/>
        <v>6.1936773255813957</v>
      </c>
      <c r="P120" s="11"/>
      <c r="Q120" s="428">
        <f>SUM(Q108:Q119)</f>
        <v>17895</v>
      </c>
      <c r="R120" s="506">
        <f>Q120/366</f>
        <v>48.893442622950822</v>
      </c>
      <c r="S120" s="429">
        <f>SUM(S108:S119)</f>
        <v>16734</v>
      </c>
      <c r="T120" s="506">
        <f>S120/366</f>
        <v>45.721311475409834</v>
      </c>
      <c r="U120" s="430">
        <f>SUM(U108:U119)</f>
        <v>2491</v>
      </c>
      <c r="V120" s="431">
        <f>SUM(V108:V119)</f>
        <v>261</v>
      </c>
      <c r="W120" s="430">
        <f t="shared" si="106"/>
        <v>2752</v>
      </c>
      <c r="X120" s="431">
        <f>SUM(X108:X119)</f>
        <v>17045</v>
      </c>
      <c r="Y120" s="432">
        <v>126582</v>
      </c>
      <c r="Z120" s="431">
        <f>SUM(Z108:Z119)</f>
        <v>7</v>
      </c>
      <c r="AA120" s="433">
        <f>SUM(AA108:AA119)</f>
        <v>16980</v>
      </c>
      <c r="AC120" s="182" t="s">
        <v>103</v>
      </c>
      <c r="AD120" s="182">
        <v>10.6</v>
      </c>
      <c r="AE120" s="186"/>
      <c r="AF120" s="185"/>
    </row>
    <row r="121" spans="1:32" s="198" customFormat="1" x14ac:dyDescent="0.2">
      <c r="A121" s="396"/>
      <c r="B121" s="396"/>
      <c r="C121" s="397"/>
      <c r="D121" s="398"/>
      <c r="E121" s="398"/>
      <c r="F121" s="398"/>
      <c r="G121" s="396"/>
      <c r="H121" s="399"/>
      <c r="I121" s="399"/>
      <c r="J121" s="399"/>
      <c r="K121" s="399"/>
      <c r="L121" s="399"/>
      <c r="M121" s="399"/>
      <c r="N121" s="399"/>
      <c r="O121" s="399"/>
      <c r="P121" s="11"/>
      <c r="Q121" s="400"/>
      <c r="R121" s="401"/>
      <c r="S121" s="400"/>
      <c r="T121" s="401"/>
      <c r="U121" s="400"/>
      <c r="V121" s="400"/>
      <c r="W121" s="400"/>
      <c r="X121" s="400"/>
      <c r="Y121" s="9"/>
      <c r="Z121" s="400"/>
      <c r="AA121" s="396"/>
      <c r="AC121" s="402"/>
      <c r="AD121" s="402"/>
      <c r="AE121" s="403"/>
      <c r="AF121" s="9"/>
    </row>
    <row r="122" spans="1:32" x14ac:dyDescent="0.2">
      <c r="A122" s="5" t="s">
        <v>1</v>
      </c>
      <c r="C122" s="101"/>
      <c r="D122" s="102"/>
      <c r="E122" s="435"/>
      <c r="F122" s="435"/>
      <c r="G122" s="436"/>
      <c r="H122" s="436"/>
      <c r="I122" s="436"/>
      <c r="J122" s="436"/>
      <c r="K122" s="436"/>
      <c r="P122" s="11"/>
      <c r="AC122" s="182" t="s">
        <v>104</v>
      </c>
      <c r="AD122" s="182">
        <v>3.4</v>
      </c>
      <c r="AE122" s="186"/>
      <c r="AF122" s="185"/>
    </row>
    <row r="123" spans="1:32" x14ac:dyDescent="0.2">
      <c r="A123" s="127"/>
      <c r="C123" s="4"/>
      <c r="E123" s="524" t="s">
        <v>131</v>
      </c>
      <c r="F123" s="524"/>
      <c r="G123" s="524"/>
      <c r="H123" s="524"/>
      <c r="I123" s="524"/>
      <c r="J123" s="524"/>
      <c r="K123" s="524"/>
      <c r="P123" s="11"/>
      <c r="AC123" s="182" t="s">
        <v>105</v>
      </c>
      <c r="AD123" s="182">
        <v>3</v>
      </c>
      <c r="AE123" s="186"/>
      <c r="AF123" s="185"/>
    </row>
    <row r="124" spans="1:32" x14ac:dyDescent="0.2">
      <c r="A124" s="127"/>
      <c r="C124" s="392"/>
      <c r="D124" s="392"/>
      <c r="E124" s="525" t="s">
        <v>139</v>
      </c>
      <c r="F124" s="525"/>
      <c r="G124" s="525"/>
      <c r="H124" s="525"/>
      <c r="I124" s="525"/>
      <c r="J124" s="525"/>
      <c r="K124" s="525"/>
      <c r="P124" s="11"/>
      <c r="AC124" s="182"/>
      <c r="AD124" s="182"/>
      <c r="AE124" s="186"/>
      <c r="AF124" s="185"/>
    </row>
    <row r="125" spans="1:32" x14ac:dyDescent="0.2">
      <c r="A125" s="127"/>
      <c r="C125" s="104"/>
      <c r="D125" s="104"/>
      <c r="E125" s="525" t="s">
        <v>145</v>
      </c>
      <c r="F125" s="525"/>
      <c r="G125" s="525"/>
      <c r="H125" s="525"/>
      <c r="I125" s="525"/>
      <c r="J125" s="525"/>
      <c r="K125" s="525"/>
      <c r="P125" s="11"/>
      <c r="AC125" s="182" t="s">
        <v>106</v>
      </c>
      <c r="AD125" s="182">
        <v>2.5</v>
      </c>
      <c r="AE125" s="186"/>
      <c r="AF125" s="185"/>
    </row>
    <row r="126" spans="1:32" x14ac:dyDescent="0.2">
      <c r="A126" s="127"/>
      <c r="C126" s="392"/>
      <c r="D126" s="392"/>
      <c r="E126" s="526" t="s">
        <v>147</v>
      </c>
      <c r="F126" s="526"/>
      <c r="G126" s="526"/>
      <c r="H126" s="526"/>
      <c r="I126" s="526"/>
      <c r="J126" s="526"/>
      <c r="K126" s="526"/>
      <c r="P126" s="11"/>
      <c r="AC126" s="182" t="s">
        <v>73</v>
      </c>
      <c r="AD126" s="182">
        <v>5.5</v>
      </c>
      <c r="AE126" s="186"/>
      <c r="AF126" s="185"/>
    </row>
    <row r="127" spans="1:32" ht="12.75" thickBot="1" x14ac:dyDescent="0.25">
      <c r="A127" s="2"/>
      <c r="C127" s="101"/>
      <c r="D127" s="102"/>
      <c r="E127" s="102"/>
      <c r="F127" s="102"/>
      <c r="P127" s="11"/>
      <c r="Q127" s="527"/>
      <c r="R127" s="527"/>
      <c r="S127" s="527"/>
      <c r="AC127" s="182" t="s">
        <v>107</v>
      </c>
      <c r="AD127" s="182">
        <v>5.5</v>
      </c>
      <c r="AE127" s="186"/>
      <c r="AF127" s="185"/>
    </row>
    <row r="128" spans="1:32" x14ac:dyDescent="0.2">
      <c r="A128" s="2"/>
      <c r="B128" s="17"/>
      <c r="C128" s="18" t="s">
        <v>7</v>
      </c>
      <c r="D128" s="19"/>
      <c r="E128" s="129"/>
      <c r="F128" s="20"/>
      <c r="G128" s="21"/>
      <c r="H128" s="21"/>
      <c r="I128" s="21"/>
      <c r="J128" s="21"/>
      <c r="K128" s="21"/>
      <c r="L128" s="21"/>
      <c r="M128" s="21"/>
      <c r="N128" s="22"/>
      <c r="O128" s="11"/>
      <c r="P128" s="11"/>
      <c r="AA128" s="1"/>
      <c r="AC128" s="182" t="s">
        <v>108</v>
      </c>
      <c r="AD128" s="182">
        <v>6</v>
      </c>
      <c r="AE128" s="186"/>
      <c r="AF128" s="185"/>
    </row>
    <row r="129" spans="1:38" ht="12.75" thickBot="1" x14ac:dyDescent="0.25">
      <c r="B129" s="508" t="s">
        <v>11</v>
      </c>
      <c r="C129" s="509"/>
      <c r="D129" s="509"/>
      <c r="E129" s="510"/>
      <c r="F129" s="131"/>
      <c r="G129" s="11"/>
      <c r="H129" s="79"/>
      <c r="I129" s="69"/>
      <c r="J129" s="11" t="s">
        <v>12</v>
      </c>
      <c r="K129" s="11"/>
      <c r="L129" s="11"/>
      <c r="M129" s="11"/>
      <c r="N129" s="132"/>
      <c r="O129" s="11"/>
      <c r="P129" s="11"/>
      <c r="Q129" s="408" t="s">
        <v>154</v>
      </c>
      <c r="R129" s="434"/>
      <c r="AA129" s="1"/>
      <c r="AC129" s="182" t="s">
        <v>109</v>
      </c>
      <c r="AD129" s="182">
        <v>4.0999999999999996</v>
      </c>
      <c r="AE129" s="186"/>
      <c r="AF129" s="185"/>
      <c r="AL129" s="130"/>
    </row>
    <row r="130" spans="1:38" ht="132.75" thickBot="1" x14ac:dyDescent="0.25">
      <c r="A130" s="133"/>
      <c r="B130" s="389" t="s">
        <v>14</v>
      </c>
      <c r="C130" s="134" t="s">
        <v>15</v>
      </c>
      <c r="D130" s="135" t="s">
        <v>16</v>
      </c>
      <c r="E130" s="135" t="s">
        <v>17</v>
      </c>
      <c r="F130" s="135" t="s">
        <v>18</v>
      </c>
      <c r="G130" s="389" t="s">
        <v>19</v>
      </c>
      <c r="H130" s="389" t="s">
        <v>20</v>
      </c>
      <c r="I130" s="389" t="s">
        <v>21</v>
      </c>
      <c r="J130" s="511" t="s">
        <v>22</v>
      </c>
      <c r="K130" s="512"/>
      <c r="L130" s="389" t="s">
        <v>23</v>
      </c>
      <c r="M130" s="389" t="s">
        <v>24</v>
      </c>
      <c r="N130" s="389" t="s">
        <v>25</v>
      </c>
      <c r="O130" s="136" t="s">
        <v>26</v>
      </c>
      <c r="P130" s="11"/>
      <c r="Q130" s="137" t="s">
        <v>27</v>
      </c>
      <c r="R130" s="138" t="s">
        <v>28</v>
      </c>
      <c r="S130" s="138" t="s">
        <v>29</v>
      </c>
      <c r="T130" s="138" t="s">
        <v>30</v>
      </c>
      <c r="U130" s="138" t="s">
        <v>31</v>
      </c>
      <c r="V130" s="138" t="s">
        <v>32</v>
      </c>
      <c r="W130" s="139" t="s">
        <v>33</v>
      </c>
      <c r="X130" s="139" t="s">
        <v>34</v>
      </c>
      <c r="Y130" s="139" t="s">
        <v>35</v>
      </c>
      <c r="Z130" s="139" t="s">
        <v>36</v>
      </c>
      <c r="AA130" s="140" t="s">
        <v>37</v>
      </c>
      <c r="AC130" s="199" t="s">
        <v>110</v>
      </c>
      <c r="AD130" s="199">
        <v>7.7</v>
      </c>
      <c r="AE130" s="200"/>
      <c r="AF130" s="201"/>
    </row>
    <row r="131" spans="1:38" x14ac:dyDescent="0.2">
      <c r="A131" s="56" t="s">
        <v>46</v>
      </c>
      <c r="B131" s="56">
        <v>16</v>
      </c>
      <c r="C131" s="63">
        <f t="shared" ref="C131:C142" si="107">D131/B131*100</f>
        <v>103.33333333333334</v>
      </c>
      <c r="D131" s="145">
        <f t="shared" ref="D131:D142" si="108">+R131</f>
        <v>16.533333333333335</v>
      </c>
      <c r="E131" s="146">
        <f t="shared" ref="E131:E143" si="109">B131-D131</f>
        <v>-0.53333333333333499</v>
      </c>
      <c r="F131" s="65">
        <f>R131</f>
        <v>16.533333333333335</v>
      </c>
      <c r="G131" s="147">
        <f>+U131</f>
        <v>70</v>
      </c>
      <c r="H131" s="69">
        <f t="shared" ref="H131:H143" si="110">S131/Q131*100</f>
        <v>92.943548387096769</v>
      </c>
      <c r="I131" s="68">
        <f t="shared" ref="I131:I143" si="111">X131/U131</f>
        <v>5.628571428571429</v>
      </c>
      <c r="J131" s="70">
        <f t="shared" ref="J131:J143" si="112">B131/Y$154*1000</f>
        <v>0.50142592998840452</v>
      </c>
      <c r="K131" s="68">
        <f>W131/Y131*1000</f>
        <v>1.0665023463051619</v>
      </c>
      <c r="L131" s="69">
        <f t="shared" ref="L131:L143" si="113">SUM(Q131-S131)/W131</f>
        <v>0.25925925925925924</v>
      </c>
      <c r="M131" s="68">
        <f t="shared" ref="M131:M142" si="114">W131/F131</f>
        <v>8.1653225806451601</v>
      </c>
      <c r="N131" s="148">
        <f t="shared" ref="N131:N142" si="115">Z131/W131*100</f>
        <v>2.9629629629629632</v>
      </c>
      <c r="O131" s="36">
        <f>+X131/W131</f>
        <v>2.9185185185185185</v>
      </c>
      <c r="P131" s="11"/>
      <c r="Q131" s="149">
        <v>496</v>
      </c>
      <c r="R131" s="161">
        <f t="shared" ref="R131" si="116">Q131/30</f>
        <v>16.533333333333335</v>
      </c>
      <c r="S131" s="154">
        <v>461</v>
      </c>
      <c r="T131" s="161">
        <f t="shared" ref="T131" si="117">S131/30</f>
        <v>15.366666666666667</v>
      </c>
      <c r="U131" s="39">
        <v>70</v>
      </c>
      <c r="V131" s="9">
        <v>65</v>
      </c>
      <c r="W131" s="163">
        <f>+V131+U131</f>
        <v>135</v>
      </c>
      <c r="X131" s="153">
        <v>394</v>
      </c>
      <c r="Y131" s="154">
        <v>126582</v>
      </c>
      <c r="Z131" s="151">
        <v>4</v>
      </c>
      <c r="AA131" s="155">
        <v>392</v>
      </c>
      <c r="AC131" s="154"/>
      <c r="AD131" s="9"/>
      <c r="AE131" s="9"/>
      <c r="AF131" s="9"/>
    </row>
    <row r="132" spans="1:38" x14ac:dyDescent="0.2">
      <c r="A132" s="56" t="s">
        <v>48</v>
      </c>
      <c r="B132" s="56">
        <v>16</v>
      </c>
      <c r="C132" s="63">
        <f t="shared" si="107"/>
        <v>100</v>
      </c>
      <c r="D132" s="145">
        <f t="shared" si="108"/>
        <v>16</v>
      </c>
      <c r="E132" s="146">
        <f t="shared" si="109"/>
        <v>0</v>
      </c>
      <c r="F132" s="65">
        <f>R132</f>
        <v>16</v>
      </c>
      <c r="G132" s="159">
        <f t="shared" ref="G132:G142" si="118">+U132</f>
        <v>71</v>
      </c>
      <c r="H132" s="69">
        <f t="shared" si="110"/>
        <v>94.181034482758619</v>
      </c>
      <c r="I132" s="68">
        <f t="shared" si="111"/>
        <v>6.676056338028169</v>
      </c>
      <c r="J132" s="70">
        <f t="shared" si="112"/>
        <v>0.50142592998840452</v>
      </c>
      <c r="K132" s="68">
        <f t="shared" ref="K132:K142" si="119">W132/Y$154*1000</f>
        <v>4.6068507317684668</v>
      </c>
      <c r="L132" s="69">
        <f t="shared" si="113"/>
        <v>0.18367346938775511</v>
      </c>
      <c r="M132" s="68">
        <f t="shared" si="114"/>
        <v>9.1875</v>
      </c>
      <c r="N132" s="148">
        <f t="shared" si="115"/>
        <v>3.4013605442176873</v>
      </c>
      <c r="O132" s="78">
        <f t="shared" ref="O132:O143" si="120">+X132/W132</f>
        <v>3.2244897959183674</v>
      </c>
      <c r="P132" s="11"/>
      <c r="Q132" s="160">
        <v>464</v>
      </c>
      <c r="R132" s="161">
        <f>Q132/29</f>
        <v>16</v>
      </c>
      <c r="S132" s="154">
        <v>437</v>
      </c>
      <c r="T132" s="161">
        <f>S132/29</f>
        <v>15.068965517241379</v>
      </c>
      <c r="U132" s="39">
        <v>71</v>
      </c>
      <c r="V132" s="9">
        <v>76</v>
      </c>
      <c r="W132" s="163">
        <f>+V132+U132</f>
        <v>147</v>
      </c>
      <c r="X132" s="13">
        <v>474</v>
      </c>
      <c r="Y132" s="154"/>
      <c r="Z132" s="162">
        <v>5</v>
      </c>
      <c r="AA132" s="155">
        <v>460</v>
      </c>
      <c r="AC132" s="182" t="s">
        <v>111</v>
      </c>
      <c r="AD132" s="191"/>
      <c r="AE132" s="185"/>
      <c r="AF132" s="185"/>
    </row>
    <row r="133" spans="1:38" x14ac:dyDescent="0.2">
      <c r="A133" s="56" t="s">
        <v>50</v>
      </c>
      <c r="B133" s="56">
        <v>16</v>
      </c>
      <c r="C133" s="63">
        <f t="shared" si="107"/>
        <v>100</v>
      </c>
      <c r="D133" s="145">
        <f t="shared" si="108"/>
        <v>16</v>
      </c>
      <c r="E133" s="146">
        <f t="shared" si="109"/>
        <v>0</v>
      </c>
      <c r="F133" s="65">
        <f>R133</f>
        <v>16</v>
      </c>
      <c r="G133" s="159">
        <f t="shared" si="118"/>
        <v>77</v>
      </c>
      <c r="H133" s="69">
        <f t="shared" si="110"/>
        <v>91.935483870967744</v>
      </c>
      <c r="I133" s="68">
        <f t="shared" si="111"/>
        <v>6.4155844155844157</v>
      </c>
      <c r="J133" s="70">
        <f t="shared" si="112"/>
        <v>0.50142592998840452</v>
      </c>
      <c r="K133" s="68">
        <f t="shared" si="119"/>
        <v>4.5128333698956409</v>
      </c>
      <c r="L133" s="69">
        <f t="shared" si="113"/>
        <v>0.27777777777777779</v>
      </c>
      <c r="M133" s="68">
        <f t="shared" si="114"/>
        <v>9</v>
      </c>
      <c r="N133" s="148">
        <f t="shared" si="115"/>
        <v>2.7777777777777777</v>
      </c>
      <c r="O133" s="78">
        <f t="shared" si="120"/>
        <v>3.4305555555555554</v>
      </c>
      <c r="P133" s="11"/>
      <c r="Q133" s="168">
        <v>496</v>
      </c>
      <c r="R133" s="161">
        <f>Q133/31</f>
        <v>16</v>
      </c>
      <c r="S133" s="154">
        <v>456</v>
      </c>
      <c r="T133" s="161">
        <f>S133/31</f>
        <v>14.709677419354838</v>
      </c>
      <c r="U133" s="39">
        <v>77</v>
      </c>
      <c r="V133" s="9">
        <v>67</v>
      </c>
      <c r="W133" s="163">
        <f t="shared" ref="W133:W143" si="121">+V133+U133</f>
        <v>144</v>
      </c>
      <c r="X133" s="9">
        <v>494</v>
      </c>
      <c r="Y133" s="154"/>
      <c r="Z133" s="154">
        <v>4</v>
      </c>
      <c r="AA133" s="155">
        <v>493</v>
      </c>
      <c r="AC133" s="203"/>
      <c r="AD133" s="202"/>
      <c r="AE133" s="202"/>
      <c r="AF133" s="202"/>
    </row>
    <row r="134" spans="1:38" x14ac:dyDescent="0.2">
      <c r="A134" s="56" t="s">
        <v>52</v>
      </c>
      <c r="B134" s="56">
        <v>16</v>
      </c>
      <c r="C134" s="63">
        <f t="shared" si="107"/>
        <v>100</v>
      </c>
      <c r="D134" s="145">
        <f t="shared" si="108"/>
        <v>16</v>
      </c>
      <c r="E134" s="146">
        <f t="shared" si="109"/>
        <v>0</v>
      </c>
      <c r="F134" s="65">
        <f>+R134</f>
        <v>16</v>
      </c>
      <c r="G134" s="159">
        <f t="shared" si="118"/>
        <v>58</v>
      </c>
      <c r="H134" s="69">
        <f t="shared" si="110"/>
        <v>92.708333333333343</v>
      </c>
      <c r="I134" s="68">
        <f t="shared" si="111"/>
        <v>7.1379310344827589</v>
      </c>
      <c r="J134" s="70">
        <f t="shared" si="112"/>
        <v>0.50142592998840452</v>
      </c>
      <c r="K134" s="68">
        <f t="shared" si="119"/>
        <v>4.0114074399072361</v>
      </c>
      <c r="L134" s="69">
        <f t="shared" si="113"/>
        <v>0.2734375</v>
      </c>
      <c r="M134" s="68">
        <f t="shared" si="114"/>
        <v>8</v>
      </c>
      <c r="N134" s="148">
        <f t="shared" si="115"/>
        <v>0.78125</v>
      </c>
      <c r="O134" s="78">
        <f t="shared" si="120"/>
        <v>3.234375</v>
      </c>
      <c r="P134" s="11"/>
      <c r="Q134" s="168">
        <v>480</v>
      </c>
      <c r="R134" s="161">
        <f>Q134/30</f>
        <v>16</v>
      </c>
      <c r="S134" s="154">
        <v>445</v>
      </c>
      <c r="T134" s="161">
        <f>S134/30</f>
        <v>14.833333333333334</v>
      </c>
      <c r="U134" s="39">
        <v>58</v>
      </c>
      <c r="V134" s="9">
        <v>70</v>
      </c>
      <c r="W134" s="163">
        <f t="shared" si="121"/>
        <v>128</v>
      </c>
      <c r="X134" s="9">
        <v>414</v>
      </c>
      <c r="Y134" s="154"/>
      <c r="Z134" s="154">
        <v>1</v>
      </c>
      <c r="AA134" s="155">
        <v>410</v>
      </c>
    </row>
    <row r="135" spans="1:38" x14ac:dyDescent="0.2">
      <c r="A135" s="56" t="s">
        <v>54</v>
      </c>
      <c r="B135" s="56">
        <v>16</v>
      </c>
      <c r="C135" s="63">
        <f t="shared" si="107"/>
        <v>100</v>
      </c>
      <c r="D135" s="145">
        <f t="shared" si="108"/>
        <v>16</v>
      </c>
      <c r="E135" s="146">
        <f t="shared" si="109"/>
        <v>0</v>
      </c>
      <c r="F135" s="65">
        <f t="shared" ref="F135:F142" si="122">R135</f>
        <v>16</v>
      </c>
      <c r="G135" s="159">
        <f t="shared" si="118"/>
        <v>47</v>
      </c>
      <c r="H135" s="69">
        <f t="shared" si="110"/>
        <v>94.758064516129039</v>
      </c>
      <c r="I135" s="68">
        <f t="shared" si="111"/>
        <v>10.106382978723405</v>
      </c>
      <c r="J135" s="70">
        <f t="shared" si="112"/>
        <v>0.50142592998840452</v>
      </c>
      <c r="K135" s="68">
        <f t="shared" si="119"/>
        <v>3.5099815099188318</v>
      </c>
      <c r="L135" s="69">
        <f t="shared" si="113"/>
        <v>0.23214285714285715</v>
      </c>
      <c r="M135" s="68">
        <f t="shared" si="114"/>
        <v>7</v>
      </c>
      <c r="N135" s="148">
        <f t="shared" si="115"/>
        <v>2.6785714285714284</v>
      </c>
      <c r="O135" s="78">
        <f t="shared" si="120"/>
        <v>4.2410714285714288</v>
      </c>
      <c r="P135" s="11"/>
      <c r="Q135" s="168">
        <v>496</v>
      </c>
      <c r="R135" s="161">
        <f>Q135/31</f>
        <v>16</v>
      </c>
      <c r="S135" s="154">
        <v>470</v>
      </c>
      <c r="T135" s="161">
        <f>S135/31</f>
        <v>15.161290322580646</v>
      </c>
      <c r="U135" s="39">
        <v>47</v>
      </c>
      <c r="V135" s="9">
        <v>65</v>
      </c>
      <c r="W135" s="163">
        <f t="shared" si="121"/>
        <v>112</v>
      </c>
      <c r="X135" s="9">
        <v>475</v>
      </c>
      <c r="Y135" s="154"/>
      <c r="Z135" s="154">
        <v>3</v>
      </c>
      <c r="AA135" s="155">
        <v>473</v>
      </c>
    </row>
    <row r="136" spans="1:38" x14ac:dyDescent="0.2">
      <c r="A136" s="56" t="s">
        <v>56</v>
      </c>
      <c r="B136" s="56">
        <v>16</v>
      </c>
      <c r="C136" s="63">
        <f t="shared" si="107"/>
        <v>100</v>
      </c>
      <c r="D136" s="145">
        <f t="shared" si="108"/>
        <v>16</v>
      </c>
      <c r="E136" s="146">
        <f t="shared" si="109"/>
        <v>0</v>
      </c>
      <c r="F136" s="65">
        <f t="shared" si="122"/>
        <v>16</v>
      </c>
      <c r="G136" s="159">
        <f t="shared" si="118"/>
        <v>49</v>
      </c>
      <c r="H136" s="69">
        <f t="shared" si="110"/>
        <v>90</v>
      </c>
      <c r="I136" s="68">
        <f t="shared" si="111"/>
        <v>8.9387755102040813</v>
      </c>
      <c r="J136" s="70">
        <f t="shared" si="112"/>
        <v>0.50142592998840452</v>
      </c>
      <c r="K136" s="68">
        <f t="shared" si="119"/>
        <v>3.1652511830518035</v>
      </c>
      <c r="L136" s="69">
        <f t="shared" si="113"/>
        <v>0.47524752475247523</v>
      </c>
      <c r="M136" s="68">
        <f t="shared" si="114"/>
        <v>6.3125</v>
      </c>
      <c r="N136" s="148">
        <f t="shared" si="115"/>
        <v>2.9702970297029703</v>
      </c>
      <c r="O136" s="78">
        <f t="shared" si="120"/>
        <v>4.3366336633663369</v>
      </c>
      <c r="P136" s="11"/>
      <c r="Q136" s="168">
        <v>480</v>
      </c>
      <c r="R136" s="161">
        <f>Q136/30</f>
        <v>16</v>
      </c>
      <c r="S136" s="154">
        <v>432</v>
      </c>
      <c r="T136" s="161">
        <f>S136/30</f>
        <v>14.4</v>
      </c>
      <c r="U136" s="39">
        <v>49</v>
      </c>
      <c r="V136" s="9">
        <v>52</v>
      </c>
      <c r="W136" s="163">
        <f t="shared" si="121"/>
        <v>101</v>
      </c>
      <c r="X136" s="9">
        <v>438</v>
      </c>
      <c r="Y136" s="154"/>
      <c r="Z136" s="154">
        <v>3</v>
      </c>
      <c r="AA136" s="155">
        <v>437</v>
      </c>
    </row>
    <row r="137" spans="1:38" x14ac:dyDescent="0.2">
      <c r="A137" s="56" t="s">
        <v>58</v>
      </c>
      <c r="B137" s="56">
        <v>16</v>
      </c>
      <c r="C137" s="63">
        <f t="shared" si="107"/>
        <v>100</v>
      </c>
      <c r="D137" s="145">
        <f t="shared" si="108"/>
        <v>16</v>
      </c>
      <c r="E137" s="146">
        <f t="shared" si="109"/>
        <v>0</v>
      </c>
      <c r="F137" s="65">
        <f t="shared" si="122"/>
        <v>16</v>
      </c>
      <c r="G137" s="159">
        <f t="shared" si="118"/>
        <v>61</v>
      </c>
      <c r="H137" s="69">
        <f t="shared" si="110"/>
        <v>92.741935483870961</v>
      </c>
      <c r="I137" s="68">
        <f t="shared" si="111"/>
        <v>7.8032786885245899</v>
      </c>
      <c r="J137" s="70">
        <f t="shared" si="112"/>
        <v>0.50142592998840452</v>
      </c>
      <c r="K137" s="68">
        <f t="shared" si="119"/>
        <v>3.4786423892945564</v>
      </c>
      <c r="L137" s="69">
        <f t="shared" si="113"/>
        <v>0.32432432432432434</v>
      </c>
      <c r="M137" s="68">
        <f t="shared" si="114"/>
        <v>6.9375</v>
      </c>
      <c r="N137" s="148">
        <f t="shared" si="115"/>
        <v>5.4054054054054053</v>
      </c>
      <c r="O137" s="78">
        <f t="shared" si="120"/>
        <v>4.288288288288288</v>
      </c>
      <c r="P137" s="11"/>
      <c r="Q137" s="168">
        <v>496</v>
      </c>
      <c r="R137" s="161">
        <f>Q137/31</f>
        <v>16</v>
      </c>
      <c r="S137" s="154">
        <v>460</v>
      </c>
      <c r="T137" s="161">
        <f>S137/31</f>
        <v>14.838709677419354</v>
      </c>
      <c r="U137" s="39">
        <v>61</v>
      </c>
      <c r="V137" s="9">
        <v>50</v>
      </c>
      <c r="W137" s="163">
        <f t="shared" si="121"/>
        <v>111</v>
      </c>
      <c r="X137" s="9">
        <v>476</v>
      </c>
      <c r="Y137" s="154"/>
      <c r="Z137" s="154">
        <v>6</v>
      </c>
      <c r="AA137" s="155">
        <v>473</v>
      </c>
    </row>
    <row r="138" spans="1:38" x14ac:dyDescent="0.2">
      <c r="A138" s="56" t="s">
        <v>60</v>
      </c>
      <c r="B138" s="56">
        <v>16</v>
      </c>
      <c r="C138" s="63">
        <f t="shared" si="107"/>
        <v>100</v>
      </c>
      <c r="D138" s="145">
        <f t="shared" si="108"/>
        <v>16</v>
      </c>
      <c r="E138" s="146">
        <f t="shared" si="109"/>
        <v>0</v>
      </c>
      <c r="F138" s="65">
        <f t="shared" si="122"/>
        <v>16</v>
      </c>
      <c r="G138" s="159">
        <f t="shared" si="118"/>
        <v>55</v>
      </c>
      <c r="H138" s="69">
        <f t="shared" si="110"/>
        <v>94.153225806451616</v>
      </c>
      <c r="I138" s="68">
        <f t="shared" si="111"/>
        <v>8.6181818181818191</v>
      </c>
      <c r="J138" s="70">
        <f t="shared" si="112"/>
        <v>0.50142592998840452</v>
      </c>
      <c r="K138" s="68">
        <f t="shared" si="119"/>
        <v>3.1965903036760785</v>
      </c>
      <c r="L138" s="69">
        <f t="shared" si="113"/>
        <v>0.28431372549019607</v>
      </c>
      <c r="M138" s="68">
        <f t="shared" si="114"/>
        <v>6.375</v>
      </c>
      <c r="N138" s="148">
        <f t="shared" si="115"/>
        <v>1.9607843137254901</v>
      </c>
      <c r="O138" s="78">
        <f t="shared" si="120"/>
        <v>4.6470588235294121</v>
      </c>
      <c r="P138" s="11"/>
      <c r="Q138" s="168">
        <v>496</v>
      </c>
      <c r="R138" s="161">
        <f>Q138/31</f>
        <v>16</v>
      </c>
      <c r="S138" s="154">
        <v>467</v>
      </c>
      <c r="T138" s="161">
        <f>S138/31</f>
        <v>15.064516129032258</v>
      </c>
      <c r="U138" s="39">
        <v>55</v>
      </c>
      <c r="V138" s="9">
        <v>47</v>
      </c>
      <c r="W138" s="163">
        <f t="shared" si="121"/>
        <v>102</v>
      </c>
      <c r="X138" s="9">
        <v>474</v>
      </c>
      <c r="Y138" s="154"/>
      <c r="Z138" s="154">
        <v>2</v>
      </c>
      <c r="AA138" s="155">
        <v>458</v>
      </c>
    </row>
    <row r="139" spans="1:38" x14ac:dyDescent="0.2">
      <c r="A139" s="56" t="s">
        <v>62</v>
      </c>
      <c r="B139" s="56">
        <v>16</v>
      </c>
      <c r="C139" s="63">
        <f t="shared" si="107"/>
        <v>100</v>
      </c>
      <c r="D139" s="145">
        <f t="shared" si="108"/>
        <v>16</v>
      </c>
      <c r="E139" s="146">
        <f t="shared" si="109"/>
        <v>0</v>
      </c>
      <c r="F139" s="65">
        <f t="shared" si="122"/>
        <v>16</v>
      </c>
      <c r="G139" s="159">
        <f t="shared" si="118"/>
        <v>77</v>
      </c>
      <c r="H139" s="69">
        <f t="shared" si="110"/>
        <v>90.208333333333329</v>
      </c>
      <c r="I139" s="68">
        <f t="shared" si="111"/>
        <v>5.7922077922077921</v>
      </c>
      <c r="J139" s="70">
        <f t="shared" si="112"/>
        <v>0.50142592998840452</v>
      </c>
      <c r="K139" s="68">
        <f t="shared" si="119"/>
        <v>3.5413206305431069</v>
      </c>
      <c r="L139" s="69">
        <f t="shared" si="113"/>
        <v>0.41592920353982299</v>
      </c>
      <c r="M139" s="68">
        <f t="shared" si="114"/>
        <v>7.0625</v>
      </c>
      <c r="N139" s="148">
        <f t="shared" si="115"/>
        <v>4.4247787610619467</v>
      </c>
      <c r="O139" s="78">
        <f t="shared" si="120"/>
        <v>3.9469026548672566</v>
      </c>
      <c r="P139" s="11"/>
      <c r="Q139" s="168">
        <v>480</v>
      </c>
      <c r="R139" s="161">
        <f>Q139/30</f>
        <v>16</v>
      </c>
      <c r="S139" s="154">
        <v>433</v>
      </c>
      <c r="T139" s="161">
        <f>S139/30</f>
        <v>14.433333333333334</v>
      </c>
      <c r="U139" s="39">
        <v>77</v>
      </c>
      <c r="V139" s="9">
        <v>36</v>
      </c>
      <c r="W139" s="163">
        <f t="shared" si="121"/>
        <v>113</v>
      </c>
      <c r="X139" s="9">
        <v>446</v>
      </c>
      <c r="Y139" s="154"/>
      <c r="Z139" s="154">
        <v>5</v>
      </c>
      <c r="AA139" s="155">
        <v>439</v>
      </c>
      <c r="AC139" s="8"/>
      <c r="AD139" s="8"/>
    </row>
    <row r="140" spans="1:38" x14ac:dyDescent="0.2">
      <c r="A140" s="56" t="s">
        <v>64</v>
      </c>
      <c r="B140" s="56">
        <v>16</v>
      </c>
      <c r="C140" s="63">
        <f t="shared" si="107"/>
        <v>100</v>
      </c>
      <c r="D140" s="145">
        <f t="shared" si="108"/>
        <v>16</v>
      </c>
      <c r="E140" s="146">
        <f t="shared" si="109"/>
        <v>0</v>
      </c>
      <c r="F140" s="65">
        <f t="shared" si="122"/>
        <v>16</v>
      </c>
      <c r="G140" s="159">
        <f t="shared" si="118"/>
        <v>67</v>
      </c>
      <c r="H140" s="69">
        <f t="shared" si="110"/>
        <v>88.508064516129039</v>
      </c>
      <c r="I140" s="68">
        <f t="shared" si="111"/>
        <v>6.2686567164179108</v>
      </c>
      <c r="J140" s="70">
        <f t="shared" si="112"/>
        <v>0.50142592998840452</v>
      </c>
      <c r="K140" s="68">
        <f t="shared" si="119"/>
        <v>3.5099815099188318</v>
      </c>
      <c r="L140" s="69">
        <f t="shared" si="113"/>
        <v>0.5089285714285714</v>
      </c>
      <c r="M140" s="68">
        <f t="shared" si="114"/>
        <v>7</v>
      </c>
      <c r="N140" s="148">
        <f t="shared" si="115"/>
        <v>2.6785714285714284</v>
      </c>
      <c r="O140" s="78">
        <f t="shared" si="120"/>
        <v>3.75</v>
      </c>
      <c r="P140" s="11"/>
      <c r="Q140" s="168">
        <v>496</v>
      </c>
      <c r="R140" s="161">
        <f>Q140/31</f>
        <v>16</v>
      </c>
      <c r="S140" s="154">
        <v>439</v>
      </c>
      <c r="T140" s="161">
        <f>S140/31</f>
        <v>14.161290322580646</v>
      </c>
      <c r="U140" s="39">
        <v>67</v>
      </c>
      <c r="V140" s="9">
        <v>45</v>
      </c>
      <c r="W140" s="163">
        <f t="shared" si="121"/>
        <v>112</v>
      </c>
      <c r="X140" s="9">
        <v>420</v>
      </c>
      <c r="Y140" s="154"/>
      <c r="Z140" s="154">
        <v>3</v>
      </c>
      <c r="AA140" s="155">
        <v>417</v>
      </c>
    </row>
    <row r="141" spans="1:38" x14ac:dyDescent="0.2">
      <c r="A141" s="56" t="s">
        <v>66</v>
      </c>
      <c r="B141" s="56">
        <v>16</v>
      </c>
      <c r="C141" s="63">
        <f t="shared" si="107"/>
        <v>100</v>
      </c>
      <c r="D141" s="145">
        <f t="shared" si="108"/>
        <v>16</v>
      </c>
      <c r="E141" s="146">
        <f t="shared" si="109"/>
        <v>0</v>
      </c>
      <c r="F141" s="65">
        <f t="shared" si="122"/>
        <v>16</v>
      </c>
      <c r="G141" s="159">
        <f t="shared" si="118"/>
        <v>66</v>
      </c>
      <c r="H141" s="69">
        <f t="shared" si="110"/>
        <v>91.666666666666657</v>
      </c>
      <c r="I141" s="68">
        <f t="shared" si="111"/>
        <v>7.3787878787878789</v>
      </c>
      <c r="J141" s="70">
        <f t="shared" si="112"/>
        <v>0.50142592998840452</v>
      </c>
      <c r="K141" s="68">
        <f t="shared" si="119"/>
        <v>3.5099815099188318</v>
      </c>
      <c r="L141" s="69">
        <f t="shared" si="113"/>
        <v>0.35714285714285715</v>
      </c>
      <c r="M141" s="68">
        <f t="shared" si="114"/>
        <v>7</v>
      </c>
      <c r="N141" s="148">
        <f t="shared" si="115"/>
        <v>4.4642857142857144</v>
      </c>
      <c r="O141" s="78">
        <f t="shared" si="120"/>
        <v>4.3482142857142856</v>
      </c>
      <c r="P141" s="11"/>
      <c r="Q141" s="168">
        <v>480</v>
      </c>
      <c r="R141" s="161">
        <f>Q141/30</f>
        <v>16</v>
      </c>
      <c r="S141" s="154">
        <v>440</v>
      </c>
      <c r="T141" s="161">
        <f>S141/30</f>
        <v>14.666666666666666</v>
      </c>
      <c r="U141" s="39">
        <v>66</v>
      </c>
      <c r="V141" s="9">
        <v>46</v>
      </c>
      <c r="W141" s="163">
        <f t="shared" si="121"/>
        <v>112</v>
      </c>
      <c r="X141" s="9">
        <v>487</v>
      </c>
      <c r="Y141" s="154"/>
      <c r="Z141" s="154">
        <v>5</v>
      </c>
      <c r="AA141" s="155">
        <v>485</v>
      </c>
    </row>
    <row r="142" spans="1:38" ht="12.75" thickBot="1" x14ac:dyDescent="0.25">
      <c r="A142" s="56" t="s">
        <v>68</v>
      </c>
      <c r="B142" s="56">
        <v>16</v>
      </c>
      <c r="C142" s="63">
        <f t="shared" si="107"/>
        <v>100</v>
      </c>
      <c r="D142" s="145">
        <f t="shared" si="108"/>
        <v>16</v>
      </c>
      <c r="E142" s="146">
        <f t="shared" si="109"/>
        <v>0</v>
      </c>
      <c r="F142" s="65">
        <f t="shared" si="122"/>
        <v>16</v>
      </c>
      <c r="G142" s="159">
        <f t="shared" si="118"/>
        <v>62</v>
      </c>
      <c r="H142" s="69">
        <f t="shared" si="110"/>
        <v>88.508064516129039</v>
      </c>
      <c r="I142" s="68">
        <f t="shared" si="111"/>
        <v>6.9516129032258061</v>
      </c>
      <c r="J142" s="70">
        <f t="shared" si="112"/>
        <v>0.50142592998840452</v>
      </c>
      <c r="K142" s="68">
        <f t="shared" si="119"/>
        <v>3.2906076655489045</v>
      </c>
      <c r="L142" s="69">
        <f t="shared" si="113"/>
        <v>0.54285714285714282</v>
      </c>
      <c r="M142" s="68">
        <f t="shared" si="114"/>
        <v>6.5625</v>
      </c>
      <c r="N142" s="148">
        <f t="shared" si="115"/>
        <v>3.8095238095238098</v>
      </c>
      <c r="O142" s="78">
        <f t="shared" si="120"/>
        <v>4.1047619047619044</v>
      </c>
      <c r="P142" s="11"/>
      <c r="Q142" s="168">
        <v>496</v>
      </c>
      <c r="R142" s="161">
        <f>Q142/31</f>
        <v>16</v>
      </c>
      <c r="S142" s="154">
        <v>439</v>
      </c>
      <c r="T142" s="161">
        <f>S142/31</f>
        <v>14.161290322580646</v>
      </c>
      <c r="U142" s="39">
        <v>62</v>
      </c>
      <c r="V142" s="9">
        <v>43</v>
      </c>
      <c r="W142" s="163">
        <f t="shared" si="121"/>
        <v>105</v>
      </c>
      <c r="X142" s="9">
        <v>431</v>
      </c>
      <c r="Y142" s="154"/>
      <c r="Z142" s="154">
        <v>4</v>
      </c>
      <c r="AA142" s="155">
        <v>429</v>
      </c>
    </row>
    <row r="143" spans="1:38" s="198" customFormat="1" ht="12.75" thickBot="1" x14ac:dyDescent="0.25">
      <c r="A143" s="417" t="s">
        <v>70</v>
      </c>
      <c r="B143" s="417">
        <v>16</v>
      </c>
      <c r="C143" s="418">
        <f>D143/B143*100</f>
        <v>100</v>
      </c>
      <c r="D143" s="419">
        <f>+R143</f>
        <v>16</v>
      </c>
      <c r="E143" s="420">
        <f t="shared" si="109"/>
        <v>0</v>
      </c>
      <c r="F143" s="421">
        <f>R143</f>
        <v>16</v>
      </c>
      <c r="G143" s="422">
        <f>+U143</f>
        <v>760</v>
      </c>
      <c r="H143" s="423">
        <f t="shared" si="110"/>
        <v>91.854508196721312</v>
      </c>
      <c r="I143" s="424">
        <f t="shared" si="111"/>
        <v>7.1355263157894733</v>
      </c>
      <c r="J143" s="425">
        <f t="shared" si="112"/>
        <v>0.50142592998840452</v>
      </c>
      <c r="K143" s="424">
        <f>W143/Y$154*1000/12</f>
        <v>3.7136857939766212</v>
      </c>
      <c r="L143" s="423">
        <f t="shared" si="113"/>
        <v>0.33544303797468356</v>
      </c>
      <c r="M143" s="424">
        <f>W143/F143/12</f>
        <v>7.40625</v>
      </c>
      <c r="N143" s="426">
        <f>Z143/W143*100</f>
        <v>3.1645569620253164</v>
      </c>
      <c r="O143" s="427">
        <f t="shared" si="120"/>
        <v>3.8136427566807312</v>
      </c>
      <c r="P143" s="11"/>
      <c r="Q143" s="428">
        <f>SUM(Q131:Q142)</f>
        <v>5856</v>
      </c>
      <c r="R143" s="506">
        <f>Q143/366</f>
        <v>16</v>
      </c>
      <c r="S143" s="429">
        <f>SUM(S131:S142)</f>
        <v>5379</v>
      </c>
      <c r="T143" s="506">
        <f>S143/366</f>
        <v>14.696721311475409</v>
      </c>
      <c r="U143" s="430">
        <f>SUM(U131:U142)</f>
        <v>760</v>
      </c>
      <c r="V143" s="431">
        <f>SUM(V131:V142)</f>
        <v>662</v>
      </c>
      <c r="W143" s="430">
        <f t="shared" si="121"/>
        <v>1422</v>
      </c>
      <c r="X143" s="431">
        <f>SUM(X131:X142)</f>
        <v>5423</v>
      </c>
      <c r="Y143" s="432">
        <v>126582</v>
      </c>
      <c r="Z143" s="431">
        <f>SUM(Z131:Z142)</f>
        <v>45</v>
      </c>
      <c r="AA143" s="433">
        <f>SUM(AA131:AA142)</f>
        <v>5366</v>
      </c>
    </row>
    <row r="144" spans="1:38" x14ac:dyDescent="0.2">
      <c r="A144" s="11"/>
      <c r="B144" s="11"/>
      <c r="C144" s="173"/>
      <c r="D144" s="65"/>
      <c r="E144" s="65"/>
      <c r="F144" s="65"/>
      <c r="G144" s="11"/>
      <c r="H144" s="11"/>
      <c r="I144" s="11"/>
      <c r="J144" s="11"/>
      <c r="K144" s="11"/>
      <c r="L144" s="11"/>
      <c r="M144" s="11"/>
      <c r="N144" s="388"/>
      <c r="O144" s="388"/>
      <c r="P144" s="11"/>
      <c r="Q144" s="9"/>
      <c r="R144" s="9"/>
      <c r="S144" s="9"/>
      <c r="T144" s="9"/>
      <c r="U144" s="9"/>
      <c r="V144" s="9"/>
      <c r="W144" s="9"/>
      <c r="X144" s="9"/>
      <c r="Y144" s="9"/>
      <c r="Z144" s="9"/>
    </row>
    <row r="145" spans="1:38" x14ac:dyDescent="0.2">
      <c r="A145" s="5" t="s">
        <v>1</v>
      </c>
      <c r="C145" s="101"/>
      <c r="D145" s="102"/>
      <c r="E145" s="406"/>
      <c r="F145" s="406"/>
      <c r="G145" s="407"/>
      <c r="H145" s="407"/>
      <c r="I145" s="407"/>
      <c r="J145" s="407"/>
      <c r="K145" s="407"/>
      <c r="P145" s="11"/>
    </row>
    <row r="146" spans="1:38" x14ac:dyDescent="0.2">
      <c r="A146" s="127"/>
      <c r="C146" s="392"/>
      <c r="D146" s="392"/>
      <c r="E146" s="519" t="s">
        <v>131</v>
      </c>
      <c r="F146" s="519"/>
      <c r="G146" s="519"/>
      <c r="H146" s="519"/>
      <c r="I146" s="519"/>
      <c r="J146" s="519"/>
      <c r="K146" s="519"/>
      <c r="P146" s="11"/>
    </row>
    <row r="147" spans="1:38" x14ac:dyDescent="0.2">
      <c r="A147" s="127"/>
      <c r="C147" s="7"/>
      <c r="D147" s="392"/>
      <c r="E147" s="520" t="s">
        <v>139</v>
      </c>
      <c r="F147" s="520"/>
      <c r="G147" s="520"/>
      <c r="H147" s="520"/>
      <c r="I147" s="520"/>
      <c r="J147" s="520"/>
      <c r="K147" s="520"/>
      <c r="P147" s="11"/>
    </row>
    <row r="148" spans="1:38" x14ac:dyDescent="0.2">
      <c r="A148" s="127"/>
      <c r="C148" s="404"/>
      <c r="D148" s="404"/>
      <c r="E148" s="520" t="s">
        <v>156</v>
      </c>
      <c r="F148" s="520"/>
      <c r="G148" s="520"/>
      <c r="H148" s="520"/>
      <c r="I148" s="520"/>
      <c r="J148" s="520"/>
      <c r="K148" s="520"/>
      <c r="P148" s="11"/>
    </row>
    <row r="149" spans="1:38" x14ac:dyDescent="0.2">
      <c r="A149" s="2"/>
      <c r="C149" s="101"/>
      <c r="D149" s="102"/>
      <c r="E149" s="521" t="s">
        <v>148</v>
      </c>
      <c r="F149" s="521"/>
      <c r="G149" s="521"/>
      <c r="H149" s="521"/>
      <c r="I149" s="521"/>
      <c r="J149" s="521"/>
      <c r="K149" s="521"/>
      <c r="P149" s="11"/>
      <c r="Q149" s="6"/>
      <c r="R149" s="6" t="s">
        <v>2</v>
      </c>
    </row>
    <row r="150" spans="1:38" ht="12.75" thickBot="1" x14ac:dyDescent="0.25">
      <c r="A150" s="2"/>
      <c r="C150" s="101"/>
      <c r="D150" s="102"/>
      <c r="E150" s="405"/>
      <c r="F150" s="405"/>
      <c r="G150" s="405"/>
      <c r="H150" s="405"/>
      <c r="I150" s="405"/>
      <c r="J150" s="405"/>
      <c r="K150" s="405"/>
      <c r="P150" s="11"/>
      <c r="Q150" s="6"/>
      <c r="R150" s="6"/>
    </row>
    <row r="151" spans="1:38" x14ac:dyDescent="0.2">
      <c r="A151" s="2"/>
      <c r="B151" s="17"/>
      <c r="C151" s="18" t="s">
        <v>7</v>
      </c>
      <c r="D151" s="19"/>
      <c r="E151" s="129"/>
      <c r="F151" s="20"/>
      <c r="G151" s="21"/>
      <c r="H151" s="21"/>
      <c r="I151" s="21"/>
      <c r="J151" s="21"/>
      <c r="K151" s="21"/>
      <c r="L151" s="21"/>
      <c r="M151" s="21"/>
      <c r="N151" s="22"/>
      <c r="O151" s="11"/>
      <c r="P151" s="11"/>
      <c r="AA151" s="1"/>
    </row>
    <row r="152" spans="1:38" ht="12.75" thickBot="1" x14ac:dyDescent="0.25">
      <c r="B152" s="508" t="s">
        <v>11</v>
      </c>
      <c r="C152" s="509"/>
      <c r="D152" s="509"/>
      <c r="E152" s="510"/>
      <c r="F152" s="131"/>
      <c r="G152" s="11"/>
      <c r="H152" s="79"/>
      <c r="I152" s="69"/>
      <c r="J152" s="11" t="s">
        <v>12</v>
      </c>
      <c r="K152" s="11"/>
      <c r="L152" s="11"/>
      <c r="M152" s="11"/>
      <c r="N152" s="132"/>
      <c r="O152" s="11"/>
      <c r="P152" s="11"/>
      <c r="Q152" s="409" t="s">
        <v>155</v>
      </c>
      <c r="R152" s="409"/>
      <c r="S152" s="409"/>
      <c r="AA152" s="1"/>
      <c r="AC152" s="130"/>
      <c r="AD152" s="130"/>
      <c r="AE152" s="130"/>
      <c r="AF152" s="130"/>
      <c r="AG152" s="130"/>
      <c r="AH152" s="130"/>
      <c r="AI152" s="130"/>
      <c r="AJ152" s="130"/>
      <c r="AK152" s="130"/>
      <c r="AL152" s="130"/>
    </row>
    <row r="153" spans="1:38" ht="132.75" thickBot="1" x14ac:dyDescent="0.25">
      <c r="A153" s="133"/>
      <c r="B153" s="389" t="s">
        <v>14</v>
      </c>
      <c r="C153" s="134" t="s">
        <v>15</v>
      </c>
      <c r="D153" s="135" t="s">
        <v>16</v>
      </c>
      <c r="E153" s="135" t="s">
        <v>17</v>
      </c>
      <c r="F153" s="135" t="s">
        <v>18</v>
      </c>
      <c r="G153" s="389" t="s">
        <v>19</v>
      </c>
      <c r="H153" s="389" t="s">
        <v>20</v>
      </c>
      <c r="I153" s="389" t="s">
        <v>21</v>
      </c>
      <c r="J153" s="511" t="s">
        <v>22</v>
      </c>
      <c r="K153" s="512"/>
      <c r="L153" s="389" t="s">
        <v>23</v>
      </c>
      <c r="M153" s="389" t="s">
        <v>24</v>
      </c>
      <c r="N153" s="389" t="s">
        <v>25</v>
      </c>
      <c r="O153" s="136" t="s">
        <v>26</v>
      </c>
      <c r="P153" s="11"/>
      <c r="Q153" s="137" t="s">
        <v>27</v>
      </c>
      <c r="R153" s="138" t="s">
        <v>28</v>
      </c>
      <c r="S153" s="138" t="s">
        <v>29</v>
      </c>
      <c r="T153" s="138" t="s">
        <v>30</v>
      </c>
      <c r="U153" s="138" t="s">
        <v>31</v>
      </c>
      <c r="V153" s="138" t="s">
        <v>32</v>
      </c>
      <c r="W153" s="139" t="s">
        <v>33</v>
      </c>
      <c r="X153" s="139" t="s">
        <v>34</v>
      </c>
      <c r="Y153" s="139" t="s">
        <v>178</v>
      </c>
      <c r="Z153" s="139" t="s">
        <v>36</v>
      </c>
      <c r="AA153" s="140" t="s">
        <v>37</v>
      </c>
    </row>
    <row r="154" spans="1:38" x14ac:dyDescent="0.2">
      <c r="A154" s="56" t="s">
        <v>46</v>
      </c>
      <c r="B154" s="56">
        <v>24</v>
      </c>
      <c r="C154" s="63">
        <f t="shared" ref="C154:C165" si="123">D154/B154*100</f>
        <v>99.327956989247312</v>
      </c>
      <c r="D154" s="145">
        <f t="shared" ref="D154:D165" si="124">+R154</f>
        <v>23.838709677419356</v>
      </c>
      <c r="E154" s="146">
        <f t="shared" ref="E154:E166" si="125">B154-D154</f>
        <v>0.16129032258064413</v>
      </c>
      <c r="F154" s="65">
        <f t="shared" ref="F154:F165" si="126">R154</f>
        <v>23.838709677419356</v>
      </c>
      <c r="G154" s="147">
        <f>+U154</f>
        <v>114</v>
      </c>
      <c r="H154" s="69">
        <f t="shared" ref="H154:H166" si="127">S154/Q154*100</f>
        <v>58.863328822733422</v>
      </c>
      <c r="I154" s="68">
        <f t="shared" ref="I154:I166" si="128">X154/U154</f>
        <v>3.1140350877192984</v>
      </c>
      <c r="J154" s="70">
        <f t="shared" ref="J154:J166" si="129">B154/Y$154*1000</f>
        <v>0.75213889498260678</v>
      </c>
      <c r="K154" s="68">
        <f>W154/Y154*1000</f>
        <v>3.8547118367858597</v>
      </c>
      <c r="L154" s="69">
        <f t="shared" ref="L154:L166" si="130">SUM(Q154-S154)/W154</f>
        <v>2.4715447154471546</v>
      </c>
      <c r="M154" s="68">
        <f t="shared" ref="M154:M165" si="131">W154/F154</f>
        <v>5.1596752368064953</v>
      </c>
      <c r="N154" s="148">
        <f t="shared" ref="N154:N165" si="132">Z154/W154*100</f>
        <v>0</v>
      </c>
      <c r="O154" s="36">
        <f>+X154/W154</f>
        <v>2.8861788617886179</v>
      </c>
      <c r="P154" s="11"/>
      <c r="Q154" s="149">
        <v>739</v>
      </c>
      <c r="R154" s="150">
        <f>Q154/31</f>
        <v>23.838709677419356</v>
      </c>
      <c r="S154" s="151">
        <v>435</v>
      </c>
      <c r="T154" s="150">
        <f>S154/31</f>
        <v>14.03225806451613</v>
      </c>
      <c r="U154" s="152">
        <v>114</v>
      </c>
      <c r="V154" s="153">
        <v>9</v>
      </c>
      <c r="W154" s="152">
        <f>+V154+U154</f>
        <v>123</v>
      </c>
      <c r="X154" s="153">
        <v>355</v>
      </c>
      <c r="Y154" s="154">
        <v>31909</v>
      </c>
      <c r="Z154" s="151">
        <v>0</v>
      </c>
      <c r="AA154" s="155">
        <v>354</v>
      </c>
    </row>
    <row r="155" spans="1:38" x14ac:dyDescent="0.2">
      <c r="A155" s="56" t="s">
        <v>48</v>
      </c>
      <c r="B155" s="56">
        <v>24</v>
      </c>
      <c r="C155" s="63">
        <f t="shared" si="123"/>
        <v>100</v>
      </c>
      <c r="D155" s="145">
        <f t="shared" si="124"/>
        <v>24</v>
      </c>
      <c r="E155" s="146">
        <f t="shared" si="125"/>
        <v>0</v>
      </c>
      <c r="F155" s="65">
        <f t="shared" si="126"/>
        <v>24</v>
      </c>
      <c r="G155" s="159">
        <f t="shared" ref="G155:G165" si="133">+U155</f>
        <v>111</v>
      </c>
      <c r="H155" s="69">
        <f t="shared" si="127"/>
        <v>57.47126436781609</v>
      </c>
      <c r="I155" s="68">
        <f t="shared" si="128"/>
        <v>3.9279279279279278</v>
      </c>
      <c r="J155" s="70">
        <f t="shared" si="129"/>
        <v>0.75213889498260678</v>
      </c>
      <c r="K155" s="68">
        <f t="shared" ref="K155:K165" si="134">W155/Y$154*1000</f>
        <v>3.6039988717916578</v>
      </c>
      <c r="L155" s="69">
        <f t="shared" si="130"/>
        <v>2.5739130434782607</v>
      </c>
      <c r="M155" s="68">
        <f t="shared" si="131"/>
        <v>4.791666666666667</v>
      </c>
      <c r="N155" s="148">
        <f t="shared" si="132"/>
        <v>0</v>
      </c>
      <c r="O155" s="78">
        <f t="shared" ref="O155:O166" si="135">+X155/W155</f>
        <v>3.7913043478260868</v>
      </c>
      <c r="P155" s="11"/>
      <c r="Q155" s="160">
        <v>696</v>
      </c>
      <c r="R155" s="161">
        <f>Q155/29</f>
        <v>24</v>
      </c>
      <c r="S155" s="162">
        <v>400</v>
      </c>
      <c r="T155" s="161">
        <f>S155/29</f>
        <v>13.793103448275861</v>
      </c>
      <c r="U155" s="163">
        <v>111</v>
      </c>
      <c r="V155" s="13">
        <v>4</v>
      </c>
      <c r="W155" s="163">
        <f t="shared" ref="W155:W165" si="136">+V155+U155</f>
        <v>115</v>
      </c>
      <c r="X155" s="13">
        <v>436</v>
      </c>
      <c r="Y155" s="154"/>
      <c r="Z155" s="162">
        <v>0</v>
      </c>
      <c r="AA155" s="155">
        <v>436</v>
      </c>
    </row>
    <row r="156" spans="1:38" x14ac:dyDescent="0.2">
      <c r="A156" s="56" t="s">
        <v>50</v>
      </c>
      <c r="B156" s="56">
        <v>24</v>
      </c>
      <c r="C156" s="63">
        <f t="shared" si="123"/>
        <v>100</v>
      </c>
      <c r="D156" s="145">
        <f t="shared" si="124"/>
        <v>24</v>
      </c>
      <c r="E156" s="146">
        <f t="shared" si="125"/>
        <v>0</v>
      </c>
      <c r="F156" s="65">
        <f t="shared" si="126"/>
        <v>24</v>
      </c>
      <c r="G156" s="159">
        <f t="shared" si="133"/>
        <v>118</v>
      </c>
      <c r="H156" s="69">
        <f t="shared" si="127"/>
        <v>53.36021505376344</v>
      </c>
      <c r="I156" s="68">
        <f t="shared" si="128"/>
        <v>3.4237288135593222</v>
      </c>
      <c r="J156" s="70">
        <f t="shared" si="129"/>
        <v>0.75213889498260678</v>
      </c>
      <c r="K156" s="68">
        <f t="shared" si="134"/>
        <v>3.8547118367858597</v>
      </c>
      <c r="L156" s="69">
        <f t="shared" si="130"/>
        <v>2.821138211382114</v>
      </c>
      <c r="M156" s="68">
        <f t="shared" si="131"/>
        <v>5.125</v>
      </c>
      <c r="N156" s="148">
        <f t="shared" si="132"/>
        <v>0</v>
      </c>
      <c r="O156" s="78">
        <f t="shared" si="135"/>
        <v>3.2845528455284554</v>
      </c>
      <c r="P156" s="11"/>
      <c r="Q156" s="168">
        <v>744</v>
      </c>
      <c r="R156" s="161">
        <f>Q156/31</f>
        <v>24</v>
      </c>
      <c r="S156" s="154">
        <v>397</v>
      </c>
      <c r="T156" s="161">
        <f>S156/31</f>
        <v>12.806451612903226</v>
      </c>
      <c r="U156" s="39">
        <v>118</v>
      </c>
      <c r="V156" s="9">
        <v>5</v>
      </c>
      <c r="W156" s="163">
        <f t="shared" si="136"/>
        <v>123</v>
      </c>
      <c r="X156" s="9">
        <v>404</v>
      </c>
      <c r="Y156" s="154"/>
      <c r="Z156" s="154">
        <v>0</v>
      </c>
      <c r="AA156" s="155">
        <v>402</v>
      </c>
    </row>
    <row r="157" spans="1:38" x14ac:dyDescent="0.2">
      <c r="A157" s="56" t="s">
        <v>52</v>
      </c>
      <c r="B157" s="56">
        <v>24</v>
      </c>
      <c r="C157" s="63">
        <f t="shared" si="123"/>
        <v>96.666666666666671</v>
      </c>
      <c r="D157" s="145">
        <f t="shared" si="124"/>
        <v>23.2</v>
      </c>
      <c r="E157" s="146">
        <f t="shared" si="125"/>
        <v>0.80000000000000071</v>
      </c>
      <c r="F157" s="65">
        <f>+R157</f>
        <v>23.2</v>
      </c>
      <c r="G157" s="159">
        <f t="shared" si="133"/>
        <v>125</v>
      </c>
      <c r="H157" s="69">
        <f t="shared" si="127"/>
        <v>56.896551724137936</v>
      </c>
      <c r="I157" s="68">
        <f t="shared" si="128"/>
        <v>3.472</v>
      </c>
      <c r="J157" s="70">
        <f t="shared" si="129"/>
        <v>0.75213889498260678</v>
      </c>
      <c r="K157" s="68">
        <f t="shared" si="134"/>
        <v>4.042746560531512</v>
      </c>
      <c r="L157" s="69">
        <f t="shared" si="130"/>
        <v>2.3255813953488373</v>
      </c>
      <c r="M157" s="68">
        <f t="shared" si="131"/>
        <v>5.5603448275862073</v>
      </c>
      <c r="N157" s="148">
        <f t="shared" si="132"/>
        <v>0</v>
      </c>
      <c r="O157" s="78">
        <f t="shared" si="135"/>
        <v>3.364341085271318</v>
      </c>
      <c r="P157" s="11"/>
      <c r="Q157" s="168">
        <v>696</v>
      </c>
      <c r="R157" s="161">
        <f>Q157/30</f>
        <v>23.2</v>
      </c>
      <c r="S157" s="154">
        <v>396</v>
      </c>
      <c r="T157" s="161">
        <f>S157/30</f>
        <v>13.2</v>
      </c>
      <c r="U157" s="39">
        <v>125</v>
      </c>
      <c r="V157" s="9">
        <v>4</v>
      </c>
      <c r="W157" s="163">
        <f t="shared" si="136"/>
        <v>129</v>
      </c>
      <c r="X157" s="9">
        <v>434</v>
      </c>
      <c r="Y157" s="154"/>
      <c r="Z157" s="154">
        <v>0</v>
      </c>
      <c r="AA157" s="155">
        <v>430</v>
      </c>
    </row>
    <row r="158" spans="1:38" x14ac:dyDescent="0.2">
      <c r="A158" s="56" t="s">
        <v>54</v>
      </c>
      <c r="B158" s="56">
        <v>24</v>
      </c>
      <c r="C158" s="63">
        <f t="shared" si="123"/>
        <v>100</v>
      </c>
      <c r="D158" s="145">
        <f t="shared" si="124"/>
        <v>24</v>
      </c>
      <c r="E158" s="146">
        <f t="shared" si="125"/>
        <v>0</v>
      </c>
      <c r="F158" s="65">
        <f t="shared" si="126"/>
        <v>24</v>
      </c>
      <c r="G158" s="159">
        <f t="shared" si="133"/>
        <v>120</v>
      </c>
      <c r="H158" s="69">
        <f t="shared" si="127"/>
        <v>55.51075268817204</v>
      </c>
      <c r="I158" s="68">
        <f t="shared" si="128"/>
        <v>3.1333333333333333</v>
      </c>
      <c r="J158" s="70">
        <f t="shared" si="129"/>
        <v>0.75213889498260678</v>
      </c>
      <c r="K158" s="68">
        <f t="shared" si="134"/>
        <v>3.9487291986586857</v>
      </c>
      <c r="L158" s="69">
        <f t="shared" si="130"/>
        <v>2.626984126984127</v>
      </c>
      <c r="M158" s="68">
        <f t="shared" si="131"/>
        <v>5.25</v>
      </c>
      <c r="N158" s="148">
        <f t="shared" si="132"/>
        <v>0</v>
      </c>
      <c r="O158" s="78">
        <f t="shared" si="135"/>
        <v>2.9841269841269842</v>
      </c>
      <c r="P158" s="11"/>
      <c r="Q158" s="168">
        <v>744</v>
      </c>
      <c r="R158" s="161">
        <f>Q158/31</f>
        <v>24</v>
      </c>
      <c r="S158" s="154">
        <v>413</v>
      </c>
      <c r="T158" s="161">
        <f>S158/31</f>
        <v>13.32258064516129</v>
      </c>
      <c r="U158" s="39">
        <v>120</v>
      </c>
      <c r="V158" s="9">
        <v>6</v>
      </c>
      <c r="W158" s="163">
        <f t="shared" si="136"/>
        <v>126</v>
      </c>
      <c r="X158" s="9">
        <v>376</v>
      </c>
      <c r="Y158" s="154"/>
      <c r="Z158" s="154">
        <v>0</v>
      </c>
      <c r="AA158" s="155">
        <v>371</v>
      </c>
    </row>
    <row r="159" spans="1:38" x14ac:dyDescent="0.2">
      <c r="A159" s="56" t="s">
        <v>56</v>
      </c>
      <c r="B159" s="56">
        <v>24</v>
      </c>
      <c r="C159" s="63">
        <f t="shared" si="123"/>
        <v>100</v>
      </c>
      <c r="D159" s="145">
        <f t="shared" si="124"/>
        <v>24</v>
      </c>
      <c r="E159" s="146">
        <f t="shared" si="125"/>
        <v>0</v>
      </c>
      <c r="F159" s="65">
        <f t="shared" si="126"/>
        <v>24</v>
      </c>
      <c r="G159" s="159">
        <f t="shared" si="133"/>
        <v>99</v>
      </c>
      <c r="H159" s="69">
        <f t="shared" si="127"/>
        <v>51.111111111111107</v>
      </c>
      <c r="I159" s="68">
        <f t="shared" si="128"/>
        <v>4.2020202020202024</v>
      </c>
      <c r="J159" s="70">
        <f t="shared" si="129"/>
        <v>0.75213889498260678</v>
      </c>
      <c r="K159" s="68">
        <f t="shared" si="134"/>
        <v>3.1652511830518035</v>
      </c>
      <c r="L159" s="69">
        <f t="shared" si="130"/>
        <v>3.4851485148514851</v>
      </c>
      <c r="M159" s="68">
        <f t="shared" si="131"/>
        <v>4.208333333333333</v>
      </c>
      <c r="N159" s="148">
        <f t="shared" si="132"/>
        <v>0</v>
      </c>
      <c r="O159" s="78">
        <f t="shared" si="135"/>
        <v>4.1188118811881189</v>
      </c>
      <c r="P159" s="11"/>
      <c r="Q159" s="168">
        <v>720</v>
      </c>
      <c r="R159" s="161">
        <f>Q159/30</f>
        <v>24</v>
      </c>
      <c r="S159" s="154">
        <v>368</v>
      </c>
      <c r="T159" s="161">
        <f>S159/30</f>
        <v>12.266666666666667</v>
      </c>
      <c r="U159" s="39">
        <v>99</v>
      </c>
      <c r="V159" s="9">
        <v>2</v>
      </c>
      <c r="W159" s="163">
        <f t="shared" si="136"/>
        <v>101</v>
      </c>
      <c r="X159" s="9">
        <v>416</v>
      </c>
      <c r="Y159" s="154"/>
      <c r="Z159" s="154">
        <v>0</v>
      </c>
      <c r="AA159" s="155">
        <v>409</v>
      </c>
    </row>
    <row r="160" spans="1:38" x14ac:dyDescent="0.2">
      <c r="A160" s="56" t="s">
        <v>58</v>
      </c>
      <c r="B160" s="56">
        <v>24</v>
      </c>
      <c r="C160" s="63">
        <f t="shared" si="123"/>
        <v>100</v>
      </c>
      <c r="D160" s="145">
        <f t="shared" si="124"/>
        <v>24</v>
      </c>
      <c r="E160" s="146">
        <f t="shared" si="125"/>
        <v>0</v>
      </c>
      <c r="F160" s="65">
        <f t="shared" si="126"/>
        <v>24</v>
      </c>
      <c r="G160" s="159">
        <f t="shared" si="133"/>
        <v>111</v>
      </c>
      <c r="H160" s="69">
        <f t="shared" si="127"/>
        <v>74.865591397849457</v>
      </c>
      <c r="I160" s="68">
        <f t="shared" si="128"/>
        <v>4.3963963963963968</v>
      </c>
      <c r="J160" s="70">
        <f t="shared" si="129"/>
        <v>0.75213889498260678</v>
      </c>
      <c r="K160" s="68">
        <f t="shared" si="134"/>
        <v>3.7920335955373092</v>
      </c>
      <c r="L160" s="69">
        <f t="shared" si="130"/>
        <v>1.5454545454545454</v>
      </c>
      <c r="M160" s="68">
        <f t="shared" si="131"/>
        <v>5.041666666666667</v>
      </c>
      <c r="N160" s="148">
        <f t="shared" si="132"/>
        <v>0.82644628099173556</v>
      </c>
      <c r="O160" s="78">
        <f t="shared" si="135"/>
        <v>4.0330578512396693</v>
      </c>
      <c r="P160" s="11"/>
      <c r="Q160" s="168">
        <v>744</v>
      </c>
      <c r="R160" s="161">
        <f>Q160/31</f>
        <v>24</v>
      </c>
      <c r="S160" s="154">
        <v>557</v>
      </c>
      <c r="T160" s="161">
        <f>S160/31</f>
        <v>17.967741935483872</v>
      </c>
      <c r="U160" s="39">
        <v>111</v>
      </c>
      <c r="V160" s="9">
        <v>10</v>
      </c>
      <c r="W160" s="163">
        <f t="shared" si="136"/>
        <v>121</v>
      </c>
      <c r="X160" s="9">
        <v>488</v>
      </c>
      <c r="Y160" s="154"/>
      <c r="Z160" s="154">
        <v>1</v>
      </c>
      <c r="AA160" s="155">
        <v>476</v>
      </c>
    </row>
    <row r="161" spans="1:31" x14ac:dyDescent="0.2">
      <c r="A161" s="56" t="s">
        <v>60</v>
      </c>
      <c r="B161" s="56">
        <v>24</v>
      </c>
      <c r="C161" s="63">
        <f t="shared" si="123"/>
        <v>100</v>
      </c>
      <c r="D161" s="145">
        <f t="shared" si="124"/>
        <v>24</v>
      </c>
      <c r="E161" s="146">
        <f t="shared" si="125"/>
        <v>0</v>
      </c>
      <c r="F161" s="65">
        <f t="shared" si="126"/>
        <v>24</v>
      </c>
      <c r="G161" s="159">
        <f t="shared" si="133"/>
        <v>142</v>
      </c>
      <c r="H161" s="69">
        <f t="shared" si="127"/>
        <v>61.55913978494624</v>
      </c>
      <c r="I161" s="68">
        <f t="shared" si="128"/>
        <v>3.9788732394366195</v>
      </c>
      <c r="J161" s="70">
        <f t="shared" si="129"/>
        <v>0.75213889498260678</v>
      </c>
      <c r="K161" s="68">
        <f t="shared" si="134"/>
        <v>4.7948854555141178</v>
      </c>
      <c r="L161" s="69">
        <f t="shared" si="130"/>
        <v>1.869281045751634</v>
      </c>
      <c r="M161" s="68">
        <f t="shared" si="131"/>
        <v>6.375</v>
      </c>
      <c r="N161" s="148">
        <f t="shared" si="132"/>
        <v>0</v>
      </c>
      <c r="O161" s="78">
        <f t="shared" si="135"/>
        <v>3.6928104575163401</v>
      </c>
      <c r="P161" s="11"/>
      <c r="Q161" s="168">
        <v>744</v>
      </c>
      <c r="R161" s="161">
        <f>Q161/31</f>
        <v>24</v>
      </c>
      <c r="S161" s="154">
        <v>458</v>
      </c>
      <c r="T161" s="161">
        <f>S161/31</f>
        <v>14.774193548387096</v>
      </c>
      <c r="U161" s="39">
        <v>142</v>
      </c>
      <c r="V161" s="9">
        <v>11</v>
      </c>
      <c r="W161" s="163">
        <f t="shared" si="136"/>
        <v>153</v>
      </c>
      <c r="X161" s="9">
        <v>565</v>
      </c>
      <c r="Y161" s="154"/>
      <c r="Z161" s="154">
        <v>0</v>
      </c>
      <c r="AA161" s="155">
        <v>554</v>
      </c>
    </row>
    <row r="162" spans="1:31" x14ac:dyDescent="0.2">
      <c r="A162" s="56" t="s">
        <v>62</v>
      </c>
      <c r="B162" s="56">
        <v>24</v>
      </c>
      <c r="C162" s="63">
        <f t="shared" si="123"/>
        <v>100</v>
      </c>
      <c r="D162" s="145">
        <f t="shared" si="124"/>
        <v>24</v>
      </c>
      <c r="E162" s="146">
        <f t="shared" si="125"/>
        <v>0</v>
      </c>
      <c r="F162" s="65">
        <f t="shared" si="126"/>
        <v>24</v>
      </c>
      <c r="G162" s="159">
        <f t="shared" si="133"/>
        <v>114</v>
      </c>
      <c r="H162" s="69">
        <f t="shared" si="127"/>
        <v>46.527777777777779</v>
      </c>
      <c r="I162" s="68">
        <f t="shared" si="128"/>
        <v>3.3333333333333335</v>
      </c>
      <c r="J162" s="70">
        <f t="shared" si="129"/>
        <v>0.75213889498260678</v>
      </c>
      <c r="K162" s="68">
        <f t="shared" si="134"/>
        <v>3.6980162336644833</v>
      </c>
      <c r="L162" s="69">
        <f t="shared" si="130"/>
        <v>3.2627118644067798</v>
      </c>
      <c r="M162" s="68">
        <f t="shared" si="131"/>
        <v>4.916666666666667</v>
      </c>
      <c r="N162" s="148">
        <f t="shared" si="132"/>
        <v>0</v>
      </c>
      <c r="O162" s="78">
        <f t="shared" si="135"/>
        <v>3.2203389830508473</v>
      </c>
      <c r="P162" s="11"/>
      <c r="Q162" s="168">
        <v>720</v>
      </c>
      <c r="R162" s="161">
        <f>Q162/30</f>
        <v>24</v>
      </c>
      <c r="S162" s="154">
        <v>335</v>
      </c>
      <c r="T162" s="161">
        <f>S162/30</f>
        <v>11.166666666666666</v>
      </c>
      <c r="U162" s="39">
        <v>114</v>
      </c>
      <c r="V162" s="9">
        <v>4</v>
      </c>
      <c r="W162" s="163">
        <f t="shared" si="136"/>
        <v>118</v>
      </c>
      <c r="X162" s="9">
        <v>380</v>
      </c>
      <c r="Y162" s="154"/>
      <c r="Z162" s="154">
        <v>0</v>
      </c>
      <c r="AA162" s="155">
        <v>377</v>
      </c>
    </row>
    <row r="163" spans="1:31" x14ac:dyDescent="0.2">
      <c r="A163" s="56" t="s">
        <v>64</v>
      </c>
      <c r="B163" s="56">
        <v>24</v>
      </c>
      <c r="C163" s="63">
        <f t="shared" si="123"/>
        <v>100</v>
      </c>
      <c r="D163" s="145">
        <f t="shared" si="124"/>
        <v>24</v>
      </c>
      <c r="E163" s="146">
        <f t="shared" si="125"/>
        <v>0</v>
      </c>
      <c r="F163" s="65">
        <f t="shared" si="126"/>
        <v>24</v>
      </c>
      <c r="G163" s="159">
        <f t="shared" si="133"/>
        <v>101</v>
      </c>
      <c r="H163" s="69">
        <f t="shared" si="127"/>
        <v>37.768817204301072</v>
      </c>
      <c r="I163" s="68">
        <f t="shared" si="128"/>
        <v>2.7623762376237622</v>
      </c>
      <c r="J163" s="70">
        <f t="shared" si="129"/>
        <v>0.75213889498260678</v>
      </c>
      <c r="K163" s="68">
        <f t="shared" si="134"/>
        <v>3.2906076655489045</v>
      </c>
      <c r="L163" s="69">
        <f t="shared" si="130"/>
        <v>4.4095238095238098</v>
      </c>
      <c r="M163" s="68">
        <f t="shared" si="131"/>
        <v>4.375</v>
      </c>
      <c r="N163" s="148">
        <f t="shared" si="132"/>
        <v>0</v>
      </c>
      <c r="O163" s="78">
        <f t="shared" si="135"/>
        <v>2.657142857142857</v>
      </c>
      <c r="P163" s="11"/>
      <c r="Q163" s="168">
        <v>744</v>
      </c>
      <c r="R163" s="161">
        <f>Q163/31</f>
        <v>24</v>
      </c>
      <c r="S163" s="154">
        <v>281</v>
      </c>
      <c r="T163" s="161">
        <f>S163/31</f>
        <v>9.064516129032258</v>
      </c>
      <c r="U163" s="39">
        <v>101</v>
      </c>
      <c r="V163" s="9">
        <v>4</v>
      </c>
      <c r="W163" s="163">
        <f t="shared" si="136"/>
        <v>105</v>
      </c>
      <c r="X163" s="9">
        <v>279</v>
      </c>
      <c r="Y163" s="154"/>
      <c r="Z163" s="154">
        <v>0</v>
      </c>
      <c r="AA163" s="155">
        <v>271</v>
      </c>
    </row>
    <row r="164" spans="1:31" x14ac:dyDescent="0.2">
      <c r="A164" s="56" t="s">
        <v>66</v>
      </c>
      <c r="B164" s="56">
        <v>24</v>
      </c>
      <c r="C164" s="63">
        <f t="shared" si="123"/>
        <v>99.444444444444443</v>
      </c>
      <c r="D164" s="145">
        <f t="shared" si="124"/>
        <v>23.866666666666667</v>
      </c>
      <c r="E164" s="146">
        <f t="shared" si="125"/>
        <v>0.13333333333333286</v>
      </c>
      <c r="F164" s="65">
        <f t="shared" si="126"/>
        <v>23.866666666666667</v>
      </c>
      <c r="G164" s="159">
        <f t="shared" si="133"/>
        <v>107</v>
      </c>
      <c r="H164" s="69">
        <f t="shared" si="127"/>
        <v>42.039106145251395</v>
      </c>
      <c r="I164" s="68">
        <f t="shared" si="128"/>
        <v>2.9158878504672896</v>
      </c>
      <c r="J164" s="70">
        <f t="shared" si="129"/>
        <v>0.75213889498260678</v>
      </c>
      <c r="K164" s="68">
        <f t="shared" si="134"/>
        <v>3.4473032686702809</v>
      </c>
      <c r="L164" s="69">
        <f t="shared" si="130"/>
        <v>3.7727272727272729</v>
      </c>
      <c r="M164" s="68">
        <f t="shared" si="131"/>
        <v>4.6089385474860336</v>
      </c>
      <c r="N164" s="148">
        <f t="shared" si="132"/>
        <v>0</v>
      </c>
      <c r="O164" s="78">
        <f t="shared" si="135"/>
        <v>2.8363636363636364</v>
      </c>
      <c r="P164" s="11"/>
      <c r="Q164" s="168">
        <v>716</v>
      </c>
      <c r="R164" s="161">
        <f>Q164/30</f>
        <v>23.866666666666667</v>
      </c>
      <c r="S164" s="154">
        <v>301</v>
      </c>
      <c r="T164" s="161">
        <f>S164/30</f>
        <v>10.033333333333333</v>
      </c>
      <c r="U164" s="39">
        <v>107</v>
      </c>
      <c r="V164" s="9">
        <v>3</v>
      </c>
      <c r="W164" s="163">
        <f t="shared" si="136"/>
        <v>110</v>
      </c>
      <c r="X164" s="9">
        <v>312</v>
      </c>
      <c r="Y164" s="154"/>
      <c r="Z164" s="154">
        <v>0</v>
      </c>
      <c r="AA164" s="155">
        <v>303</v>
      </c>
      <c r="AC164" s="8"/>
      <c r="AD164" s="8"/>
    </row>
    <row r="165" spans="1:31" ht="12.75" thickBot="1" x14ac:dyDescent="0.25">
      <c r="A165" s="56" t="s">
        <v>68</v>
      </c>
      <c r="B165" s="56">
        <v>24</v>
      </c>
      <c r="C165" s="63">
        <f t="shared" si="123"/>
        <v>100</v>
      </c>
      <c r="D165" s="145">
        <f t="shared" si="124"/>
        <v>24</v>
      </c>
      <c r="E165" s="146">
        <f t="shared" si="125"/>
        <v>0</v>
      </c>
      <c r="F165" s="65">
        <f t="shared" si="126"/>
        <v>24</v>
      </c>
      <c r="G165" s="159">
        <f t="shared" si="133"/>
        <v>107</v>
      </c>
      <c r="H165" s="69">
        <f t="shared" si="127"/>
        <v>36.424731182795696</v>
      </c>
      <c r="I165" s="68">
        <f t="shared" si="128"/>
        <v>2.6728971962616823</v>
      </c>
      <c r="J165" s="70">
        <f t="shared" si="129"/>
        <v>0.75213889498260678</v>
      </c>
      <c r="K165" s="68">
        <f t="shared" si="134"/>
        <v>3.4473032686702809</v>
      </c>
      <c r="L165" s="69">
        <f t="shared" si="130"/>
        <v>4.3</v>
      </c>
      <c r="M165" s="68">
        <f t="shared" si="131"/>
        <v>4.583333333333333</v>
      </c>
      <c r="N165" s="148">
        <f t="shared" si="132"/>
        <v>0</v>
      </c>
      <c r="O165" s="78">
        <f t="shared" si="135"/>
        <v>2.6</v>
      </c>
      <c r="P165" s="11"/>
      <c r="Q165" s="168">
        <v>744</v>
      </c>
      <c r="R165" s="161">
        <f>Q165/31</f>
        <v>24</v>
      </c>
      <c r="S165" s="154">
        <v>271</v>
      </c>
      <c r="T165" s="161">
        <f>S165/31</f>
        <v>8.741935483870968</v>
      </c>
      <c r="U165" s="39">
        <v>107</v>
      </c>
      <c r="V165" s="9">
        <v>3</v>
      </c>
      <c r="W165" s="163">
        <f t="shared" si="136"/>
        <v>110</v>
      </c>
      <c r="X165" s="9">
        <v>286</v>
      </c>
      <c r="Y165" s="154"/>
      <c r="Z165" s="154">
        <v>0</v>
      </c>
      <c r="AA165" s="155">
        <v>284</v>
      </c>
      <c r="AC165" s="8"/>
      <c r="AD165" s="8"/>
    </row>
    <row r="166" spans="1:31" s="198" customFormat="1" ht="12.75" thickBot="1" x14ac:dyDescent="0.25">
      <c r="A166" s="236" t="s">
        <v>70</v>
      </c>
      <c r="B166" s="236">
        <v>24</v>
      </c>
      <c r="C166" s="237">
        <f>D166/B166*100</f>
        <v>99.624316939890718</v>
      </c>
      <c r="D166" s="238">
        <f>+R166</f>
        <v>23.909836065573771</v>
      </c>
      <c r="E166" s="239">
        <f t="shared" si="125"/>
        <v>9.0163934426229275E-2</v>
      </c>
      <c r="F166" s="240">
        <f>R166</f>
        <v>23.909836065573771</v>
      </c>
      <c r="G166" s="241">
        <f>+U166</f>
        <v>1369</v>
      </c>
      <c r="H166" s="242">
        <f t="shared" si="127"/>
        <v>52.702548280196545</v>
      </c>
      <c r="I166" s="243">
        <f t="shared" si="128"/>
        <v>3.4558071585098613</v>
      </c>
      <c r="J166" s="244">
        <f t="shared" si="129"/>
        <v>0.75213889498260678</v>
      </c>
      <c r="K166" s="243">
        <f>W166/Y$154*1000/12</f>
        <v>3.7450249146008967</v>
      </c>
      <c r="L166" s="242">
        <f t="shared" si="130"/>
        <v>2.886331938633194</v>
      </c>
      <c r="M166" s="243">
        <f>W166/F166/12</f>
        <v>4.9979430922180326</v>
      </c>
      <c r="N166" s="245">
        <f>Z166/W166*100</f>
        <v>6.9735006973500699E-2</v>
      </c>
      <c r="O166" s="246">
        <f t="shared" si="135"/>
        <v>3.2991631799163179</v>
      </c>
      <c r="P166" s="11"/>
      <c r="Q166" s="247">
        <f>SUM(Q154:Q165)</f>
        <v>8751</v>
      </c>
      <c r="R166" s="506">
        <f>Q166/366</f>
        <v>23.909836065573771</v>
      </c>
      <c r="S166" s="248">
        <f>SUM(S154:S165)</f>
        <v>4612</v>
      </c>
      <c r="T166" s="506">
        <f>S166/366</f>
        <v>12.601092896174864</v>
      </c>
      <c r="U166" s="249">
        <f>SUM(U154:U165)</f>
        <v>1369</v>
      </c>
      <c r="V166" s="249">
        <f>SUM(V154:V165)</f>
        <v>65</v>
      </c>
      <c r="W166" s="249">
        <f>SUM(W154:W165)</f>
        <v>1434</v>
      </c>
      <c r="X166" s="249">
        <f>SUM(X154:X165)</f>
        <v>4731</v>
      </c>
      <c r="Y166" s="250">
        <v>31909</v>
      </c>
      <c r="Z166" s="249">
        <f>SUM(Z154:Z165)</f>
        <v>1</v>
      </c>
      <c r="AA166" s="249">
        <f>SUM(AA154:AA165)</f>
        <v>4667</v>
      </c>
    </row>
    <row r="167" spans="1:31" x14ac:dyDescent="0.2">
      <c r="A167" s="11"/>
      <c r="B167" s="11"/>
      <c r="C167" s="173"/>
      <c r="D167" s="65"/>
      <c r="E167" s="65"/>
      <c r="F167" s="65"/>
      <c r="G167" s="11"/>
      <c r="H167" s="11"/>
      <c r="I167" s="11"/>
      <c r="J167" s="11"/>
      <c r="K167" s="11"/>
      <c r="L167" s="11"/>
      <c r="M167" s="11"/>
      <c r="N167" s="388" t="s">
        <v>2</v>
      </c>
      <c r="O167" s="388"/>
      <c r="P167" s="11"/>
      <c r="Q167" s="9"/>
      <c r="R167" s="9"/>
      <c r="S167" s="9"/>
      <c r="T167" s="9"/>
      <c r="U167" s="9"/>
      <c r="V167" s="9"/>
      <c r="W167" s="9"/>
      <c r="X167" s="9"/>
      <c r="Y167" s="9"/>
      <c r="Z167" s="9"/>
      <c r="AC167" s="8"/>
      <c r="AD167" s="8"/>
    </row>
    <row r="168" spans="1:31" x14ac:dyDescent="0.2">
      <c r="A168" s="1" t="s">
        <v>1</v>
      </c>
      <c r="C168" s="205"/>
      <c r="D168" s="102"/>
      <c r="E168" s="406"/>
      <c r="F168" s="406"/>
      <c r="G168" s="407"/>
      <c r="H168" s="407"/>
      <c r="I168" s="407"/>
      <c r="J168" s="407"/>
      <c r="K168" s="407"/>
      <c r="P168" s="11"/>
      <c r="AC168" s="8"/>
      <c r="AD168" s="8"/>
    </row>
    <row r="169" spans="1:31" x14ac:dyDescent="0.2">
      <c r="A169" s="127"/>
      <c r="B169" s="1"/>
      <c r="C169" s="1"/>
      <c r="D169" s="1"/>
      <c r="E169" s="519" t="s">
        <v>131</v>
      </c>
      <c r="F169" s="519"/>
      <c r="G169" s="519"/>
      <c r="H169" s="519"/>
      <c r="I169" s="519"/>
      <c r="J169" s="519"/>
      <c r="K169" s="519"/>
      <c r="P169" s="11"/>
      <c r="AC169" s="8"/>
      <c r="AD169" s="8"/>
    </row>
    <row r="170" spans="1:31" x14ac:dyDescent="0.2">
      <c r="A170" s="127"/>
      <c r="B170" s="1"/>
      <c r="C170" s="1"/>
      <c r="D170" s="1"/>
      <c r="E170" s="520" t="s">
        <v>139</v>
      </c>
      <c r="F170" s="520"/>
      <c r="G170" s="520"/>
      <c r="H170" s="520"/>
      <c r="I170" s="520"/>
      <c r="J170" s="520"/>
      <c r="K170" s="520"/>
      <c r="P170" s="11"/>
      <c r="AC170" s="8"/>
      <c r="AD170" s="8"/>
      <c r="AE170" s="8"/>
    </row>
    <row r="171" spans="1:31" x14ac:dyDescent="0.2">
      <c r="A171" s="127"/>
      <c r="B171" s="1"/>
      <c r="C171" s="1"/>
      <c r="D171" s="1"/>
      <c r="E171" s="520" t="s">
        <v>156</v>
      </c>
      <c r="F171" s="520"/>
      <c r="G171" s="520"/>
      <c r="H171" s="520"/>
      <c r="I171" s="520"/>
      <c r="J171" s="520"/>
      <c r="K171" s="520"/>
      <c r="P171" s="11"/>
      <c r="AC171" s="8"/>
      <c r="AD171" s="8"/>
    </row>
    <row r="172" spans="1:31" x14ac:dyDescent="0.2">
      <c r="C172" s="205"/>
      <c r="D172" s="102"/>
      <c r="E172" s="521" t="s">
        <v>149</v>
      </c>
      <c r="F172" s="521"/>
      <c r="G172" s="521"/>
      <c r="H172" s="521"/>
      <c r="I172" s="521"/>
      <c r="J172" s="521"/>
      <c r="K172" s="521"/>
      <c r="P172" s="11"/>
      <c r="Q172" s="6"/>
      <c r="AC172" s="8"/>
      <c r="AD172" s="8"/>
      <c r="AE172" s="206"/>
    </row>
    <row r="173" spans="1:31" ht="12.75" thickBot="1" x14ac:dyDescent="0.25">
      <c r="C173" s="205"/>
      <c r="D173" s="102"/>
      <c r="E173" s="405"/>
      <c r="F173" s="405"/>
      <c r="G173" s="405"/>
      <c r="H173" s="405"/>
      <c r="K173" s="405"/>
      <c r="L173" s="1"/>
      <c r="M173" s="1"/>
      <c r="P173" s="11"/>
      <c r="Q173" s="6"/>
      <c r="AC173" s="8"/>
      <c r="AD173" s="8"/>
      <c r="AE173" s="206"/>
    </row>
    <row r="174" spans="1:31" x14ac:dyDescent="0.2">
      <c r="A174" s="2"/>
      <c r="B174" s="17"/>
      <c r="C174" s="18" t="s">
        <v>7</v>
      </c>
      <c r="D174" s="19"/>
      <c r="E174" s="129"/>
      <c r="F174" s="20"/>
      <c r="G174" s="21"/>
      <c r="H174" s="21"/>
      <c r="I174" s="21"/>
      <c r="J174" s="21"/>
      <c r="K174" s="21"/>
      <c r="L174" s="21"/>
      <c r="M174" s="21"/>
      <c r="N174" s="22"/>
      <c r="O174" s="11"/>
      <c r="P174" s="11"/>
      <c r="AA174" s="1"/>
      <c r="AC174" s="8"/>
      <c r="AD174" s="8"/>
      <c r="AE174" s="206"/>
    </row>
    <row r="175" spans="1:31" ht="12.75" thickBot="1" x14ac:dyDescent="0.25">
      <c r="B175" s="508" t="s">
        <v>11</v>
      </c>
      <c r="C175" s="509"/>
      <c r="D175" s="509"/>
      <c r="E175" s="510"/>
      <c r="F175" s="131"/>
      <c r="G175" s="11"/>
      <c r="H175" s="79"/>
      <c r="I175" s="69"/>
      <c r="J175" s="11" t="s">
        <v>12</v>
      </c>
      <c r="K175" s="11"/>
      <c r="L175" s="11"/>
      <c r="M175" s="11"/>
      <c r="N175" s="132"/>
      <c r="O175" s="11"/>
      <c r="P175" s="11"/>
      <c r="Q175" s="409" t="s">
        <v>149</v>
      </c>
      <c r="R175" s="410"/>
      <c r="S175" s="410"/>
      <c r="AA175" s="1"/>
      <c r="AC175" s="8"/>
      <c r="AD175" s="8"/>
      <c r="AE175" s="206"/>
    </row>
    <row r="176" spans="1:31" ht="132.75" thickBot="1" x14ac:dyDescent="0.25">
      <c r="A176" s="133"/>
      <c r="B176" s="389" t="s">
        <v>14</v>
      </c>
      <c r="C176" s="134" t="s">
        <v>15</v>
      </c>
      <c r="D176" s="135" t="s">
        <v>16</v>
      </c>
      <c r="E176" s="135" t="s">
        <v>17</v>
      </c>
      <c r="F176" s="135" t="s">
        <v>18</v>
      </c>
      <c r="G176" s="389" t="s">
        <v>19</v>
      </c>
      <c r="H176" s="389" t="s">
        <v>20</v>
      </c>
      <c r="I176" s="389" t="s">
        <v>21</v>
      </c>
      <c r="J176" s="540" t="s">
        <v>22</v>
      </c>
      <c r="K176" s="541"/>
      <c r="L176" s="389" t="s">
        <v>23</v>
      </c>
      <c r="M176" s="389" t="s">
        <v>24</v>
      </c>
      <c r="N176" s="389" t="s">
        <v>25</v>
      </c>
      <c r="O176" s="136" t="s">
        <v>26</v>
      </c>
      <c r="P176" s="11"/>
      <c r="Q176" s="137" t="s">
        <v>27</v>
      </c>
      <c r="R176" s="138" t="s">
        <v>28</v>
      </c>
      <c r="S176" s="138" t="s">
        <v>29</v>
      </c>
      <c r="T176" s="138" t="s">
        <v>30</v>
      </c>
      <c r="U176" s="138" t="s">
        <v>31</v>
      </c>
      <c r="V176" s="138" t="s">
        <v>32</v>
      </c>
      <c r="W176" s="139" t="s">
        <v>33</v>
      </c>
      <c r="X176" s="139" t="s">
        <v>34</v>
      </c>
      <c r="Y176" s="139" t="s">
        <v>177</v>
      </c>
      <c r="Z176" s="139" t="s">
        <v>36</v>
      </c>
      <c r="AA176" s="140" t="s">
        <v>37</v>
      </c>
      <c r="AC176" s="8"/>
      <c r="AD176" s="8"/>
      <c r="AE176" s="206"/>
    </row>
    <row r="177" spans="1:30" x14ac:dyDescent="0.2">
      <c r="A177" s="207" t="s">
        <v>46</v>
      </c>
      <c r="B177" s="208">
        <v>20</v>
      </c>
      <c r="C177" s="209">
        <f t="shared" ref="C177:C188" si="137">D177/B177*100</f>
        <v>100.80645161290323</v>
      </c>
      <c r="D177" s="64">
        <f t="shared" ref="D177:D188" si="138">R177</f>
        <v>20.161290322580644</v>
      </c>
      <c r="E177" s="65">
        <f t="shared" ref="E177:E189" si="139">B177-D177</f>
        <v>-0.16129032258064413</v>
      </c>
      <c r="F177" s="145">
        <f t="shared" ref="F177:F188" si="140">+R177</f>
        <v>20.161290322580644</v>
      </c>
      <c r="G177" s="147">
        <f>+U177</f>
        <v>57</v>
      </c>
      <c r="H177" s="210">
        <f t="shared" ref="H177:H189" si="141">S177/Q177*100</f>
        <v>73.599999999999994</v>
      </c>
      <c r="I177" s="69">
        <f t="shared" ref="I177:I188" si="142">X177/U177</f>
        <v>6.2456140350877192</v>
      </c>
      <c r="J177" s="68">
        <f>B177/Y177*1000</f>
        <v>5.8875478363261706</v>
      </c>
      <c r="K177" s="69">
        <f>W177/Y177*1000</f>
        <v>16.779511333529587</v>
      </c>
      <c r="L177" s="68">
        <f t="shared" ref="L177:L189" si="143">SUM(Q177-S177)/W177</f>
        <v>2.8947368421052633</v>
      </c>
      <c r="M177" s="69">
        <f t="shared" ref="M177:M188" si="144">W177/F177</f>
        <v>2.8271999999999999</v>
      </c>
      <c r="N177" s="148">
        <f t="shared" ref="N177:N189" si="145">Z177/W177*100</f>
        <v>0</v>
      </c>
      <c r="O177" s="36">
        <f>+X177/W177</f>
        <v>6.2456140350877192</v>
      </c>
      <c r="P177" s="11"/>
      <c r="Q177" s="149">
        <v>625</v>
      </c>
      <c r="R177" s="150">
        <f>Q177/31</f>
        <v>20.161290322580644</v>
      </c>
      <c r="S177" s="151">
        <v>460</v>
      </c>
      <c r="T177" s="150">
        <f>S177/31</f>
        <v>14.838709677419354</v>
      </c>
      <c r="U177" s="152">
        <v>57</v>
      </c>
      <c r="V177" s="153">
        <v>0</v>
      </c>
      <c r="W177" s="152">
        <f>+V177+U177</f>
        <v>57</v>
      </c>
      <c r="X177" s="153">
        <v>356</v>
      </c>
      <c r="Y177" s="211">
        <v>3397</v>
      </c>
      <c r="Z177" s="151">
        <v>0</v>
      </c>
      <c r="AA177" s="155">
        <v>356</v>
      </c>
      <c r="AC177" s="8"/>
      <c r="AD177" s="8"/>
    </row>
    <row r="178" spans="1:30" x14ac:dyDescent="0.2">
      <c r="A178" s="207" t="s">
        <v>48</v>
      </c>
      <c r="B178" s="208">
        <v>20</v>
      </c>
      <c r="C178" s="209">
        <f t="shared" si="137"/>
        <v>100</v>
      </c>
      <c r="D178" s="64">
        <f t="shared" si="138"/>
        <v>20</v>
      </c>
      <c r="E178" s="65">
        <f t="shared" si="139"/>
        <v>0</v>
      </c>
      <c r="F178" s="145">
        <f t="shared" si="140"/>
        <v>20</v>
      </c>
      <c r="G178" s="159">
        <f t="shared" ref="G178:G188" si="146">+U178</f>
        <v>43</v>
      </c>
      <c r="H178" s="210">
        <f t="shared" si="141"/>
        <v>47.241379310344826</v>
      </c>
      <c r="I178" s="69">
        <f t="shared" si="142"/>
        <v>8.2558139534883725</v>
      </c>
      <c r="J178" s="68">
        <f t="shared" ref="J178:J188" si="147">B178/Y$177*1000</f>
        <v>5.8875478363261706</v>
      </c>
      <c r="K178" s="69">
        <f t="shared" ref="K178:K188" si="148">W178/Y$177*1000</f>
        <v>12.952605239917574</v>
      </c>
      <c r="L178" s="68">
        <f t="shared" si="143"/>
        <v>6.9545454545454541</v>
      </c>
      <c r="M178" s="69">
        <f t="shared" si="144"/>
        <v>2.2000000000000002</v>
      </c>
      <c r="N178" s="148">
        <f t="shared" si="145"/>
        <v>0</v>
      </c>
      <c r="O178" s="78">
        <f t="shared" ref="O178:O189" si="149">+X178/W178</f>
        <v>8.0681818181818183</v>
      </c>
      <c r="P178" s="11"/>
      <c r="Q178" s="160">
        <v>580</v>
      </c>
      <c r="R178" s="161">
        <f>Q178/29</f>
        <v>20</v>
      </c>
      <c r="S178" s="162">
        <v>274</v>
      </c>
      <c r="T178" s="161">
        <f>S178/29</f>
        <v>9.4482758620689662</v>
      </c>
      <c r="U178" s="163">
        <v>43</v>
      </c>
      <c r="V178" s="13">
        <v>1</v>
      </c>
      <c r="W178" s="163">
        <f t="shared" ref="W178:W189" si="150">+V178+U178</f>
        <v>44</v>
      </c>
      <c r="X178" s="13">
        <v>355</v>
      </c>
      <c r="Y178" s="154"/>
      <c r="Z178" s="162">
        <v>0</v>
      </c>
      <c r="AA178" s="155">
        <v>355</v>
      </c>
      <c r="AC178" s="8"/>
      <c r="AD178" s="8"/>
    </row>
    <row r="179" spans="1:30" x14ac:dyDescent="0.2">
      <c r="A179" s="207" t="s">
        <v>50</v>
      </c>
      <c r="B179" s="208">
        <v>20</v>
      </c>
      <c r="C179" s="209">
        <f t="shared" si="137"/>
        <v>100</v>
      </c>
      <c r="D179" s="64">
        <f t="shared" si="138"/>
        <v>20</v>
      </c>
      <c r="E179" s="65">
        <f t="shared" si="139"/>
        <v>0</v>
      </c>
      <c r="F179" s="145">
        <f t="shared" si="140"/>
        <v>20</v>
      </c>
      <c r="G179" s="159">
        <f t="shared" si="146"/>
        <v>50</v>
      </c>
      <c r="H179" s="210">
        <f t="shared" si="141"/>
        <v>60.161290322580641</v>
      </c>
      <c r="I179" s="69">
        <f t="shared" si="142"/>
        <v>6.8</v>
      </c>
      <c r="J179" s="68">
        <f t="shared" si="147"/>
        <v>5.8875478363261706</v>
      </c>
      <c r="K179" s="69">
        <f t="shared" si="148"/>
        <v>14.718869590815425</v>
      </c>
      <c r="L179" s="68">
        <f t="shared" si="143"/>
        <v>4.9400000000000004</v>
      </c>
      <c r="M179" s="69">
        <f t="shared" si="144"/>
        <v>2.5</v>
      </c>
      <c r="N179" s="148">
        <f t="shared" si="145"/>
        <v>0</v>
      </c>
      <c r="O179" s="78">
        <f t="shared" si="149"/>
        <v>6.8</v>
      </c>
      <c r="P179" s="11"/>
      <c r="Q179" s="168">
        <v>620</v>
      </c>
      <c r="R179" s="161">
        <f>Q179/31</f>
        <v>20</v>
      </c>
      <c r="S179" s="154">
        <v>373</v>
      </c>
      <c r="T179" s="161">
        <f>S179/31</f>
        <v>12.03225806451613</v>
      </c>
      <c r="U179" s="39">
        <v>50</v>
      </c>
      <c r="V179" s="9">
        <v>0</v>
      </c>
      <c r="W179" s="163">
        <f t="shared" si="150"/>
        <v>50</v>
      </c>
      <c r="X179" s="9">
        <v>340</v>
      </c>
      <c r="Y179" s="154"/>
      <c r="Z179" s="154">
        <v>0</v>
      </c>
      <c r="AA179" s="155">
        <v>323</v>
      </c>
      <c r="AC179" s="8"/>
      <c r="AD179" s="8"/>
    </row>
    <row r="180" spans="1:30" x14ac:dyDescent="0.2">
      <c r="A180" s="207" t="s">
        <v>52</v>
      </c>
      <c r="B180" s="208">
        <v>20</v>
      </c>
      <c r="C180" s="209">
        <f t="shared" si="137"/>
        <v>104.16666666666666</v>
      </c>
      <c r="D180" s="64">
        <f t="shared" si="138"/>
        <v>20.833333333333332</v>
      </c>
      <c r="E180" s="65">
        <f t="shared" si="139"/>
        <v>-0.83333333333333215</v>
      </c>
      <c r="F180" s="145">
        <f t="shared" si="140"/>
        <v>20.833333333333332</v>
      </c>
      <c r="G180" s="159">
        <f t="shared" si="146"/>
        <v>43</v>
      </c>
      <c r="H180" s="210">
        <f t="shared" si="141"/>
        <v>55.04</v>
      </c>
      <c r="I180" s="69">
        <f t="shared" si="142"/>
        <v>8.2325581395348841</v>
      </c>
      <c r="J180" s="68">
        <f t="shared" si="147"/>
        <v>5.8875478363261706</v>
      </c>
      <c r="K180" s="69">
        <f t="shared" si="148"/>
        <v>12.658227848101266</v>
      </c>
      <c r="L180" s="68">
        <f t="shared" si="143"/>
        <v>6.5348837209302326</v>
      </c>
      <c r="M180" s="69">
        <f t="shared" si="144"/>
        <v>2.0640000000000001</v>
      </c>
      <c r="N180" s="148">
        <f t="shared" si="145"/>
        <v>0</v>
      </c>
      <c r="O180" s="78">
        <f t="shared" si="149"/>
        <v>8.2325581395348841</v>
      </c>
      <c r="P180" s="11"/>
      <c r="Q180" s="168">
        <v>625</v>
      </c>
      <c r="R180" s="161">
        <f>Q180/30</f>
        <v>20.833333333333332</v>
      </c>
      <c r="S180" s="154">
        <v>344</v>
      </c>
      <c r="T180" s="161">
        <f>S180/30</f>
        <v>11.466666666666667</v>
      </c>
      <c r="U180" s="39">
        <v>43</v>
      </c>
      <c r="V180" s="9">
        <v>0</v>
      </c>
      <c r="W180" s="163">
        <f t="shared" si="150"/>
        <v>43</v>
      </c>
      <c r="X180" s="9">
        <v>354</v>
      </c>
      <c r="Y180" s="154"/>
      <c r="Z180" s="154">
        <v>0</v>
      </c>
      <c r="AA180" s="155">
        <v>344</v>
      </c>
      <c r="AC180" s="8"/>
      <c r="AD180" s="8"/>
    </row>
    <row r="181" spans="1:30" x14ac:dyDescent="0.2">
      <c r="A181" s="207" t="s">
        <v>54</v>
      </c>
      <c r="B181" s="208">
        <v>20</v>
      </c>
      <c r="C181" s="209">
        <f t="shared" si="137"/>
        <v>100</v>
      </c>
      <c r="D181" s="64">
        <f t="shared" si="138"/>
        <v>20</v>
      </c>
      <c r="E181" s="65">
        <f t="shared" si="139"/>
        <v>0</v>
      </c>
      <c r="F181" s="145">
        <f t="shared" si="140"/>
        <v>20</v>
      </c>
      <c r="G181" s="159">
        <f t="shared" si="146"/>
        <v>49</v>
      </c>
      <c r="H181" s="210">
        <f t="shared" si="141"/>
        <v>72.096774193548384</v>
      </c>
      <c r="I181" s="69">
        <f t="shared" si="142"/>
        <v>7.9387755102040813</v>
      </c>
      <c r="J181" s="68">
        <f t="shared" si="147"/>
        <v>5.8875478363261706</v>
      </c>
      <c r="K181" s="69">
        <f t="shared" si="148"/>
        <v>14.424492198999117</v>
      </c>
      <c r="L181" s="68">
        <f t="shared" si="143"/>
        <v>3.5306122448979593</v>
      </c>
      <c r="M181" s="69">
        <f t="shared" si="144"/>
        <v>2.4500000000000002</v>
      </c>
      <c r="N181" s="148">
        <f t="shared" si="145"/>
        <v>0</v>
      </c>
      <c r="O181" s="78">
        <f t="shared" si="149"/>
        <v>7.9387755102040813</v>
      </c>
      <c r="P181" s="11"/>
      <c r="Q181" s="168">
        <v>620</v>
      </c>
      <c r="R181" s="161">
        <f>Q181/31</f>
        <v>20</v>
      </c>
      <c r="S181" s="154">
        <v>447</v>
      </c>
      <c r="T181" s="161">
        <f>S181/31</f>
        <v>14.419354838709678</v>
      </c>
      <c r="U181" s="39">
        <v>49</v>
      </c>
      <c r="V181" s="9">
        <v>0</v>
      </c>
      <c r="W181" s="163">
        <f t="shared" si="150"/>
        <v>49</v>
      </c>
      <c r="X181" s="9">
        <v>389</v>
      </c>
      <c r="Y181" s="154"/>
      <c r="Z181" s="154">
        <v>0</v>
      </c>
      <c r="AA181" s="155">
        <v>389</v>
      </c>
      <c r="AC181" s="8"/>
      <c r="AD181" s="8"/>
    </row>
    <row r="182" spans="1:30" x14ac:dyDescent="0.2">
      <c r="A182" s="207" t="s">
        <v>56</v>
      </c>
      <c r="B182" s="208">
        <v>20</v>
      </c>
      <c r="C182" s="209">
        <f t="shared" si="137"/>
        <v>100</v>
      </c>
      <c r="D182" s="64">
        <f t="shared" si="138"/>
        <v>20</v>
      </c>
      <c r="E182" s="65">
        <f t="shared" si="139"/>
        <v>0</v>
      </c>
      <c r="F182" s="145">
        <f t="shared" si="140"/>
        <v>20</v>
      </c>
      <c r="G182" s="159">
        <f t="shared" si="146"/>
        <v>45</v>
      </c>
      <c r="H182" s="210">
        <f t="shared" si="141"/>
        <v>52</v>
      </c>
      <c r="I182" s="69">
        <f t="shared" si="142"/>
        <v>9.0666666666666664</v>
      </c>
      <c r="J182" s="68">
        <f t="shared" si="147"/>
        <v>5.8875478363261706</v>
      </c>
      <c r="K182" s="69">
        <f t="shared" si="148"/>
        <v>13.246982631733884</v>
      </c>
      <c r="L182" s="68">
        <f t="shared" si="143"/>
        <v>6.4</v>
      </c>
      <c r="M182" s="69">
        <f t="shared" si="144"/>
        <v>2.25</v>
      </c>
      <c r="N182" s="148">
        <f t="shared" si="145"/>
        <v>0</v>
      </c>
      <c r="O182" s="78">
        <f t="shared" si="149"/>
        <v>9.0666666666666664</v>
      </c>
      <c r="P182" s="11"/>
      <c r="Q182" s="168">
        <v>600</v>
      </c>
      <c r="R182" s="161">
        <f>Q182/30</f>
        <v>20</v>
      </c>
      <c r="S182" s="154">
        <v>312</v>
      </c>
      <c r="T182" s="161">
        <f>S182/30</f>
        <v>10.4</v>
      </c>
      <c r="U182" s="39">
        <v>45</v>
      </c>
      <c r="V182" s="9">
        <v>0</v>
      </c>
      <c r="W182" s="163">
        <f t="shared" si="150"/>
        <v>45</v>
      </c>
      <c r="X182" s="9">
        <v>408</v>
      </c>
      <c r="Y182" s="154"/>
      <c r="Z182" s="154">
        <v>0</v>
      </c>
      <c r="AA182" s="155">
        <v>408</v>
      </c>
      <c r="AC182" s="8"/>
      <c r="AD182" s="8"/>
    </row>
    <row r="183" spans="1:30" x14ac:dyDescent="0.2">
      <c r="A183" s="207" t="s">
        <v>58</v>
      </c>
      <c r="B183" s="208">
        <v>20</v>
      </c>
      <c r="C183" s="209">
        <f t="shared" si="137"/>
        <v>100</v>
      </c>
      <c r="D183" s="64">
        <f t="shared" si="138"/>
        <v>20</v>
      </c>
      <c r="E183" s="65">
        <f t="shared" si="139"/>
        <v>0</v>
      </c>
      <c r="F183" s="145">
        <f t="shared" si="140"/>
        <v>20</v>
      </c>
      <c r="G183" s="159">
        <f t="shared" si="146"/>
        <v>41</v>
      </c>
      <c r="H183" s="210">
        <f t="shared" si="141"/>
        <v>40.322580645161288</v>
      </c>
      <c r="I183" s="69">
        <f t="shared" si="142"/>
        <v>6.7073170731707314</v>
      </c>
      <c r="J183" s="68">
        <f t="shared" si="147"/>
        <v>5.8875478363261706</v>
      </c>
      <c r="K183" s="69">
        <f t="shared" si="148"/>
        <v>12.069473064468648</v>
      </c>
      <c r="L183" s="68">
        <f t="shared" si="143"/>
        <v>9.0243902439024382</v>
      </c>
      <c r="M183" s="69">
        <f t="shared" si="144"/>
        <v>2.0499999999999998</v>
      </c>
      <c r="N183" s="148">
        <f t="shared" si="145"/>
        <v>2.4390243902439024</v>
      </c>
      <c r="O183" s="78">
        <f t="shared" si="149"/>
        <v>6.7073170731707314</v>
      </c>
      <c r="P183" s="11"/>
      <c r="Q183" s="168">
        <v>620</v>
      </c>
      <c r="R183" s="161">
        <f>Q183/31</f>
        <v>20</v>
      </c>
      <c r="S183" s="154">
        <v>250</v>
      </c>
      <c r="T183" s="161">
        <f>S183/31</f>
        <v>8.064516129032258</v>
      </c>
      <c r="U183" s="39">
        <v>41</v>
      </c>
      <c r="V183" s="9">
        <v>0</v>
      </c>
      <c r="W183" s="163">
        <f t="shared" si="150"/>
        <v>41</v>
      </c>
      <c r="X183" s="9">
        <v>275</v>
      </c>
      <c r="Y183" s="154"/>
      <c r="Z183" s="154">
        <v>1</v>
      </c>
      <c r="AA183" s="155">
        <v>261</v>
      </c>
      <c r="AC183" s="8"/>
      <c r="AD183" s="8"/>
    </row>
    <row r="184" spans="1:30" x14ac:dyDescent="0.2">
      <c r="A184" s="207" t="s">
        <v>60</v>
      </c>
      <c r="B184" s="208">
        <v>20</v>
      </c>
      <c r="C184" s="209">
        <f t="shared" si="137"/>
        <v>100</v>
      </c>
      <c r="D184" s="64">
        <f t="shared" si="138"/>
        <v>20</v>
      </c>
      <c r="E184" s="65">
        <f t="shared" si="139"/>
        <v>0</v>
      </c>
      <c r="F184" s="145">
        <f t="shared" si="140"/>
        <v>20</v>
      </c>
      <c r="G184" s="159">
        <f t="shared" si="146"/>
        <v>39</v>
      </c>
      <c r="H184" s="210">
        <f t="shared" si="141"/>
        <v>47.41935483870968</v>
      </c>
      <c r="I184" s="69">
        <f t="shared" si="142"/>
        <v>5.1282051282051286</v>
      </c>
      <c r="J184" s="68">
        <f t="shared" si="147"/>
        <v>5.8875478363261706</v>
      </c>
      <c r="K184" s="69">
        <f t="shared" si="148"/>
        <v>11.480718280836033</v>
      </c>
      <c r="L184" s="68">
        <f t="shared" si="143"/>
        <v>8.3589743589743595</v>
      </c>
      <c r="M184" s="69">
        <f t="shared" si="144"/>
        <v>1.95</v>
      </c>
      <c r="N184" s="148">
        <f t="shared" si="145"/>
        <v>2.5641025641025639</v>
      </c>
      <c r="O184" s="78">
        <f t="shared" si="149"/>
        <v>5.1282051282051286</v>
      </c>
      <c r="P184" s="11"/>
      <c r="Q184" s="168">
        <v>620</v>
      </c>
      <c r="R184" s="161">
        <f>Q184/31</f>
        <v>20</v>
      </c>
      <c r="S184" s="154">
        <v>294</v>
      </c>
      <c r="T184" s="161">
        <f>S184/31</f>
        <v>9.4838709677419359</v>
      </c>
      <c r="U184" s="39">
        <v>39</v>
      </c>
      <c r="V184" s="9">
        <v>0</v>
      </c>
      <c r="W184" s="163">
        <f t="shared" si="150"/>
        <v>39</v>
      </c>
      <c r="X184" s="9">
        <v>200</v>
      </c>
      <c r="Y184" s="154"/>
      <c r="Z184" s="154">
        <v>1</v>
      </c>
      <c r="AA184" s="155">
        <v>196</v>
      </c>
      <c r="AC184" s="8"/>
      <c r="AD184" s="8"/>
    </row>
    <row r="185" spans="1:30" x14ac:dyDescent="0.2">
      <c r="A185" s="207" t="s">
        <v>62</v>
      </c>
      <c r="B185" s="208">
        <v>20</v>
      </c>
      <c r="C185" s="209">
        <f t="shared" si="137"/>
        <v>100</v>
      </c>
      <c r="D185" s="64">
        <f t="shared" si="138"/>
        <v>20</v>
      </c>
      <c r="E185" s="65">
        <f t="shared" si="139"/>
        <v>0</v>
      </c>
      <c r="F185" s="145">
        <f t="shared" si="140"/>
        <v>20</v>
      </c>
      <c r="G185" s="159">
        <f t="shared" si="146"/>
        <v>52</v>
      </c>
      <c r="H185" s="210">
        <f t="shared" si="141"/>
        <v>61.833333333333329</v>
      </c>
      <c r="I185" s="69">
        <f t="shared" si="142"/>
        <v>7.884615384615385</v>
      </c>
      <c r="J185" s="68">
        <f t="shared" si="147"/>
        <v>5.8875478363261706</v>
      </c>
      <c r="K185" s="69">
        <f t="shared" si="148"/>
        <v>15.307624374448043</v>
      </c>
      <c r="L185" s="68">
        <f t="shared" si="143"/>
        <v>4.4038461538461542</v>
      </c>
      <c r="M185" s="69">
        <f t="shared" si="144"/>
        <v>2.6</v>
      </c>
      <c r="N185" s="148">
        <f t="shared" si="145"/>
        <v>0</v>
      </c>
      <c r="O185" s="78">
        <f t="shared" si="149"/>
        <v>7.884615384615385</v>
      </c>
      <c r="P185" s="11"/>
      <c r="Q185" s="168">
        <v>600</v>
      </c>
      <c r="R185" s="161">
        <f>Q185/30</f>
        <v>20</v>
      </c>
      <c r="S185" s="154">
        <v>371</v>
      </c>
      <c r="T185" s="161">
        <f>S185/30</f>
        <v>12.366666666666667</v>
      </c>
      <c r="U185" s="39">
        <v>52</v>
      </c>
      <c r="V185" s="9">
        <v>0</v>
      </c>
      <c r="W185" s="163">
        <f t="shared" si="150"/>
        <v>52</v>
      </c>
      <c r="X185" s="9">
        <v>410</v>
      </c>
      <c r="Y185" s="154"/>
      <c r="Z185" s="154">
        <v>0</v>
      </c>
      <c r="AA185" s="155">
        <v>404</v>
      </c>
      <c r="AC185" s="8"/>
      <c r="AD185" s="8"/>
    </row>
    <row r="186" spans="1:30" x14ac:dyDescent="0.2">
      <c r="A186" s="207" t="s">
        <v>64</v>
      </c>
      <c r="B186" s="208">
        <v>20</v>
      </c>
      <c r="C186" s="209">
        <f t="shared" si="137"/>
        <v>100</v>
      </c>
      <c r="D186" s="64">
        <f t="shared" si="138"/>
        <v>20</v>
      </c>
      <c r="E186" s="65">
        <f t="shared" si="139"/>
        <v>0</v>
      </c>
      <c r="F186" s="145">
        <f t="shared" si="140"/>
        <v>20</v>
      </c>
      <c r="G186" s="159">
        <f t="shared" si="146"/>
        <v>39</v>
      </c>
      <c r="H186" s="210">
        <f t="shared" si="141"/>
        <v>50.806451612903224</v>
      </c>
      <c r="I186" s="69">
        <f t="shared" si="142"/>
        <v>8.7435897435897427</v>
      </c>
      <c r="J186" s="68">
        <f t="shared" si="147"/>
        <v>5.8875478363261706</v>
      </c>
      <c r="K186" s="69">
        <f t="shared" si="148"/>
        <v>11.480718280836033</v>
      </c>
      <c r="L186" s="68">
        <f t="shared" si="143"/>
        <v>7.8205128205128203</v>
      </c>
      <c r="M186" s="69">
        <f t="shared" si="144"/>
        <v>1.95</v>
      </c>
      <c r="N186" s="148">
        <f t="shared" si="145"/>
        <v>0</v>
      </c>
      <c r="O186" s="78">
        <f t="shared" si="149"/>
        <v>8.7435897435897427</v>
      </c>
      <c r="P186" s="11"/>
      <c r="Q186" s="168">
        <v>620</v>
      </c>
      <c r="R186" s="161">
        <f>Q186/31</f>
        <v>20</v>
      </c>
      <c r="S186" s="154">
        <v>315</v>
      </c>
      <c r="T186" s="161">
        <f>S186/31</f>
        <v>10.161290322580646</v>
      </c>
      <c r="U186" s="39">
        <v>39</v>
      </c>
      <c r="V186" s="9">
        <v>0</v>
      </c>
      <c r="W186" s="163">
        <f t="shared" si="150"/>
        <v>39</v>
      </c>
      <c r="X186" s="9">
        <v>341</v>
      </c>
      <c r="Y186" s="154"/>
      <c r="Z186" s="154">
        <v>0</v>
      </c>
      <c r="AA186" s="155">
        <v>339</v>
      </c>
      <c r="AC186" s="8"/>
      <c r="AD186" s="8"/>
    </row>
    <row r="187" spans="1:30" x14ac:dyDescent="0.2">
      <c r="A187" s="207" t="s">
        <v>66</v>
      </c>
      <c r="B187" s="208">
        <v>20</v>
      </c>
      <c r="C187" s="209">
        <f t="shared" si="137"/>
        <v>100</v>
      </c>
      <c r="D187" s="64">
        <f t="shared" si="138"/>
        <v>20</v>
      </c>
      <c r="E187" s="65">
        <f t="shared" si="139"/>
        <v>0</v>
      </c>
      <c r="F187" s="145">
        <f t="shared" si="140"/>
        <v>20</v>
      </c>
      <c r="G187" s="159">
        <f t="shared" si="146"/>
        <v>43</v>
      </c>
      <c r="H187" s="210">
        <f t="shared" si="141"/>
        <v>50.333333333333329</v>
      </c>
      <c r="I187" s="69">
        <f t="shared" si="142"/>
        <v>8.4418604651162799</v>
      </c>
      <c r="J187" s="68">
        <f t="shared" si="147"/>
        <v>5.8875478363261706</v>
      </c>
      <c r="K187" s="69">
        <f t="shared" si="148"/>
        <v>12.658227848101266</v>
      </c>
      <c r="L187" s="68">
        <f t="shared" si="143"/>
        <v>6.9302325581395348</v>
      </c>
      <c r="M187" s="69">
        <f t="shared" si="144"/>
        <v>2.15</v>
      </c>
      <c r="N187" s="148">
        <f t="shared" si="145"/>
        <v>0</v>
      </c>
      <c r="O187" s="78">
        <f t="shared" si="149"/>
        <v>8.4418604651162799</v>
      </c>
      <c r="P187" s="11"/>
      <c r="Q187" s="168">
        <v>600</v>
      </c>
      <c r="R187" s="161">
        <f>Q187/30</f>
        <v>20</v>
      </c>
      <c r="S187" s="154">
        <v>302</v>
      </c>
      <c r="T187" s="161">
        <f>S187/30</f>
        <v>10.066666666666666</v>
      </c>
      <c r="U187" s="39">
        <v>43</v>
      </c>
      <c r="V187" s="9">
        <v>0</v>
      </c>
      <c r="W187" s="163">
        <f t="shared" si="150"/>
        <v>43</v>
      </c>
      <c r="X187" s="9">
        <v>363</v>
      </c>
      <c r="Y187" s="154"/>
      <c r="Z187" s="154">
        <v>0</v>
      </c>
      <c r="AA187" s="155">
        <v>363</v>
      </c>
      <c r="AC187" s="8"/>
      <c r="AD187" s="8"/>
    </row>
    <row r="188" spans="1:30" ht="12.75" thickBot="1" x14ac:dyDescent="0.25">
      <c r="A188" s="207" t="s">
        <v>68</v>
      </c>
      <c r="B188" s="208">
        <v>20</v>
      </c>
      <c r="C188" s="209">
        <f t="shared" si="137"/>
        <v>100</v>
      </c>
      <c r="D188" s="64">
        <f t="shared" si="138"/>
        <v>20</v>
      </c>
      <c r="E188" s="65">
        <f t="shared" si="139"/>
        <v>0</v>
      </c>
      <c r="F188" s="145">
        <f t="shared" si="140"/>
        <v>20</v>
      </c>
      <c r="G188" s="159">
        <f t="shared" si="146"/>
        <v>41</v>
      </c>
      <c r="H188" s="210">
        <f t="shared" si="141"/>
        <v>57.58064516129032</v>
      </c>
      <c r="I188" s="69">
        <f t="shared" si="142"/>
        <v>6.6829268292682924</v>
      </c>
      <c r="J188" s="68">
        <f t="shared" si="147"/>
        <v>5.8875478363261706</v>
      </c>
      <c r="K188" s="69">
        <f t="shared" si="148"/>
        <v>12.069473064468648</v>
      </c>
      <c r="L188" s="68">
        <f t="shared" si="143"/>
        <v>6.4146341463414638</v>
      </c>
      <c r="M188" s="69">
        <f t="shared" si="144"/>
        <v>2.0499999999999998</v>
      </c>
      <c r="N188" s="148">
        <f t="shared" si="145"/>
        <v>0</v>
      </c>
      <c r="O188" s="78">
        <f t="shared" si="149"/>
        <v>6.6829268292682924</v>
      </c>
      <c r="P188" s="11"/>
      <c r="Q188" s="168">
        <v>620</v>
      </c>
      <c r="R188" s="161">
        <f>Q188/31</f>
        <v>20</v>
      </c>
      <c r="S188" s="154">
        <v>357</v>
      </c>
      <c r="T188" s="161">
        <f>S188/31</f>
        <v>11.516129032258064</v>
      </c>
      <c r="U188" s="39">
        <v>41</v>
      </c>
      <c r="V188" s="9">
        <v>0</v>
      </c>
      <c r="W188" s="163">
        <f t="shared" si="150"/>
        <v>41</v>
      </c>
      <c r="X188" s="9">
        <v>274</v>
      </c>
      <c r="Y188" s="154"/>
      <c r="Z188" s="154">
        <v>0</v>
      </c>
      <c r="AA188" s="155">
        <v>274</v>
      </c>
      <c r="AC188" s="8"/>
      <c r="AD188" s="8"/>
    </row>
    <row r="189" spans="1:30" s="8" customFormat="1" ht="12.75" thickBot="1" x14ac:dyDescent="0.25">
      <c r="A189" s="256" t="s">
        <v>70</v>
      </c>
      <c r="B189" s="257">
        <v>20</v>
      </c>
      <c r="C189" s="258">
        <f>D189/B189*100</f>
        <v>100.40983606557377</v>
      </c>
      <c r="D189" s="259">
        <f>R189</f>
        <v>20.081967213114755</v>
      </c>
      <c r="E189" s="260">
        <f t="shared" si="139"/>
        <v>-8.1967213114754855E-2</v>
      </c>
      <c r="F189" s="261">
        <f>+R189</f>
        <v>20.081967213114755</v>
      </c>
      <c r="G189" s="262">
        <f>SUM(G177:G188)</f>
        <v>542</v>
      </c>
      <c r="H189" s="315">
        <f t="shared" si="141"/>
        <v>55.768707482993193</v>
      </c>
      <c r="I189" s="265">
        <f>X189/U189</f>
        <v>7.5</v>
      </c>
      <c r="J189" s="263">
        <f>B189/Y177*1000</f>
        <v>5.8875478363261706</v>
      </c>
      <c r="K189" s="265">
        <f>W189/Y177*1000/12</f>
        <v>13.320576979687962</v>
      </c>
      <c r="L189" s="263">
        <f t="shared" si="143"/>
        <v>5.9871086556169431</v>
      </c>
      <c r="M189" s="265">
        <f>W189/F189/12</f>
        <v>2.253265306122449</v>
      </c>
      <c r="N189" s="266">
        <f t="shared" si="145"/>
        <v>0.36832412523020258</v>
      </c>
      <c r="O189" s="267">
        <f t="shared" si="149"/>
        <v>7.4861878453038671</v>
      </c>
      <c r="P189" s="11"/>
      <c r="Q189" s="251">
        <f>SUM(Q177:Q188)</f>
        <v>7350</v>
      </c>
      <c r="R189" s="506">
        <f>Q189/366</f>
        <v>20.081967213114755</v>
      </c>
      <c r="S189" s="252">
        <f>SUM(S177:S188)</f>
        <v>4099</v>
      </c>
      <c r="T189" s="506">
        <f>S189/366</f>
        <v>11.199453551912569</v>
      </c>
      <c r="U189" s="253">
        <f>SUM(U177:U188)</f>
        <v>542</v>
      </c>
      <c r="V189" s="254">
        <f>SUM(V177:V188)</f>
        <v>1</v>
      </c>
      <c r="W189" s="253">
        <f t="shared" si="150"/>
        <v>543</v>
      </c>
      <c r="X189" s="254">
        <f>SUM(X177:X188)</f>
        <v>4065</v>
      </c>
      <c r="Y189" s="252">
        <v>3397</v>
      </c>
      <c r="Z189" s="252">
        <f>SUM(Z177:Z188)</f>
        <v>2</v>
      </c>
      <c r="AA189" s="255">
        <f>SUM(AA177:AA188)</f>
        <v>4012</v>
      </c>
    </row>
    <row r="190" spans="1:30" x14ac:dyDescent="0.2">
      <c r="A190" s="9"/>
      <c r="B190" s="11"/>
      <c r="C190" s="212"/>
      <c r="D190" s="65"/>
      <c r="E190" s="65"/>
      <c r="F190" s="65"/>
      <c r="G190" s="11"/>
      <c r="H190" s="11"/>
      <c r="I190" s="11"/>
      <c r="J190" s="11"/>
      <c r="K190" s="11"/>
      <c r="L190" s="11"/>
      <c r="M190" s="11"/>
      <c r="N190" s="11"/>
      <c r="O190" s="11"/>
      <c r="P190" s="11"/>
      <c r="Q190" s="9"/>
      <c r="R190" s="9"/>
      <c r="S190" s="9"/>
      <c r="T190" s="9"/>
      <c r="U190" s="9"/>
      <c r="V190" s="9"/>
      <c r="W190" s="9"/>
      <c r="X190" s="9"/>
      <c r="Y190" s="9"/>
      <c r="Z190" s="9"/>
      <c r="AC190" s="8"/>
      <c r="AD190" s="8"/>
    </row>
    <row r="191" spans="1:30" x14ac:dyDescent="0.2">
      <c r="A191" s="6" t="s">
        <v>112</v>
      </c>
      <c r="C191" s="392"/>
      <c r="D191" s="392"/>
      <c r="E191" s="406"/>
      <c r="F191" s="406"/>
      <c r="G191" s="407"/>
      <c r="H191" s="407"/>
      <c r="I191" s="407"/>
      <c r="J191" s="407"/>
      <c r="K191" s="407"/>
      <c r="P191" s="11"/>
      <c r="AC191" s="8"/>
      <c r="AD191" s="8"/>
    </row>
    <row r="192" spans="1:30" x14ac:dyDescent="0.2">
      <c r="C192" s="7"/>
      <c r="D192" s="392"/>
      <c r="E192" s="519" t="s">
        <v>131</v>
      </c>
      <c r="F192" s="519"/>
      <c r="G192" s="519"/>
      <c r="H192" s="519"/>
      <c r="I192" s="519"/>
      <c r="J192" s="519"/>
      <c r="K192" s="519"/>
      <c r="P192" s="11"/>
      <c r="AC192" s="8"/>
      <c r="AD192" s="8"/>
    </row>
    <row r="193" spans="1:30" x14ac:dyDescent="0.2">
      <c r="C193" s="404"/>
      <c r="D193" s="404"/>
      <c r="E193" s="520" t="s">
        <v>139</v>
      </c>
      <c r="F193" s="520"/>
      <c r="G193" s="520"/>
      <c r="H193" s="520"/>
      <c r="I193" s="520"/>
      <c r="J193" s="520"/>
      <c r="K193" s="520"/>
      <c r="P193" s="11"/>
      <c r="AC193" s="8"/>
      <c r="AD193" s="8"/>
    </row>
    <row r="194" spans="1:30" x14ac:dyDescent="0.2">
      <c r="C194" s="411"/>
      <c r="D194" s="411"/>
      <c r="E194" s="520" t="s">
        <v>156</v>
      </c>
      <c r="F194" s="520"/>
      <c r="G194" s="520"/>
      <c r="H194" s="520"/>
      <c r="I194" s="520"/>
      <c r="J194" s="520"/>
      <c r="K194" s="520"/>
      <c r="P194" s="11"/>
      <c r="AC194" s="8"/>
      <c r="AD194" s="8"/>
    </row>
    <row r="195" spans="1:30" x14ac:dyDescent="0.2">
      <c r="C195" s="205"/>
      <c r="D195" s="102"/>
      <c r="E195" s="521" t="s">
        <v>150</v>
      </c>
      <c r="F195" s="521"/>
      <c r="G195" s="521"/>
      <c r="H195" s="521"/>
      <c r="I195" s="521"/>
      <c r="J195" s="521"/>
      <c r="K195" s="521"/>
      <c r="P195" s="11"/>
      <c r="AC195" s="8"/>
      <c r="AD195" s="8"/>
    </row>
    <row r="196" spans="1:30" ht="12.75" thickBot="1" x14ac:dyDescent="0.25">
      <c r="C196" s="205"/>
      <c r="D196" s="102"/>
      <c r="E196" s="102"/>
      <c r="F196" s="102"/>
      <c r="P196" s="11"/>
      <c r="Q196" s="6"/>
      <c r="AC196" s="8"/>
      <c r="AD196" s="8"/>
    </row>
    <row r="197" spans="1:30" x14ac:dyDescent="0.2">
      <c r="A197" s="2"/>
      <c r="B197" s="17"/>
      <c r="C197" s="18" t="s">
        <v>7</v>
      </c>
      <c r="D197" s="19"/>
      <c r="E197" s="129"/>
      <c r="F197" s="20"/>
      <c r="G197" s="21"/>
      <c r="H197" s="21"/>
      <c r="I197" s="21"/>
      <c r="J197" s="21"/>
      <c r="K197" s="21"/>
      <c r="L197" s="21"/>
      <c r="M197" s="21"/>
      <c r="N197" s="22"/>
      <c r="O197" s="11"/>
      <c r="P197" s="11"/>
      <c r="AA197" s="1"/>
      <c r="AC197" s="8"/>
      <c r="AD197" s="8"/>
    </row>
    <row r="198" spans="1:30" ht="12.75" thickBot="1" x14ac:dyDescent="0.25">
      <c r="B198" s="508" t="s">
        <v>11</v>
      </c>
      <c r="C198" s="509"/>
      <c r="D198" s="509"/>
      <c r="E198" s="510"/>
      <c r="F198" s="131"/>
      <c r="G198" s="11"/>
      <c r="H198" s="79"/>
      <c r="I198" s="69"/>
      <c r="J198" s="11" t="s">
        <v>12</v>
      </c>
      <c r="K198" s="11"/>
      <c r="L198" s="11"/>
      <c r="M198" s="11"/>
      <c r="N198" s="132"/>
      <c r="O198" s="11"/>
      <c r="P198" s="11"/>
      <c r="Q198" s="409" t="s">
        <v>151</v>
      </c>
      <c r="R198" s="409"/>
      <c r="AA198" s="1"/>
      <c r="AC198" s="8"/>
      <c r="AD198" s="8"/>
    </row>
    <row r="199" spans="1:30" ht="132.75" thickBot="1" x14ac:dyDescent="0.25">
      <c r="A199" s="133"/>
      <c r="B199" s="389" t="s">
        <v>14</v>
      </c>
      <c r="C199" s="134" t="s">
        <v>15</v>
      </c>
      <c r="D199" s="135" t="s">
        <v>16</v>
      </c>
      <c r="E199" s="135" t="s">
        <v>17</v>
      </c>
      <c r="F199" s="135" t="s">
        <v>18</v>
      </c>
      <c r="G199" s="389" t="s">
        <v>19</v>
      </c>
      <c r="H199" s="389" t="s">
        <v>20</v>
      </c>
      <c r="I199" s="389" t="s">
        <v>21</v>
      </c>
      <c r="J199" s="511" t="s">
        <v>22</v>
      </c>
      <c r="K199" s="512"/>
      <c r="L199" s="389" t="s">
        <v>23</v>
      </c>
      <c r="M199" s="389" t="s">
        <v>24</v>
      </c>
      <c r="N199" s="389" t="s">
        <v>25</v>
      </c>
      <c r="O199" s="136" t="s">
        <v>26</v>
      </c>
      <c r="P199" s="11"/>
      <c r="Q199" s="137" t="s">
        <v>27</v>
      </c>
      <c r="R199" s="138" t="s">
        <v>28</v>
      </c>
      <c r="S199" s="138" t="s">
        <v>29</v>
      </c>
      <c r="T199" s="138" t="s">
        <v>30</v>
      </c>
      <c r="U199" s="138" t="s">
        <v>31</v>
      </c>
      <c r="V199" s="138" t="s">
        <v>32</v>
      </c>
      <c r="W199" s="139" t="s">
        <v>33</v>
      </c>
      <c r="X199" s="139" t="s">
        <v>34</v>
      </c>
      <c r="Y199" s="139" t="s">
        <v>176</v>
      </c>
      <c r="Z199" s="139" t="s">
        <v>36</v>
      </c>
      <c r="AA199" s="140" t="s">
        <v>37</v>
      </c>
      <c r="AC199" s="8"/>
      <c r="AD199" s="8"/>
    </row>
    <row r="200" spans="1:30" x14ac:dyDescent="0.2">
      <c r="A200" s="207" t="s">
        <v>46</v>
      </c>
      <c r="B200" s="208">
        <v>6</v>
      </c>
      <c r="C200" s="209">
        <f t="shared" ref="C200:C211" si="151">D200/B200*100</f>
        <v>100</v>
      </c>
      <c r="D200" s="64">
        <f t="shared" ref="D200:D211" si="152">R200</f>
        <v>6</v>
      </c>
      <c r="E200" s="65">
        <f t="shared" ref="E200:E212" si="153">B200-D200</f>
        <v>0</v>
      </c>
      <c r="F200" s="145">
        <f t="shared" ref="F200:F211" si="154">+R200</f>
        <v>6</v>
      </c>
      <c r="G200" s="147">
        <f>+U200</f>
        <v>15</v>
      </c>
      <c r="H200" s="68">
        <f t="shared" ref="H200:H212" si="155">S200/Q200*100</f>
        <v>77.41935483870968</v>
      </c>
      <c r="I200" s="173">
        <f t="shared" ref="I200:I212" si="156">X200/U200</f>
        <v>9.8000000000000007</v>
      </c>
      <c r="J200" s="68">
        <f>B200/Y200*1000</f>
        <v>0.11031642427696778</v>
      </c>
      <c r="K200" s="69">
        <f>W200/Y200*1000</f>
        <v>0.69867068708746249</v>
      </c>
      <c r="L200" s="68">
        <f t="shared" ref="L200:L212" si="157">SUM(Q200-S200)/W200</f>
        <v>1.1052631578947369</v>
      </c>
      <c r="M200" s="69">
        <f t="shared" ref="M200:M211" si="158">W200/F200</f>
        <v>6.333333333333333</v>
      </c>
      <c r="N200" s="148">
        <f t="shared" ref="N200:N212" si="159">Z200/W200*100</f>
        <v>0</v>
      </c>
      <c r="O200" s="36">
        <f>+X200/W200</f>
        <v>3.8684210526315788</v>
      </c>
      <c r="P200" s="11"/>
      <c r="Q200" s="149">
        <v>186</v>
      </c>
      <c r="R200" s="150">
        <f>Q200/31</f>
        <v>6</v>
      </c>
      <c r="S200" s="151">
        <v>144</v>
      </c>
      <c r="T200" s="150">
        <f>S200/31</f>
        <v>4.645161290322581</v>
      </c>
      <c r="U200" s="152">
        <v>15</v>
      </c>
      <c r="V200" s="153">
        <v>23</v>
      </c>
      <c r="W200" s="152">
        <f>+V200+U200</f>
        <v>38</v>
      </c>
      <c r="X200" s="153">
        <v>147</v>
      </c>
      <c r="Y200" s="211">
        <v>54389</v>
      </c>
      <c r="Z200" s="151">
        <v>0</v>
      </c>
      <c r="AA200" s="155">
        <v>145</v>
      </c>
      <c r="AC200" s="8"/>
      <c r="AD200" s="8"/>
    </row>
    <row r="201" spans="1:30" x14ac:dyDescent="0.2">
      <c r="A201" s="207" t="s">
        <v>48</v>
      </c>
      <c r="B201" s="208">
        <v>6</v>
      </c>
      <c r="C201" s="209">
        <f t="shared" si="151"/>
        <v>100</v>
      </c>
      <c r="D201" s="64">
        <f t="shared" si="152"/>
        <v>6</v>
      </c>
      <c r="E201" s="65">
        <f t="shared" si="153"/>
        <v>0</v>
      </c>
      <c r="F201" s="145">
        <f t="shared" si="154"/>
        <v>6</v>
      </c>
      <c r="G201" s="159">
        <f>+U201</f>
        <v>15</v>
      </c>
      <c r="H201" s="68">
        <f t="shared" si="155"/>
        <v>67.241379310344826</v>
      </c>
      <c r="I201" s="173">
        <f t="shared" si="156"/>
        <v>6.4666666666666668</v>
      </c>
      <c r="J201" s="68">
        <f t="shared" ref="J201:J212" si="160">B201/Y$200*1000</f>
        <v>0.11031642427696778</v>
      </c>
      <c r="K201" s="69">
        <f t="shared" ref="K201:K211" si="161">W201/Y$200*1000</f>
        <v>0.5699681920976668</v>
      </c>
      <c r="L201" s="68">
        <f t="shared" si="157"/>
        <v>1.8387096774193548</v>
      </c>
      <c r="M201" s="69">
        <f t="shared" si="158"/>
        <v>5.166666666666667</v>
      </c>
      <c r="N201" s="148">
        <f t="shared" si="159"/>
        <v>0</v>
      </c>
      <c r="O201" s="78">
        <f t="shared" ref="O201:O212" si="162">+X201/W201</f>
        <v>3.129032258064516</v>
      </c>
      <c r="P201" s="11"/>
      <c r="Q201" s="160">
        <v>174</v>
      </c>
      <c r="R201" s="161">
        <f>Q201/29</f>
        <v>6</v>
      </c>
      <c r="S201" s="162">
        <v>117</v>
      </c>
      <c r="T201" s="161">
        <f>S201/29</f>
        <v>4.0344827586206895</v>
      </c>
      <c r="U201" s="163">
        <v>15</v>
      </c>
      <c r="V201" s="13">
        <v>16</v>
      </c>
      <c r="W201" s="163">
        <f t="shared" ref="W201:W212" si="163">+V201+U201</f>
        <v>31</v>
      </c>
      <c r="X201" s="13">
        <v>97</v>
      </c>
      <c r="Y201" s="154"/>
      <c r="Z201" s="162">
        <v>0</v>
      </c>
      <c r="AA201" s="155">
        <v>97</v>
      </c>
      <c r="AC201" s="8"/>
      <c r="AD201" s="8"/>
    </row>
    <row r="202" spans="1:30" x14ac:dyDescent="0.2">
      <c r="A202" s="207" t="s">
        <v>50</v>
      </c>
      <c r="B202" s="208">
        <v>6</v>
      </c>
      <c r="C202" s="209">
        <f t="shared" si="151"/>
        <v>100</v>
      </c>
      <c r="D202" s="64">
        <f t="shared" si="152"/>
        <v>6</v>
      </c>
      <c r="E202" s="65">
        <f t="shared" si="153"/>
        <v>0</v>
      </c>
      <c r="F202" s="145">
        <f t="shared" si="154"/>
        <v>6</v>
      </c>
      <c r="G202" s="159">
        <f t="shared" ref="G202:G211" si="164">+U202</f>
        <v>22</v>
      </c>
      <c r="H202" s="68">
        <f t="shared" si="155"/>
        <v>62.365591397849464</v>
      </c>
      <c r="I202" s="173">
        <f t="shared" si="156"/>
        <v>5.5454545454545459</v>
      </c>
      <c r="J202" s="68">
        <f t="shared" si="160"/>
        <v>0.11031642427696778</v>
      </c>
      <c r="K202" s="69">
        <f t="shared" si="161"/>
        <v>0.66189854566180661</v>
      </c>
      <c r="L202" s="68">
        <f t="shared" si="157"/>
        <v>1.9444444444444444</v>
      </c>
      <c r="M202" s="69">
        <f t="shared" si="158"/>
        <v>6</v>
      </c>
      <c r="N202" s="148">
        <f t="shared" si="159"/>
        <v>0</v>
      </c>
      <c r="O202" s="78">
        <f t="shared" si="162"/>
        <v>3.3888888888888888</v>
      </c>
      <c r="P202" s="11"/>
      <c r="Q202" s="168">
        <v>186</v>
      </c>
      <c r="R202" s="161">
        <f>Q202/31</f>
        <v>6</v>
      </c>
      <c r="S202" s="154">
        <v>116</v>
      </c>
      <c r="T202" s="161">
        <f>S202/31</f>
        <v>3.7419354838709675</v>
      </c>
      <c r="U202" s="39">
        <v>22</v>
      </c>
      <c r="V202" s="9">
        <v>14</v>
      </c>
      <c r="W202" s="163">
        <f t="shared" si="163"/>
        <v>36</v>
      </c>
      <c r="X202" s="9">
        <v>122</v>
      </c>
      <c r="Y202" s="154"/>
      <c r="Z202" s="154">
        <v>0</v>
      </c>
      <c r="AA202" s="155">
        <v>119</v>
      </c>
      <c r="AC202" s="8"/>
      <c r="AD202" s="8"/>
    </row>
    <row r="203" spans="1:30" x14ac:dyDescent="0.2">
      <c r="A203" s="207" t="s">
        <v>52</v>
      </c>
      <c r="B203" s="208">
        <v>6</v>
      </c>
      <c r="C203" s="209">
        <f t="shared" si="151"/>
        <v>100</v>
      </c>
      <c r="D203" s="64">
        <f t="shared" si="152"/>
        <v>6</v>
      </c>
      <c r="E203" s="65">
        <f t="shared" si="153"/>
        <v>0</v>
      </c>
      <c r="F203" s="145">
        <f t="shared" si="154"/>
        <v>6</v>
      </c>
      <c r="G203" s="159">
        <f t="shared" si="164"/>
        <v>24</v>
      </c>
      <c r="H203" s="68">
        <f t="shared" si="155"/>
        <v>48.333333333333336</v>
      </c>
      <c r="I203" s="173">
        <f t="shared" si="156"/>
        <v>4.583333333333333</v>
      </c>
      <c r="J203" s="68">
        <f t="shared" si="160"/>
        <v>0.11031642427696778</v>
      </c>
      <c r="K203" s="69">
        <f t="shared" si="161"/>
        <v>0.5699681920976668</v>
      </c>
      <c r="L203" s="68">
        <f t="shared" si="157"/>
        <v>3</v>
      </c>
      <c r="M203" s="69">
        <f t="shared" si="158"/>
        <v>5.166666666666667</v>
      </c>
      <c r="N203" s="148">
        <f t="shared" si="159"/>
        <v>3.225806451612903</v>
      </c>
      <c r="O203" s="78">
        <f t="shared" si="162"/>
        <v>3.5483870967741935</v>
      </c>
      <c r="P203" s="11"/>
      <c r="Q203" s="168">
        <v>180</v>
      </c>
      <c r="R203" s="161">
        <f>Q203/30</f>
        <v>6</v>
      </c>
      <c r="S203" s="154">
        <v>87</v>
      </c>
      <c r="T203" s="161">
        <f>S203/30</f>
        <v>2.9</v>
      </c>
      <c r="U203" s="39">
        <v>24</v>
      </c>
      <c r="V203" s="9">
        <v>7</v>
      </c>
      <c r="W203" s="163">
        <f t="shared" si="163"/>
        <v>31</v>
      </c>
      <c r="X203" s="9">
        <v>110</v>
      </c>
      <c r="Y203" s="154"/>
      <c r="Z203" s="154">
        <v>1</v>
      </c>
      <c r="AA203" s="155">
        <v>109</v>
      </c>
      <c r="AC203" s="8"/>
      <c r="AD203" s="8"/>
    </row>
    <row r="204" spans="1:30" x14ac:dyDescent="0.2">
      <c r="A204" s="207" t="s">
        <v>54</v>
      </c>
      <c r="B204" s="208">
        <v>6</v>
      </c>
      <c r="C204" s="209">
        <f t="shared" si="151"/>
        <v>100</v>
      </c>
      <c r="D204" s="64">
        <f t="shared" si="152"/>
        <v>6</v>
      </c>
      <c r="E204" s="65">
        <f t="shared" si="153"/>
        <v>0</v>
      </c>
      <c r="F204" s="145">
        <f t="shared" si="154"/>
        <v>6</v>
      </c>
      <c r="G204" s="159">
        <f t="shared" si="164"/>
        <v>20</v>
      </c>
      <c r="H204" s="68">
        <f t="shared" si="155"/>
        <v>68.27956989247312</v>
      </c>
      <c r="I204" s="173">
        <f t="shared" si="156"/>
        <v>4.8</v>
      </c>
      <c r="J204" s="68">
        <f t="shared" si="160"/>
        <v>0.11031642427696778</v>
      </c>
      <c r="K204" s="69">
        <f t="shared" si="161"/>
        <v>0.5699681920976668</v>
      </c>
      <c r="L204" s="68">
        <f t="shared" si="157"/>
        <v>1.903225806451613</v>
      </c>
      <c r="M204" s="69">
        <f t="shared" si="158"/>
        <v>5.166666666666667</v>
      </c>
      <c r="N204" s="148">
        <f t="shared" si="159"/>
        <v>0</v>
      </c>
      <c r="O204" s="78">
        <f t="shared" si="162"/>
        <v>3.096774193548387</v>
      </c>
      <c r="P204" s="11"/>
      <c r="Q204" s="168">
        <v>186</v>
      </c>
      <c r="R204" s="161">
        <f>Q204/31</f>
        <v>6</v>
      </c>
      <c r="S204" s="154">
        <v>127</v>
      </c>
      <c r="T204" s="161">
        <f>S204/31</f>
        <v>4.096774193548387</v>
      </c>
      <c r="U204" s="39">
        <v>20</v>
      </c>
      <c r="V204" s="9">
        <v>11</v>
      </c>
      <c r="W204" s="163">
        <f t="shared" si="163"/>
        <v>31</v>
      </c>
      <c r="X204" s="9">
        <v>96</v>
      </c>
      <c r="Y204" s="154"/>
      <c r="Z204" s="154">
        <v>0</v>
      </c>
      <c r="AA204" s="155">
        <v>96</v>
      </c>
      <c r="AC204" s="8"/>
      <c r="AD204" s="8"/>
    </row>
    <row r="205" spans="1:30" x14ac:dyDescent="0.2">
      <c r="A205" s="207" t="s">
        <v>56</v>
      </c>
      <c r="B205" s="208">
        <v>6</v>
      </c>
      <c r="C205" s="209">
        <f t="shared" si="151"/>
        <v>100</v>
      </c>
      <c r="D205" s="64">
        <f t="shared" si="152"/>
        <v>6</v>
      </c>
      <c r="E205" s="65">
        <f t="shared" si="153"/>
        <v>0</v>
      </c>
      <c r="F205" s="145">
        <f t="shared" si="154"/>
        <v>6</v>
      </c>
      <c r="G205" s="159">
        <f t="shared" si="164"/>
        <v>21</v>
      </c>
      <c r="H205" s="68">
        <f t="shared" si="155"/>
        <v>61.666666666666671</v>
      </c>
      <c r="I205" s="173">
        <f t="shared" si="156"/>
        <v>5.5714285714285712</v>
      </c>
      <c r="J205" s="68">
        <f t="shared" si="160"/>
        <v>0.11031642427696778</v>
      </c>
      <c r="K205" s="69">
        <f t="shared" si="161"/>
        <v>0.64351247494897867</v>
      </c>
      <c r="L205" s="68">
        <f t="shared" si="157"/>
        <v>1.9714285714285715</v>
      </c>
      <c r="M205" s="69">
        <f t="shared" si="158"/>
        <v>5.833333333333333</v>
      </c>
      <c r="N205" s="148">
        <f t="shared" si="159"/>
        <v>0</v>
      </c>
      <c r="O205" s="78">
        <f t="shared" si="162"/>
        <v>3.342857142857143</v>
      </c>
      <c r="P205" s="11"/>
      <c r="Q205" s="168">
        <v>180</v>
      </c>
      <c r="R205" s="161">
        <f>Q205/30</f>
        <v>6</v>
      </c>
      <c r="S205" s="154">
        <v>111</v>
      </c>
      <c r="T205" s="161">
        <f>S205/30</f>
        <v>3.7</v>
      </c>
      <c r="U205" s="39">
        <v>21</v>
      </c>
      <c r="V205" s="9">
        <v>14</v>
      </c>
      <c r="W205" s="163">
        <f t="shared" si="163"/>
        <v>35</v>
      </c>
      <c r="X205" s="9">
        <v>117</v>
      </c>
      <c r="Y205" s="154"/>
      <c r="Z205" s="154">
        <v>0</v>
      </c>
      <c r="AA205" s="155">
        <v>117</v>
      </c>
      <c r="AC205" s="8"/>
      <c r="AD205" s="8"/>
    </row>
    <row r="206" spans="1:30" x14ac:dyDescent="0.2">
      <c r="A206" s="207" t="s">
        <v>58</v>
      </c>
      <c r="B206" s="208">
        <v>6</v>
      </c>
      <c r="C206" s="209">
        <f t="shared" si="151"/>
        <v>100</v>
      </c>
      <c r="D206" s="64">
        <f t="shared" si="152"/>
        <v>6</v>
      </c>
      <c r="E206" s="65">
        <f t="shared" si="153"/>
        <v>0</v>
      </c>
      <c r="F206" s="145">
        <f t="shared" si="154"/>
        <v>6</v>
      </c>
      <c r="G206" s="159">
        <f t="shared" si="164"/>
        <v>15</v>
      </c>
      <c r="H206" s="68">
        <f t="shared" si="155"/>
        <v>79.569892473118273</v>
      </c>
      <c r="I206" s="173">
        <f t="shared" si="156"/>
        <v>9.9333333333333336</v>
      </c>
      <c r="J206" s="68">
        <f t="shared" si="160"/>
        <v>0.11031642427696778</v>
      </c>
      <c r="K206" s="69">
        <f t="shared" si="161"/>
        <v>0.60674033352332268</v>
      </c>
      <c r="L206" s="68">
        <f t="shared" si="157"/>
        <v>1.1515151515151516</v>
      </c>
      <c r="M206" s="69">
        <f t="shared" si="158"/>
        <v>5.5</v>
      </c>
      <c r="N206" s="148">
        <f t="shared" si="159"/>
        <v>0</v>
      </c>
      <c r="O206" s="78">
        <f t="shared" si="162"/>
        <v>4.5151515151515156</v>
      </c>
      <c r="P206" s="11"/>
      <c r="Q206" s="168">
        <v>186</v>
      </c>
      <c r="R206" s="161">
        <f>Q206/31</f>
        <v>6</v>
      </c>
      <c r="S206" s="154">
        <v>148</v>
      </c>
      <c r="T206" s="161">
        <f>S206/31</f>
        <v>4.774193548387097</v>
      </c>
      <c r="U206" s="39">
        <v>15</v>
      </c>
      <c r="V206" s="9">
        <v>18</v>
      </c>
      <c r="W206" s="163">
        <f t="shared" si="163"/>
        <v>33</v>
      </c>
      <c r="X206" s="9">
        <v>149</v>
      </c>
      <c r="Y206" s="154"/>
      <c r="Z206" s="154">
        <v>0</v>
      </c>
      <c r="AA206" s="155">
        <v>149</v>
      </c>
      <c r="AC206" s="8"/>
      <c r="AD206" s="8"/>
    </row>
    <row r="207" spans="1:30" x14ac:dyDescent="0.2">
      <c r="A207" s="207" t="s">
        <v>60</v>
      </c>
      <c r="B207" s="208">
        <v>6</v>
      </c>
      <c r="C207" s="209">
        <f t="shared" si="151"/>
        <v>100</v>
      </c>
      <c r="D207" s="64">
        <f t="shared" si="152"/>
        <v>6</v>
      </c>
      <c r="E207" s="65">
        <f t="shared" si="153"/>
        <v>0</v>
      </c>
      <c r="F207" s="145">
        <f t="shared" si="154"/>
        <v>6</v>
      </c>
      <c r="G207" s="159">
        <f t="shared" si="164"/>
        <v>24</v>
      </c>
      <c r="H207" s="68">
        <f t="shared" si="155"/>
        <v>84.946236559139791</v>
      </c>
      <c r="I207" s="173">
        <f t="shared" si="156"/>
        <v>7.166666666666667</v>
      </c>
      <c r="J207" s="68">
        <f t="shared" si="160"/>
        <v>0.11031642427696778</v>
      </c>
      <c r="K207" s="69">
        <f t="shared" si="161"/>
        <v>0.77221496993877436</v>
      </c>
      <c r="L207" s="68">
        <f t="shared" si="157"/>
        <v>0.66666666666666663</v>
      </c>
      <c r="M207" s="69">
        <f t="shared" si="158"/>
        <v>7</v>
      </c>
      <c r="N207" s="148">
        <f t="shared" si="159"/>
        <v>2.3809523809523809</v>
      </c>
      <c r="O207" s="78">
        <f t="shared" si="162"/>
        <v>4.0952380952380949</v>
      </c>
      <c r="P207" s="11"/>
      <c r="Q207" s="168">
        <v>186</v>
      </c>
      <c r="R207" s="161">
        <f>Q207/31</f>
        <v>6</v>
      </c>
      <c r="S207" s="154">
        <v>158</v>
      </c>
      <c r="T207" s="161">
        <f>S207/31</f>
        <v>5.096774193548387</v>
      </c>
      <c r="U207" s="39">
        <v>24</v>
      </c>
      <c r="V207" s="9">
        <v>18</v>
      </c>
      <c r="W207" s="163">
        <f t="shared" si="163"/>
        <v>42</v>
      </c>
      <c r="X207" s="9">
        <v>172</v>
      </c>
      <c r="Y207" s="154"/>
      <c r="Z207" s="154">
        <v>1</v>
      </c>
      <c r="AA207" s="155">
        <v>172</v>
      </c>
      <c r="AC207" s="8"/>
      <c r="AD207" s="8"/>
    </row>
    <row r="208" spans="1:30" x14ac:dyDescent="0.2">
      <c r="A208" s="207" t="s">
        <v>62</v>
      </c>
      <c r="B208" s="208">
        <v>6</v>
      </c>
      <c r="C208" s="209">
        <f t="shared" si="151"/>
        <v>100</v>
      </c>
      <c r="D208" s="64">
        <f t="shared" si="152"/>
        <v>6</v>
      </c>
      <c r="E208" s="65">
        <f t="shared" si="153"/>
        <v>0</v>
      </c>
      <c r="F208" s="145">
        <f t="shared" si="154"/>
        <v>6</v>
      </c>
      <c r="G208" s="159">
        <f t="shared" si="164"/>
        <v>17</v>
      </c>
      <c r="H208" s="68">
        <f t="shared" si="155"/>
        <v>58.333333333333336</v>
      </c>
      <c r="I208" s="173">
        <f t="shared" si="156"/>
        <v>7.0588235294117645</v>
      </c>
      <c r="J208" s="68">
        <f t="shared" si="160"/>
        <v>0.11031642427696778</v>
      </c>
      <c r="K208" s="69">
        <f t="shared" si="161"/>
        <v>0.44126569710787111</v>
      </c>
      <c r="L208" s="68">
        <f t="shared" si="157"/>
        <v>3.125</v>
      </c>
      <c r="M208" s="69">
        <f t="shared" si="158"/>
        <v>4</v>
      </c>
      <c r="N208" s="148">
        <f t="shared" si="159"/>
        <v>0</v>
      </c>
      <c r="O208" s="78">
        <f t="shared" si="162"/>
        <v>5</v>
      </c>
      <c r="P208" s="11"/>
      <c r="Q208" s="168">
        <v>180</v>
      </c>
      <c r="R208" s="161">
        <f>Q208/30</f>
        <v>6</v>
      </c>
      <c r="S208" s="154">
        <v>105</v>
      </c>
      <c r="T208" s="161">
        <f>S208/30</f>
        <v>3.5</v>
      </c>
      <c r="U208" s="39">
        <v>17</v>
      </c>
      <c r="V208" s="9">
        <v>7</v>
      </c>
      <c r="W208" s="163">
        <f t="shared" si="163"/>
        <v>24</v>
      </c>
      <c r="X208" s="9">
        <v>120</v>
      </c>
      <c r="Y208" s="154"/>
      <c r="Z208" s="154">
        <v>0</v>
      </c>
      <c r="AA208" s="155">
        <v>120</v>
      </c>
      <c r="AC208" s="8"/>
      <c r="AD208" s="8"/>
    </row>
    <row r="209" spans="1:30" x14ac:dyDescent="0.2">
      <c r="A209" s="207" t="s">
        <v>64</v>
      </c>
      <c r="B209" s="208">
        <v>6</v>
      </c>
      <c r="C209" s="209">
        <f t="shared" si="151"/>
        <v>100</v>
      </c>
      <c r="D209" s="64">
        <f t="shared" si="152"/>
        <v>6</v>
      </c>
      <c r="E209" s="65">
        <f t="shared" si="153"/>
        <v>0</v>
      </c>
      <c r="F209" s="145">
        <f t="shared" si="154"/>
        <v>6</v>
      </c>
      <c r="G209" s="159">
        <f t="shared" si="164"/>
        <v>14</v>
      </c>
      <c r="H209" s="68">
        <f t="shared" si="155"/>
        <v>37.096774193548384</v>
      </c>
      <c r="I209" s="173">
        <f t="shared" si="156"/>
        <v>4.5714285714285712</v>
      </c>
      <c r="J209" s="68">
        <f t="shared" si="160"/>
        <v>0.11031642427696778</v>
      </c>
      <c r="K209" s="69">
        <f t="shared" si="161"/>
        <v>0.29417713140524737</v>
      </c>
      <c r="L209" s="68">
        <f t="shared" si="157"/>
        <v>7.3125</v>
      </c>
      <c r="M209" s="69">
        <f t="shared" si="158"/>
        <v>2.6666666666666665</v>
      </c>
      <c r="N209" s="148">
        <f t="shared" si="159"/>
        <v>0</v>
      </c>
      <c r="O209" s="78">
        <f t="shared" si="162"/>
        <v>4</v>
      </c>
      <c r="P209" s="11"/>
      <c r="Q209" s="168">
        <v>186</v>
      </c>
      <c r="R209" s="161">
        <f>Q209/31</f>
        <v>6</v>
      </c>
      <c r="S209" s="154">
        <v>69</v>
      </c>
      <c r="T209" s="161">
        <f>S209/31</f>
        <v>2.225806451612903</v>
      </c>
      <c r="U209" s="39">
        <v>14</v>
      </c>
      <c r="V209" s="9">
        <v>2</v>
      </c>
      <c r="W209" s="163">
        <f t="shared" si="163"/>
        <v>16</v>
      </c>
      <c r="X209" s="9">
        <v>64</v>
      </c>
      <c r="Y209" s="154"/>
      <c r="Z209" s="154">
        <v>0</v>
      </c>
      <c r="AA209" s="155">
        <v>64</v>
      </c>
      <c r="AC209" s="8"/>
      <c r="AD209" s="8"/>
    </row>
    <row r="210" spans="1:30" x14ac:dyDescent="0.2">
      <c r="A210" s="207" t="s">
        <v>66</v>
      </c>
      <c r="B210" s="208">
        <v>6</v>
      </c>
      <c r="C210" s="209">
        <f t="shared" si="151"/>
        <v>100</v>
      </c>
      <c r="D210" s="64">
        <f t="shared" si="152"/>
        <v>6</v>
      </c>
      <c r="E210" s="65">
        <f t="shared" si="153"/>
        <v>0</v>
      </c>
      <c r="F210" s="145">
        <f t="shared" si="154"/>
        <v>6</v>
      </c>
      <c r="G210" s="159">
        <f t="shared" si="164"/>
        <v>17</v>
      </c>
      <c r="H210" s="68">
        <f t="shared" si="155"/>
        <v>42.222222222222221</v>
      </c>
      <c r="I210" s="173">
        <f t="shared" si="156"/>
        <v>4.6470588235294121</v>
      </c>
      <c r="J210" s="68">
        <f t="shared" si="160"/>
        <v>0.11031642427696778</v>
      </c>
      <c r="K210" s="69">
        <f t="shared" si="161"/>
        <v>0.42287962639504312</v>
      </c>
      <c r="L210" s="68">
        <f t="shared" si="157"/>
        <v>4.5217391304347823</v>
      </c>
      <c r="M210" s="69">
        <f t="shared" si="158"/>
        <v>3.8333333333333335</v>
      </c>
      <c r="N210" s="148">
        <f t="shared" si="159"/>
        <v>0</v>
      </c>
      <c r="O210" s="78">
        <f t="shared" si="162"/>
        <v>3.4347826086956523</v>
      </c>
      <c r="P210" s="11"/>
      <c r="Q210" s="168">
        <v>180</v>
      </c>
      <c r="R210" s="161">
        <f>Q210/30</f>
        <v>6</v>
      </c>
      <c r="S210" s="154">
        <v>76</v>
      </c>
      <c r="T210" s="161">
        <f>S210/30</f>
        <v>2.5333333333333332</v>
      </c>
      <c r="U210" s="39">
        <v>17</v>
      </c>
      <c r="V210" s="9">
        <v>6</v>
      </c>
      <c r="W210" s="163">
        <f t="shared" si="163"/>
        <v>23</v>
      </c>
      <c r="X210" s="9">
        <v>79</v>
      </c>
      <c r="Y210" s="154"/>
      <c r="Z210" s="154">
        <v>0</v>
      </c>
      <c r="AA210" s="155">
        <v>79</v>
      </c>
      <c r="AC210" s="8"/>
      <c r="AD210" s="8"/>
    </row>
    <row r="211" spans="1:30" ht="12.75" thickBot="1" x14ac:dyDescent="0.25">
      <c r="A211" s="207" t="s">
        <v>68</v>
      </c>
      <c r="B211" s="208">
        <v>6</v>
      </c>
      <c r="C211" s="209">
        <f t="shared" si="151"/>
        <v>100</v>
      </c>
      <c r="D211" s="64">
        <f t="shared" si="152"/>
        <v>6</v>
      </c>
      <c r="E211" s="65">
        <f t="shared" si="153"/>
        <v>0</v>
      </c>
      <c r="F211" s="145">
        <f t="shared" si="154"/>
        <v>6</v>
      </c>
      <c r="G211" s="159">
        <f t="shared" si="164"/>
        <v>15</v>
      </c>
      <c r="H211" s="68">
        <f t="shared" si="155"/>
        <v>41.397849462365592</v>
      </c>
      <c r="I211" s="173">
        <f t="shared" si="156"/>
        <v>4.8</v>
      </c>
      <c r="J211" s="68">
        <f t="shared" si="160"/>
        <v>0.11031642427696778</v>
      </c>
      <c r="K211" s="69">
        <f t="shared" si="161"/>
        <v>0.38610748496938718</v>
      </c>
      <c r="L211" s="68">
        <f t="shared" si="157"/>
        <v>5.1904761904761907</v>
      </c>
      <c r="M211" s="69">
        <f t="shared" si="158"/>
        <v>3.5</v>
      </c>
      <c r="N211" s="148">
        <f t="shared" si="159"/>
        <v>0</v>
      </c>
      <c r="O211" s="78">
        <f t="shared" si="162"/>
        <v>3.4285714285714284</v>
      </c>
      <c r="P211" s="11"/>
      <c r="Q211" s="168">
        <v>186</v>
      </c>
      <c r="R211" s="161">
        <f>Q211/31</f>
        <v>6</v>
      </c>
      <c r="S211" s="154">
        <v>77</v>
      </c>
      <c r="T211" s="161">
        <f>S211/31</f>
        <v>2.4838709677419355</v>
      </c>
      <c r="U211" s="39">
        <v>15</v>
      </c>
      <c r="V211" s="9">
        <v>6</v>
      </c>
      <c r="W211" s="163">
        <f t="shared" si="163"/>
        <v>21</v>
      </c>
      <c r="X211" s="9">
        <v>72</v>
      </c>
      <c r="Y211" s="154"/>
      <c r="Z211" s="154">
        <v>0</v>
      </c>
      <c r="AA211" s="155">
        <v>72</v>
      </c>
      <c r="AC211" s="8"/>
      <c r="AD211" s="8"/>
    </row>
    <row r="212" spans="1:30" s="8" customFormat="1" ht="12.75" thickBot="1" x14ac:dyDescent="0.25">
      <c r="A212" s="256" t="s">
        <v>70</v>
      </c>
      <c r="B212" s="257">
        <v>6</v>
      </c>
      <c r="C212" s="258">
        <f>D212/B212*100</f>
        <v>100</v>
      </c>
      <c r="D212" s="259">
        <f>R212</f>
        <v>6</v>
      </c>
      <c r="E212" s="260">
        <f t="shared" si="153"/>
        <v>0</v>
      </c>
      <c r="F212" s="261">
        <f>+R212</f>
        <v>6</v>
      </c>
      <c r="G212" s="262">
        <f>SUM(G200:G211)</f>
        <v>219</v>
      </c>
      <c r="H212" s="263">
        <f t="shared" si="155"/>
        <v>60.792349726775953</v>
      </c>
      <c r="I212" s="264">
        <f t="shared" si="156"/>
        <v>6.1415525114155249</v>
      </c>
      <c r="J212" s="263">
        <f t="shared" si="160"/>
        <v>0.11031642427696778</v>
      </c>
      <c r="K212" s="265">
        <f>W212/Y$200*1000/12</f>
        <v>0.55311429394424116</v>
      </c>
      <c r="L212" s="263">
        <f t="shared" si="157"/>
        <v>2.3850415512465375</v>
      </c>
      <c r="M212" s="265">
        <f>W212/F212/12</f>
        <v>5.0138888888888884</v>
      </c>
      <c r="N212" s="266">
        <f t="shared" si="159"/>
        <v>0.554016620498615</v>
      </c>
      <c r="O212" s="267">
        <f t="shared" si="162"/>
        <v>3.7257617728531858</v>
      </c>
      <c r="P212" s="11"/>
      <c r="Q212" s="268">
        <f>SUM(Q200:Q211)</f>
        <v>2196</v>
      </c>
      <c r="R212" s="506">
        <f>Q212/366</f>
        <v>6</v>
      </c>
      <c r="S212" s="269">
        <f>SUM(S200:S211)</f>
        <v>1335</v>
      </c>
      <c r="T212" s="506">
        <f>S212/366</f>
        <v>3.6475409836065573</v>
      </c>
      <c r="U212" s="270">
        <f>SUM(U200:U211)</f>
        <v>219</v>
      </c>
      <c r="V212" s="271">
        <f>SUM(V200:V211)</f>
        <v>142</v>
      </c>
      <c r="W212" s="270">
        <f t="shared" si="163"/>
        <v>361</v>
      </c>
      <c r="X212" s="271">
        <f>SUM(X200:X211)</f>
        <v>1345</v>
      </c>
      <c r="Y212" s="269">
        <v>54389</v>
      </c>
      <c r="Z212" s="269">
        <f>SUM(Z200:Z211)</f>
        <v>2</v>
      </c>
      <c r="AA212" s="272">
        <f>SUM(AA200:AA211)</f>
        <v>1339</v>
      </c>
    </row>
    <row r="213" spans="1:30" x14ac:dyDescent="0.2">
      <c r="A213" s="9"/>
      <c r="B213" s="11"/>
      <c r="C213" s="212"/>
      <c r="D213" s="65"/>
      <c r="E213" s="65"/>
      <c r="F213" s="65"/>
      <c r="G213" s="11"/>
      <c r="H213" s="11"/>
      <c r="I213" s="11"/>
      <c r="J213" s="11"/>
      <c r="K213" s="11"/>
      <c r="L213" s="11"/>
      <c r="M213" s="11"/>
      <c r="N213" s="11"/>
      <c r="O213" s="11"/>
      <c r="P213" s="11"/>
      <c r="Q213" s="9"/>
      <c r="R213" s="9"/>
      <c r="S213" s="9"/>
      <c r="T213" s="9"/>
      <c r="U213" s="9"/>
      <c r="V213" s="9"/>
      <c r="W213" s="9"/>
      <c r="X213" s="9"/>
      <c r="Y213" s="9"/>
      <c r="Z213" s="9"/>
      <c r="AC213" s="8"/>
      <c r="AD213" s="8"/>
    </row>
    <row r="214" spans="1:30" x14ac:dyDescent="0.2">
      <c r="A214" s="6" t="s">
        <v>112</v>
      </c>
      <c r="C214" s="205"/>
      <c r="D214" s="102"/>
      <c r="E214" s="437"/>
      <c r="F214" s="437"/>
      <c r="G214" s="438"/>
      <c r="H214" s="438"/>
      <c r="I214" s="438"/>
      <c r="J214" s="438"/>
      <c r="K214" s="438"/>
      <c r="P214" s="11"/>
      <c r="AC214" s="8"/>
      <c r="AD214" s="8"/>
    </row>
    <row r="215" spans="1:30" x14ac:dyDescent="0.2">
      <c r="C215" s="404"/>
      <c r="D215" s="404"/>
      <c r="E215" s="539" t="s">
        <v>131</v>
      </c>
      <c r="F215" s="539"/>
      <c r="G215" s="539"/>
      <c r="H215" s="539"/>
      <c r="I215" s="539"/>
      <c r="J215" s="539"/>
      <c r="K215" s="539"/>
      <c r="P215" s="11"/>
      <c r="AC215" s="8"/>
      <c r="AD215" s="8"/>
    </row>
    <row r="216" spans="1:30" x14ac:dyDescent="0.2">
      <c r="C216" s="104"/>
      <c r="D216" s="104"/>
      <c r="E216" s="542" t="s">
        <v>139</v>
      </c>
      <c r="F216" s="542"/>
      <c r="G216" s="542"/>
      <c r="H216" s="542"/>
      <c r="I216" s="542"/>
      <c r="J216" s="542"/>
      <c r="K216" s="542"/>
      <c r="P216" s="11"/>
      <c r="AC216" s="8"/>
      <c r="AD216" s="8"/>
    </row>
    <row r="217" spans="1:30" x14ac:dyDescent="0.2">
      <c r="C217" s="404"/>
      <c r="D217" s="404"/>
      <c r="E217" s="542" t="s">
        <v>157</v>
      </c>
      <c r="F217" s="542"/>
      <c r="G217" s="542"/>
      <c r="H217" s="542"/>
      <c r="I217" s="542"/>
      <c r="J217" s="542"/>
      <c r="K217" s="542"/>
      <c r="P217" s="11"/>
      <c r="AC217" s="8"/>
      <c r="AD217" s="8"/>
    </row>
    <row r="218" spans="1:30" x14ac:dyDescent="0.2">
      <c r="C218" s="205"/>
      <c r="D218" s="102"/>
      <c r="E218" s="538" t="s">
        <v>158</v>
      </c>
      <c r="F218" s="538"/>
      <c r="G218" s="538"/>
      <c r="H218" s="538"/>
      <c r="I218" s="538"/>
      <c r="J218" s="538"/>
      <c r="K218" s="538"/>
      <c r="P218" s="11"/>
      <c r="Q218" s="6"/>
      <c r="AC218" s="8"/>
      <c r="AD218" s="8"/>
    </row>
    <row r="219" spans="1:30" ht="12.75" thickBot="1" x14ac:dyDescent="0.25">
      <c r="C219" s="205"/>
      <c r="D219" s="102"/>
      <c r="E219" s="102"/>
      <c r="F219" s="102"/>
      <c r="P219" s="11"/>
      <c r="AC219" s="8"/>
      <c r="AD219" s="8"/>
    </row>
    <row r="220" spans="1:30" x14ac:dyDescent="0.2">
      <c r="A220" s="2"/>
      <c r="B220" s="17"/>
      <c r="C220" s="18" t="s">
        <v>7</v>
      </c>
      <c r="D220" s="19"/>
      <c r="E220" s="129"/>
      <c r="F220" s="20"/>
      <c r="G220" s="21"/>
      <c r="H220" s="21"/>
      <c r="I220" s="21"/>
      <c r="J220" s="21"/>
      <c r="K220" s="21"/>
      <c r="L220" s="21"/>
      <c r="M220" s="21"/>
      <c r="N220" s="22"/>
      <c r="O220" s="11"/>
      <c r="P220" s="11"/>
      <c r="AA220" s="1"/>
      <c r="AC220" s="8"/>
      <c r="AD220" s="8"/>
    </row>
    <row r="221" spans="1:30" ht="12.75" thickBot="1" x14ac:dyDescent="0.25">
      <c r="B221" s="508" t="s">
        <v>11</v>
      </c>
      <c r="C221" s="509"/>
      <c r="D221" s="509"/>
      <c r="E221" s="510"/>
      <c r="F221" s="131"/>
      <c r="G221" s="11"/>
      <c r="H221" s="79"/>
      <c r="I221" s="69"/>
      <c r="J221" s="11" t="s">
        <v>12</v>
      </c>
      <c r="K221" s="11"/>
      <c r="L221" s="11"/>
      <c r="M221" s="11"/>
      <c r="N221" s="132"/>
      <c r="O221" s="11"/>
      <c r="P221" s="11"/>
      <c r="Q221" s="439" t="s">
        <v>158</v>
      </c>
      <c r="R221" s="439"/>
      <c r="S221" s="439"/>
      <c r="AA221" s="1"/>
      <c r="AC221" s="8"/>
      <c r="AD221" s="8"/>
    </row>
    <row r="222" spans="1:30" ht="132.75" thickBot="1" x14ac:dyDescent="0.25">
      <c r="A222" s="133"/>
      <c r="B222" s="389" t="s">
        <v>14</v>
      </c>
      <c r="C222" s="134" t="s">
        <v>15</v>
      </c>
      <c r="D222" s="135" t="s">
        <v>16</v>
      </c>
      <c r="E222" s="135" t="s">
        <v>17</v>
      </c>
      <c r="F222" s="135" t="s">
        <v>18</v>
      </c>
      <c r="G222" s="389" t="s">
        <v>19</v>
      </c>
      <c r="H222" s="389" t="s">
        <v>20</v>
      </c>
      <c r="I222" s="389" t="s">
        <v>21</v>
      </c>
      <c r="J222" s="511" t="s">
        <v>22</v>
      </c>
      <c r="K222" s="512"/>
      <c r="L222" s="389" t="s">
        <v>23</v>
      </c>
      <c r="M222" s="389" t="s">
        <v>24</v>
      </c>
      <c r="N222" s="389" t="s">
        <v>25</v>
      </c>
      <c r="O222" s="136" t="s">
        <v>26</v>
      </c>
      <c r="P222" s="11"/>
      <c r="Q222" s="137" t="s">
        <v>27</v>
      </c>
      <c r="R222" s="138" t="s">
        <v>28</v>
      </c>
      <c r="S222" s="138" t="s">
        <v>29</v>
      </c>
      <c r="T222" s="138" t="s">
        <v>30</v>
      </c>
      <c r="U222" s="138" t="s">
        <v>31</v>
      </c>
      <c r="V222" s="138" t="s">
        <v>32</v>
      </c>
      <c r="W222" s="139" t="s">
        <v>33</v>
      </c>
      <c r="X222" s="139" t="s">
        <v>34</v>
      </c>
      <c r="Y222" s="139" t="s">
        <v>175</v>
      </c>
      <c r="Z222" s="139" t="s">
        <v>36</v>
      </c>
      <c r="AA222" s="140" t="s">
        <v>37</v>
      </c>
      <c r="AC222" s="8"/>
      <c r="AD222" s="8"/>
    </row>
    <row r="223" spans="1:30" x14ac:dyDescent="0.2">
      <c r="A223" s="207" t="s">
        <v>46</v>
      </c>
      <c r="B223" s="208">
        <v>35</v>
      </c>
      <c r="C223" s="209">
        <f t="shared" ref="C223:C234" si="165">D223/B223*100</f>
        <v>100</v>
      </c>
      <c r="D223" s="64">
        <f t="shared" ref="D223:D234" si="166">R223</f>
        <v>35</v>
      </c>
      <c r="E223" s="65">
        <f t="shared" ref="E223:E234" si="167">B223-D223</f>
        <v>0</v>
      </c>
      <c r="F223" s="145">
        <f t="shared" ref="F223:F234" si="168">+R223</f>
        <v>35</v>
      </c>
      <c r="G223" s="147">
        <f>+U223</f>
        <v>251</v>
      </c>
      <c r="H223" s="68">
        <f t="shared" ref="H223:H235" si="169">S223/Q223*100</f>
        <v>81.658986175115217</v>
      </c>
      <c r="I223" s="69">
        <f t="shared" ref="I223:I235" si="170">X223/U223</f>
        <v>3.4342629482071714</v>
      </c>
      <c r="J223" s="68">
        <f>B223/Y223*1000</f>
        <v>13.910969793322735</v>
      </c>
      <c r="K223" s="69">
        <f>W223/Y223*1000</f>
        <v>102.54372019077901</v>
      </c>
      <c r="L223" s="68">
        <f t="shared" ref="L223:L235" si="171">SUM(Q223-S223)/W223</f>
        <v>0.77131782945736438</v>
      </c>
      <c r="M223" s="69">
        <f t="shared" ref="M223:M234" si="172">W223/F223</f>
        <v>7.371428571428571</v>
      </c>
      <c r="N223" s="148">
        <f t="shared" ref="N223:N235" si="173">Z223/W223*100</f>
        <v>0</v>
      </c>
      <c r="O223" s="36">
        <f>+X223/W223</f>
        <v>3.3410852713178296</v>
      </c>
      <c r="P223" s="11"/>
      <c r="Q223" s="149">
        <v>1085</v>
      </c>
      <c r="R223" s="150">
        <f>Q223/31</f>
        <v>35</v>
      </c>
      <c r="S223" s="151">
        <v>886</v>
      </c>
      <c r="T223" s="150">
        <f>S223/31</f>
        <v>28.580645161290324</v>
      </c>
      <c r="U223" s="152">
        <v>251</v>
      </c>
      <c r="V223" s="153">
        <v>7</v>
      </c>
      <c r="W223" s="152">
        <f>+V223+U223</f>
        <v>258</v>
      </c>
      <c r="X223" s="153">
        <v>862</v>
      </c>
      <c r="Y223" s="211">
        <v>2516</v>
      </c>
      <c r="Z223" s="151">
        <v>0</v>
      </c>
      <c r="AA223" s="155">
        <v>860</v>
      </c>
      <c r="AC223" s="8"/>
      <c r="AD223" s="8"/>
    </row>
    <row r="224" spans="1:30" x14ac:dyDescent="0.2">
      <c r="A224" s="207" t="s">
        <v>48</v>
      </c>
      <c r="B224" s="208">
        <v>35</v>
      </c>
      <c r="C224" s="209">
        <f t="shared" si="165"/>
        <v>100</v>
      </c>
      <c r="D224" s="64">
        <f t="shared" si="166"/>
        <v>35</v>
      </c>
      <c r="E224" s="65">
        <f t="shared" si="167"/>
        <v>0</v>
      </c>
      <c r="F224" s="145">
        <f t="shared" si="168"/>
        <v>35</v>
      </c>
      <c r="G224" s="159">
        <f>+U224</f>
        <v>205</v>
      </c>
      <c r="H224" s="68">
        <f t="shared" si="169"/>
        <v>64.926108374384242</v>
      </c>
      <c r="I224" s="69">
        <f t="shared" si="170"/>
        <v>3.4</v>
      </c>
      <c r="J224" s="68">
        <f t="shared" ref="J224:J234" si="174">B224/Y$223*1000</f>
        <v>13.910969793322735</v>
      </c>
      <c r="K224" s="69">
        <f t="shared" ref="K224:K234" si="175">W224/Y$223*1000</f>
        <v>83.465818759936397</v>
      </c>
      <c r="L224" s="68">
        <f t="shared" si="171"/>
        <v>1.6952380952380952</v>
      </c>
      <c r="M224" s="69">
        <f t="shared" si="172"/>
        <v>6</v>
      </c>
      <c r="N224" s="148">
        <f t="shared" si="173"/>
        <v>0</v>
      </c>
      <c r="O224" s="78">
        <f t="shared" ref="O224:O235" si="176">+X224/W224</f>
        <v>3.3190476190476192</v>
      </c>
      <c r="P224" s="11"/>
      <c r="Q224" s="160">
        <v>1015</v>
      </c>
      <c r="R224" s="161">
        <f>Q224/29</f>
        <v>35</v>
      </c>
      <c r="S224" s="162">
        <v>659</v>
      </c>
      <c r="T224" s="161">
        <f>S224/29</f>
        <v>22.724137931034484</v>
      </c>
      <c r="U224" s="163">
        <v>205</v>
      </c>
      <c r="V224" s="13">
        <v>5</v>
      </c>
      <c r="W224" s="163">
        <f t="shared" ref="W224:W235" si="177">+V224+U224</f>
        <v>210</v>
      </c>
      <c r="X224" s="13">
        <v>697</v>
      </c>
      <c r="Y224" s="154"/>
      <c r="Z224" s="162">
        <v>0</v>
      </c>
      <c r="AA224" s="155">
        <v>691</v>
      </c>
      <c r="AC224" s="8"/>
      <c r="AD224" s="8"/>
    </row>
    <row r="225" spans="1:30" x14ac:dyDescent="0.2">
      <c r="A225" s="207" t="s">
        <v>50</v>
      </c>
      <c r="B225" s="208">
        <v>35</v>
      </c>
      <c r="C225" s="209">
        <f t="shared" si="165"/>
        <v>100</v>
      </c>
      <c r="D225" s="64">
        <f t="shared" si="166"/>
        <v>35</v>
      </c>
      <c r="E225" s="65">
        <f t="shared" si="167"/>
        <v>0</v>
      </c>
      <c r="F225" s="145">
        <f t="shared" si="168"/>
        <v>35</v>
      </c>
      <c r="G225" s="159">
        <f t="shared" ref="G225:G234" si="178">+U225</f>
        <v>229</v>
      </c>
      <c r="H225" s="68">
        <f t="shared" si="169"/>
        <v>75.391705069124427</v>
      </c>
      <c r="I225" s="69">
        <f t="shared" si="170"/>
        <v>3.445414847161572</v>
      </c>
      <c r="J225" s="68">
        <f t="shared" si="174"/>
        <v>13.910969793322735</v>
      </c>
      <c r="K225" s="69">
        <f t="shared" si="175"/>
        <v>92.607313195548485</v>
      </c>
      <c r="L225" s="68">
        <f t="shared" si="171"/>
        <v>1.1459227467811159</v>
      </c>
      <c r="M225" s="69">
        <f t="shared" si="172"/>
        <v>6.6571428571428575</v>
      </c>
      <c r="N225" s="148">
        <f t="shared" si="173"/>
        <v>0</v>
      </c>
      <c r="O225" s="78">
        <f t="shared" si="176"/>
        <v>3.3862660944206007</v>
      </c>
      <c r="P225" s="11"/>
      <c r="Q225" s="168">
        <v>1085</v>
      </c>
      <c r="R225" s="161">
        <f>Q225/31</f>
        <v>35</v>
      </c>
      <c r="S225" s="154">
        <v>818</v>
      </c>
      <c r="T225" s="161">
        <f>S225/31</f>
        <v>26.387096774193548</v>
      </c>
      <c r="U225" s="39">
        <v>229</v>
      </c>
      <c r="V225" s="9">
        <v>4</v>
      </c>
      <c r="W225" s="163">
        <f t="shared" si="177"/>
        <v>233</v>
      </c>
      <c r="X225" s="9">
        <v>789</v>
      </c>
      <c r="Y225" s="154"/>
      <c r="Z225" s="154">
        <v>0</v>
      </c>
      <c r="AA225" s="155">
        <v>777</v>
      </c>
      <c r="AC225" s="8"/>
      <c r="AD225" s="8"/>
    </row>
    <row r="226" spans="1:30" x14ac:dyDescent="0.2">
      <c r="A226" s="207" t="s">
        <v>52</v>
      </c>
      <c r="B226" s="208">
        <v>35</v>
      </c>
      <c r="C226" s="209">
        <f t="shared" si="165"/>
        <v>99.428571428571416</v>
      </c>
      <c r="D226" s="64">
        <f t="shared" si="166"/>
        <v>34.799999999999997</v>
      </c>
      <c r="E226" s="65">
        <f t="shared" si="167"/>
        <v>0.20000000000000284</v>
      </c>
      <c r="F226" s="145">
        <f t="shared" si="168"/>
        <v>34.799999999999997</v>
      </c>
      <c r="G226" s="159">
        <f t="shared" si="178"/>
        <v>200</v>
      </c>
      <c r="H226" s="68">
        <f t="shared" si="169"/>
        <v>62.452107279693493</v>
      </c>
      <c r="I226" s="69">
        <f t="shared" si="170"/>
        <v>3.41</v>
      </c>
      <c r="J226" s="68">
        <f t="shared" si="174"/>
        <v>13.910969793322735</v>
      </c>
      <c r="K226" s="69">
        <f t="shared" si="175"/>
        <v>81.478537360890314</v>
      </c>
      <c r="L226" s="68">
        <f t="shared" si="171"/>
        <v>1.9121951219512194</v>
      </c>
      <c r="M226" s="69">
        <f t="shared" si="172"/>
        <v>5.8908045977011501</v>
      </c>
      <c r="N226" s="148">
        <f t="shared" si="173"/>
        <v>0</v>
      </c>
      <c r="O226" s="78">
        <f t="shared" si="176"/>
        <v>3.3268292682926828</v>
      </c>
      <c r="P226" s="11"/>
      <c r="Q226" s="168">
        <v>1044</v>
      </c>
      <c r="R226" s="161">
        <f>Q226/30</f>
        <v>34.799999999999997</v>
      </c>
      <c r="S226" s="154">
        <v>652</v>
      </c>
      <c r="T226" s="161">
        <f>S226/30</f>
        <v>21.733333333333334</v>
      </c>
      <c r="U226" s="39">
        <v>200</v>
      </c>
      <c r="V226" s="9">
        <v>5</v>
      </c>
      <c r="W226" s="163">
        <f t="shared" si="177"/>
        <v>205</v>
      </c>
      <c r="X226" s="9">
        <v>682</v>
      </c>
      <c r="Y226" s="154"/>
      <c r="Z226" s="154">
        <v>0</v>
      </c>
      <c r="AA226" s="155">
        <v>675</v>
      </c>
      <c r="AC226" s="8"/>
      <c r="AD226" s="8"/>
    </row>
    <row r="227" spans="1:30" x14ac:dyDescent="0.2">
      <c r="A227" s="207" t="s">
        <v>54</v>
      </c>
      <c r="B227" s="208">
        <v>35</v>
      </c>
      <c r="C227" s="209">
        <f t="shared" si="165"/>
        <v>99.907834101382491</v>
      </c>
      <c r="D227" s="64">
        <f t="shared" si="166"/>
        <v>34.967741935483872</v>
      </c>
      <c r="E227" s="65">
        <f t="shared" si="167"/>
        <v>3.2258064516128115E-2</v>
      </c>
      <c r="F227" s="145">
        <f t="shared" si="168"/>
        <v>34.967741935483872</v>
      </c>
      <c r="G227" s="159">
        <f t="shared" si="178"/>
        <v>200</v>
      </c>
      <c r="H227" s="68">
        <f t="shared" si="169"/>
        <v>64.391143911439116</v>
      </c>
      <c r="I227" s="69">
        <f t="shared" si="170"/>
        <v>3.5449999999999999</v>
      </c>
      <c r="J227" s="68">
        <f t="shared" si="174"/>
        <v>13.910969793322735</v>
      </c>
      <c r="K227" s="69">
        <f t="shared" si="175"/>
        <v>80.683624801271861</v>
      </c>
      <c r="L227" s="68">
        <f t="shared" si="171"/>
        <v>1.9014778325123152</v>
      </c>
      <c r="M227" s="69">
        <f t="shared" si="172"/>
        <v>5.8053505535055345</v>
      </c>
      <c r="N227" s="148">
        <f t="shared" si="173"/>
        <v>0</v>
      </c>
      <c r="O227" s="78">
        <f t="shared" si="176"/>
        <v>3.4926108374384235</v>
      </c>
      <c r="P227" s="11"/>
      <c r="Q227" s="168">
        <v>1084</v>
      </c>
      <c r="R227" s="161">
        <f>Q227/31</f>
        <v>34.967741935483872</v>
      </c>
      <c r="S227" s="154">
        <v>698</v>
      </c>
      <c r="T227" s="161">
        <f>S227/31</f>
        <v>22.516129032258064</v>
      </c>
      <c r="U227" s="39">
        <v>200</v>
      </c>
      <c r="V227" s="9">
        <v>3</v>
      </c>
      <c r="W227" s="163">
        <f t="shared" si="177"/>
        <v>203</v>
      </c>
      <c r="X227" s="9">
        <v>709</v>
      </c>
      <c r="Y227" s="154"/>
      <c r="Z227" s="154">
        <v>0</v>
      </c>
      <c r="AA227" s="155">
        <v>707</v>
      </c>
      <c r="AC227" s="8"/>
      <c r="AD227" s="8"/>
    </row>
    <row r="228" spans="1:30" x14ac:dyDescent="0.2">
      <c r="A228" s="207" t="s">
        <v>56</v>
      </c>
      <c r="B228" s="208">
        <v>35</v>
      </c>
      <c r="C228" s="209">
        <f t="shared" si="165"/>
        <v>96.000000000000014</v>
      </c>
      <c r="D228" s="64">
        <f t="shared" si="166"/>
        <v>33.6</v>
      </c>
      <c r="E228" s="65">
        <f t="shared" si="167"/>
        <v>1.3999999999999986</v>
      </c>
      <c r="F228" s="145">
        <f t="shared" si="168"/>
        <v>33.6</v>
      </c>
      <c r="G228" s="159">
        <f t="shared" si="178"/>
        <v>200</v>
      </c>
      <c r="H228" s="68">
        <f t="shared" si="169"/>
        <v>66.765873015873012</v>
      </c>
      <c r="I228" s="69">
        <f t="shared" si="170"/>
        <v>3.3</v>
      </c>
      <c r="J228" s="68">
        <f t="shared" si="174"/>
        <v>13.910969793322735</v>
      </c>
      <c r="K228" s="69">
        <f t="shared" si="175"/>
        <v>81.478537360890314</v>
      </c>
      <c r="L228" s="68">
        <f t="shared" si="171"/>
        <v>1.6341463414634145</v>
      </c>
      <c r="M228" s="69">
        <f t="shared" si="172"/>
        <v>6.1011904761904763</v>
      </c>
      <c r="N228" s="148">
        <f t="shared" si="173"/>
        <v>0</v>
      </c>
      <c r="O228" s="78">
        <f t="shared" si="176"/>
        <v>3.2195121951219514</v>
      </c>
      <c r="P228" s="11"/>
      <c r="Q228" s="168">
        <v>1008</v>
      </c>
      <c r="R228" s="161">
        <f>Q228/30</f>
        <v>33.6</v>
      </c>
      <c r="S228" s="154">
        <v>673</v>
      </c>
      <c r="T228" s="161">
        <f>S228/30</f>
        <v>22.433333333333334</v>
      </c>
      <c r="U228" s="39">
        <v>200</v>
      </c>
      <c r="V228" s="9">
        <v>5</v>
      </c>
      <c r="W228" s="163">
        <f t="shared" si="177"/>
        <v>205</v>
      </c>
      <c r="X228" s="9">
        <v>660</v>
      </c>
      <c r="Y228" s="154"/>
      <c r="Z228" s="154">
        <v>0</v>
      </c>
      <c r="AA228" s="155">
        <v>654</v>
      </c>
      <c r="AC228" s="8"/>
      <c r="AD228" s="8"/>
    </row>
    <row r="229" spans="1:30" x14ac:dyDescent="0.2">
      <c r="A229" s="207" t="s">
        <v>58</v>
      </c>
      <c r="B229" s="208">
        <v>35</v>
      </c>
      <c r="C229" s="209">
        <f t="shared" si="165"/>
        <v>97.142857142857139</v>
      </c>
      <c r="D229" s="64">
        <f t="shared" si="166"/>
        <v>34</v>
      </c>
      <c r="E229" s="65">
        <f t="shared" si="167"/>
        <v>1</v>
      </c>
      <c r="F229" s="145">
        <f t="shared" si="168"/>
        <v>34</v>
      </c>
      <c r="G229" s="159">
        <f t="shared" si="178"/>
        <v>194</v>
      </c>
      <c r="H229" s="68">
        <f t="shared" si="169"/>
        <v>66.698292220113856</v>
      </c>
      <c r="I229" s="69">
        <f t="shared" si="170"/>
        <v>3.7216494845360826</v>
      </c>
      <c r="J229" s="68">
        <f t="shared" si="174"/>
        <v>13.910969793322735</v>
      </c>
      <c r="K229" s="69">
        <f t="shared" si="175"/>
        <v>78.69634340222575</v>
      </c>
      <c r="L229" s="68">
        <f t="shared" si="171"/>
        <v>1.7727272727272727</v>
      </c>
      <c r="M229" s="69">
        <f t="shared" si="172"/>
        <v>5.8235294117647056</v>
      </c>
      <c r="N229" s="148">
        <f t="shared" si="173"/>
        <v>0.50505050505050508</v>
      </c>
      <c r="O229" s="78">
        <f t="shared" si="176"/>
        <v>3.6464646464646466</v>
      </c>
      <c r="P229" s="11"/>
      <c r="Q229" s="168">
        <v>1054</v>
      </c>
      <c r="R229" s="161">
        <f>Q229/31</f>
        <v>34</v>
      </c>
      <c r="S229" s="154">
        <v>703</v>
      </c>
      <c r="T229" s="161">
        <f>S229/31</f>
        <v>22.677419354838708</v>
      </c>
      <c r="U229" s="39">
        <v>194</v>
      </c>
      <c r="V229" s="9">
        <v>4</v>
      </c>
      <c r="W229" s="163">
        <f t="shared" si="177"/>
        <v>198</v>
      </c>
      <c r="X229" s="9">
        <v>722</v>
      </c>
      <c r="Y229" s="154"/>
      <c r="Z229" s="154">
        <v>1</v>
      </c>
      <c r="AA229" s="155">
        <v>721</v>
      </c>
      <c r="AC229" s="8"/>
      <c r="AD229" s="8"/>
    </row>
    <row r="230" spans="1:30" x14ac:dyDescent="0.2">
      <c r="A230" s="207" t="s">
        <v>60</v>
      </c>
      <c r="B230" s="208">
        <v>35</v>
      </c>
      <c r="C230" s="209">
        <f t="shared" si="165"/>
        <v>96.866359447004612</v>
      </c>
      <c r="D230" s="64">
        <f t="shared" si="166"/>
        <v>33.903225806451616</v>
      </c>
      <c r="E230" s="65">
        <f t="shared" si="167"/>
        <v>1.0967741935483843</v>
      </c>
      <c r="F230" s="145">
        <f t="shared" si="168"/>
        <v>33.903225806451616</v>
      </c>
      <c r="G230" s="159">
        <f t="shared" si="178"/>
        <v>169</v>
      </c>
      <c r="H230" s="68">
        <f t="shared" si="169"/>
        <v>61.845861084681253</v>
      </c>
      <c r="I230" s="69">
        <f t="shared" si="170"/>
        <v>3.6508875739644973</v>
      </c>
      <c r="J230" s="68">
        <f t="shared" si="174"/>
        <v>13.910969793322735</v>
      </c>
      <c r="K230" s="69">
        <f t="shared" si="175"/>
        <v>67.965023847376798</v>
      </c>
      <c r="L230" s="68">
        <f t="shared" si="171"/>
        <v>2.3450292397660819</v>
      </c>
      <c r="M230" s="69">
        <f t="shared" si="172"/>
        <v>5.0437678401522357</v>
      </c>
      <c r="N230" s="148">
        <f t="shared" si="173"/>
        <v>0</v>
      </c>
      <c r="O230" s="78">
        <f t="shared" si="176"/>
        <v>3.6081871345029239</v>
      </c>
      <c r="P230" s="11"/>
      <c r="Q230" s="168">
        <v>1051</v>
      </c>
      <c r="R230" s="161">
        <f>Q230/31</f>
        <v>33.903225806451616</v>
      </c>
      <c r="S230" s="154">
        <v>650</v>
      </c>
      <c r="T230" s="161">
        <f>S230/31</f>
        <v>20.967741935483872</v>
      </c>
      <c r="U230" s="39">
        <v>169</v>
      </c>
      <c r="V230" s="9">
        <v>2</v>
      </c>
      <c r="W230" s="163">
        <f t="shared" si="177"/>
        <v>171</v>
      </c>
      <c r="X230" s="9">
        <v>617</v>
      </c>
      <c r="Y230" s="154"/>
      <c r="Z230" s="154">
        <v>0</v>
      </c>
      <c r="AA230" s="155">
        <v>613</v>
      </c>
      <c r="AC230" s="8"/>
      <c r="AD230" s="8"/>
    </row>
    <row r="231" spans="1:30" x14ac:dyDescent="0.2">
      <c r="A231" s="207" t="s">
        <v>62</v>
      </c>
      <c r="B231" s="208">
        <v>35</v>
      </c>
      <c r="C231" s="209">
        <f t="shared" si="165"/>
        <v>97.714285714285722</v>
      </c>
      <c r="D231" s="64">
        <f t="shared" si="166"/>
        <v>34.200000000000003</v>
      </c>
      <c r="E231" s="65">
        <f t="shared" si="167"/>
        <v>0.79999999999999716</v>
      </c>
      <c r="F231" s="145">
        <f t="shared" si="168"/>
        <v>34.200000000000003</v>
      </c>
      <c r="G231" s="159">
        <f t="shared" si="178"/>
        <v>228</v>
      </c>
      <c r="H231" s="68">
        <f t="shared" si="169"/>
        <v>76.608187134502927</v>
      </c>
      <c r="I231" s="69">
        <f t="shared" si="170"/>
        <v>3.4605263157894739</v>
      </c>
      <c r="J231" s="68">
        <f t="shared" si="174"/>
        <v>13.910969793322735</v>
      </c>
      <c r="K231" s="69">
        <f t="shared" si="175"/>
        <v>93.402225755166938</v>
      </c>
      <c r="L231" s="68">
        <f t="shared" si="171"/>
        <v>1.0212765957446808</v>
      </c>
      <c r="M231" s="69">
        <f t="shared" si="172"/>
        <v>6.8713450292397651</v>
      </c>
      <c r="N231" s="148">
        <f t="shared" si="173"/>
        <v>0</v>
      </c>
      <c r="O231" s="78">
        <f t="shared" si="176"/>
        <v>3.3574468085106384</v>
      </c>
      <c r="P231" s="11"/>
      <c r="Q231" s="168">
        <v>1026</v>
      </c>
      <c r="R231" s="161">
        <f>Q231/30</f>
        <v>34.200000000000003</v>
      </c>
      <c r="S231" s="154">
        <v>786</v>
      </c>
      <c r="T231" s="161">
        <f>S231/30</f>
        <v>26.2</v>
      </c>
      <c r="U231" s="39">
        <v>228</v>
      </c>
      <c r="V231" s="9">
        <v>7</v>
      </c>
      <c r="W231" s="163">
        <f t="shared" si="177"/>
        <v>235</v>
      </c>
      <c r="X231" s="9">
        <v>789</v>
      </c>
      <c r="Y231" s="154"/>
      <c r="Z231" s="154">
        <v>0</v>
      </c>
      <c r="AA231" s="155">
        <v>786</v>
      </c>
      <c r="AC231" s="8"/>
      <c r="AD231" s="8"/>
    </row>
    <row r="232" spans="1:30" x14ac:dyDescent="0.2">
      <c r="A232" s="207" t="s">
        <v>64</v>
      </c>
      <c r="B232" s="208">
        <v>35</v>
      </c>
      <c r="C232" s="209">
        <f t="shared" si="165"/>
        <v>97.142857142857139</v>
      </c>
      <c r="D232" s="64">
        <f t="shared" si="166"/>
        <v>34</v>
      </c>
      <c r="E232" s="65">
        <f t="shared" si="167"/>
        <v>1</v>
      </c>
      <c r="F232" s="145">
        <f t="shared" si="168"/>
        <v>34</v>
      </c>
      <c r="G232" s="159">
        <f t="shared" si="178"/>
        <v>199</v>
      </c>
      <c r="H232" s="68">
        <f t="shared" si="169"/>
        <v>65.275142314990504</v>
      </c>
      <c r="I232" s="69">
        <f t="shared" si="170"/>
        <v>3.658291457286432</v>
      </c>
      <c r="J232" s="68">
        <f t="shared" si="174"/>
        <v>13.910969793322735</v>
      </c>
      <c r="K232" s="69">
        <f t="shared" si="175"/>
        <v>81.478537360890314</v>
      </c>
      <c r="L232" s="68">
        <f t="shared" si="171"/>
        <v>1.7853658536585366</v>
      </c>
      <c r="M232" s="69">
        <f t="shared" si="172"/>
        <v>6.0294117647058822</v>
      </c>
      <c r="N232" s="148">
        <f t="shared" si="173"/>
        <v>0</v>
      </c>
      <c r="O232" s="78">
        <f t="shared" si="176"/>
        <v>3.551219512195122</v>
      </c>
      <c r="P232" s="11"/>
      <c r="Q232" s="168">
        <v>1054</v>
      </c>
      <c r="R232" s="161">
        <f>Q232/31</f>
        <v>34</v>
      </c>
      <c r="S232" s="154">
        <v>688</v>
      </c>
      <c r="T232" s="161">
        <f>S232/31</f>
        <v>22.193548387096776</v>
      </c>
      <c r="U232" s="39">
        <v>199</v>
      </c>
      <c r="V232" s="9">
        <v>6</v>
      </c>
      <c r="W232" s="163">
        <f t="shared" si="177"/>
        <v>205</v>
      </c>
      <c r="X232" s="9">
        <v>728</v>
      </c>
      <c r="Y232" s="154"/>
      <c r="Z232" s="154">
        <v>0</v>
      </c>
      <c r="AA232" s="155">
        <v>726</v>
      </c>
      <c r="AC232" s="8"/>
      <c r="AD232" s="8"/>
    </row>
    <row r="233" spans="1:30" x14ac:dyDescent="0.2">
      <c r="A233" s="207" t="s">
        <v>66</v>
      </c>
      <c r="B233" s="208">
        <v>35</v>
      </c>
      <c r="C233" s="209">
        <f t="shared" si="165"/>
        <v>97.142857142857139</v>
      </c>
      <c r="D233" s="64">
        <f t="shared" si="166"/>
        <v>34</v>
      </c>
      <c r="E233" s="65">
        <f t="shared" si="167"/>
        <v>1</v>
      </c>
      <c r="F233" s="145">
        <f t="shared" si="168"/>
        <v>34</v>
      </c>
      <c r="G233" s="159">
        <f t="shared" si="178"/>
        <v>212</v>
      </c>
      <c r="H233" s="68">
        <f t="shared" si="169"/>
        <v>70.392156862745097</v>
      </c>
      <c r="I233" s="69">
        <f t="shared" si="170"/>
        <v>3.3349056603773586</v>
      </c>
      <c r="J233" s="68">
        <f t="shared" si="174"/>
        <v>13.910969793322735</v>
      </c>
      <c r="K233" s="69">
        <f t="shared" si="175"/>
        <v>86.248012718600961</v>
      </c>
      <c r="L233" s="68">
        <f t="shared" si="171"/>
        <v>1.3917050691244239</v>
      </c>
      <c r="M233" s="69">
        <f t="shared" si="172"/>
        <v>6.382352941176471</v>
      </c>
      <c r="N233" s="148">
        <f t="shared" si="173"/>
        <v>0</v>
      </c>
      <c r="O233" s="78">
        <f t="shared" si="176"/>
        <v>3.2580645161290325</v>
      </c>
      <c r="P233" s="11"/>
      <c r="Q233" s="168">
        <v>1020</v>
      </c>
      <c r="R233" s="161">
        <f>Q233/30</f>
        <v>34</v>
      </c>
      <c r="S233" s="154">
        <v>718</v>
      </c>
      <c r="T233" s="161">
        <f>S233/30</f>
        <v>23.933333333333334</v>
      </c>
      <c r="U233" s="39">
        <v>212</v>
      </c>
      <c r="V233" s="9">
        <v>5</v>
      </c>
      <c r="W233" s="163">
        <f t="shared" si="177"/>
        <v>217</v>
      </c>
      <c r="X233" s="9">
        <v>707</v>
      </c>
      <c r="Y233" s="154"/>
      <c r="Z233" s="154">
        <v>0</v>
      </c>
      <c r="AA233" s="155">
        <v>703</v>
      </c>
      <c r="AC233" s="8"/>
      <c r="AD233" s="8"/>
    </row>
    <row r="234" spans="1:30" ht="12.75" thickBot="1" x14ac:dyDescent="0.25">
      <c r="A234" s="207" t="s">
        <v>68</v>
      </c>
      <c r="B234" s="208">
        <v>35</v>
      </c>
      <c r="C234" s="209">
        <f t="shared" si="165"/>
        <v>97.695852534562221</v>
      </c>
      <c r="D234" s="64">
        <f t="shared" si="166"/>
        <v>34.193548387096776</v>
      </c>
      <c r="E234" s="65">
        <f t="shared" si="167"/>
        <v>0.8064516129032242</v>
      </c>
      <c r="F234" s="145">
        <f t="shared" si="168"/>
        <v>34.193548387096776</v>
      </c>
      <c r="G234" s="159">
        <f t="shared" si="178"/>
        <v>207</v>
      </c>
      <c r="H234" s="68">
        <f t="shared" si="169"/>
        <v>68.679245283018858</v>
      </c>
      <c r="I234" s="69">
        <f t="shared" si="170"/>
        <v>3.5942028985507246</v>
      </c>
      <c r="J234" s="68">
        <f t="shared" si="174"/>
        <v>13.910969793322735</v>
      </c>
      <c r="K234" s="69">
        <f t="shared" si="175"/>
        <v>83.863275039745631</v>
      </c>
      <c r="L234" s="68">
        <f t="shared" si="171"/>
        <v>1.5734597156398105</v>
      </c>
      <c r="M234" s="69">
        <f t="shared" si="172"/>
        <v>6.1707547169811319</v>
      </c>
      <c r="N234" s="148">
        <f t="shared" si="173"/>
        <v>0</v>
      </c>
      <c r="O234" s="78">
        <f t="shared" si="176"/>
        <v>3.5260663507109005</v>
      </c>
      <c r="P234" s="11"/>
      <c r="Q234" s="168">
        <v>1060</v>
      </c>
      <c r="R234" s="161">
        <f>Q234/31</f>
        <v>34.193548387096776</v>
      </c>
      <c r="S234" s="154">
        <v>728</v>
      </c>
      <c r="T234" s="161">
        <f>S234/31</f>
        <v>23.483870967741936</v>
      </c>
      <c r="U234" s="39">
        <v>207</v>
      </c>
      <c r="V234" s="9">
        <v>4</v>
      </c>
      <c r="W234" s="163">
        <f t="shared" si="177"/>
        <v>211</v>
      </c>
      <c r="X234" s="9">
        <v>744</v>
      </c>
      <c r="Y234" s="154"/>
      <c r="Z234" s="154">
        <v>0</v>
      </c>
      <c r="AA234" s="155">
        <v>740</v>
      </c>
      <c r="AC234" s="8"/>
      <c r="AD234" s="8"/>
    </row>
    <row r="235" spans="1:30" s="8" customFormat="1" ht="12.75" thickBot="1" x14ac:dyDescent="0.25">
      <c r="A235" s="440" t="s">
        <v>71</v>
      </c>
      <c r="B235" s="441">
        <v>35</v>
      </c>
      <c r="C235" s="442">
        <f>D235/B235*100</f>
        <v>98.251366120218592</v>
      </c>
      <c r="D235" s="443">
        <f>R235</f>
        <v>34.387978142076506</v>
      </c>
      <c r="E235" s="444">
        <f>B235-D235</f>
        <v>0.61202185792349439</v>
      </c>
      <c r="F235" s="445">
        <f>+R235</f>
        <v>34.387978142076506</v>
      </c>
      <c r="G235" s="443">
        <f>SUM(G223:G234)</f>
        <v>2494</v>
      </c>
      <c r="H235" s="446">
        <f t="shared" si="169"/>
        <v>68.798665183537267</v>
      </c>
      <c r="I235" s="447">
        <f t="shared" si="170"/>
        <v>3.4907778668805132</v>
      </c>
      <c r="J235" s="446">
        <f>B235/Y$223*1000</f>
        <v>13.910969793322735</v>
      </c>
      <c r="K235" s="447">
        <f>W235/Y$223*1000/12</f>
        <v>84.49258081611022</v>
      </c>
      <c r="L235" s="446">
        <f t="shared" si="171"/>
        <v>1.5393963151705214</v>
      </c>
      <c r="M235" s="447">
        <f>W235/F235/12</f>
        <v>6.1819084697282696</v>
      </c>
      <c r="N235" s="448">
        <f t="shared" si="173"/>
        <v>3.9200313602508821E-2</v>
      </c>
      <c r="O235" s="449">
        <f t="shared" si="176"/>
        <v>3.4127793022344179</v>
      </c>
      <c r="P235" s="11"/>
      <c r="Q235" s="450">
        <f>SUM(Q223:Q234)</f>
        <v>12586</v>
      </c>
      <c r="R235" s="506">
        <f>Q235/366</f>
        <v>34.387978142076506</v>
      </c>
      <c r="S235" s="451">
        <f>SUM(S223:S234)</f>
        <v>8659</v>
      </c>
      <c r="T235" s="506">
        <f>S235/366</f>
        <v>23.65846994535519</v>
      </c>
      <c r="U235" s="452">
        <f>SUM(U223:U234)</f>
        <v>2494</v>
      </c>
      <c r="V235" s="453">
        <f>SUM(V223:V234)</f>
        <v>57</v>
      </c>
      <c r="W235" s="452">
        <f t="shared" si="177"/>
        <v>2551</v>
      </c>
      <c r="X235" s="453">
        <f>SUM(X223:X234)</f>
        <v>8706</v>
      </c>
      <c r="Y235" s="451">
        <v>2516</v>
      </c>
      <c r="Z235" s="451">
        <f>SUM(Z223:Z234)</f>
        <v>1</v>
      </c>
      <c r="AA235" s="454">
        <f>SUM(AA223:AA234)</f>
        <v>8653</v>
      </c>
    </row>
    <row r="236" spans="1:30" x14ac:dyDescent="0.2">
      <c r="A236" s="9"/>
      <c r="B236" s="11"/>
      <c r="C236" s="212"/>
      <c r="D236" s="65"/>
      <c r="E236" s="65"/>
      <c r="F236" s="65"/>
      <c r="G236" s="11"/>
      <c r="H236" s="11"/>
      <c r="I236" s="11"/>
      <c r="J236" s="11"/>
      <c r="K236" s="11"/>
      <c r="L236" s="11"/>
      <c r="M236" s="11"/>
      <c r="N236" s="11"/>
      <c r="O236" s="11"/>
      <c r="P236" s="11"/>
      <c r="Q236" s="9"/>
      <c r="R236" s="213" t="s">
        <v>2</v>
      </c>
      <c r="S236" s="9"/>
      <c r="T236" s="9"/>
      <c r="U236" s="9"/>
      <c r="V236" s="9"/>
      <c r="W236" s="9"/>
      <c r="X236" s="9"/>
      <c r="Y236" s="9"/>
      <c r="Z236" s="9"/>
      <c r="AC236" s="8"/>
      <c r="AD236" s="8"/>
    </row>
    <row r="237" spans="1:30" x14ac:dyDescent="0.2">
      <c r="A237" s="6" t="s">
        <v>112</v>
      </c>
      <c r="C237" s="205"/>
      <c r="D237" s="102"/>
      <c r="E237" s="437"/>
      <c r="F237" s="437"/>
      <c r="G237" s="438"/>
      <c r="H237" s="438"/>
      <c r="I237" s="438"/>
      <c r="J237" s="438"/>
      <c r="K237" s="438"/>
      <c r="P237" s="11"/>
      <c r="AC237" s="8"/>
      <c r="AD237" s="8"/>
    </row>
    <row r="238" spans="1:30" x14ac:dyDescent="0.2">
      <c r="C238" s="205"/>
      <c r="D238" s="102"/>
      <c r="E238" s="539" t="s">
        <v>131</v>
      </c>
      <c r="F238" s="539"/>
      <c r="G238" s="539"/>
      <c r="H238" s="539"/>
      <c r="I238" s="539"/>
      <c r="J238" s="539"/>
      <c r="K238" s="539"/>
      <c r="P238" s="11"/>
      <c r="AC238" s="8"/>
      <c r="AD238" s="8"/>
    </row>
    <row r="239" spans="1:30" x14ac:dyDescent="0.2">
      <c r="C239" s="404"/>
      <c r="D239" s="404"/>
      <c r="E239" s="542" t="s">
        <v>139</v>
      </c>
      <c r="F239" s="542"/>
      <c r="G239" s="542"/>
      <c r="H239" s="542"/>
      <c r="I239" s="542"/>
      <c r="J239" s="542"/>
      <c r="K239" s="542"/>
      <c r="P239" s="11"/>
      <c r="AC239" s="8"/>
      <c r="AD239" s="8"/>
    </row>
    <row r="240" spans="1:30" x14ac:dyDescent="0.2">
      <c r="C240" s="411"/>
      <c r="D240" s="411"/>
      <c r="E240" s="542" t="s">
        <v>157</v>
      </c>
      <c r="F240" s="542"/>
      <c r="G240" s="542"/>
      <c r="H240" s="542"/>
      <c r="I240" s="542"/>
      <c r="J240" s="542"/>
      <c r="K240" s="542"/>
      <c r="P240" s="11"/>
      <c r="AC240" s="8"/>
      <c r="AD240" s="8"/>
    </row>
    <row r="241" spans="1:30" x14ac:dyDescent="0.2">
      <c r="C241" s="104"/>
      <c r="D241" s="104"/>
      <c r="E241" s="538" t="s">
        <v>159</v>
      </c>
      <c r="F241" s="538"/>
      <c r="G241" s="538"/>
      <c r="H241" s="538"/>
      <c r="I241" s="538"/>
      <c r="J241" s="538"/>
      <c r="K241" s="538"/>
      <c r="P241" s="11"/>
      <c r="AC241" s="8"/>
      <c r="AD241" s="8"/>
    </row>
    <row r="242" spans="1:30" ht="12.75" thickBot="1" x14ac:dyDescent="0.25">
      <c r="B242" s="128"/>
      <c r="C242" s="404"/>
      <c r="D242" s="404"/>
      <c r="E242" s="404"/>
      <c r="F242" s="404"/>
      <c r="G242" s="404"/>
      <c r="H242" s="404"/>
      <c r="I242" s="404"/>
      <c r="P242" s="11"/>
      <c r="AC242" s="8"/>
      <c r="AD242" s="8"/>
    </row>
    <row r="243" spans="1:30" x14ac:dyDescent="0.2">
      <c r="A243" s="2"/>
      <c r="B243" s="17"/>
      <c r="C243" s="18" t="s">
        <v>7</v>
      </c>
      <c r="D243" s="19"/>
      <c r="E243" s="129"/>
      <c r="F243" s="20"/>
      <c r="G243" s="21"/>
      <c r="H243" s="21"/>
      <c r="I243" s="21"/>
      <c r="J243" s="21"/>
      <c r="K243" s="21"/>
      <c r="L243" s="21"/>
      <c r="M243" s="21"/>
      <c r="N243" s="22"/>
      <c r="O243" s="11"/>
      <c r="P243" s="11"/>
      <c r="AA243" s="1"/>
      <c r="AC243" s="8"/>
      <c r="AD243" s="8"/>
    </row>
    <row r="244" spans="1:30" ht="12.75" thickBot="1" x14ac:dyDescent="0.25">
      <c r="B244" s="508" t="s">
        <v>11</v>
      </c>
      <c r="C244" s="509"/>
      <c r="D244" s="509"/>
      <c r="E244" s="510"/>
      <c r="F244" s="131"/>
      <c r="G244" s="11"/>
      <c r="H244" s="79"/>
      <c r="I244" s="69"/>
      <c r="J244" s="11" t="s">
        <v>12</v>
      </c>
      <c r="K244" s="11"/>
      <c r="L244" s="11"/>
      <c r="M244" s="11"/>
      <c r="N244" s="132"/>
      <c r="O244" s="11"/>
      <c r="P244" s="11"/>
      <c r="Q244" s="439" t="s">
        <v>159</v>
      </c>
      <c r="R244" s="439"/>
      <c r="S244" s="439"/>
      <c r="AA244" s="1"/>
      <c r="AC244" s="8"/>
      <c r="AD244" s="8"/>
    </row>
    <row r="245" spans="1:30" ht="132.75" thickBot="1" x14ac:dyDescent="0.25">
      <c r="A245" s="133"/>
      <c r="B245" s="389" t="s">
        <v>14</v>
      </c>
      <c r="C245" s="134" t="s">
        <v>15</v>
      </c>
      <c r="D245" s="135" t="s">
        <v>16</v>
      </c>
      <c r="E245" s="135" t="s">
        <v>17</v>
      </c>
      <c r="F245" s="135" t="s">
        <v>18</v>
      </c>
      <c r="G245" s="389" t="s">
        <v>19</v>
      </c>
      <c r="H245" s="389" t="s">
        <v>20</v>
      </c>
      <c r="I245" s="389" t="s">
        <v>21</v>
      </c>
      <c r="J245" s="511" t="s">
        <v>22</v>
      </c>
      <c r="K245" s="512"/>
      <c r="L245" s="389" t="s">
        <v>23</v>
      </c>
      <c r="M245" s="389" t="s">
        <v>24</v>
      </c>
      <c r="N245" s="389" t="s">
        <v>25</v>
      </c>
      <c r="O245" s="136" t="s">
        <v>26</v>
      </c>
      <c r="P245" s="11"/>
      <c r="Q245" s="137" t="s">
        <v>27</v>
      </c>
      <c r="R245" s="138" t="s">
        <v>28</v>
      </c>
      <c r="S245" s="138" t="s">
        <v>29</v>
      </c>
      <c r="T245" s="138" t="s">
        <v>30</v>
      </c>
      <c r="U245" s="138" t="s">
        <v>31</v>
      </c>
      <c r="V245" s="138" t="s">
        <v>32</v>
      </c>
      <c r="W245" s="139" t="s">
        <v>33</v>
      </c>
      <c r="X245" s="139" t="s">
        <v>34</v>
      </c>
      <c r="Y245" s="139" t="s">
        <v>174</v>
      </c>
      <c r="Z245" s="139" t="s">
        <v>36</v>
      </c>
      <c r="AA245" s="140" t="s">
        <v>37</v>
      </c>
      <c r="AC245" s="8"/>
      <c r="AD245" s="8"/>
    </row>
    <row r="246" spans="1:30" ht="12.75" x14ac:dyDescent="0.2">
      <c r="A246" s="207" t="s">
        <v>46</v>
      </c>
      <c r="B246" s="208">
        <v>10</v>
      </c>
      <c r="C246" s="209">
        <f t="shared" ref="C246:C257" si="179">D246/B246*100</f>
        <v>100</v>
      </c>
      <c r="D246" s="64">
        <f t="shared" ref="D246:D257" si="180">+R246</f>
        <v>10</v>
      </c>
      <c r="E246" s="65">
        <f t="shared" ref="E246:E258" si="181">B246-D246</f>
        <v>0</v>
      </c>
      <c r="F246" s="145">
        <v>5</v>
      </c>
      <c r="G246" s="147">
        <f>+U246</f>
        <v>41</v>
      </c>
      <c r="H246" s="68">
        <f t="shared" ref="H246:H258" si="182">S246/Q246*100</f>
        <v>31.612903225806448</v>
      </c>
      <c r="I246" s="69">
        <f t="shared" ref="I246:I258" si="183">X246/U246</f>
        <v>2.1463414634146343</v>
      </c>
      <c r="J246" s="68">
        <f>B246/Y246*1000</f>
        <v>9.0904958865506119E-2</v>
      </c>
      <c r="K246" s="69">
        <f>W246/Y246*1000</f>
        <v>0.39089132312167624</v>
      </c>
      <c r="L246" s="68">
        <f t="shared" ref="L246:L258" si="184">SUM(Q246-S246)/W246</f>
        <v>4.9302325581395348</v>
      </c>
      <c r="M246" s="69">
        <f t="shared" ref="M246:M257" si="185">W246/F246</f>
        <v>8.6</v>
      </c>
      <c r="N246" s="148">
        <f t="shared" ref="N246:N257" si="186">Z246/W246*100</f>
        <v>0</v>
      </c>
      <c r="O246" s="36">
        <f>+X246/W246</f>
        <v>2.0465116279069768</v>
      </c>
      <c r="P246" s="11"/>
      <c r="Q246" s="149">
        <v>310</v>
      </c>
      <c r="R246" s="150">
        <f>Q246/31</f>
        <v>10</v>
      </c>
      <c r="S246" s="151">
        <v>98</v>
      </c>
      <c r="T246" s="150">
        <f>S246/31</f>
        <v>3.161290322580645</v>
      </c>
      <c r="U246" s="152">
        <v>41</v>
      </c>
      <c r="V246" s="153">
        <v>2</v>
      </c>
      <c r="W246" s="152">
        <f>+V246+U246</f>
        <v>43</v>
      </c>
      <c r="X246" s="153">
        <v>88</v>
      </c>
      <c r="Y246" s="214">
        <v>110005</v>
      </c>
      <c r="Z246" s="151">
        <v>0</v>
      </c>
      <c r="AA246" s="155">
        <v>88</v>
      </c>
      <c r="AC246" s="8"/>
      <c r="AD246" s="8"/>
    </row>
    <row r="247" spans="1:30" x14ac:dyDescent="0.2">
      <c r="A247" s="207" t="s">
        <v>48</v>
      </c>
      <c r="B247" s="208">
        <v>10</v>
      </c>
      <c r="C247" s="209">
        <f t="shared" si="179"/>
        <v>100</v>
      </c>
      <c r="D247" s="64">
        <f t="shared" si="180"/>
        <v>10</v>
      </c>
      <c r="E247" s="65">
        <f t="shared" si="181"/>
        <v>0</v>
      </c>
      <c r="F247" s="145">
        <v>5</v>
      </c>
      <c r="G247" s="159">
        <f>+U247</f>
        <v>52</v>
      </c>
      <c r="H247" s="68">
        <f t="shared" si="182"/>
        <v>48.96551724137931</v>
      </c>
      <c r="I247" s="69">
        <f t="shared" si="183"/>
        <v>2.8846153846153846</v>
      </c>
      <c r="J247" s="68">
        <f t="shared" ref="J247:J258" si="187">B247/Y$223*1000</f>
        <v>3.9745627980922094</v>
      </c>
      <c r="K247" s="69">
        <f t="shared" ref="K247:K257" si="188">W247/Y$223*1000</f>
        <v>21.065182829888712</v>
      </c>
      <c r="L247" s="68">
        <f t="shared" si="184"/>
        <v>2.7924528301886791</v>
      </c>
      <c r="M247" s="69">
        <f t="shared" si="185"/>
        <v>10.6</v>
      </c>
      <c r="N247" s="148">
        <f t="shared" si="186"/>
        <v>0</v>
      </c>
      <c r="O247" s="78">
        <f t="shared" ref="O247:O258" si="189">+X247/W247</f>
        <v>2.8301886792452828</v>
      </c>
      <c r="P247" s="11"/>
      <c r="Q247" s="160">
        <v>290</v>
      </c>
      <c r="R247" s="161">
        <f>Q247/29</f>
        <v>10</v>
      </c>
      <c r="S247" s="162">
        <v>142</v>
      </c>
      <c r="T247" s="161">
        <f>S247/29</f>
        <v>4.8965517241379306</v>
      </c>
      <c r="U247" s="163">
        <v>52</v>
      </c>
      <c r="V247" s="13">
        <v>1</v>
      </c>
      <c r="W247" s="163">
        <f t="shared" ref="W247:W258" si="190">+V247+U247</f>
        <v>53</v>
      </c>
      <c r="X247" s="13">
        <v>150</v>
      </c>
      <c r="Y247" s="154"/>
      <c r="Z247" s="162">
        <v>0</v>
      </c>
      <c r="AA247" s="155">
        <v>150</v>
      </c>
      <c r="AC247" s="8"/>
      <c r="AD247" s="8"/>
    </row>
    <row r="248" spans="1:30" x14ac:dyDescent="0.2">
      <c r="A248" s="207" t="s">
        <v>50</v>
      </c>
      <c r="B248" s="208">
        <v>10</v>
      </c>
      <c r="C248" s="209">
        <f t="shared" si="179"/>
        <v>99.677419354838705</v>
      </c>
      <c r="D248" s="64">
        <f t="shared" si="180"/>
        <v>9.9677419354838701</v>
      </c>
      <c r="E248" s="65">
        <f t="shared" si="181"/>
        <v>3.2258064516129892E-2</v>
      </c>
      <c r="F248" s="145">
        <v>5</v>
      </c>
      <c r="G248" s="159">
        <f t="shared" ref="G248:G257" si="191">+U248</f>
        <v>51</v>
      </c>
      <c r="H248" s="68">
        <f t="shared" si="182"/>
        <v>40.453074433656958</v>
      </c>
      <c r="I248" s="69">
        <f t="shared" si="183"/>
        <v>2.2745098039215685</v>
      </c>
      <c r="J248" s="68">
        <f t="shared" si="187"/>
        <v>3.9745627980922094</v>
      </c>
      <c r="K248" s="69">
        <f t="shared" si="188"/>
        <v>20.66772655007949</v>
      </c>
      <c r="L248" s="68">
        <f t="shared" si="184"/>
        <v>3.5384615384615383</v>
      </c>
      <c r="M248" s="69">
        <f t="shared" si="185"/>
        <v>10.4</v>
      </c>
      <c r="N248" s="148">
        <f t="shared" si="186"/>
        <v>0</v>
      </c>
      <c r="O248" s="78">
        <f t="shared" si="189"/>
        <v>2.2307692307692308</v>
      </c>
      <c r="P248" s="11"/>
      <c r="Q248" s="168">
        <v>309</v>
      </c>
      <c r="R248" s="161">
        <f>Q248/31</f>
        <v>9.9677419354838701</v>
      </c>
      <c r="S248" s="154">
        <v>125</v>
      </c>
      <c r="T248" s="161">
        <f>S248/31</f>
        <v>4.032258064516129</v>
      </c>
      <c r="U248" s="39">
        <v>51</v>
      </c>
      <c r="V248" s="9">
        <v>1</v>
      </c>
      <c r="W248" s="163">
        <f t="shared" si="190"/>
        <v>52</v>
      </c>
      <c r="X248" s="9">
        <v>116</v>
      </c>
      <c r="Y248" s="154"/>
      <c r="Z248" s="154">
        <v>0</v>
      </c>
      <c r="AA248" s="155">
        <v>116</v>
      </c>
      <c r="AC248" s="8"/>
      <c r="AD248" s="8"/>
    </row>
    <row r="249" spans="1:30" x14ac:dyDescent="0.2">
      <c r="A249" s="207" t="s">
        <v>52</v>
      </c>
      <c r="B249" s="208">
        <v>10</v>
      </c>
      <c r="C249" s="209">
        <f t="shared" si="179"/>
        <v>101.33333333333331</v>
      </c>
      <c r="D249" s="64">
        <f t="shared" si="180"/>
        <v>10.133333333333333</v>
      </c>
      <c r="E249" s="65">
        <f t="shared" si="181"/>
        <v>-0.13333333333333286</v>
      </c>
      <c r="F249" s="145">
        <v>5</v>
      </c>
      <c r="G249" s="159">
        <f t="shared" si="191"/>
        <v>62</v>
      </c>
      <c r="H249" s="68">
        <f t="shared" si="182"/>
        <v>61.842105263157897</v>
      </c>
      <c r="I249" s="69">
        <f t="shared" si="183"/>
        <v>3.0806451612903225</v>
      </c>
      <c r="J249" s="68">
        <f t="shared" si="187"/>
        <v>3.9745627980922094</v>
      </c>
      <c r="K249" s="69">
        <f t="shared" si="188"/>
        <v>24.642289348171701</v>
      </c>
      <c r="L249" s="68">
        <f t="shared" si="184"/>
        <v>1.8709677419354838</v>
      </c>
      <c r="M249" s="69">
        <f t="shared" si="185"/>
        <v>12.4</v>
      </c>
      <c r="N249" s="148">
        <f t="shared" si="186"/>
        <v>0</v>
      </c>
      <c r="O249" s="78">
        <f t="shared" si="189"/>
        <v>3.0806451612903225</v>
      </c>
      <c r="P249" s="11"/>
      <c r="Q249" s="168">
        <v>304</v>
      </c>
      <c r="R249" s="161">
        <f>Q249/30</f>
        <v>10.133333333333333</v>
      </c>
      <c r="S249" s="154">
        <v>188</v>
      </c>
      <c r="T249" s="161">
        <f>S249/30</f>
        <v>6.2666666666666666</v>
      </c>
      <c r="U249" s="39">
        <v>62</v>
      </c>
      <c r="V249" s="9">
        <v>0</v>
      </c>
      <c r="W249" s="163">
        <f t="shared" si="190"/>
        <v>62</v>
      </c>
      <c r="X249" s="9">
        <v>191</v>
      </c>
      <c r="Y249" s="154"/>
      <c r="Z249" s="154">
        <v>0</v>
      </c>
      <c r="AA249" s="155">
        <v>189</v>
      </c>
      <c r="AC249" s="8"/>
      <c r="AD249" s="8"/>
    </row>
    <row r="250" spans="1:30" x14ac:dyDescent="0.2">
      <c r="A250" s="207" t="s">
        <v>54</v>
      </c>
      <c r="B250" s="208">
        <v>10</v>
      </c>
      <c r="C250" s="209">
        <f t="shared" si="179"/>
        <v>100</v>
      </c>
      <c r="D250" s="64">
        <f t="shared" si="180"/>
        <v>10</v>
      </c>
      <c r="E250" s="65">
        <f t="shared" si="181"/>
        <v>0</v>
      </c>
      <c r="F250" s="145">
        <f t="shared" ref="F250:F257" si="192">R250</f>
        <v>10</v>
      </c>
      <c r="G250" s="159">
        <f t="shared" si="191"/>
        <v>50</v>
      </c>
      <c r="H250" s="68">
        <f t="shared" si="182"/>
        <v>56.451612903225815</v>
      </c>
      <c r="I250" s="69">
        <f t="shared" si="183"/>
        <v>3.04</v>
      </c>
      <c r="J250" s="68">
        <f t="shared" si="187"/>
        <v>3.9745627980922094</v>
      </c>
      <c r="K250" s="69">
        <f t="shared" si="188"/>
        <v>19.872813990461051</v>
      </c>
      <c r="L250" s="68">
        <f t="shared" si="184"/>
        <v>2.7</v>
      </c>
      <c r="M250" s="69">
        <f t="shared" si="185"/>
        <v>5</v>
      </c>
      <c r="N250" s="148">
        <f t="shared" si="186"/>
        <v>0</v>
      </c>
      <c r="O250" s="78">
        <f t="shared" si="189"/>
        <v>3.04</v>
      </c>
      <c r="P250" s="11"/>
      <c r="Q250" s="168">
        <v>310</v>
      </c>
      <c r="R250" s="161">
        <f>Q250/31</f>
        <v>10</v>
      </c>
      <c r="S250" s="154">
        <v>175</v>
      </c>
      <c r="T250" s="161">
        <f>S250/31</f>
        <v>5.645161290322581</v>
      </c>
      <c r="U250" s="39">
        <v>50</v>
      </c>
      <c r="V250" s="9">
        <v>0</v>
      </c>
      <c r="W250" s="163">
        <f t="shared" si="190"/>
        <v>50</v>
      </c>
      <c r="X250" s="9">
        <v>152</v>
      </c>
      <c r="Y250" s="154"/>
      <c r="Z250" s="154">
        <v>0</v>
      </c>
      <c r="AA250" s="155">
        <v>152</v>
      </c>
      <c r="AC250" s="8"/>
      <c r="AD250" s="8"/>
    </row>
    <row r="251" spans="1:30" x14ac:dyDescent="0.2">
      <c r="A251" s="207" t="s">
        <v>56</v>
      </c>
      <c r="B251" s="208">
        <v>10</v>
      </c>
      <c r="C251" s="209">
        <f t="shared" si="179"/>
        <v>100</v>
      </c>
      <c r="D251" s="64">
        <f t="shared" si="180"/>
        <v>10</v>
      </c>
      <c r="E251" s="65">
        <f t="shared" si="181"/>
        <v>0</v>
      </c>
      <c r="F251" s="145">
        <f t="shared" si="192"/>
        <v>10</v>
      </c>
      <c r="G251" s="159">
        <f t="shared" si="191"/>
        <v>64</v>
      </c>
      <c r="H251" s="68">
        <f t="shared" si="182"/>
        <v>71.333333333333343</v>
      </c>
      <c r="I251" s="69">
        <f t="shared" si="183"/>
        <v>3.734375</v>
      </c>
      <c r="J251" s="68">
        <f t="shared" si="187"/>
        <v>3.9745627980922094</v>
      </c>
      <c r="K251" s="69">
        <f t="shared" si="188"/>
        <v>25.437201907790143</v>
      </c>
      <c r="L251" s="68">
        <f t="shared" si="184"/>
        <v>1.34375</v>
      </c>
      <c r="M251" s="69">
        <f t="shared" si="185"/>
        <v>6.4</v>
      </c>
      <c r="N251" s="148">
        <f t="shared" si="186"/>
        <v>0</v>
      </c>
      <c r="O251" s="78">
        <f t="shared" si="189"/>
        <v>3.734375</v>
      </c>
      <c r="P251" s="11"/>
      <c r="Q251" s="168">
        <v>300</v>
      </c>
      <c r="R251" s="161">
        <f>Q251/30</f>
        <v>10</v>
      </c>
      <c r="S251" s="154">
        <v>214</v>
      </c>
      <c r="T251" s="161">
        <f>S251/30</f>
        <v>7.1333333333333337</v>
      </c>
      <c r="U251" s="39">
        <v>64</v>
      </c>
      <c r="V251" s="9">
        <v>0</v>
      </c>
      <c r="W251" s="163">
        <f t="shared" si="190"/>
        <v>64</v>
      </c>
      <c r="X251" s="9">
        <v>239</v>
      </c>
      <c r="Y251" s="154"/>
      <c r="Z251" s="154">
        <v>0</v>
      </c>
      <c r="AA251" s="155">
        <v>239</v>
      </c>
      <c r="AC251" s="8"/>
      <c r="AD251" s="8"/>
    </row>
    <row r="252" spans="1:30" x14ac:dyDescent="0.2">
      <c r="A252" s="207" t="s">
        <v>58</v>
      </c>
      <c r="B252" s="208">
        <v>10</v>
      </c>
      <c r="C252" s="209">
        <f t="shared" si="179"/>
        <v>100</v>
      </c>
      <c r="D252" s="64">
        <f t="shared" si="180"/>
        <v>10</v>
      </c>
      <c r="E252" s="65">
        <f t="shared" si="181"/>
        <v>0</v>
      </c>
      <c r="F252" s="145">
        <f t="shared" si="192"/>
        <v>10</v>
      </c>
      <c r="G252" s="159">
        <f t="shared" si="191"/>
        <v>51</v>
      </c>
      <c r="H252" s="68">
        <f t="shared" si="182"/>
        <v>57.741935483870968</v>
      </c>
      <c r="I252" s="69">
        <f t="shared" si="183"/>
        <v>3.1176470588235294</v>
      </c>
      <c r="J252" s="68">
        <f t="shared" si="187"/>
        <v>3.9745627980922094</v>
      </c>
      <c r="K252" s="69">
        <f t="shared" si="188"/>
        <v>20.27027027027027</v>
      </c>
      <c r="L252" s="68">
        <f t="shared" si="184"/>
        <v>2.5686274509803924</v>
      </c>
      <c r="M252" s="69">
        <f t="shared" si="185"/>
        <v>5.0999999999999996</v>
      </c>
      <c r="N252" s="148">
        <f t="shared" si="186"/>
        <v>0</v>
      </c>
      <c r="O252" s="78">
        <f t="shared" si="189"/>
        <v>3.1176470588235294</v>
      </c>
      <c r="P252" s="11"/>
      <c r="Q252" s="168">
        <v>310</v>
      </c>
      <c r="R252" s="161">
        <f>Q252/31</f>
        <v>10</v>
      </c>
      <c r="S252" s="154">
        <v>179</v>
      </c>
      <c r="T252" s="161">
        <f>S252/31</f>
        <v>5.774193548387097</v>
      </c>
      <c r="U252" s="39">
        <v>51</v>
      </c>
      <c r="V252" s="9">
        <v>0</v>
      </c>
      <c r="W252" s="163">
        <f t="shared" si="190"/>
        <v>51</v>
      </c>
      <c r="X252" s="9">
        <v>159</v>
      </c>
      <c r="Y252" s="154"/>
      <c r="Z252" s="154">
        <v>0</v>
      </c>
      <c r="AA252" s="155">
        <v>158</v>
      </c>
      <c r="AC252" s="8"/>
      <c r="AD252" s="8"/>
    </row>
    <row r="253" spans="1:30" x14ac:dyDescent="0.2">
      <c r="A253" s="207" t="s">
        <v>60</v>
      </c>
      <c r="B253" s="208">
        <v>10</v>
      </c>
      <c r="C253" s="209">
        <f t="shared" si="179"/>
        <v>100.32258064516131</v>
      </c>
      <c r="D253" s="64">
        <f t="shared" si="180"/>
        <v>10.03225806451613</v>
      </c>
      <c r="E253" s="65">
        <f t="shared" si="181"/>
        <v>-3.2258064516129892E-2</v>
      </c>
      <c r="F253" s="145">
        <f t="shared" si="192"/>
        <v>10.03225806451613</v>
      </c>
      <c r="G253" s="159">
        <f t="shared" si="191"/>
        <v>57</v>
      </c>
      <c r="H253" s="68">
        <f t="shared" si="182"/>
        <v>60.128617363344048</v>
      </c>
      <c r="I253" s="69">
        <f t="shared" si="183"/>
        <v>3.5087719298245612</v>
      </c>
      <c r="J253" s="68">
        <f t="shared" si="187"/>
        <v>3.9745627980922094</v>
      </c>
      <c r="K253" s="69">
        <f t="shared" si="188"/>
        <v>22.655007949125597</v>
      </c>
      <c r="L253" s="68">
        <f t="shared" si="184"/>
        <v>2.1754385964912282</v>
      </c>
      <c r="M253" s="69">
        <f t="shared" si="185"/>
        <v>5.6816720257234721</v>
      </c>
      <c r="N253" s="148">
        <f t="shared" si="186"/>
        <v>0</v>
      </c>
      <c r="O253" s="78">
        <f t="shared" si="189"/>
        <v>3.5087719298245612</v>
      </c>
      <c r="P253" s="11"/>
      <c r="Q253" s="168">
        <v>311</v>
      </c>
      <c r="R253" s="161">
        <f>Q253/31</f>
        <v>10.03225806451613</v>
      </c>
      <c r="S253" s="154">
        <v>187</v>
      </c>
      <c r="T253" s="161">
        <f>S253/31</f>
        <v>6.032258064516129</v>
      </c>
      <c r="U253" s="39">
        <v>57</v>
      </c>
      <c r="V253" s="9">
        <v>0</v>
      </c>
      <c r="W253" s="163">
        <f t="shared" si="190"/>
        <v>57</v>
      </c>
      <c r="X253" s="9">
        <v>200</v>
      </c>
      <c r="Y253" s="154"/>
      <c r="Z253" s="154">
        <v>0</v>
      </c>
      <c r="AA253" s="155">
        <v>200</v>
      </c>
      <c r="AC253" s="8"/>
      <c r="AD253" s="8"/>
    </row>
    <row r="254" spans="1:30" x14ac:dyDescent="0.2">
      <c r="A254" s="207" t="s">
        <v>62</v>
      </c>
      <c r="B254" s="208">
        <v>10</v>
      </c>
      <c r="C254" s="209">
        <f t="shared" si="179"/>
        <v>97.666666666666686</v>
      </c>
      <c r="D254" s="64">
        <f t="shared" si="180"/>
        <v>9.7666666666666675</v>
      </c>
      <c r="E254" s="65">
        <f t="shared" si="181"/>
        <v>0.2333333333333325</v>
      </c>
      <c r="F254" s="145">
        <f t="shared" si="192"/>
        <v>9.7666666666666675</v>
      </c>
      <c r="G254" s="159">
        <f t="shared" si="191"/>
        <v>55</v>
      </c>
      <c r="H254" s="68">
        <f t="shared" si="182"/>
        <v>54.26621160409556</v>
      </c>
      <c r="I254" s="69">
        <f t="shared" si="183"/>
        <v>3.3090909090909091</v>
      </c>
      <c r="J254" s="68">
        <f t="shared" si="187"/>
        <v>3.9745627980922094</v>
      </c>
      <c r="K254" s="69">
        <f t="shared" si="188"/>
        <v>22.257551669316374</v>
      </c>
      <c r="L254" s="68">
        <f t="shared" si="184"/>
        <v>2.3928571428571428</v>
      </c>
      <c r="M254" s="69">
        <f t="shared" si="185"/>
        <v>5.733788395904436</v>
      </c>
      <c r="N254" s="148">
        <f t="shared" si="186"/>
        <v>0</v>
      </c>
      <c r="O254" s="78">
        <f t="shared" si="189"/>
        <v>3.25</v>
      </c>
      <c r="P254" s="11"/>
      <c r="Q254" s="168">
        <v>293</v>
      </c>
      <c r="R254" s="161">
        <f>Q254/30</f>
        <v>9.7666666666666675</v>
      </c>
      <c r="S254" s="154">
        <v>159</v>
      </c>
      <c r="T254" s="161">
        <f>S254/30</f>
        <v>5.3</v>
      </c>
      <c r="U254" s="39">
        <v>55</v>
      </c>
      <c r="V254" s="9">
        <v>1</v>
      </c>
      <c r="W254" s="163">
        <f t="shared" si="190"/>
        <v>56</v>
      </c>
      <c r="X254" s="9">
        <v>182</v>
      </c>
      <c r="Y254" s="154"/>
      <c r="Z254" s="154">
        <v>0</v>
      </c>
      <c r="AA254" s="155">
        <v>182</v>
      </c>
      <c r="AC254" s="8"/>
      <c r="AD254" s="8"/>
    </row>
    <row r="255" spans="1:30" x14ac:dyDescent="0.2">
      <c r="A255" s="207" t="s">
        <v>64</v>
      </c>
      <c r="B255" s="208">
        <v>10</v>
      </c>
      <c r="C255" s="209">
        <f t="shared" si="179"/>
        <v>99.677419354838705</v>
      </c>
      <c r="D255" s="64">
        <f t="shared" si="180"/>
        <v>9.9677419354838701</v>
      </c>
      <c r="E255" s="65">
        <f t="shared" si="181"/>
        <v>3.2258064516129892E-2</v>
      </c>
      <c r="F255" s="145">
        <f t="shared" si="192"/>
        <v>9.9677419354838701</v>
      </c>
      <c r="G255" s="159">
        <f t="shared" si="191"/>
        <v>37</v>
      </c>
      <c r="H255" s="68">
        <f t="shared" si="182"/>
        <v>36.893203883495147</v>
      </c>
      <c r="I255" s="69">
        <f t="shared" si="183"/>
        <v>2.7567567567567566</v>
      </c>
      <c r="J255" s="68">
        <f t="shared" si="187"/>
        <v>3.9745627980922094</v>
      </c>
      <c r="K255" s="69">
        <f t="shared" si="188"/>
        <v>15.103338632750399</v>
      </c>
      <c r="L255" s="68">
        <f t="shared" si="184"/>
        <v>5.1315789473684212</v>
      </c>
      <c r="M255" s="69">
        <f t="shared" si="185"/>
        <v>3.8122977346278319</v>
      </c>
      <c r="N255" s="148">
        <f t="shared" si="186"/>
        <v>0</v>
      </c>
      <c r="O255" s="78">
        <f t="shared" si="189"/>
        <v>2.6842105263157894</v>
      </c>
      <c r="P255" s="11"/>
      <c r="Q255" s="168">
        <v>309</v>
      </c>
      <c r="R255" s="161">
        <f>Q255/31</f>
        <v>9.9677419354838701</v>
      </c>
      <c r="S255" s="154">
        <v>114</v>
      </c>
      <c r="T255" s="161">
        <f>S255/31</f>
        <v>3.6774193548387095</v>
      </c>
      <c r="U255" s="39">
        <v>37</v>
      </c>
      <c r="V255" s="9">
        <v>1</v>
      </c>
      <c r="W255" s="163">
        <f t="shared" si="190"/>
        <v>38</v>
      </c>
      <c r="X255" s="9">
        <v>102</v>
      </c>
      <c r="Y255" s="154"/>
      <c r="Z255" s="154">
        <v>0</v>
      </c>
      <c r="AA255" s="155">
        <v>98</v>
      </c>
      <c r="AC255" s="8"/>
      <c r="AD255" s="8"/>
    </row>
    <row r="256" spans="1:30" x14ac:dyDescent="0.2">
      <c r="A256" s="207" t="s">
        <v>66</v>
      </c>
      <c r="B256" s="208">
        <v>10</v>
      </c>
      <c r="C256" s="209">
        <f t="shared" si="179"/>
        <v>100</v>
      </c>
      <c r="D256" s="64">
        <f t="shared" si="180"/>
        <v>10</v>
      </c>
      <c r="E256" s="65">
        <f t="shared" si="181"/>
        <v>0</v>
      </c>
      <c r="F256" s="145">
        <f t="shared" si="192"/>
        <v>10</v>
      </c>
      <c r="G256" s="159">
        <f t="shared" si="191"/>
        <v>36</v>
      </c>
      <c r="H256" s="68">
        <f t="shared" si="182"/>
        <v>38.333333333333336</v>
      </c>
      <c r="I256" s="69">
        <f t="shared" si="183"/>
        <v>3.6944444444444446</v>
      </c>
      <c r="J256" s="68">
        <f t="shared" si="187"/>
        <v>3.9745627980922094</v>
      </c>
      <c r="K256" s="69">
        <f t="shared" si="188"/>
        <v>14.308426073131956</v>
      </c>
      <c r="L256" s="68">
        <f t="shared" si="184"/>
        <v>5.1388888888888893</v>
      </c>
      <c r="M256" s="69">
        <f t="shared" si="185"/>
        <v>3.6</v>
      </c>
      <c r="N256" s="148">
        <f t="shared" si="186"/>
        <v>0</v>
      </c>
      <c r="O256" s="78">
        <f t="shared" si="189"/>
        <v>3.6944444444444446</v>
      </c>
      <c r="P256" s="11"/>
      <c r="Q256" s="168">
        <v>300</v>
      </c>
      <c r="R256" s="161">
        <f>Q256/30</f>
        <v>10</v>
      </c>
      <c r="S256" s="154">
        <v>115</v>
      </c>
      <c r="T256" s="161">
        <f>S256/30</f>
        <v>3.8333333333333335</v>
      </c>
      <c r="U256" s="39">
        <v>36</v>
      </c>
      <c r="V256" s="9">
        <v>0</v>
      </c>
      <c r="W256" s="163">
        <f t="shared" si="190"/>
        <v>36</v>
      </c>
      <c r="X256" s="9">
        <v>133</v>
      </c>
      <c r="Y256" s="154"/>
      <c r="Z256" s="154">
        <v>0</v>
      </c>
      <c r="AA256" s="155">
        <v>133</v>
      </c>
      <c r="AC256" s="8"/>
      <c r="AD256" s="8"/>
    </row>
    <row r="257" spans="1:30" ht="12.75" thickBot="1" x14ac:dyDescent="0.25">
      <c r="A257" s="207" t="s">
        <v>68</v>
      </c>
      <c r="B257" s="208">
        <v>10</v>
      </c>
      <c r="C257" s="209">
        <f t="shared" si="179"/>
        <v>98.709677419354833</v>
      </c>
      <c r="D257" s="64">
        <f t="shared" si="180"/>
        <v>9.870967741935484</v>
      </c>
      <c r="E257" s="65">
        <f t="shared" si="181"/>
        <v>0.12903225806451601</v>
      </c>
      <c r="F257" s="145">
        <f t="shared" si="192"/>
        <v>9.870967741935484</v>
      </c>
      <c r="G257" s="159">
        <f t="shared" si="191"/>
        <v>42</v>
      </c>
      <c r="H257" s="68">
        <f t="shared" si="182"/>
        <v>31.372549019607842</v>
      </c>
      <c r="I257" s="69">
        <f t="shared" si="183"/>
        <v>2.2619047619047619</v>
      </c>
      <c r="J257" s="68">
        <f t="shared" si="187"/>
        <v>3.9745627980922094</v>
      </c>
      <c r="K257" s="69">
        <f t="shared" si="188"/>
        <v>16.693163751987282</v>
      </c>
      <c r="L257" s="68">
        <f t="shared" si="184"/>
        <v>5</v>
      </c>
      <c r="M257" s="69">
        <f t="shared" si="185"/>
        <v>4.2549019607843137</v>
      </c>
      <c r="N257" s="148">
        <f t="shared" si="186"/>
        <v>0</v>
      </c>
      <c r="O257" s="78">
        <f t="shared" si="189"/>
        <v>2.2619047619047619</v>
      </c>
      <c r="P257" s="11"/>
      <c r="Q257" s="168">
        <v>306</v>
      </c>
      <c r="R257" s="161">
        <f>Q257/31</f>
        <v>9.870967741935484</v>
      </c>
      <c r="S257" s="154">
        <v>96</v>
      </c>
      <c r="T257" s="161">
        <f>S257/31</f>
        <v>3.096774193548387</v>
      </c>
      <c r="U257" s="39">
        <v>42</v>
      </c>
      <c r="V257" s="9">
        <v>0</v>
      </c>
      <c r="W257" s="163">
        <f t="shared" si="190"/>
        <v>42</v>
      </c>
      <c r="X257" s="9">
        <v>95</v>
      </c>
      <c r="Y257" s="154"/>
      <c r="Z257" s="154">
        <v>0</v>
      </c>
      <c r="AA257" s="155">
        <v>95</v>
      </c>
      <c r="AC257" s="8"/>
      <c r="AD257" s="8"/>
    </row>
    <row r="258" spans="1:30" s="8" customFormat="1" ht="12.75" thickBot="1" x14ac:dyDescent="0.25">
      <c r="A258" s="440" t="s">
        <v>71</v>
      </c>
      <c r="B258" s="441">
        <v>10</v>
      </c>
      <c r="C258" s="442">
        <f>D258/B258*100</f>
        <v>99.781420765027335</v>
      </c>
      <c r="D258" s="443">
        <f>+R258</f>
        <v>9.9781420765027331</v>
      </c>
      <c r="E258" s="444">
        <f t="shared" si="181"/>
        <v>2.1857923497266896E-2</v>
      </c>
      <c r="F258" s="445">
        <f>R258</f>
        <v>9.9781420765027331</v>
      </c>
      <c r="G258" s="455">
        <f>SUM(G246:G257)</f>
        <v>598</v>
      </c>
      <c r="H258" s="446">
        <f t="shared" si="182"/>
        <v>49.069003285870757</v>
      </c>
      <c r="I258" s="447">
        <f t="shared" si="183"/>
        <v>3.0217391304347827</v>
      </c>
      <c r="J258" s="446">
        <f t="shared" si="187"/>
        <v>3.9745627980922094</v>
      </c>
      <c r="K258" s="447">
        <f>W258/Y$223*1000/12</f>
        <v>20.005299417064123</v>
      </c>
      <c r="L258" s="446">
        <f t="shared" si="184"/>
        <v>3.0794701986754967</v>
      </c>
      <c r="M258" s="447">
        <f>W258/F258/12</f>
        <v>5.044359255202628</v>
      </c>
      <c r="N258" s="448">
        <f>Z258/W258*100</f>
        <v>0</v>
      </c>
      <c r="O258" s="449">
        <f t="shared" si="189"/>
        <v>2.9917218543046356</v>
      </c>
      <c r="P258" s="11"/>
      <c r="Q258" s="450">
        <f>SUM(Q246:Q257)</f>
        <v>3652</v>
      </c>
      <c r="R258" s="506">
        <f>Q258/366</f>
        <v>9.9781420765027331</v>
      </c>
      <c r="S258" s="451">
        <f>SUM(S246:S257)</f>
        <v>1792</v>
      </c>
      <c r="T258" s="506">
        <f>S258/366</f>
        <v>4.8961748633879782</v>
      </c>
      <c r="U258" s="452">
        <f>SUM(U246:U257)</f>
        <v>598</v>
      </c>
      <c r="V258" s="453">
        <f>SUM(V246:V257)</f>
        <v>6</v>
      </c>
      <c r="W258" s="452">
        <f t="shared" si="190"/>
        <v>604</v>
      </c>
      <c r="X258" s="453">
        <f>SUM(X246:X257)</f>
        <v>1807</v>
      </c>
      <c r="Y258" s="451">
        <v>110005</v>
      </c>
      <c r="Z258" s="451">
        <f>SUM(Z246:Z257)</f>
        <v>0</v>
      </c>
      <c r="AA258" s="454">
        <f>SUM(AA246:AA257)</f>
        <v>1800</v>
      </c>
    </row>
    <row r="259" spans="1:30" x14ac:dyDescent="0.2">
      <c r="A259" s="9"/>
      <c r="B259" s="11"/>
      <c r="C259" s="212"/>
      <c r="D259" s="65" t="s">
        <v>2</v>
      </c>
      <c r="E259" s="65"/>
      <c r="F259" s="65"/>
      <c r="G259" s="11"/>
      <c r="H259" s="11"/>
      <c r="I259" s="11"/>
      <c r="J259" s="11"/>
      <c r="K259" s="11"/>
      <c r="L259" s="11"/>
      <c r="M259" s="11"/>
      <c r="N259" s="11"/>
      <c r="O259" s="11"/>
      <c r="P259" s="11"/>
      <c r="Q259" s="9"/>
      <c r="R259" s="213" t="s">
        <v>2</v>
      </c>
      <c r="S259" s="9"/>
      <c r="T259" s="9"/>
      <c r="U259" s="9"/>
      <c r="V259" s="9"/>
      <c r="W259" s="9"/>
      <c r="X259" s="9"/>
      <c r="Y259" s="9"/>
      <c r="Z259" s="9"/>
      <c r="AC259" s="8"/>
      <c r="AD259" s="8"/>
    </row>
    <row r="260" spans="1:30" x14ac:dyDescent="0.2">
      <c r="A260" s="6" t="s">
        <v>112</v>
      </c>
      <c r="C260" s="205"/>
      <c r="D260" s="102"/>
      <c r="E260" s="456"/>
      <c r="F260" s="456"/>
      <c r="G260" s="457"/>
      <c r="H260" s="457"/>
      <c r="I260" s="457"/>
      <c r="J260" s="457"/>
      <c r="K260" s="457"/>
      <c r="P260" s="11"/>
      <c r="AC260" s="8"/>
      <c r="AD260" s="8"/>
    </row>
    <row r="261" spans="1:30" x14ac:dyDescent="0.2">
      <c r="C261" s="205"/>
      <c r="D261" s="102"/>
      <c r="E261" s="516" t="s">
        <v>131</v>
      </c>
      <c r="F261" s="516"/>
      <c r="G261" s="516"/>
      <c r="H261" s="516"/>
      <c r="I261" s="516"/>
      <c r="J261" s="516"/>
      <c r="K261" s="516"/>
      <c r="P261" s="11"/>
      <c r="AC261" s="8"/>
      <c r="AD261" s="8"/>
    </row>
    <row r="262" spans="1:30" x14ac:dyDescent="0.2">
      <c r="C262" s="404"/>
      <c r="D262" s="404"/>
      <c r="E262" s="517" t="s">
        <v>139</v>
      </c>
      <c r="F262" s="517"/>
      <c r="G262" s="517"/>
      <c r="H262" s="517"/>
      <c r="I262" s="517"/>
      <c r="J262" s="517"/>
      <c r="K262" s="517"/>
      <c r="P262" s="11"/>
      <c r="AC262" s="8"/>
      <c r="AD262" s="8"/>
    </row>
    <row r="263" spans="1:30" x14ac:dyDescent="0.2">
      <c r="C263" s="411"/>
      <c r="D263" s="411"/>
      <c r="E263" s="517" t="s">
        <v>160</v>
      </c>
      <c r="F263" s="517"/>
      <c r="G263" s="517"/>
      <c r="H263" s="517"/>
      <c r="I263" s="517"/>
      <c r="J263" s="517"/>
      <c r="K263" s="517"/>
      <c r="P263" s="11"/>
      <c r="AC263" s="8"/>
      <c r="AD263" s="8"/>
    </row>
    <row r="264" spans="1:30" x14ac:dyDescent="0.2">
      <c r="C264" s="104"/>
      <c r="D264" s="104"/>
      <c r="E264" s="518" t="s">
        <v>161</v>
      </c>
      <c r="F264" s="518"/>
      <c r="G264" s="518"/>
      <c r="H264" s="518"/>
      <c r="I264" s="518"/>
      <c r="J264" s="518"/>
      <c r="K264" s="518"/>
      <c r="P264" s="11"/>
      <c r="AC264" s="8"/>
      <c r="AD264" s="8"/>
    </row>
    <row r="265" spans="1:30" ht="12.75" thickBot="1" x14ac:dyDescent="0.25">
      <c r="B265" s="128"/>
      <c r="C265" s="404"/>
      <c r="D265" s="404"/>
      <c r="E265" s="404"/>
      <c r="F265" s="404"/>
      <c r="G265" s="404"/>
      <c r="H265" s="404"/>
      <c r="I265" s="404"/>
      <c r="P265" s="11"/>
      <c r="AC265" s="8"/>
      <c r="AD265" s="8"/>
    </row>
    <row r="266" spans="1:30" x14ac:dyDescent="0.2">
      <c r="A266" s="2"/>
      <c r="B266" s="17"/>
      <c r="C266" s="18" t="s">
        <v>7</v>
      </c>
      <c r="D266" s="19"/>
      <c r="E266" s="129"/>
      <c r="F266" s="20"/>
      <c r="G266" s="21"/>
      <c r="H266" s="21"/>
      <c r="I266" s="21"/>
      <c r="J266" s="21"/>
      <c r="K266" s="21"/>
      <c r="L266" s="21"/>
      <c r="M266" s="21"/>
      <c r="N266" s="22"/>
      <c r="O266" s="11"/>
      <c r="P266" s="11"/>
      <c r="AA266" s="1"/>
      <c r="AC266" s="8"/>
      <c r="AD266" s="8"/>
    </row>
    <row r="267" spans="1:30" ht="12.75" thickBot="1" x14ac:dyDescent="0.25">
      <c r="B267" s="508" t="s">
        <v>11</v>
      </c>
      <c r="C267" s="509"/>
      <c r="D267" s="509"/>
      <c r="E267" s="510"/>
      <c r="F267" s="131"/>
      <c r="G267" s="11"/>
      <c r="H267" s="79"/>
      <c r="I267" s="69"/>
      <c r="J267" s="11" t="s">
        <v>12</v>
      </c>
      <c r="K267" s="11"/>
      <c r="L267" s="11"/>
      <c r="M267" s="11"/>
      <c r="N267" s="132"/>
      <c r="O267" s="11"/>
      <c r="P267" s="11"/>
      <c r="Q267" s="85" t="s">
        <v>161</v>
      </c>
      <c r="R267" s="85"/>
      <c r="S267" s="85"/>
      <c r="AA267" s="1"/>
      <c r="AC267" s="8"/>
      <c r="AD267" s="8"/>
    </row>
    <row r="268" spans="1:30" ht="101.25" customHeight="1" thickBot="1" x14ac:dyDescent="0.25">
      <c r="A268" s="133"/>
      <c r="B268" s="389" t="s">
        <v>14</v>
      </c>
      <c r="C268" s="134" t="s">
        <v>15</v>
      </c>
      <c r="D268" s="135" t="s">
        <v>16</v>
      </c>
      <c r="E268" s="135" t="s">
        <v>17</v>
      </c>
      <c r="F268" s="135" t="s">
        <v>18</v>
      </c>
      <c r="G268" s="389" t="s">
        <v>19</v>
      </c>
      <c r="H268" s="389" t="s">
        <v>20</v>
      </c>
      <c r="I268" s="389" t="s">
        <v>21</v>
      </c>
      <c r="J268" s="511" t="s">
        <v>22</v>
      </c>
      <c r="K268" s="512"/>
      <c r="L268" s="389" t="s">
        <v>23</v>
      </c>
      <c r="M268" s="389" t="s">
        <v>24</v>
      </c>
      <c r="N268" s="389" t="s">
        <v>25</v>
      </c>
      <c r="O268" s="136" t="s">
        <v>26</v>
      </c>
      <c r="P268" s="11"/>
      <c r="Q268" s="137" t="s">
        <v>27</v>
      </c>
      <c r="R268" s="138" t="s">
        <v>28</v>
      </c>
      <c r="S268" s="138" t="s">
        <v>29</v>
      </c>
      <c r="T268" s="138" t="s">
        <v>30</v>
      </c>
      <c r="U268" s="138" t="s">
        <v>31</v>
      </c>
      <c r="V268" s="138" t="s">
        <v>32</v>
      </c>
      <c r="W268" s="139" t="s">
        <v>33</v>
      </c>
      <c r="X268" s="139" t="s">
        <v>34</v>
      </c>
      <c r="Y268" s="139" t="s">
        <v>179</v>
      </c>
      <c r="Z268" s="139" t="s">
        <v>36</v>
      </c>
      <c r="AA268" s="140" t="s">
        <v>37</v>
      </c>
      <c r="AC268" s="8"/>
      <c r="AD268" s="8"/>
    </row>
    <row r="269" spans="1:30" ht="12.75" x14ac:dyDescent="0.2">
      <c r="A269" s="207" t="s">
        <v>46</v>
      </c>
      <c r="B269" s="208">
        <v>16</v>
      </c>
      <c r="C269" s="209">
        <f t="shared" ref="C269:C280" si="193">D269/B269*100</f>
        <v>95.161290322580655</v>
      </c>
      <c r="D269" s="64">
        <f t="shared" ref="D269:D280" si="194">+R269</f>
        <v>15.225806451612904</v>
      </c>
      <c r="E269" s="65">
        <f t="shared" ref="E269:E281" si="195">B269-D269</f>
        <v>0.77419354838709609</v>
      </c>
      <c r="F269" s="145">
        <v>5</v>
      </c>
      <c r="G269" s="147">
        <f>+U269</f>
        <v>101</v>
      </c>
      <c r="H269" s="68">
        <f t="shared" ref="H269:H281" si="196">S269/Q269*100</f>
        <v>41.101694915254242</v>
      </c>
      <c r="I269" s="69">
        <f t="shared" ref="I269:I281" si="197">X269/U269</f>
        <v>1.891089108910891</v>
      </c>
      <c r="J269" s="68">
        <f>B269/Y269*1000</f>
        <v>5.8564725002013159E-2</v>
      </c>
      <c r="K269" s="69">
        <f>W269/Y269*1000</f>
        <v>0.37701041720045975</v>
      </c>
      <c r="L269" s="68">
        <f t="shared" ref="L269:L281" si="198">SUM(Q269-S269)/W269</f>
        <v>2.6990291262135924</v>
      </c>
      <c r="M269" s="69">
        <f t="shared" ref="M269:M280" si="199">W269/F269</f>
        <v>20.6</v>
      </c>
      <c r="N269" s="148">
        <f t="shared" ref="N269:N280" si="200">Z269/W269*100</f>
        <v>0</v>
      </c>
      <c r="O269" s="36">
        <f>+X269/W269</f>
        <v>1.854368932038835</v>
      </c>
      <c r="P269" s="11"/>
      <c r="Q269" s="149">
        <v>472</v>
      </c>
      <c r="R269" s="150">
        <f>Q269/31</f>
        <v>15.225806451612904</v>
      </c>
      <c r="S269" s="151">
        <v>194</v>
      </c>
      <c r="T269" s="150">
        <f>S269/31</f>
        <v>6.258064516129032</v>
      </c>
      <c r="U269" s="152">
        <v>101</v>
      </c>
      <c r="V269" s="153">
        <v>2</v>
      </c>
      <c r="W269" s="152">
        <f>+V269+U269</f>
        <v>103</v>
      </c>
      <c r="X269" s="153">
        <v>191</v>
      </c>
      <c r="Y269" s="214">
        <v>273202</v>
      </c>
      <c r="Z269" s="151">
        <v>0</v>
      </c>
      <c r="AA269" s="155"/>
      <c r="AC269" s="8"/>
      <c r="AD269" s="8"/>
    </row>
    <row r="270" spans="1:30" x14ac:dyDescent="0.2">
      <c r="A270" s="207" t="s">
        <v>48</v>
      </c>
      <c r="B270" s="208">
        <v>16</v>
      </c>
      <c r="C270" s="209">
        <f t="shared" si="193"/>
        <v>90.08620689655173</v>
      </c>
      <c r="D270" s="64">
        <f t="shared" si="194"/>
        <v>14.413793103448276</v>
      </c>
      <c r="E270" s="65">
        <f t="shared" si="195"/>
        <v>1.5862068965517242</v>
      </c>
      <c r="F270" s="145">
        <v>5</v>
      </c>
      <c r="G270" s="159">
        <f>+U270</f>
        <v>90</v>
      </c>
      <c r="H270" s="68">
        <f t="shared" si="196"/>
        <v>38.277511961722489</v>
      </c>
      <c r="I270" s="69">
        <f t="shared" si="197"/>
        <v>2.0111111111111111</v>
      </c>
      <c r="J270" s="68">
        <f t="shared" ref="J270:J281" si="201">B270/Y$223*1000</f>
        <v>6.3593004769475359</v>
      </c>
      <c r="K270" s="69">
        <f t="shared" ref="K270:K280" si="202">W270/Y$223*1000</f>
        <v>36.168521462639113</v>
      </c>
      <c r="L270" s="68">
        <f t="shared" si="198"/>
        <v>2.8351648351648353</v>
      </c>
      <c r="M270" s="69">
        <f t="shared" si="199"/>
        <v>18.2</v>
      </c>
      <c r="N270" s="148">
        <f>Z270/W270*100</f>
        <v>1.098901098901099</v>
      </c>
      <c r="O270" s="78">
        <f t="shared" ref="O270:O281" si="203">+X270/W270</f>
        <v>1.9890109890109891</v>
      </c>
      <c r="P270" s="11"/>
      <c r="Q270" s="160">
        <v>418</v>
      </c>
      <c r="R270" s="161">
        <f>Q270/29</f>
        <v>14.413793103448276</v>
      </c>
      <c r="S270" s="162">
        <v>160</v>
      </c>
      <c r="T270" s="161">
        <f>S270/29</f>
        <v>5.5172413793103452</v>
      </c>
      <c r="U270" s="163">
        <v>90</v>
      </c>
      <c r="V270" s="13">
        <v>1</v>
      </c>
      <c r="W270" s="163">
        <f t="shared" ref="W270:W281" si="204">+V270+U270</f>
        <v>91</v>
      </c>
      <c r="X270" s="13">
        <v>181</v>
      </c>
      <c r="Y270" s="154"/>
      <c r="Z270" s="162">
        <v>1</v>
      </c>
      <c r="AA270" s="155"/>
      <c r="AC270" s="8"/>
      <c r="AD270" s="8"/>
    </row>
    <row r="271" spans="1:30" x14ac:dyDescent="0.2">
      <c r="A271" s="207" t="s">
        <v>50</v>
      </c>
      <c r="B271" s="208">
        <v>16</v>
      </c>
      <c r="C271" s="209">
        <f t="shared" si="193"/>
        <v>83.870967741935488</v>
      </c>
      <c r="D271" s="64">
        <f t="shared" si="194"/>
        <v>13.419354838709678</v>
      </c>
      <c r="E271" s="65">
        <f t="shared" si="195"/>
        <v>2.5806451612903221</v>
      </c>
      <c r="F271" s="145">
        <v>5</v>
      </c>
      <c r="G271" s="159">
        <f t="shared" ref="G271:G280" si="205">+U271</f>
        <v>96</v>
      </c>
      <c r="H271" s="68">
        <f t="shared" si="196"/>
        <v>38.70192307692308</v>
      </c>
      <c r="I271" s="69">
        <f t="shared" si="197"/>
        <v>1.6979166666666667</v>
      </c>
      <c r="J271" s="68">
        <f t="shared" si="201"/>
        <v>6.3593004769475359</v>
      </c>
      <c r="K271" s="69">
        <f t="shared" si="202"/>
        <v>38.15580286168521</v>
      </c>
      <c r="L271" s="68">
        <f t="shared" si="198"/>
        <v>2.65625</v>
      </c>
      <c r="M271" s="69">
        <f t="shared" si="199"/>
        <v>19.2</v>
      </c>
      <c r="N271" s="148">
        <f t="shared" si="200"/>
        <v>0</v>
      </c>
      <c r="O271" s="78">
        <f t="shared" si="203"/>
        <v>1.6979166666666667</v>
      </c>
      <c r="P271" s="11"/>
      <c r="Q271" s="168">
        <v>416</v>
      </c>
      <c r="R271" s="161">
        <f>Q271/31</f>
        <v>13.419354838709678</v>
      </c>
      <c r="S271" s="154">
        <v>161</v>
      </c>
      <c r="T271" s="161">
        <f>S271/31</f>
        <v>5.193548387096774</v>
      </c>
      <c r="U271" s="39">
        <v>96</v>
      </c>
      <c r="V271" s="9">
        <v>0</v>
      </c>
      <c r="W271" s="163">
        <f t="shared" si="204"/>
        <v>96</v>
      </c>
      <c r="X271" s="9">
        <v>163</v>
      </c>
      <c r="Y271" s="154"/>
      <c r="Z271" s="154">
        <v>0</v>
      </c>
      <c r="AA271" s="155"/>
      <c r="AC271" s="8"/>
      <c r="AD271" s="8"/>
    </row>
    <row r="272" spans="1:30" x14ac:dyDescent="0.2">
      <c r="A272" s="207" t="s">
        <v>52</v>
      </c>
      <c r="B272" s="208">
        <v>16</v>
      </c>
      <c r="C272" s="209">
        <f t="shared" si="193"/>
        <v>93.333333333333329</v>
      </c>
      <c r="D272" s="64">
        <f t="shared" si="194"/>
        <v>14.933333333333334</v>
      </c>
      <c r="E272" s="65">
        <f t="shared" si="195"/>
        <v>1.0666666666666664</v>
      </c>
      <c r="F272" s="145">
        <v>5</v>
      </c>
      <c r="G272" s="159">
        <f t="shared" si="205"/>
        <v>82</v>
      </c>
      <c r="H272" s="68">
        <f t="shared" si="196"/>
        <v>46.205357142857146</v>
      </c>
      <c r="I272" s="69">
        <f t="shared" si="197"/>
        <v>2.6585365853658538</v>
      </c>
      <c r="J272" s="68">
        <f t="shared" si="201"/>
        <v>6.3593004769475359</v>
      </c>
      <c r="K272" s="69">
        <f t="shared" si="202"/>
        <v>32.591414944356117</v>
      </c>
      <c r="L272" s="68">
        <f t="shared" si="198"/>
        <v>2.9390243902439024</v>
      </c>
      <c r="M272" s="69">
        <f t="shared" si="199"/>
        <v>16.399999999999999</v>
      </c>
      <c r="N272" s="148">
        <f t="shared" si="200"/>
        <v>0</v>
      </c>
      <c r="O272" s="78">
        <f t="shared" si="203"/>
        <v>2.6585365853658538</v>
      </c>
      <c r="P272" s="11"/>
      <c r="Q272" s="168">
        <v>448</v>
      </c>
      <c r="R272" s="161">
        <f>Q272/30</f>
        <v>14.933333333333334</v>
      </c>
      <c r="S272" s="154">
        <v>207</v>
      </c>
      <c r="T272" s="161">
        <f>S272/30</f>
        <v>6.9</v>
      </c>
      <c r="U272" s="39">
        <v>82</v>
      </c>
      <c r="V272" s="9">
        <v>0</v>
      </c>
      <c r="W272" s="163">
        <f t="shared" si="204"/>
        <v>82</v>
      </c>
      <c r="X272" s="9">
        <v>218</v>
      </c>
      <c r="Y272" s="154"/>
      <c r="Z272" s="154">
        <v>0</v>
      </c>
      <c r="AA272" s="155"/>
      <c r="AC272" s="8"/>
      <c r="AD272" s="8"/>
    </row>
    <row r="273" spans="1:30" x14ac:dyDescent="0.2">
      <c r="A273" s="207" t="s">
        <v>54</v>
      </c>
      <c r="B273" s="208">
        <v>16</v>
      </c>
      <c r="C273" s="209">
        <f t="shared" si="193"/>
        <v>85.282258064516128</v>
      </c>
      <c r="D273" s="64">
        <f t="shared" si="194"/>
        <v>13.64516129032258</v>
      </c>
      <c r="E273" s="65">
        <f t="shared" si="195"/>
        <v>2.3548387096774199</v>
      </c>
      <c r="F273" s="145">
        <f t="shared" ref="F273:F280" si="206">R273</f>
        <v>13.64516129032258</v>
      </c>
      <c r="G273" s="159">
        <f t="shared" si="205"/>
        <v>75</v>
      </c>
      <c r="H273" s="68">
        <f t="shared" si="196"/>
        <v>36.170212765957451</v>
      </c>
      <c r="I273" s="69">
        <f t="shared" si="197"/>
        <v>1.9866666666666666</v>
      </c>
      <c r="J273" s="68">
        <f t="shared" si="201"/>
        <v>6.3593004769475359</v>
      </c>
      <c r="K273" s="69">
        <f t="shared" si="202"/>
        <v>29.809220985691574</v>
      </c>
      <c r="L273" s="68">
        <f t="shared" si="198"/>
        <v>3.6</v>
      </c>
      <c r="M273" s="69">
        <f t="shared" si="199"/>
        <v>5.4964539007092199</v>
      </c>
      <c r="N273" s="148">
        <f t="shared" si="200"/>
        <v>0</v>
      </c>
      <c r="O273" s="78">
        <f t="shared" si="203"/>
        <v>1.9866666666666666</v>
      </c>
      <c r="P273" s="11"/>
      <c r="Q273" s="168">
        <v>423</v>
      </c>
      <c r="R273" s="161">
        <f>Q273/31</f>
        <v>13.64516129032258</v>
      </c>
      <c r="S273" s="154">
        <v>153</v>
      </c>
      <c r="T273" s="161">
        <f>S273/31</f>
        <v>4.935483870967742</v>
      </c>
      <c r="U273" s="39">
        <v>75</v>
      </c>
      <c r="V273" s="9">
        <v>0</v>
      </c>
      <c r="W273" s="163">
        <f t="shared" si="204"/>
        <v>75</v>
      </c>
      <c r="X273" s="9">
        <v>149</v>
      </c>
      <c r="Y273" s="154"/>
      <c r="Z273" s="154">
        <v>0</v>
      </c>
      <c r="AA273" s="155"/>
      <c r="AC273" s="8"/>
      <c r="AD273" s="8"/>
    </row>
    <row r="274" spans="1:30" x14ac:dyDescent="0.2">
      <c r="A274" s="207" t="s">
        <v>56</v>
      </c>
      <c r="B274" s="208">
        <v>16</v>
      </c>
      <c r="C274" s="209">
        <f t="shared" si="193"/>
        <v>97.708333333333329</v>
      </c>
      <c r="D274" s="64">
        <f t="shared" si="194"/>
        <v>15.633333333333333</v>
      </c>
      <c r="E274" s="65">
        <f t="shared" si="195"/>
        <v>0.36666666666666714</v>
      </c>
      <c r="F274" s="145">
        <f t="shared" si="206"/>
        <v>15.633333333333333</v>
      </c>
      <c r="G274" s="159">
        <f t="shared" si="205"/>
        <v>91</v>
      </c>
      <c r="H274" s="68">
        <f t="shared" si="196"/>
        <v>37.739872068230277</v>
      </c>
      <c r="I274" s="69">
        <f t="shared" si="197"/>
        <v>2.0329670329670328</v>
      </c>
      <c r="J274" s="68">
        <f t="shared" si="201"/>
        <v>6.3593004769475359</v>
      </c>
      <c r="K274" s="69">
        <f t="shared" si="202"/>
        <v>36.565977742448332</v>
      </c>
      <c r="L274" s="68">
        <f t="shared" si="198"/>
        <v>3.1739130434782608</v>
      </c>
      <c r="M274" s="69">
        <f t="shared" si="199"/>
        <v>5.8848614072494669</v>
      </c>
      <c r="N274" s="148">
        <f t="shared" si="200"/>
        <v>1.0869565217391304</v>
      </c>
      <c r="O274" s="78">
        <f t="shared" si="203"/>
        <v>2.0108695652173911</v>
      </c>
      <c r="P274" s="11"/>
      <c r="Q274" s="168">
        <v>469</v>
      </c>
      <c r="R274" s="161">
        <f>Q274/30</f>
        <v>15.633333333333333</v>
      </c>
      <c r="S274" s="154">
        <v>177</v>
      </c>
      <c r="T274" s="161">
        <f>S274/30</f>
        <v>5.9</v>
      </c>
      <c r="U274" s="39">
        <v>91</v>
      </c>
      <c r="V274" s="9">
        <v>1</v>
      </c>
      <c r="W274" s="163">
        <f t="shared" si="204"/>
        <v>92</v>
      </c>
      <c r="X274" s="9">
        <v>185</v>
      </c>
      <c r="Y274" s="154"/>
      <c r="Z274" s="154">
        <v>1</v>
      </c>
      <c r="AA274" s="155"/>
      <c r="AC274" s="8"/>
      <c r="AD274" s="8"/>
    </row>
    <row r="275" spans="1:30" x14ac:dyDescent="0.2">
      <c r="A275" s="207" t="s">
        <v>58</v>
      </c>
      <c r="B275" s="208">
        <v>16</v>
      </c>
      <c r="C275" s="209">
        <f t="shared" si="193"/>
        <v>84.677419354838719</v>
      </c>
      <c r="D275" s="64">
        <f t="shared" si="194"/>
        <v>13.548387096774194</v>
      </c>
      <c r="E275" s="65">
        <f t="shared" si="195"/>
        <v>2.4516129032258061</v>
      </c>
      <c r="F275" s="145">
        <f t="shared" si="206"/>
        <v>13.548387096774194</v>
      </c>
      <c r="G275" s="159">
        <f t="shared" si="205"/>
        <v>88</v>
      </c>
      <c r="H275" s="68">
        <f t="shared" si="196"/>
        <v>52.380952380952387</v>
      </c>
      <c r="I275" s="69">
        <f t="shared" si="197"/>
        <v>2.5227272727272729</v>
      </c>
      <c r="J275" s="68">
        <f t="shared" si="201"/>
        <v>6.3593004769475359</v>
      </c>
      <c r="K275" s="69">
        <f t="shared" si="202"/>
        <v>34.976152623211448</v>
      </c>
      <c r="L275" s="68">
        <f t="shared" si="198"/>
        <v>2.2727272727272729</v>
      </c>
      <c r="M275" s="69">
        <f t="shared" si="199"/>
        <v>6.4952380952380953</v>
      </c>
      <c r="N275" s="148">
        <f t="shared" si="200"/>
        <v>0</v>
      </c>
      <c r="O275" s="78">
        <f t="shared" si="203"/>
        <v>2.5227272727272729</v>
      </c>
      <c r="P275" s="11"/>
      <c r="Q275" s="168">
        <v>420</v>
      </c>
      <c r="R275" s="161">
        <f>Q275/31</f>
        <v>13.548387096774194</v>
      </c>
      <c r="S275" s="154">
        <v>220</v>
      </c>
      <c r="T275" s="161">
        <f>S275/31</f>
        <v>7.096774193548387</v>
      </c>
      <c r="U275" s="39">
        <v>88</v>
      </c>
      <c r="V275" s="9">
        <v>0</v>
      </c>
      <c r="W275" s="163">
        <f t="shared" si="204"/>
        <v>88</v>
      </c>
      <c r="X275" s="9">
        <v>222</v>
      </c>
      <c r="Y275" s="154"/>
      <c r="Z275" s="154">
        <v>0</v>
      </c>
      <c r="AA275" s="155"/>
      <c r="AC275" s="8"/>
      <c r="AD275" s="8"/>
    </row>
    <row r="276" spans="1:30" x14ac:dyDescent="0.2">
      <c r="A276" s="207" t="s">
        <v>60</v>
      </c>
      <c r="B276" s="208">
        <v>16</v>
      </c>
      <c r="C276" s="209">
        <f t="shared" si="193"/>
        <v>86.290322580645167</v>
      </c>
      <c r="D276" s="64">
        <f t="shared" si="194"/>
        <v>13.806451612903226</v>
      </c>
      <c r="E276" s="65">
        <f t="shared" si="195"/>
        <v>2.193548387096774</v>
      </c>
      <c r="F276" s="145">
        <f t="shared" si="206"/>
        <v>13.806451612903226</v>
      </c>
      <c r="G276" s="159">
        <f t="shared" si="205"/>
        <v>112</v>
      </c>
      <c r="H276" s="68">
        <f t="shared" si="196"/>
        <v>43.691588785046733</v>
      </c>
      <c r="I276" s="69">
        <f t="shared" si="197"/>
        <v>1.7142857142857142</v>
      </c>
      <c r="J276" s="68">
        <f t="shared" si="201"/>
        <v>6.3593004769475359</v>
      </c>
      <c r="K276" s="69">
        <f t="shared" si="202"/>
        <v>44.515103338632748</v>
      </c>
      <c r="L276" s="68">
        <f t="shared" si="198"/>
        <v>2.1517857142857144</v>
      </c>
      <c r="M276" s="69">
        <f t="shared" si="199"/>
        <v>8.1121495327102799</v>
      </c>
      <c r="N276" s="148">
        <f t="shared" si="200"/>
        <v>0</v>
      </c>
      <c r="O276" s="78">
        <f t="shared" si="203"/>
        <v>1.7142857142857142</v>
      </c>
      <c r="P276" s="11"/>
      <c r="Q276" s="168">
        <v>428</v>
      </c>
      <c r="R276" s="161">
        <f>Q276/31</f>
        <v>13.806451612903226</v>
      </c>
      <c r="S276" s="154">
        <v>187</v>
      </c>
      <c r="T276" s="161">
        <f>S276/31</f>
        <v>6.032258064516129</v>
      </c>
      <c r="U276" s="39">
        <v>112</v>
      </c>
      <c r="V276" s="9">
        <v>0</v>
      </c>
      <c r="W276" s="163">
        <f t="shared" si="204"/>
        <v>112</v>
      </c>
      <c r="X276" s="9">
        <v>192</v>
      </c>
      <c r="Y276" s="154"/>
      <c r="Z276" s="154">
        <v>0</v>
      </c>
      <c r="AA276" s="155"/>
      <c r="AC276" s="8"/>
      <c r="AD276" s="8"/>
    </row>
    <row r="277" spans="1:30" x14ac:dyDescent="0.2">
      <c r="A277" s="207" t="s">
        <v>62</v>
      </c>
      <c r="B277" s="208">
        <v>16</v>
      </c>
      <c r="C277" s="209">
        <f t="shared" si="193"/>
        <v>85</v>
      </c>
      <c r="D277" s="64">
        <f t="shared" si="194"/>
        <v>13.6</v>
      </c>
      <c r="E277" s="65">
        <f t="shared" si="195"/>
        <v>2.4000000000000004</v>
      </c>
      <c r="F277" s="145">
        <f t="shared" si="206"/>
        <v>13.6</v>
      </c>
      <c r="G277" s="159">
        <f t="shared" si="205"/>
        <v>83</v>
      </c>
      <c r="H277" s="68">
        <f t="shared" si="196"/>
        <v>35.53921568627451</v>
      </c>
      <c r="I277" s="69">
        <f t="shared" si="197"/>
        <v>1.8674698795180722</v>
      </c>
      <c r="J277" s="68">
        <f t="shared" si="201"/>
        <v>6.3593004769475359</v>
      </c>
      <c r="K277" s="69">
        <f t="shared" si="202"/>
        <v>33.783783783783782</v>
      </c>
      <c r="L277" s="68">
        <f t="shared" si="198"/>
        <v>3.0941176470588236</v>
      </c>
      <c r="M277" s="69">
        <f t="shared" si="199"/>
        <v>6.25</v>
      </c>
      <c r="N277" s="148">
        <f t="shared" si="200"/>
        <v>1.1764705882352942</v>
      </c>
      <c r="O277" s="78">
        <f t="shared" si="203"/>
        <v>1.8235294117647058</v>
      </c>
      <c r="P277" s="11"/>
      <c r="Q277" s="168">
        <v>408</v>
      </c>
      <c r="R277" s="161">
        <f>Q277/30</f>
        <v>13.6</v>
      </c>
      <c r="S277" s="154">
        <v>145</v>
      </c>
      <c r="T277" s="161">
        <f>S277/30</f>
        <v>4.833333333333333</v>
      </c>
      <c r="U277" s="39">
        <v>83</v>
      </c>
      <c r="V277" s="9">
        <v>2</v>
      </c>
      <c r="W277" s="163">
        <f t="shared" si="204"/>
        <v>85</v>
      </c>
      <c r="X277" s="9">
        <v>155</v>
      </c>
      <c r="Y277" s="154"/>
      <c r="Z277" s="154">
        <v>1</v>
      </c>
      <c r="AA277" s="155"/>
      <c r="AC277" s="8"/>
      <c r="AD277" s="8"/>
    </row>
    <row r="278" spans="1:30" x14ac:dyDescent="0.2">
      <c r="A278" s="207" t="s">
        <v>64</v>
      </c>
      <c r="B278" s="208">
        <v>16</v>
      </c>
      <c r="C278" s="209">
        <f t="shared" si="193"/>
        <v>92.338709677419345</v>
      </c>
      <c r="D278" s="64">
        <f t="shared" si="194"/>
        <v>14.774193548387096</v>
      </c>
      <c r="E278" s="65">
        <f t="shared" si="195"/>
        <v>1.2258064516129039</v>
      </c>
      <c r="F278" s="145">
        <f t="shared" si="206"/>
        <v>14.774193548387096</v>
      </c>
      <c r="G278" s="159">
        <f t="shared" si="205"/>
        <v>91</v>
      </c>
      <c r="H278" s="68">
        <f t="shared" si="196"/>
        <v>37.336244541484717</v>
      </c>
      <c r="I278" s="69">
        <f t="shared" si="197"/>
        <v>1.8241758241758241</v>
      </c>
      <c r="J278" s="68">
        <f t="shared" si="201"/>
        <v>6.3593004769475359</v>
      </c>
      <c r="K278" s="69">
        <f t="shared" si="202"/>
        <v>36.168521462639113</v>
      </c>
      <c r="L278" s="68">
        <f t="shared" si="198"/>
        <v>3.1538461538461537</v>
      </c>
      <c r="M278" s="69">
        <f t="shared" si="199"/>
        <v>6.1593886462882095</v>
      </c>
      <c r="N278" s="148">
        <f t="shared" si="200"/>
        <v>0</v>
      </c>
      <c r="O278" s="78">
        <f t="shared" si="203"/>
        <v>1.8241758241758241</v>
      </c>
      <c r="P278" s="11"/>
      <c r="Q278" s="168">
        <v>458</v>
      </c>
      <c r="R278" s="161">
        <f>Q278/31</f>
        <v>14.774193548387096</v>
      </c>
      <c r="S278" s="154">
        <v>171</v>
      </c>
      <c r="T278" s="161">
        <f>S278/31</f>
        <v>5.5161290322580649</v>
      </c>
      <c r="U278" s="39">
        <v>91</v>
      </c>
      <c r="V278" s="9">
        <v>0</v>
      </c>
      <c r="W278" s="163">
        <f t="shared" si="204"/>
        <v>91</v>
      </c>
      <c r="X278" s="9">
        <v>166</v>
      </c>
      <c r="Y278" s="154"/>
      <c r="Z278" s="154">
        <v>0</v>
      </c>
      <c r="AA278" s="155"/>
      <c r="AC278" s="8"/>
      <c r="AD278" s="8"/>
    </row>
    <row r="279" spans="1:30" x14ac:dyDescent="0.2">
      <c r="A279" s="207" t="s">
        <v>66</v>
      </c>
      <c r="B279" s="208">
        <v>16</v>
      </c>
      <c r="C279" s="209">
        <f t="shared" si="193"/>
        <v>88.75</v>
      </c>
      <c r="D279" s="64">
        <f t="shared" si="194"/>
        <v>14.2</v>
      </c>
      <c r="E279" s="65">
        <f t="shared" si="195"/>
        <v>1.8000000000000007</v>
      </c>
      <c r="F279" s="145">
        <f t="shared" si="206"/>
        <v>14.2</v>
      </c>
      <c r="G279" s="159">
        <f t="shared" si="205"/>
        <v>80</v>
      </c>
      <c r="H279" s="68">
        <f t="shared" si="196"/>
        <v>39.201877934272304</v>
      </c>
      <c r="I279" s="69">
        <f t="shared" si="197"/>
        <v>2.2625000000000002</v>
      </c>
      <c r="J279" s="68">
        <f t="shared" si="201"/>
        <v>6.3593004769475359</v>
      </c>
      <c r="K279" s="69">
        <f t="shared" si="202"/>
        <v>32.193958664546898</v>
      </c>
      <c r="L279" s="68">
        <f t="shared" si="198"/>
        <v>3.1975308641975309</v>
      </c>
      <c r="M279" s="69">
        <f t="shared" si="199"/>
        <v>5.704225352112676</v>
      </c>
      <c r="N279" s="148">
        <f t="shared" si="200"/>
        <v>1.2345679012345678</v>
      </c>
      <c r="O279" s="78">
        <f t="shared" si="203"/>
        <v>2.2345679012345681</v>
      </c>
      <c r="P279" s="11"/>
      <c r="Q279" s="168">
        <v>426</v>
      </c>
      <c r="R279" s="161">
        <f>Q279/30</f>
        <v>14.2</v>
      </c>
      <c r="S279" s="154">
        <v>167</v>
      </c>
      <c r="T279" s="161">
        <f>S279/30</f>
        <v>5.5666666666666664</v>
      </c>
      <c r="U279" s="39">
        <v>80</v>
      </c>
      <c r="V279" s="9">
        <v>1</v>
      </c>
      <c r="W279" s="163">
        <f t="shared" si="204"/>
        <v>81</v>
      </c>
      <c r="X279" s="9">
        <v>181</v>
      </c>
      <c r="Y279" s="154"/>
      <c r="Z279" s="154">
        <v>1</v>
      </c>
      <c r="AA279" s="155"/>
      <c r="AC279" s="8"/>
      <c r="AD279" s="8"/>
    </row>
    <row r="280" spans="1:30" ht="12.75" thickBot="1" x14ac:dyDescent="0.25">
      <c r="A280" s="207" t="s">
        <v>68</v>
      </c>
      <c r="B280" s="208">
        <v>16</v>
      </c>
      <c r="C280" s="209">
        <f t="shared" si="193"/>
        <v>97.983870967741936</v>
      </c>
      <c r="D280" s="64">
        <f t="shared" si="194"/>
        <v>15.67741935483871</v>
      </c>
      <c r="E280" s="65">
        <f t="shared" si="195"/>
        <v>0.32258064516129004</v>
      </c>
      <c r="F280" s="145">
        <f t="shared" si="206"/>
        <v>15.67741935483871</v>
      </c>
      <c r="G280" s="159">
        <f t="shared" si="205"/>
        <v>58</v>
      </c>
      <c r="H280" s="68">
        <f t="shared" si="196"/>
        <v>15.22633744855967</v>
      </c>
      <c r="I280" s="69">
        <f t="shared" si="197"/>
        <v>1.3103448275862069</v>
      </c>
      <c r="J280" s="68">
        <f t="shared" si="201"/>
        <v>6.3593004769475359</v>
      </c>
      <c r="K280" s="69">
        <f t="shared" si="202"/>
        <v>23.052464228934817</v>
      </c>
      <c r="L280" s="68">
        <f t="shared" si="198"/>
        <v>7.1034482758620694</v>
      </c>
      <c r="M280" s="69">
        <f t="shared" si="199"/>
        <v>3.6995884773662553</v>
      </c>
      <c r="N280" s="148">
        <f t="shared" si="200"/>
        <v>0</v>
      </c>
      <c r="O280" s="78">
        <f t="shared" si="203"/>
        <v>1.3103448275862069</v>
      </c>
      <c r="P280" s="11"/>
      <c r="Q280" s="168">
        <v>486</v>
      </c>
      <c r="R280" s="161">
        <f>Q280/31</f>
        <v>15.67741935483871</v>
      </c>
      <c r="S280" s="154">
        <v>74</v>
      </c>
      <c r="T280" s="161">
        <f>S280/31</f>
        <v>2.3870967741935485</v>
      </c>
      <c r="U280" s="39">
        <v>58</v>
      </c>
      <c r="V280" s="9">
        <v>0</v>
      </c>
      <c r="W280" s="163">
        <f t="shared" si="204"/>
        <v>58</v>
      </c>
      <c r="X280" s="9">
        <v>76</v>
      </c>
      <c r="Y280" s="154"/>
      <c r="Z280" s="154">
        <v>0</v>
      </c>
      <c r="AA280" s="155"/>
      <c r="AC280" s="8"/>
      <c r="AD280" s="8"/>
    </row>
    <row r="281" spans="1:30" s="8" customFormat="1" ht="12.75" thickBot="1" x14ac:dyDescent="0.25">
      <c r="A281" s="458" t="s">
        <v>71</v>
      </c>
      <c r="B281" s="459">
        <v>16</v>
      </c>
      <c r="C281" s="460">
        <f>D281/B281*100</f>
        <v>90.027322404371574</v>
      </c>
      <c r="D281" s="461">
        <f>+R281</f>
        <v>14.404371584699453</v>
      </c>
      <c r="E281" s="462">
        <f t="shared" si="195"/>
        <v>1.5956284153005473</v>
      </c>
      <c r="F281" s="463">
        <f>R281</f>
        <v>14.404371584699453</v>
      </c>
      <c r="G281" s="464">
        <f>SUM(G269:G280)</f>
        <v>1047</v>
      </c>
      <c r="H281" s="465">
        <f t="shared" si="196"/>
        <v>38.239757207890747</v>
      </c>
      <c r="I281" s="466">
        <f t="shared" si="197"/>
        <v>1.9856733524355301</v>
      </c>
      <c r="J281" s="465">
        <f t="shared" si="201"/>
        <v>6.3593004769475359</v>
      </c>
      <c r="K281" s="466">
        <f>W281/Y$223*1000/12</f>
        <v>34.909909909909906</v>
      </c>
      <c r="L281" s="465">
        <f t="shared" si="198"/>
        <v>3.0891840607210628</v>
      </c>
      <c r="M281" s="466">
        <f>W281/F281/12</f>
        <v>6.0976858877086499</v>
      </c>
      <c r="N281" s="467">
        <f>Z281/W281*100</f>
        <v>0.37950664136622392</v>
      </c>
      <c r="O281" s="468">
        <f t="shared" si="203"/>
        <v>1.9724857685009487</v>
      </c>
      <c r="P281" s="11"/>
      <c r="Q281" s="469">
        <f>SUM(Q269:Q280)</f>
        <v>5272</v>
      </c>
      <c r="R281" s="506">
        <f>Q281/366</f>
        <v>14.404371584699453</v>
      </c>
      <c r="S281" s="470">
        <f>SUM(S269:S280)</f>
        <v>2016</v>
      </c>
      <c r="T281" s="506">
        <f>S281/366</f>
        <v>5.5081967213114753</v>
      </c>
      <c r="U281" s="471">
        <f>SUM(U269:U280)</f>
        <v>1047</v>
      </c>
      <c r="V281" s="472">
        <f>SUM(V269:V280)</f>
        <v>7</v>
      </c>
      <c r="W281" s="471">
        <f t="shared" si="204"/>
        <v>1054</v>
      </c>
      <c r="X281" s="472">
        <f>SUM(X269:X280)</f>
        <v>2079</v>
      </c>
      <c r="Y281" s="470">
        <v>273202</v>
      </c>
      <c r="Z281" s="470">
        <f>SUM(Z269:Z280)</f>
        <v>4</v>
      </c>
      <c r="AA281" s="473">
        <f>SUM(AA269:AA280)</f>
        <v>0</v>
      </c>
    </row>
    <row r="282" spans="1:30" x14ac:dyDescent="0.2">
      <c r="A282" s="9"/>
      <c r="B282" s="11"/>
      <c r="C282" s="212"/>
      <c r="D282" s="65"/>
      <c r="E282" s="65"/>
      <c r="F282" s="65"/>
      <c r="G282" s="11"/>
      <c r="H282" s="11"/>
      <c r="I282" s="11"/>
      <c r="J282" s="11"/>
      <c r="K282" s="11"/>
      <c r="L282" s="11"/>
      <c r="M282" s="11"/>
      <c r="N282" s="11"/>
      <c r="O282" s="11"/>
      <c r="P282" s="11"/>
      <c r="Q282" s="9"/>
      <c r="R282" s="9"/>
      <c r="S282" s="9"/>
      <c r="T282" s="9"/>
      <c r="U282" s="9"/>
      <c r="V282" s="9"/>
      <c r="W282" s="9"/>
      <c r="X282" s="9"/>
      <c r="Y282" s="9"/>
      <c r="Z282" s="9"/>
      <c r="AC282" s="8"/>
      <c r="AD282" s="8"/>
    </row>
    <row r="283" spans="1:30" x14ac:dyDescent="0.2">
      <c r="A283" s="6" t="s">
        <v>112</v>
      </c>
      <c r="C283" s="205"/>
      <c r="D283" s="102"/>
      <c r="E283" s="456"/>
      <c r="F283" s="456"/>
      <c r="G283" s="457"/>
      <c r="H283" s="457"/>
      <c r="I283" s="457"/>
      <c r="J283" s="457"/>
      <c r="K283" s="457"/>
      <c r="P283" s="11"/>
      <c r="AC283" s="8"/>
      <c r="AD283" s="8"/>
    </row>
    <row r="284" spans="1:30" x14ac:dyDescent="0.2">
      <c r="C284" s="205"/>
      <c r="D284" s="102"/>
      <c r="E284" s="516" t="s">
        <v>131</v>
      </c>
      <c r="F284" s="516"/>
      <c r="G284" s="516"/>
      <c r="H284" s="516"/>
      <c r="I284" s="516"/>
      <c r="J284" s="516"/>
      <c r="K284" s="516"/>
      <c r="P284" s="11"/>
      <c r="AC284" s="8"/>
      <c r="AD284" s="8"/>
    </row>
    <row r="285" spans="1:30" x14ac:dyDescent="0.2">
      <c r="C285" s="404"/>
      <c r="D285" s="404"/>
      <c r="E285" s="517" t="s">
        <v>139</v>
      </c>
      <c r="F285" s="517"/>
      <c r="G285" s="517"/>
      <c r="H285" s="517"/>
      <c r="I285" s="517"/>
      <c r="J285" s="517"/>
      <c r="K285" s="517"/>
      <c r="P285" s="11"/>
      <c r="AC285" s="8"/>
      <c r="AD285" s="8"/>
    </row>
    <row r="286" spans="1:30" x14ac:dyDescent="0.2">
      <c r="C286" s="411"/>
      <c r="D286" s="411"/>
      <c r="E286" s="517" t="s">
        <v>160</v>
      </c>
      <c r="F286" s="517"/>
      <c r="G286" s="517"/>
      <c r="H286" s="517"/>
      <c r="I286" s="517"/>
      <c r="J286" s="517"/>
      <c r="K286" s="517"/>
      <c r="P286" s="11"/>
      <c r="AC286" s="8"/>
      <c r="AD286" s="8"/>
    </row>
    <row r="287" spans="1:30" x14ac:dyDescent="0.2">
      <c r="C287" s="104"/>
      <c r="D287" s="104"/>
      <c r="E287" s="518" t="s">
        <v>162</v>
      </c>
      <c r="F287" s="518"/>
      <c r="G287" s="518"/>
      <c r="H287" s="518"/>
      <c r="I287" s="518"/>
      <c r="J287" s="518"/>
      <c r="K287" s="518"/>
      <c r="P287" s="11"/>
      <c r="AC287" s="8"/>
      <c r="AD287" s="8"/>
    </row>
    <row r="288" spans="1:30" ht="12.75" thickBot="1" x14ac:dyDescent="0.25">
      <c r="B288" s="128"/>
      <c r="C288" s="404"/>
      <c r="D288" s="404"/>
      <c r="E288" s="404"/>
      <c r="F288" s="404"/>
      <c r="G288" s="404"/>
      <c r="H288" s="404"/>
      <c r="I288" s="404"/>
      <c r="P288" s="11"/>
      <c r="AC288" s="8"/>
      <c r="AD288" s="8"/>
    </row>
    <row r="289" spans="1:30" x14ac:dyDescent="0.2">
      <c r="A289" s="2"/>
      <c r="B289" s="17"/>
      <c r="C289" s="18" t="s">
        <v>7</v>
      </c>
      <c r="D289" s="19"/>
      <c r="E289" s="129"/>
      <c r="F289" s="20"/>
      <c r="G289" s="21"/>
      <c r="H289" s="21"/>
      <c r="I289" s="21"/>
      <c r="J289" s="21"/>
      <c r="K289" s="21"/>
      <c r="L289" s="21"/>
      <c r="M289" s="21"/>
      <c r="N289" s="22"/>
      <c r="O289" s="11"/>
      <c r="P289" s="11"/>
      <c r="AA289" s="1"/>
      <c r="AC289" s="8"/>
      <c r="AD289" s="8"/>
    </row>
    <row r="290" spans="1:30" ht="12.75" thickBot="1" x14ac:dyDescent="0.25">
      <c r="B290" s="508" t="s">
        <v>11</v>
      </c>
      <c r="C290" s="509"/>
      <c r="D290" s="509"/>
      <c r="E290" s="510"/>
      <c r="F290" s="131"/>
      <c r="G290" s="11"/>
      <c r="H290" s="79"/>
      <c r="I290" s="69"/>
      <c r="J290" s="11" t="s">
        <v>12</v>
      </c>
      <c r="K290" s="11"/>
      <c r="L290" s="11"/>
      <c r="M290" s="11"/>
      <c r="N290" s="132"/>
      <c r="O290" s="11"/>
      <c r="P290" s="11"/>
      <c r="Q290" s="85" t="s">
        <v>163</v>
      </c>
      <c r="R290" s="85"/>
      <c r="S290" s="85"/>
      <c r="T290" s="85"/>
      <c r="AA290" s="1"/>
      <c r="AC290" s="8"/>
      <c r="AD290" s="8"/>
    </row>
    <row r="291" spans="1:30" ht="132.75" thickBot="1" x14ac:dyDescent="0.25">
      <c r="A291" s="133"/>
      <c r="B291" s="389" t="s">
        <v>14</v>
      </c>
      <c r="C291" s="134" t="s">
        <v>15</v>
      </c>
      <c r="D291" s="135" t="s">
        <v>16</v>
      </c>
      <c r="E291" s="135" t="s">
        <v>17</v>
      </c>
      <c r="F291" s="135" t="s">
        <v>18</v>
      </c>
      <c r="G291" s="389" t="s">
        <v>19</v>
      </c>
      <c r="H291" s="389" t="s">
        <v>20</v>
      </c>
      <c r="I291" s="389" t="s">
        <v>21</v>
      </c>
      <c r="J291" s="511" t="s">
        <v>22</v>
      </c>
      <c r="K291" s="512"/>
      <c r="L291" s="389" t="s">
        <v>23</v>
      </c>
      <c r="M291" s="389" t="s">
        <v>24</v>
      </c>
      <c r="N291" s="389" t="s">
        <v>25</v>
      </c>
      <c r="O291" s="136" t="s">
        <v>26</v>
      </c>
      <c r="P291" s="11"/>
      <c r="Q291" s="137" t="s">
        <v>27</v>
      </c>
      <c r="R291" s="138" t="s">
        <v>28</v>
      </c>
      <c r="S291" s="138" t="s">
        <v>29</v>
      </c>
      <c r="T291" s="138" t="s">
        <v>30</v>
      </c>
      <c r="U291" s="138" t="s">
        <v>31</v>
      </c>
      <c r="V291" s="138" t="s">
        <v>32</v>
      </c>
      <c r="W291" s="139" t="s">
        <v>33</v>
      </c>
      <c r="X291" s="139" t="s">
        <v>34</v>
      </c>
      <c r="Y291" s="139" t="s">
        <v>180</v>
      </c>
      <c r="Z291" s="139" t="s">
        <v>36</v>
      </c>
      <c r="AA291" s="140" t="s">
        <v>37</v>
      </c>
      <c r="AC291" s="8"/>
      <c r="AD291" s="8"/>
    </row>
    <row r="292" spans="1:30" ht="12.75" x14ac:dyDescent="0.2">
      <c r="A292" s="207" t="s">
        <v>46</v>
      </c>
      <c r="B292" s="208">
        <v>10</v>
      </c>
      <c r="C292" s="209">
        <f t="shared" ref="C292:C303" si="207">D292/B292*100</f>
        <v>104.83870967741935</v>
      </c>
      <c r="D292" s="64">
        <f t="shared" ref="D292:D303" si="208">+R292</f>
        <v>10.483870967741936</v>
      </c>
      <c r="E292" s="65">
        <f t="shared" ref="E292:E304" si="209">B292-D292</f>
        <v>-0.48387096774193594</v>
      </c>
      <c r="F292" s="145">
        <v>5</v>
      </c>
      <c r="G292" s="147">
        <f>+U292</f>
        <v>121</v>
      </c>
      <c r="H292" s="68">
        <f t="shared" ref="H292:H304" si="210">S292/Q292*100</f>
        <v>72.92307692307692</v>
      </c>
      <c r="I292" s="69">
        <f t="shared" ref="I292:I304" si="211">X292/U292</f>
        <v>2.0082644628099175</v>
      </c>
      <c r="J292" s="68">
        <f>B292/Y292*1000</f>
        <v>7.3265977478038521E-2</v>
      </c>
      <c r="K292" s="69">
        <f>W292/Y292*1000</f>
        <v>0.89384492523206993</v>
      </c>
      <c r="L292" s="68">
        <f t="shared" ref="L292:L304" si="212">SUM(Q292-S292)/W292</f>
        <v>0.72131147540983609</v>
      </c>
      <c r="M292" s="69">
        <f t="shared" ref="M292:M303" si="213">W292/F292</f>
        <v>24.4</v>
      </c>
      <c r="N292" s="148">
        <f t="shared" ref="N292:N303" si="214">Z292/W292*100</f>
        <v>0</v>
      </c>
      <c r="O292" s="36">
        <f>+X292/W292</f>
        <v>1.9918032786885247</v>
      </c>
      <c r="P292" s="11"/>
      <c r="Q292" s="149">
        <v>325</v>
      </c>
      <c r="R292" s="150">
        <f>Q292/31</f>
        <v>10.483870967741936</v>
      </c>
      <c r="S292" s="151">
        <v>237</v>
      </c>
      <c r="T292" s="150">
        <f>S292/31</f>
        <v>7.645161290322581</v>
      </c>
      <c r="U292" s="152">
        <v>121</v>
      </c>
      <c r="V292" s="153">
        <v>1</v>
      </c>
      <c r="W292" s="152">
        <f>+V292+U292</f>
        <v>122</v>
      </c>
      <c r="X292" s="153">
        <v>243</v>
      </c>
      <c r="Y292" s="214">
        <v>136489</v>
      </c>
      <c r="Z292" s="151">
        <v>0</v>
      </c>
      <c r="AA292" s="155"/>
      <c r="AC292" s="8"/>
      <c r="AD292" s="8"/>
    </row>
    <row r="293" spans="1:30" x14ac:dyDescent="0.2">
      <c r="A293" s="207" t="s">
        <v>48</v>
      </c>
      <c r="B293" s="208">
        <v>10</v>
      </c>
      <c r="C293" s="209">
        <f t="shared" si="207"/>
        <v>102.41379310344827</v>
      </c>
      <c r="D293" s="64">
        <f t="shared" si="208"/>
        <v>10.241379310344827</v>
      </c>
      <c r="E293" s="65">
        <f t="shared" si="209"/>
        <v>-0.2413793103448274</v>
      </c>
      <c r="F293" s="145">
        <v>5</v>
      </c>
      <c r="G293" s="159">
        <f>+U293</f>
        <v>88</v>
      </c>
      <c r="H293" s="68">
        <f t="shared" si="210"/>
        <v>54.882154882154886</v>
      </c>
      <c r="I293" s="69">
        <f t="shared" si="211"/>
        <v>1.8409090909090908</v>
      </c>
      <c r="J293" s="68">
        <f t="shared" ref="J293:J304" si="215">B293/Y$223*1000</f>
        <v>3.9745627980922094</v>
      </c>
      <c r="K293" s="69">
        <f t="shared" ref="K293:K303" si="216">W293/Y$223*1000</f>
        <v>35.373608903020667</v>
      </c>
      <c r="L293" s="68">
        <f t="shared" si="212"/>
        <v>1.5056179775280898</v>
      </c>
      <c r="M293" s="69">
        <f t="shared" si="213"/>
        <v>17.8</v>
      </c>
      <c r="N293" s="148">
        <f t="shared" si="214"/>
        <v>0</v>
      </c>
      <c r="O293" s="78">
        <f t="shared" ref="O293:O304" si="217">+X293/W293</f>
        <v>1.8202247191011236</v>
      </c>
      <c r="P293" s="11"/>
      <c r="Q293" s="160">
        <v>297</v>
      </c>
      <c r="R293" s="161">
        <f>Q293/29</f>
        <v>10.241379310344827</v>
      </c>
      <c r="S293" s="162">
        <v>163</v>
      </c>
      <c r="T293" s="161">
        <f>S293/29</f>
        <v>5.6206896551724137</v>
      </c>
      <c r="U293" s="163">
        <v>88</v>
      </c>
      <c r="V293" s="13">
        <v>1</v>
      </c>
      <c r="W293" s="163">
        <f t="shared" ref="W293:W304" si="218">+V293+U293</f>
        <v>89</v>
      </c>
      <c r="X293" s="13">
        <v>162</v>
      </c>
      <c r="Y293" s="154"/>
      <c r="Z293" s="162">
        <v>0</v>
      </c>
      <c r="AA293" s="155"/>
      <c r="AC293" s="8"/>
      <c r="AD293" s="8"/>
    </row>
    <row r="294" spans="1:30" x14ac:dyDescent="0.2">
      <c r="A294" s="207" t="s">
        <v>50</v>
      </c>
      <c r="B294" s="208">
        <v>10</v>
      </c>
      <c r="C294" s="209">
        <f t="shared" si="207"/>
        <v>105.48387096774195</v>
      </c>
      <c r="D294" s="64">
        <f t="shared" si="208"/>
        <v>10.548387096774194</v>
      </c>
      <c r="E294" s="65">
        <f t="shared" si="209"/>
        <v>-0.54838709677419395</v>
      </c>
      <c r="F294" s="145">
        <v>5</v>
      </c>
      <c r="G294" s="159">
        <f t="shared" ref="G294:G303" si="219">+U294</f>
        <v>123</v>
      </c>
      <c r="H294" s="68">
        <f t="shared" si="210"/>
        <v>76.146788990825684</v>
      </c>
      <c r="I294" s="69">
        <f t="shared" si="211"/>
        <v>1.975609756097561</v>
      </c>
      <c r="J294" s="68">
        <f t="shared" si="215"/>
        <v>3.9745627980922094</v>
      </c>
      <c r="K294" s="69">
        <f t="shared" si="216"/>
        <v>48.887122416534183</v>
      </c>
      <c r="L294" s="68">
        <f t="shared" si="212"/>
        <v>0.63414634146341464</v>
      </c>
      <c r="M294" s="69">
        <f t="shared" si="213"/>
        <v>24.6</v>
      </c>
      <c r="N294" s="148">
        <f t="shared" si="214"/>
        <v>0</v>
      </c>
      <c r="O294" s="78">
        <f t="shared" si="217"/>
        <v>1.975609756097561</v>
      </c>
      <c r="P294" s="11"/>
      <c r="Q294" s="168">
        <v>327</v>
      </c>
      <c r="R294" s="161">
        <f>Q294/31</f>
        <v>10.548387096774194</v>
      </c>
      <c r="S294" s="154">
        <v>249</v>
      </c>
      <c r="T294" s="161">
        <f>S294/31</f>
        <v>8.0322580645161299</v>
      </c>
      <c r="U294" s="39">
        <v>123</v>
      </c>
      <c r="V294" s="9">
        <v>0</v>
      </c>
      <c r="W294" s="163">
        <f t="shared" si="218"/>
        <v>123</v>
      </c>
      <c r="X294" s="9">
        <v>243</v>
      </c>
      <c r="Y294" s="154"/>
      <c r="Z294" s="154">
        <v>0</v>
      </c>
      <c r="AA294" s="155"/>
      <c r="AC294" s="8"/>
      <c r="AD294" s="8"/>
    </row>
    <row r="295" spans="1:30" x14ac:dyDescent="0.2">
      <c r="A295" s="207" t="s">
        <v>52</v>
      </c>
      <c r="B295" s="208">
        <v>10</v>
      </c>
      <c r="C295" s="209">
        <f t="shared" si="207"/>
        <v>103.66666666666666</v>
      </c>
      <c r="D295" s="64">
        <f t="shared" si="208"/>
        <v>10.366666666666667</v>
      </c>
      <c r="E295" s="65">
        <f t="shared" si="209"/>
        <v>-0.36666666666666714</v>
      </c>
      <c r="F295" s="145">
        <v>5</v>
      </c>
      <c r="G295" s="159">
        <f t="shared" si="219"/>
        <v>100</v>
      </c>
      <c r="H295" s="68">
        <f t="shared" si="210"/>
        <v>65.916398713826368</v>
      </c>
      <c r="I295" s="69">
        <f t="shared" si="211"/>
        <v>2.0299999999999998</v>
      </c>
      <c r="J295" s="68">
        <f t="shared" si="215"/>
        <v>3.9745627980922094</v>
      </c>
      <c r="K295" s="69">
        <f t="shared" si="216"/>
        <v>39.745627980922102</v>
      </c>
      <c r="L295" s="68">
        <f t="shared" si="212"/>
        <v>1.06</v>
      </c>
      <c r="M295" s="69">
        <f t="shared" si="213"/>
        <v>20</v>
      </c>
      <c r="N295" s="148">
        <f t="shared" si="214"/>
        <v>0</v>
      </c>
      <c r="O295" s="78">
        <f t="shared" si="217"/>
        <v>2.0299999999999998</v>
      </c>
      <c r="P295" s="11"/>
      <c r="Q295" s="168">
        <v>311</v>
      </c>
      <c r="R295" s="161">
        <f>Q295/30</f>
        <v>10.366666666666667</v>
      </c>
      <c r="S295" s="154">
        <v>205</v>
      </c>
      <c r="T295" s="161">
        <f>S295/30</f>
        <v>6.833333333333333</v>
      </c>
      <c r="U295" s="39">
        <v>100</v>
      </c>
      <c r="V295" s="9">
        <v>0</v>
      </c>
      <c r="W295" s="163">
        <f t="shared" si="218"/>
        <v>100</v>
      </c>
      <c r="X295" s="9">
        <v>203</v>
      </c>
      <c r="Y295" s="154"/>
      <c r="Z295" s="154">
        <v>0</v>
      </c>
      <c r="AA295" s="155"/>
      <c r="AC295" s="8"/>
      <c r="AD295" s="8"/>
    </row>
    <row r="296" spans="1:30" x14ac:dyDescent="0.2">
      <c r="A296" s="207" t="s">
        <v>54</v>
      </c>
      <c r="B296" s="208">
        <v>10</v>
      </c>
      <c r="C296" s="209">
        <f t="shared" si="207"/>
        <v>116.77419354838709</v>
      </c>
      <c r="D296" s="64">
        <f t="shared" si="208"/>
        <v>11.67741935483871</v>
      </c>
      <c r="E296" s="65">
        <f t="shared" si="209"/>
        <v>-1.67741935483871</v>
      </c>
      <c r="F296" s="145">
        <f t="shared" ref="F296:F303" si="220">R296</f>
        <v>11.67741935483871</v>
      </c>
      <c r="G296" s="159">
        <f t="shared" si="219"/>
        <v>110</v>
      </c>
      <c r="H296" s="68">
        <f t="shared" si="210"/>
        <v>60.22099447513812</v>
      </c>
      <c r="I296" s="69">
        <f t="shared" si="211"/>
        <v>2.0272727272727273</v>
      </c>
      <c r="J296" s="68">
        <f t="shared" si="215"/>
        <v>3.9745627980922094</v>
      </c>
      <c r="K296" s="69">
        <f t="shared" si="216"/>
        <v>44.117647058823529</v>
      </c>
      <c r="L296" s="68">
        <f t="shared" si="212"/>
        <v>1.2972972972972974</v>
      </c>
      <c r="M296" s="69">
        <f t="shared" si="213"/>
        <v>9.5055248618784525</v>
      </c>
      <c r="N296" s="148">
        <f t="shared" si="214"/>
        <v>0</v>
      </c>
      <c r="O296" s="78">
        <f t="shared" si="217"/>
        <v>2.0090090090090089</v>
      </c>
      <c r="P296" s="11"/>
      <c r="Q296" s="168">
        <v>362</v>
      </c>
      <c r="R296" s="161">
        <f>Q296/31</f>
        <v>11.67741935483871</v>
      </c>
      <c r="S296" s="154">
        <v>218</v>
      </c>
      <c r="T296" s="161">
        <f>S296/31</f>
        <v>7.032258064516129</v>
      </c>
      <c r="U296" s="39">
        <v>110</v>
      </c>
      <c r="V296" s="9">
        <v>1</v>
      </c>
      <c r="W296" s="163">
        <f t="shared" si="218"/>
        <v>111</v>
      </c>
      <c r="X296" s="9">
        <v>223</v>
      </c>
      <c r="Y296" s="154"/>
      <c r="Z296" s="154">
        <v>0</v>
      </c>
      <c r="AA296" s="155"/>
      <c r="AC296" s="8"/>
      <c r="AD296" s="8"/>
    </row>
    <row r="297" spans="1:30" x14ac:dyDescent="0.2">
      <c r="A297" s="207" t="s">
        <v>56</v>
      </c>
      <c r="B297" s="208">
        <v>10</v>
      </c>
      <c r="C297" s="209">
        <f t="shared" si="207"/>
        <v>129.33333333333334</v>
      </c>
      <c r="D297" s="64">
        <f t="shared" si="208"/>
        <v>12.933333333333334</v>
      </c>
      <c r="E297" s="65">
        <f t="shared" si="209"/>
        <v>-2.9333333333333336</v>
      </c>
      <c r="F297" s="145">
        <f t="shared" si="220"/>
        <v>12.933333333333334</v>
      </c>
      <c r="G297" s="159">
        <f t="shared" si="219"/>
        <v>93</v>
      </c>
      <c r="H297" s="68">
        <f t="shared" si="210"/>
        <v>48.711340206185568</v>
      </c>
      <c r="I297" s="69">
        <f t="shared" si="211"/>
        <v>1.989247311827957</v>
      </c>
      <c r="J297" s="68">
        <f t="shared" si="215"/>
        <v>3.9745627980922094</v>
      </c>
      <c r="K297" s="69">
        <f t="shared" si="216"/>
        <v>36.963434022257552</v>
      </c>
      <c r="L297" s="68">
        <f t="shared" si="212"/>
        <v>2.139784946236559</v>
      </c>
      <c r="M297" s="69">
        <f t="shared" si="213"/>
        <v>7.1907216494845363</v>
      </c>
      <c r="N297" s="148">
        <f t="shared" si="214"/>
        <v>0</v>
      </c>
      <c r="O297" s="78">
        <f t="shared" si="217"/>
        <v>1.989247311827957</v>
      </c>
      <c r="P297" s="11"/>
      <c r="Q297" s="168">
        <v>388</v>
      </c>
      <c r="R297" s="161">
        <f>Q297/30</f>
        <v>12.933333333333334</v>
      </c>
      <c r="S297" s="154">
        <v>189</v>
      </c>
      <c r="T297" s="161">
        <f>S297/30</f>
        <v>6.3</v>
      </c>
      <c r="U297" s="39">
        <v>93</v>
      </c>
      <c r="V297" s="9">
        <v>0</v>
      </c>
      <c r="W297" s="163">
        <f t="shared" si="218"/>
        <v>93</v>
      </c>
      <c r="X297" s="9">
        <v>185</v>
      </c>
      <c r="Y297" s="154"/>
      <c r="Z297" s="154">
        <v>0</v>
      </c>
      <c r="AA297" s="155"/>
      <c r="AC297" s="8"/>
      <c r="AD297" s="8"/>
    </row>
    <row r="298" spans="1:30" x14ac:dyDescent="0.2">
      <c r="A298" s="207" t="s">
        <v>58</v>
      </c>
      <c r="B298" s="208">
        <v>10</v>
      </c>
      <c r="C298" s="209">
        <f t="shared" si="207"/>
        <v>118.38709677419355</v>
      </c>
      <c r="D298" s="64">
        <f t="shared" si="208"/>
        <v>11.838709677419354</v>
      </c>
      <c r="E298" s="65">
        <f t="shared" si="209"/>
        <v>-1.8387096774193541</v>
      </c>
      <c r="F298" s="145">
        <f t="shared" si="220"/>
        <v>11.838709677419354</v>
      </c>
      <c r="G298" s="159">
        <f t="shared" si="219"/>
        <v>107</v>
      </c>
      <c r="H298" s="68">
        <f t="shared" si="210"/>
        <v>52.043596730245234</v>
      </c>
      <c r="I298" s="69">
        <f t="shared" si="211"/>
        <v>1.9532710280373833</v>
      </c>
      <c r="J298" s="68">
        <f t="shared" si="215"/>
        <v>3.9745627980922094</v>
      </c>
      <c r="K298" s="69">
        <f t="shared" si="216"/>
        <v>42.527821939586644</v>
      </c>
      <c r="L298" s="68">
        <f t="shared" si="212"/>
        <v>1.6448598130841121</v>
      </c>
      <c r="M298" s="69">
        <f t="shared" si="213"/>
        <v>9.0381471389645789</v>
      </c>
      <c r="N298" s="148">
        <f t="shared" si="214"/>
        <v>0</v>
      </c>
      <c r="O298" s="78">
        <f t="shared" si="217"/>
        <v>1.9532710280373833</v>
      </c>
      <c r="P298" s="11"/>
      <c r="Q298" s="168">
        <v>367</v>
      </c>
      <c r="R298" s="161">
        <f>Q298/31</f>
        <v>11.838709677419354</v>
      </c>
      <c r="S298" s="154">
        <v>191</v>
      </c>
      <c r="T298" s="161">
        <f>S298/31</f>
        <v>6.161290322580645</v>
      </c>
      <c r="U298" s="39">
        <v>107</v>
      </c>
      <c r="V298" s="9">
        <v>0</v>
      </c>
      <c r="W298" s="163">
        <f t="shared" si="218"/>
        <v>107</v>
      </c>
      <c r="X298" s="9">
        <v>209</v>
      </c>
      <c r="Y298" s="154"/>
      <c r="Z298" s="154">
        <v>0</v>
      </c>
      <c r="AA298" s="155"/>
      <c r="AC298" s="8"/>
      <c r="AD298" s="8"/>
    </row>
    <row r="299" spans="1:30" x14ac:dyDescent="0.2">
      <c r="A299" s="207" t="s">
        <v>60</v>
      </c>
      <c r="B299" s="208">
        <v>10</v>
      </c>
      <c r="C299" s="209">
        <f t="shared" si="207"/>
        <v>100</v>
      </c>
      <c r="D299" s="64">
        <f t="shared" si="208"/>
        <v>10</v>
      </c>
      <c r="E299" s="65">
        <f t="shared" si="209"/>
        <v>0</v>
      </c>
      <c r="F299" s="145">
        <f t="shared" si="220"/>
        <v>10</v>
      </c>
      <c r="G299" s="159">
        <f t="shared" si="219"/>
        <v>100</v>
      </c>
      <c r="H299" s="68">
        <f t="shared" si="210"/>
        <v>65.483870967741936</v>
      </c>
      <c r="I299" s="69">
        <f t="shared" si="211"/>
        <v>1.91</v>
      </c>
      <c r="J299" s="68">
        <f t="shared" si="215"/>
        <v>3.9745627980922094</v>
      </c>
      <c r="K299" s="69">
        <f t="shared" si="216"/>
        <v>39.745627980922102</v>
      </c>
      <c r="L299" s="68">
        <f t="shared" si="212"/>
        <v>1.07</v>
      </c>
      <c r="M299" s="69">
        <f t="shared" si="213"/>
        <v>10</v>
      </c>
      <c r="N299" s="148">
        <f t="shared" si="214"/>
        <v>0</v>
      </c>
      <c r="O299" s="78">
        <f t="shared" si="217"/>
        <v>1.91</v>
      </c>
      <c r="P299" s="11"/>
      <c r="Q299" s="168">
        <v>310</v>
      </c>
      <c r="R299" s="161">
        <f>Q299/31</f>
        <v>10</v>
      </c>
      <c r="S299" s="154">
        <v>203</v>
      </c>
      <c r="T299" s="161">
        <f>S299/31</f>
        <v>6.5483870967741939</v>
      </c>
      <c r="U299" s="39">
        <v>100</v>
      </c>
      <c r="V299" s="9">
        <v>0</v>
      </c>
      <c r="W299" s="163">
        <f t="shared" si="218"/>
        <v>100</v>
      </c>
      <c r="X299" s="9">
        <v>191</v>
      </c>
      <c r="Y299" s="154"/>
      <c r="Z299" s="154">
        <v>0</v>
      </c>
      <c r="AA299" s="155"/>
      <c r="AC299" s="8"/>
      <c r="AD299" s="8"/>
    </row>
    <row r="300" spans="1:30" x14ac:dyDescent="0.2">
      <c r="A300" s="207" t="s">
        <v>62</v>
      </c>
      <c r="B300" s="208">
        <v>10</v>
      </c>
      <c r="C300" s="209">
        <f t="shared" si="207"/>
        <v>106.66666666666667</v>
      </c>
      <c r="D300" s="64">
        <f t="shared" si="208"/>
        <v>10.666666666666666</v>
      </c>
      <c r="E300" s="65">
        <f t="shared" si="209"/>
        <v>-0.66666666666666607</v>
      </c>
      <c r="F300" s="145">
        <f t="shared" si="220"/>
        <v>10.666666666666666</v>
      </c>
      <c r="G300" s="159">
        <f t="shared" si="219"/>
        <v>117</v>
      </c>
      <c r="H300" s="68">
        <f t="shared" si="210"/>
        <v>75.3125</v>
      </c>
      <c r="I300" s="69">
        <f t="shared" si="211"/>
        <v>1.9487179487179487</v>
      </c>
      <c r="J300" s="68">
        <f t="shared" si="215"/>
        <v>3.9745627980922094</v>
      </c>
      <c r="K300" s="69">
        <f t="shared" si="216"/>
        <v>46.502384737678859</v>
      </c>
      <c r="L300" s="68">
        <f t="shared" si="212"/>
        <v>0.67521367521367526</v>
      </c>
      <c r="M300" s="69">
        <f t="shared" si="213"/>
        <v>10.96875</v>
      </c>
      <c r="N300" s="148">
        <f t="shared" si="214"/>
        <v>0</v>
      </c>
      <c r="O300" s="78">
        <f t="shared" si="217"/>
        <v>1.9487179487179487</v>
      </c>
      <c r="P300" s="11"/>
      <c r="Q300" s="168">
        <v>320</v>
      </c>
      <c r="R300" s="161">
        <f>Q300/30</f>
        <v>10.666666666666666</v>
      </c>
      <c r="S300" s="154">
        <v>241</v>
      </c>
      <c r="T300" s="161">
        <f>S300/30</f>
        <v>8.0333333333333332</v>
      </c>
      <c r="U300" s="39">
        <v>117</v>
      </c>
      <c r="V300" s="9">
        <v>0</v>
      </c>
      <c r="W300" s="163">
        <f t="shared" si="218"/>
        <v>117</v>
      </c>
      <c r="X300" s="9">
        <v>228</v>
      </c>
      <c r="Y300" s="154"/>
      <c r="Z300" s="154">
        <v>0</v>
      </c>
      <c r="AA300" s="155"/>
      <c r="AC300" s="8"/>
      <c r="AD300" s="8"/>
    </row>
    <row r="301" spans="1:30" x14ac:dyDescent="0.2">
      <c r="A301" s="207" t="s">
        <v>64</v>
      </c>
      <c r="B301" s="208">
        <v>10</v>
      </c>
      <c r="C301" s="209">
        <f t="shared" si="207"/>
        <v>100</v>
      </c>
      <c r="D301" s="64">
        <f t="shared" si="208"/>
        <v>10</v>
      </c>
      <c r="E301" s="65">
        <f t="shared" si="209"/>
        <v>0</v>
      </c>
      <c r="F301" s="145">
        <f t="shared" si="220"/>
        <v>10</v>
      </c>
      <c r="G301" s="159">
        <f t="shared" si="219"/>
        <v>125</v>
      </c>
      <c r="H301" s="68">
        <f t="shared" si="210"/>
        <v>72.258064516129025</v>
      </c>
      <c r="I301" s="69">
        <f t="shared" si="211"/>
        <v>1.992</v>
      </c>
      <c r="J301" s="68">
        <f t="shared" si="215"/>
        <v>3.9745627980922094</v>
      </c>
      <c r="K301" s="69">
        <f t="shared" si="216"/>
        <v>49.682034976152622</v>
      </c>
      <c r="L301" s="68">
        <f t="shared" si="212"/>
        <v>0.68799999999999994</v>
      </c>
      <c r="M301" s="69">
        <f t="shared" si="213"/>
        <v>12.5</v>
      </c>
      <c r="N301" s="148">
        <f t="shared" si="214"/>
        <v>0</v>
      </c>
      <c r="O301" s="78">
        <f t="shared" si="217"/>
        <v>1.992</v>
      </c>
      <c r="P301" s="11"/>
      <c r="Q301" s="168">
        <v>310</v>
      </c>
      <c r="R301" s="161">
        <f>Q301/31</f>
        <v>10</v>
      </c>
      <c r="S301" s="154">
        <v>224</v>
      </c>
      <c r="T301" s="161">
        <f>S301/31</f>
        <v>7.225806451612903</v>
      </c>
      <c r="U301" s="39">
        <v>125</v>
      </c>
      <c r="V301" s="9">
        <v>0</v>
      </c>
      <c r="W301" s="163">
        <f t="shared" si="218"/>
        <v>125</v>
      </c>
      <c r="X301" s="9">
        <v>249</v>
      </c>
      <c r="Y301" s="154"/>
      <c r="Z301" s="154">
        <v>0</v>
      </c>
      <c r="AA301" s="155"/>
      <c r="AC301" s="8"/>
      <c r="AD301" s="8"/>
    </row>
    <row r="302" spans="1:30" x14ac:dyDescent="0.2">
      <c r="A302" s="207" t="s">
        <v>66</v>
      </c>
      <c r="B302" s="208">
        <v>10</v>
      </c>
      <c r="C302" s="209">
        <f t="shared" si="207"/>
        <v>101.33333333333331</v>
      </c>
      <c r="D302" s="64">
        <f t="shared" si="208"/>
        <v>10.133333333333333</v>
      </c>
      <c r="E302" s="65">
        <f t="shared" si="209"/>
        <v>-0.13333333333333286</v>
      </c>
      <c r="F302" s="145">
        <f t="shared" si="220"/>
        <v>10.133333333333333</v>
      </c>
      <c r="G302" s="159">
        <f t="shared" si="219"/>
        <v>99</v>
      </c>
      <c r="H302" s="68">
        <f t="shared" si="210"/>
        <v>64.80263157894737</v>
      </c>
      <c r="I302" s="69">
        <f t="shared" si="211"/>
        <v>1.8888888888888888</v>
      </c>
      <c r="J302" s="68">
        <f t="shared" si="215"/>
        <v>3.9745627980922094</v>
      </c>
      <c r="K302" s="69">
        <f t="shared" si="216"/>
        <v>39.348171701112875</v>
      </c>
      <c r="L302" s="68">
        <f t="shared" si="212"/>
        <v>1.0808080808080809</v>
      </c>
      <c r="M302" s="69">
        <f t="shared" si="213"/>
        <v>9.7697368421052637</v>
      </c>
      <c r="N302" s="148">
        <f t="shared" si="214"/>
        <v>0</v>
      </c>
      <c r="O302" s="78">
        <f t="shared" si="217"/>
        <v>1.8888888888888888</v>
      </c>
      <c r="P302" s="11"/>
      <c r="Q302" s="168">
        <v>304</v>
      </c>
      <c r="R302" s="161">
        <f>Q302/30</f>
        <v>10.133333333333333</v>
      </c>
      <c r="S302" s="154">
        <v>197</v>
      </c>
      <c r="T302" s="161">
        <f>S302/30</f>
        <v>6.5666666666666664</v>
      </c>
      <c r="U302" s="39">
        <v>99</v>
      </c>
      <c r="V302" s="9">
        <v>0</v>
      </c>
      <c r="W302" s="163">
        <f t="shared" si="218"/>
        <v>99</v>
      </c>
      <c r="X302" s="9">
        <v>187</v>
      </c>
      <c r="Y302" s="154"/>
      <c r="Z302" s="154">
        <v>0</v>
      </c>
      <c r="AA302" s="155"/>
      <c r="AC302" s="8"/>
      <c r="AD302" s="8"/>
    </row>
    <row r="303" spans="1:30" ht="12.75" thickBot="1" x14ac:dyDescent="0.25">
      <c r="A303" s="207" t="s">
        <v>68</v>
      </c>
      <c r="B303" s="208">
        <v>10</v>
      </c>
      <c r="C303" s="209">
        <f t="shared" si="207"/>
        <v>102.90322580645162</v>
      </c>
      <c r="D303" s="64">
        <f t="shared" si="208"/>
        <v>10.290322580645162</v>
      </c>
      <c r="E303" s="65">
        <f t="shared" si="209"/>
        <v>-0.29032258064516192</v>
      </c>
      <c r="F303" s="145">
        <f t="shared" si="220"/>
        <v>10.290322580645162</v>
      </c>
      <c r="G303" s="159">
        <f t="shared" si="219"/>
        <v>120</v>
      </c>
      <c r="H303" s="68">
        <f t="shared" si="210"/>
        <v>70.532915360501562</v>
      </c>
      <c r="I303" s="69">
        <f t="shared" si="211"/>
        <v>2</v>
      </c>
      <c r="J303" s="68">
        <f t="shared" si="215"/>
        <v>3.9745627980922094</v>
      </c>
      <c r="K303" s="69">
        <f t="shared" si="216"/>
        <v>47.694753577106525</v>
      </c>
      <c r="L303" s="68">
        <f t="shared" si="212"/>
        <v>0.78333333333333333</v>
      </c>
      <c r="M303" s="69">
        <f t="shared" si="213"/>
        <v>11.661442006269592</v>
      </c>
      <c r="N303" s="148">
        <f t="shared" si="214"/>
        <v>0</v>
      </c>
      <c r="O303" s="78">
        <f t="shared" si="217"/>
        <v>2</v>
      </c>
      <c r="P303" s="11"/>
      <c r="Q303" s="168">
        <v>319</v>
      </c>
      <c r="R303" s="161">
        <f>Q303/31</f>
        <v>10.290322580645162</v>
      </c>
      <c r="S303" s="154">
        <v>225</v>
      </c>
      <c r="T303" s="161">
        <f>S303/31</f>
        <v>7.258064516129032</v>
      </c>
      <c r="U303" s="39">
        <v>120</v>
      </c>
      <c r="V303" s="9">
        <v>0</v>
      </c>
      <c r="W303" s="163">
        <f t="shared" si="218"/>
        <v>120</v>
      </c>
      <c r="X303" s="9">
        <v>240</v>
      </c>
      <c r="Y303" s="154"/>
      <c r="Z303" s="154">
        <v>0</v>
      </c>
      <c r="AA303" s="155"/>
      <c r="AC303" s="8"/>
      <c r="AD303" s="8"/>
    </row>
    <row r="304" spans="1:30" s="8" customFormat="1" ht="12.75" thickBot="1" x14ac:dyDescent="0.25">
      <c r="A304" s="458" t="s">
        <v>71</v>
      </c>
      <c r="B304" s="459">
        <v>10</v>
      </c>
      <c r="C304" s="460">
        <f>D304/B304*100</f>
        <v>107.65027322404373</v>
      </c>
      <c r="D304" s="461">
        <f>+R304</f>
        <v>10.765027322404372</v>
      </c>
      <c r="E304" s="462">
        <f t="shared" si="209"/>
        <v>-0.76502732240437155</v>
      </c>
      <c r="F304" s="463">
        <f>R304</f>
        <v>10.765027322404372</v>
      </c>
      <c r="G304" s="464">
        <f>SUM(G292:G303)</f>
        <v>1303</v>
      </c>
      <c r="H304" s="465">
        <f t="shared" si="210"/>
        <v>64.51776649746192</v>
      </c>
      <c r="I304" s="466">
        <f t="shared" si="211"/>
        <v>1.9669992325402916</v>
      </c>
      <c r="J304" s="465">
        <f t="shared" si="215"/>
        <v>3.9745627980922094</v>
      </c>
      <c r="K304" s="466">
        <f>W304/Y$223*1000/12</f>
        <v>43.256491785903556</v>
      </c>
      <c r="L304" s="465">
        <f t="shared" si="212"/>
        <v>1.0704441041347625</v>
      </c>
      <c r="M304" s="466">
        <f>W304/F304/12</f>
        <v>10.10989847715736</v>
      </c>
      <c r="N304" s="467">
        <f>Z304/W304*100</f>
        <v>0</v>
      </c>
      <c r="O304" s="468">
        <f t="shared" si="217"/>
        <v>1.9624808575803983</v>
      </c>
      <c r="P304" s="11"/>
      <c r="Q304" s="469">
        <f>SUM(Q292:Q303)</f>
        <v>3940</v>
      </c>
      <c r="R304" s="506">
        <f>Q304/366</f>
        <v>10.765027322404372</v>
      </c>
      <c r="S304" s="470">
        <f>SUM(S292:S303)</f>
        <v>2542</v>
      </c>
      <c r="T304" s="506">
        <f>S304/366</f>
        <v>6.945355191256831</v>
      </c>
      <c r="U304" s="471">
        <f>SUM(U292:U303)</f>
        <v>1303</v>
      </c>
      <c r="V304" s="472">
        <f>SUM(V292:V303)</f>
        <v>3</v>
      </c>
      <c r="W304" s="471">
        <f t="shared" si="218"/>
        <v>1306</v>
      </c>
      <c r="X304" s="472">
        <f>SUM(X292:X303)</f>
        <v>2563</v>
      </c>
      <c r="Y304" s="470">
        <v>136489</v>
      </c>
      <c r="Z304" s="470">
        <f>SUM(Z292:Z303)</f>
        <v>0</v>
      </c>
      <c r="AA304" s="473">
        <f>SUM(AA292:AA303)</f>
        <v>0</v>
      </c>
    </row>
    <row r="305" spans="1:30" x14ac:dyDescent="0.2">
      <c r="C305" s="2"/>
      <c r="D305" s="2"/>
      <c r="E305" s="2"/>
      <c r="F305" s="2"/>
      <c r="P305" s="11"/>
      <c r="AC305" s="8"/>
      <c r="AD305" s="8"/>
    </row>
    <row r="306" spans="1:30" x14ac:dyDescent="0.2">
      <c r="A306" s="6" t="s">
        <v>112</v>
      </c>
      <c r="C306" s="2"/>
      <c r="D306" s="2"/>
      <c r="E306" s="485"/>
      <c r="F306" s="485"/>
      <c r="G306" s="383"/>
      <c r="H306" s="383"/>
      <c r="I306" s="383"/>
      <c r="J306" s="383"/>
      <c r="K306" s="383"/>
      <c r="P306" s="11"/>
      <c r="AC306" s="8"/>
      <c r="AD306" s="8"/>
    </row>
    <row r="307" spans="1:30" x14ac:dyDescent="0.2">
      <c r="C307" s="2"/>
      <c r="D307" s="2"/>
      <c r="E307" s="513" t="s">
        <v>131</v>
      </c>
      <c r="F307" s="513"/>
      <c r="G307" s="513"/>
      <c r="H307" s="513"/>
      <c r="I307" s="513"/>
      <c r="J307" s="513"/>
      <c r="K307" s="513"/>
      <c r="P307" s="11"/>
    </row>
    <row r="308" spans="1:30" x14ac:dyDescent="0.2">
      <c r="C308" s="2"/>
      <c r="D308" s="2"/>
      <c r="E308" s="514" t="s">
        <v>139</v>
      </c>
      <c r="F308" s="514"/>
      <c r="G308" s="514"/>
      <c r="H308" s="514"/>
      <c r="I308" s="514"/>
      <c r="J308" s="514"/>
      <c r="K308" s="514"/>
      <c r="P308" s="11"/>
    </row>
    <row r="309" spans="1:30" x14ac:dyDescent="0.2">
      <c r="C309" s="2"/>
      <c r="D309" s="2"/>
      <c r="E309" s="514"/>
      <c r="F309" s="514"/>
      <c r="G309" s="514"/>
      <c r="H309" s="514"/>
      <c r="I309" s="514"/>
      <c r="J309" s="514"/>
      <c r="K309" s="514"/>
      <c r="P309" s="11"/>
    </row>
    <row r="310" spans="1:30" ht="12.75" thickBot="1" x14ac:dyDescent="0.25">
      <c r="C310" s="2"/>
      <c r="D310" s="2"/>
      <c r="E310" s="2"/>
      <c r="F310" s="2"/>
      <c r="P310" s="11"/>
      <c r="Q310" s="6"/>
    </row>
    <row r="311" spans="1:30" x14ac:dyDescent="0.2">
      <c r="A311" s="2"/>
      <c r="B311" s="17"/>
      <c r="C311" s="18" t="s">
        <v>7</v>
      </c>
      <c r="D311" s="19"/>
      <c r="E311" s="129"/>
      <c r="F311" s="20"/>
      <c r="G311" s="21"/>
      <c r="H311" s="21"/>
      <c r="I311" s="21"/>
      <c r="J311" s="21"/>
      <c r="K311" s="21"/>
      <c r="L311" s="21"/>
      <c r="M311" s="21"/>
      <c r="N311" s="22"/>
      <c r="O311" s="11"/>
      <c r="P311" s="11"/>
      <c r="Q311" s="6"/>
      <c r="AA311" s="1"/>
    </row>
    <row r="312" spans="1:30" ht="12.75" thickBot="1" x14ac:dyDescent="0.25">
      <c r="B312" s="508" t="s">
        <v>11</v>
      </c>
      <c r="C312" s="509"/>
      <c r="D312" s="509"/>
      <c r="E312" s="510"/>
      <c r="F312" s="131"/>
      <c r="G312" s="11"/>
      <c r="H312" s="79"/>
      <c r="I312" s="69"/>
      <c r="J312" s="11" t="s">
        <v>12</v>
      </c>
      <c r="K312" s="11"/>
      <c r="L312" s="11"/>
      <c r="M312" s="11"/>
      <c r="N312" s="132"/>
      <c r="O312" s="11"/>
      <c r="P312" s="11"/>
      <c r="Q312" s="486" t="s">
        <v>114</v>
      </c>
      <c r="AA312" s="1"/>
    </row>
    <row r="313" spans="1:30" ht="132.75" thickBot="1" x14ac:dyDescent="0.25">
      <c r="A313" s="133"/>
      <c r="B313" s="389" t="s">
        <v>14</v>
      </c>
      <c r="C313" s="134" t="s">
        <v>15</v>
      </c>
      <c r="D313" s="135" t="s">
        <v>16</v>
      </c>
      <c r="E313" s="135" t="s">
        <v>17</v>
      </c>
      <c r="F313" s="135" t="s">
        <v>18</v>
      </c>
      <c r="G313" s="389" t="s">
        <v>19</v>
      </c>
      <c r="H313" s="389" t="s">
        <v>20</v>
      </c>
      <c r="I313" s="389" t="s">
        <v>21</v>
      </c>
      <c r="J313" s="511" t="s">
        <v>22</v>
      </c>
      <c r="K313" s="512"/>
      <c r="L313" s="389" t="s">
        <v>23</v>
      </c>
      <c r="M313" s="389" t="s">
        <v>24</v>
      </c>
      <c r="N313" s="389" t="s">
        <v>25</v>
      </c>
      <c r="O313" s="136" t="s">
        <v>26</v>
      </c>
      <c r="P313" s="11"/>
      <c r="Q313" s="215" t="s">
        <v>27</v>
      </c>
      <c r="R313" s="216" t="s">
        <v>28</v>
      </c>
      <c r="S313" s="216" t="s">
        <v>29</v>
      </c>
      <c r="T313" s="216" t="s">
        <v>30</v>
      </c>
      <c r="U313" s="216" t="s">
        <v>31</v>
      </c>
      <c r="V313" s="216" t="s">
        <v>32</v>
      </c>
      <c r="W313" s="217" t="s">
        <v>33</v>
      </c>
      <c r="X313" s="217" t="s">
        <v>34</v>
      </c>
      <c r="Y313" s="217" t="s">
        <v>115</v>
      </c>
      <c r="Z313" s="217" t="s">
        <v>36</v>
      </c>
      <c r="AA313" s="218" t="s">
        <v>37</v>
      </c>
    </row>
    <row r="314" spans="1:30" x14ac:dyDescent="0.2">
      <c r="A314" s="207" t="s">
        <v>46</v>
      </c>
      <c r="B314" s="208">
        <f>SUM(B16+B39+B62+B85+B108+B131+B154+B177+B200+B223+B246+B269+B292)</f>
        <v>278</v>
      </c>
      <c r="C314" s="209">
        <f t="shared" ref="C314:C325" si="221">D314/B314*100</f>
        <v>96.704571826409833</v>
      </c>
      <c r="D314" s="64">
        <f t="shared" ref="D314:D325" si="222">R314</f>
        <v>268.83870967741933</v>
      </c>
      <c r="E314" s="65">
        <f t="shared" ref="E314:E325" si="223">B314-D314</f>
        <v>9.161290322580669</v>
      </c>
      <c r="F314" s="64">
        <f t="shared" ref="F314:F325" si="224">+R314</f>
        <v>268.83870967741933</v>
      </c>
      <c r="G314" s="219">
        <f>+U314</f>
        <v>1280</v>
      </c>
      <c r="H314" s="68">
        <f t="shared" ref="H314:H326" si="225">S314/Q314*100</f>
        <v>80.129589632829379</v>
      </c>
      <c r="I314" s="69">
        <f t="shared" ref="I314:I326" si="226">X314/U314</f>
        <v>4.6859374999999996</v>
      </c>
      <c r="J314" s="68">
        <f>B314/Y314*1000</f>
        <v>1.7541534947406945</v>
      </c>
      <c r="K314" s="69">
        <f>W314/Y314*1000</f>
        <v>9.603674888472435</v>
      </c>
      <c r="L314" s="68">
        <f t="shared" ref="L314:L326" si="227">SUM(Q314-S314)/W314</f>
        <v>1.0880420499342969</v>
      </c>
      <c r="M314" s="69">
        <f t="shared" ref="M314:M325" si="228">W314/F314</f>
        <v>5.6613870890328775</v>
      </c>
      <c r="N314" s="148">
        <f t="shared" ref="N314:N326" si="229">Z314/U314*100</f>
        <v>3.125</v>
      </c>
      <c r="O314" s="36">
        <f>+X314/W314</f>
        <v>3.9408672798948752</v>
      </c>
      <c r="P314" s="11"/>
      <c r="Q314" s="75">
        <f>SUM(Q16+Q39+Q62+Q85+Q108+Q131+Q154+Q177+Q200+Q223+Q246+Q269+Q292)</f>
        <v>8334</v>
      </c>
      <c r="R314" s="72">
        <f>Q314/31</f>
        <v>268.83870967741933</v>
      </c>
      <c r="S314" s="75">
        <f>SUM(S16+S39+S62+S85+S108+S131+S154+S177+S200+S223+S246+S269+S292)</f>
        <v>6678</v>
      </c>
      <c r="T314" s="72">
        <f>S314/31</f>
        <v>215.41935483870967</v>
      </c>
      <c r="U314" s="53">
        <f t="shared" ref="U314:V314" si="230">SUM(U16+U39+U62+U85+U108+U131+U154+U177+U200+U223+U246+U269+U292)</f>
        <v>1280</v>
      </c>
      <c r="V314" s="53">
        <f t="shared" si="230"/>
        <v>242</v>
      </c>
      <c r="W314" s="53">
        <f>+V314+U314</f>
        <v>1522</v>
      </c>
      <c r="X314" s="53">
        <f t="shared" ref="X314:AA314" si="231">SUM(X16+X39+X62+X85+X108+X131+X154+X177+X200+X223+X246+X269+X292)</f>
        <v>5998</v>
      </c>
      <c r="Y314" s="53">
        <v>158481</v>
      </c>
      <c r="Z314" s="53">
        <f t="shared" si="231"/>
        <v>40</v>
      </c>
      <c r="AA314" s="53">
        <f t="shared" si="231"/>
        <v>5525</v>
      </c>
    </row>
    <row r="315" spans="1:30" x14ac:dyDescent="0.2">
      <c r="A315" s="207" t="s">
        <v>48</v>
      </c>
      <c r="B315" s="208">
        <f t="shared" ref="B315:B325" si="232">SUM(B17+B40+B63+B86+B109+B132+B155+B178+B201+B224+B247+B270+B293)</f>
        <v>278</v>
      </c>
      <c r="C315" s="209">
        <f t="shared" si="221"/>
        <v>96.849417018109648</v>
      </c>
      <c r="D315" s="64">
        <f t="shared" si="222"/>
        <v>269.24137931034483</v>
      </c>
      <c r="E315" s="65">
        <f t="shared" si="223"/>
        <v>8.7586206896551744</v>
      </c>
      <c r="F315" s="64">
        <f t="shared" si="224"/>
        <v>269.24137931034483</v>
      </c>
      <c r="G315" s="219">
        <f>+U315</f>
        <v>1145</v>
      </c>
      <c r="H315" s="68">
        <f t="shared" si="225"/>
        <v>77.715163934426229</v>
      </c>
      <c r="I315" s="69">
        <f t="shared" si="226"/>
        <v>5.7039301310043671</v>
      </c>
      <c r="J315" s="68">
        <f t="shared" ref="J315:J326" si="233">B315/Y$314*1000</f>
        <v>1.7541534947406945</v>
      </c>
      <c r="K315" s="69">
        <f t="shared" ref="K315:K325" si="234">W315/Y$314*1000</f>
        <v>8.7139783317874073</v>
      </c>
      <c r="L315" s="68">
        <f t="shared" si="227"/>
        <v>1.2599565532223027</v>
      </c>
      <c r="M315" s="69">
        <f t="shared" si="228"/>
        <v>5.1292264344262293</v>
      </c>
      <c r="N315" s="148">
        <f t="shared" si="229"/>
        <v>3.4934497816593884</v>
      </c>
      <c r="O315" s="78">
        <f t="shared" ref="O315:O326" si="235">+X315/W315</f>
        <v>4.7291817523533668</v>
      </c>
      <c r="P315" s="11"/>
      <c r="Q315" s="75">
        <f t="shared" ref="Q315:Q325" si="236">SUM(Q17+Q40+Q63+Q86+Q109+Q132+Q155+Q178+Q201+Q224+Q247+Q270+Q293)</f>
        <v>7808</v>
      </c>
      <c r="R315" s="72">
        <f>Q315/29</f>
        <v>269.24137931034483</v>
      </c>
      <c r="S315" s="75">
        <f t="shared" ref="S315" si="237">SUM(S17+S40+S63+S86+S109+S132+S155+S178+S201+S224+S247+S270+S293)</f>
        <v>6068</v>
      </c>
      <c r="T315" s="72">
        <f>S315/29</f>
        <v>209.24137931034483</v>
      </c>
      <c r="U315" s="53">
        <f t="shared" ref="U315:V315" si="238">SUM(U17+U40+U63+U86+U109+U132+U155+U178+U201+U224+U247+U270+U293)</f>
        <v>1145</v>
      </c>
      <c r="V315" s="53">
        <f t="shared" si="238"/>
        <v>236</v>
      </c>
      <c r="W315" s="53">
        <f t="shared" ref="W315:W325" si="239">+V315+U315</f>
        <v>1381</v>
      </c>
      <c r="X315" s="53">
        <f t="shared" ref="X315:AA315" si="240">SUM(X17+X40+X63+X86+X109+X132+X155+X178+X201+X224+X247+X270+X293)</f>
        <v>6531</v>
      </c>
      <c r="Y315" s="73">
        <f t="shared" si="240"/>
        <v>0</v>
      </c>
      <c r="Z315" s="53">
        <f t="shared" si="240"/>
        <v>40</v>
      </c>
      <c r="AA315" s="53">
        <f t="shared" si="240"/>
        <v>6098</v>
      </c>
    </row>
    <row r="316" spans="1:30" x14ac:dyDescent="0.2">
      <c r="A316" s="207" t="s">
        <v>50</v>
      </c>
      <c r="B316" s="208">
        <f t="shared" si="232"/>
        <v>278</v>
      </c>
      <c r="C316" s="209">
        <f t="shared" si="221"/>
        <v>96.739382687398461</v>
      </c>
      <c r="D316" s="64">
        <f t="shared" si="222"/>
        <v>268.93548387096774</v>
      </c>
      <c r="E316" s="65">
        <f t="shared" si="223"/>
        <v>9.0645161290322562</v>
      </c>
      <c r="F316" s="64">
        <f t="shared" si="224"/>
        <v>268.93548387096774</v>
      </c>
      <c r="G316" s="219">
        <f t="shared" ref="G316:G325" si="241">+U316</f>
        <v>1302</v>
      </c>
      <c r="H316" s="68">
        <f t="shared" si="225"/>
        <v>80.328655391627677</v>
      </c>
      <c r="I316" s="69">
        <f t="shared" si="226"/>
        <v>5.2127496159754223</v>
      </c>
      <c r="J316" s="68">
        <f t="shared" si="233"/>
        <v>1.7541534947406945</v>
      </c>
      <c r="K316" s="69">
        <f t="shared" si="234"/>
        <v>9.6226046024444578</v>
      </c>
      <c r="L316" s="68">
        <f t="shared" si="227"/>
        <v>1.0754098360655737</v>
      </c>
      <c r="M316" s="69">
        <f t="shared" si="228"/>
        <v>5.670504977809764</v>
      </c>
      <c r="N316" s="148">
        <f t="shared" si="229"/>
        <v>3.4562211981566824</v>
      </c>
      <c r="O316" s="78">
        <f t="shared" si="235"/>
        <v>4.4504918032786884</v>
      </c>
      <c r="P316" s="11"/>
      <c r="Q316" s="75">
        <f t="shared" si="236"/>
        <v>8337</v>
      </c>
      <c r="R316" s="72">
        <f>Q316/31</f>
        <v>268.93548387096774</v>
      </c>
      <c r="S316" s="75">
        <f t="shared" ref="S316" si="242">SUM(S18+S41+S64+S87+S110+S133+S156+S179+S202+S225+S248+S271+S294)</f>
        <v>6697</v>
      </c>
      <c r="T316" s="72">
        <f>S316/31</f>
        <v>216.03225806451613</v>
      </c>
      <c r="U316" s="53">
        <f t="shared" ref="U316:V316" si="243">SUM(U18+U41+U64+U87+U110+U133+U156+U179+U202+U225+U248+U271+U294)</f>
        <v>1302</v>
      </c>
      <c r="V316" s="53">
        <f t="shared" si="243"/>
        <v>223</v>
      </c>
      <c r="W316" s="53">
        <f t="shared" si="239"/>
        <v>1525</v>
      </c>
      <c r="X316" s="53">
        <f t="shared" ref="X316:AA316" si="244">SUM(X18+X41+X64+X87+X110+X133+X156+X179+X202+X225+X248+X271+X294)</f>
        <v>6787</v>
      </c>
      <c r="Y316" s="73">
        <f t="shared" si="244"/>
        <v>0</v>
      </c>
      <c r="Z316" s="53">
        <f t="shared" si="244"/>
        <v>45</v>
      </c>
      <c r="AA316" s="487">
        <f t="shared" si="244"/>
        <v>6329</v>
      </c>
    </row>
    <row r="317" spans="1:30" x14ac:dyDescent="0.2">
      <c r="A317" s="207" t="s">
        <v>52</v>
      </c>
      <c r="B317" s="208">
        <f t="shared" si="232"/>
        <v>278</v>
      </c>
      <c r="C317" s="209">
        <f t="shared" si="221"/>
        <v>97.697841726618719</v>
      </c>
      <c r="D317" s="64">
        <f t="shared" si="222"/>
        <v>271.60000000000002</v>
      </c>
      <c r="E317" s="65">
        <f t="shared" si="223"/>
        <v>6.3999999999999773</v>
      </c>
      <c r="F317" s="64">
        <f t="shared" si="224"/>
        <v>271.60000000000002</v>
      </c>
      <c r="G317" s="219">
        <f t="shared" si="241"/>
        <v>1202</v>
      </c>
      <c r="H317" s="68">
        <f t="shared" si="225"/>
        <v>78.080510554737359</v>
      </c>
      <c r="I317" s="69">
        <f t="shared" si="226"/>
        <v>5.2429284525790347</v>
      </c>
      <c r="J317" s="68">
        <f t="shared" si="233"/>
        <v>1.7541534947406945</v>
      </c>
      <c r="K317" s="69">
        <f t="shared" si="234"/>
        <v>8.9853042320530534</v>
      </c>
      <c r="L317" s="68">
        <f t="shared" si="227"/>
        <v>1.2542134831460674</v>
      </c>
      <c r="M317" s="69">
        <f t="shared" si="228"/>
        <v>5.2430044182621494</v>
      </c>
      <c r="N317" s="148">
        <f t="shared" si="229"/>
        <v>3.494176372712146</v>
      </c>
      <c r="O317" s="78">
        <f t="shared" si="235"/>
        <v>4.4255617977528088</v>
      </c>
      <c r="P317" s="11"/>
      <c r="Q317" s="75">
        <f t="shared" si="236"/>
        <v>8148</v>
      </c>
      <c r="R317" s="72">
        <f>Q317/30</f>
        <v>271.60000000000002</v>
      </c>
      <c r="S317" s="75">
        <f t="shared" ref="S317" si="245">SUM(S19+S42+S65+S88+S111+S134+S157+S180+S203+S226+S249+S272+S295)</f>
        <v>6362</v>
      </c>
      <c r="T317" s="72">
        <f>S317/30</f>
        <v>212.06666666666666</v>
      </c>
      <c r="U317" s="53">
        <f t="shared" ref="U317:V317" si="246">SUM(U19+U42+U65+U88+U111+U134+U157+U180+U203+U226+U249+U272+U295)</f>
        <v>1202</v>
      </c>
      <c r="V317" s="53">
        <f t="shared" si="246"/>
        <v>222</v>
      </c>
      <c r="W317" s="53">
        <f t="shared" si="239"/>
        <v>1424</v>
      </c>
      <c r="X317" s="53">
        <f t="shared" ref="X317:AA317" si="247">SUM(X19+X42+X65+X88+X111+X134+X157+X180+X203+X226+X249+X272+X295)</f>
        <v>6302</v>
      </c>
      <c r="Y317" s="73">
        <f t="shared" si="247"/>
        <v>0</v>
      </c>
      <c r="Z317" s="53">
        <f t="shared" si="247"/>
        <v>42</v>
      </c>
      <c r="AA317" s="53">
        <f t="shared" si="247"/>
        <v>5825</v>
      </c>
    </row>
    <row r="318" spans="1:30" x14ac:dyDescent="0.2">
      <c r="A318" s="207" t="s">
        <v>54</v>
      </c>
      <c r="B318" s="208">
        <f t="shared" si="232"/>
        <v>278</v>
      </c>
      <c r="C318" s="209">
        <f t="shared" si="221"/>
        <v>97.841726618705039</v>
      </c>
      <c r="D318" s="64">
        <f t="shared" si="222"/>
        <v>272</v>
      </c>
      <c r="E318" s="65">
        <f t="shared" si="223"/>
        <v>6</v>
      </c>
      <c r="F318" s="64">
        <f t="shared" si="224"/>
        <v>272</v>
      </c>
      <c r="G318" s="219">
        <f t="shared" si="241"/>
        <v>1232</v>
      </c>
      <c r="H318" s="68">
        <f t="shared" si="225"/>
        <v>79.518500948766601</v>
      </c>
      <c r="I318" s="69">
        <f t="shared" si="226"/>
        <v>5.4845779220779223</v>
      </c>
      <c r="J318" s="68">
        <f t="shared" si="233"/>
        <v>1.7541534947406945</v>
      </c>
      <c r="K318" s="69">
        <f t="shared" si="234"/>
        <v>9.067332992598482</v>
      </c>
      <c r="L318" s="68">
        <f t="shared" si="227"/>
        <v>1.2018093249826027</v>
      </c>
      <c r="M318" s="69">
        <f t="shared" si="228"/>
        <v>5.2830882352941178</v>
      </c>
      <c r="N318" s="148">
        <f t="shared" si="229"/>
        <v>1.8668831168831168</v>
      </c>
      <c r="O318" s="78">
        <f t="shared" si="235"/>
        <v>4.7021572720946416</v>
      </c>
      <c r="P318" s="11"/>
      <c r="Q318" s="75">
        <f t="shared" si="236"/>
        <v>8432</v>
      </c>
      <c r="R318" s="72">
        <f>Q318/31</f>
        <v>272</v>
      </c>
      <c r="S318" s="75">
        <f t="shared" ref="S318" si="248">SUM(S20+S43+S66+S89+S112+S135+S158+S181+S204+S227+S250+S273+S296)</f>
        <v>6705</v>
      </c>
      <c r="T318" s="72">
        <f>S318/31</f>
        <v>216.29032258064515</v>
      </c>
      <c r="U318" s="53">
        <f t="shared" ref="U318:V318" si="249">SUM(U20+U43+U66+U89+U112+U135+U158+U181+U204+U227+U250+U273+U296)</f>
        <v>1232</v>
      </c>
      <c r="V318" s="53">
        <f t="shared" si="249"/>
        <v>205</v>
      </c>
      <c r="W318" s="53">
        <f t="shared" si="239"/>
        <v>1437</v>
      </c>
      <c r="X318" s="53">
        <f t="shared" ref="X318:AA318" si="250">SUM(X20+X43+X66+X89+X112+X135+X158+X181+X204+X227+X250+X273+X296)</f>
        <v>6757</v>
      </c>
      <c r="Y318" s="73">
        <f t="shared" si="250"/>
        <v>0</v>
      </c>
      <c r="Z318" s="53">
        <f t="shared" si="250"/>
        <v>23</v>
      </c>
      <c r="AA318" s="53">
        <f t="shared" si="250"/>
        <v>6334</v>
      </c>
    </row>
    <row r="319" spans="1:30" x14ac:dyDescent="0.2">
      <c r="A319" s="207" t="s">
        <v>56</v>
      </c>
      <c r="B319" s="208">
        <f t="shared" si="232"/>
        <v>278</v>
      </c>
      <c r="C319" s="209">
        <f t="shared" si="221"/>
        <v>100.26378896882495</v>
      </c>
      <c r="D319" s="64">
        <f t="shared" si="222"/>
        <v>278.73333333333335</v>
      </c>
      <c r="E319" s="65">
        <f t="shared" si="223"/>
        <v>-0.73333333333334849</v>
      </c>
      <c r="F319" s="64">
        <f t="shared" si="224"/>
        <v>278.73333333333335</v>
      </c>
      <c r="G319" s="219">
        <f t="shared" si="241"/>
        <v>1190</v>
      </c>
      <c r="H319" s="68">
        <f t="shared" si="225"/>
        <v>76.154030136331016</v>
      </c>
      <c r="I319" s="69">
        <f t="shared" si="226"/>
        <v>5.4369747899159666</v>
      </c>
      <c r="J319" s="68">
        <f t="shared" si="233"/>
        <v>1.7541534947406945</v>
      </c>
      <c r="K319" s="69">
        <f t="shared" si="234"/>
        <v>8.8843457575356037</v>
      </c>
      <c r="L319" s="68">
        <f t="shared" si="227"/>
        <v>1.4161931818181819</v>
      </c>
      <c r="M319" s="69">
        <f t="shared" si="228"/>
        <v>5.051423104520449</v>
      </c>
      <c r="N319" s="148">
        <f t="shared" si="229"/>
        <v>3.2773109243697482</v>
      </c>
      <c r="O319" s="78">
        <f t="shared" si="235"/>
        <v>4.5951704545454541</v>
      </c>
      <c r="P319" s="11"/>
      <c r="Q319" s="75">
        <f t="shared" si="236"/>
        <v>8362</v>
      </c>
      <c r="R319" s="72">
        <f>Q319/30</f>
        <v>278.73333333333335</v>
      </c>
      <c r="S319" s="75">
        <f t="shared" ref="S319" si="251">SUM(S21+S44+S67+S90+S113+S136+S159+S182+S205+S228+S251+S274+S297)</f>
        <v>6368</v>
      </c>
      <c r="T319" s="72">
        <f>S319/30</f>
        <v>212.26666666666668</v>
      </c>
      <c r="U319" s="53">
        <f t="shared" ref="U319:V319" si="252">SUM(U21+U44+U67+U90+U113+U136+U159+U182+U205+U228+U251+U274+U297)</f>
        <v>1190</v>
      </c>
      <c r="V319" s="53">
        <f t="shared" si="252"/>
        <v>218</v>
      </c>
      <c r="W319" s="53">
        <f t="shared" si="239"/>
        <v>1408</v>
      </c>
      <c r="X319" s="53">
        <f t="shared" ref="X319:AA319" si="253">SUM(X21+X44+X67+X90+X113+X136+X159+X182+X205+X228+X251+X274+X297)</f>
        <v>6470</v>
      </c>
      <c r="Y319" s="73">
        <f t="shared" si="253"/>
        <v>0</v>
      </c>
      <c r="Z319" s="53">
        <f t="shared" si="253"/>
        <v>39</v>
      </c>
      <c r="AA319" s="53">
        <f t="shared" si="253"/>
        <v>6045</v>
      </c>
    </row>
    <row r="320" spans="1:30" x14ac:dyDescent="0.2">
      <c r="A320" s="207" t="s">
        <v>58</v>
      </c>
      <c r="B320" s="208">
        <f t="shared" si="232"/>
        <v>278</v>
      </c>
      <c r="C320" s="209">
        <f t="shared" si="221"/>
        <v>101.03272220932931</v>
      </c>
      <c r="D320" s="64">
        <f t="shared" si="222"/>
        <v>280.87096774193549</v>
      </c>
      <c r="E320" s="65">
        <f t="shared" si="223"/>
        <v>-2.8709677419354875</v>
      </c>
      <c r="F320" s="64">
        <f t="shared" si="224"/>
        <v>280.87096774193549</v>
      </c>
      <c r="G320" s="219">
        <f t="shared" si="241"/>
        <v>1164</v>
      </c>
      <c r="H320" s="68">
        <f t="shared" si="225"/>
        <v>81.164580222809235</v>
      </c>
      <c r="I320" s="69">
        <f t="shared" si="226"/>
        <v>6.011168384879725</v>
      </c>
      <c r="J320" s="68">
        <f t="shared" si="233"/>
        <v>1.7541534947406945</v>
      </c>
      <c r="K320" s="69">
        <f t="shared" si="234"/>
        <v>8.7076684271300664</v>
      </c>
      <c r="L320" s="68">
        <f t="shared" si="227"/>
        <v>1.1884057971014492</v>
      </c>
      <c r="M320" s="69">
        <f t="shared" si="228"/>
        <v>4.9132881589525672</v>
      </c>
      <c r="N320" s="148">
        <f t="shared" si="229"/>
        <v>3.9518900343642609</v>
      </c>
      <c r="O320" s="78">
        <f t="shared" si="235"/>
        <v>5.0702898550724633</v>
      </c>
      <c r="P320" s="11"/>
      <c r="Q320" s="488">
        <f t="shared" si="236"/>
        <v>8707</v>
      </c>
      <c r="R320" s="72">
        <f>Q320/31</f>
        <v>280.87096774193549</v>
      </c>
      <c r="S320" s="75">
        <f t="shared" ref="S320" si="254">SUM(S22+S45+S68+S91+S114+S137+S160+S183+S206+S229+S252+S275+S298)</f>
        <v>7067</v>
      </c>
      <c r="T320" s="72">
        <f>S320/31</f>
        <v>227.96774193548387</v>
      </c>
      <c r="U320" s="53">
        <f t="shared" ref="U320:V320" si="255">SUM(U22+U45+U68+U91+U114+U137+U160+U183+U206+U229+U252+U275+U298)</f>
        <v>1164</v>
      </c>
      <c r="V320" s="53">
        <f t="shared" si="255"/>
        <v>216</v>
      </c>
      <c r="W320" s="53">
        <f t="shared" si="239"/>
        <v>1380</v>
      </c>
      <c r="X320" s="53">
        <f t="shared" ref="X320:AA320" si="256">SUM(X22+X45+X68+X91+X114+X137+X160+X183+X206+X229+X252+X275+X298)</f>
        <v>6997</v>
      </c>
      <c r="Y320" s="73">
        <f t="shared" si="256"/>
        <v>0</v>
      </c>
      <c r="Z320" s="53">
        <f t="shared" si="256"/>
        <v>46</v>
      </c>
      <c r="AA320" s="53">
        <f t="shared" si="256"/>
        <v>6481</v>
      </c>
    </row>
    <row r="321" spans="1:27" x14ac:dyDescent="0.2">
      <c r="A321" s="207" t="s">
        <v>60</v>
      </c>
      <c r="B321" s="208">
        <f t="shared" si="232"/>
        <v>278</v>
      </c>
      <c r="C321" s="209">
        <f t="shared" si="221"/>
        <v>99.385008122534231</v>
      </c>
      <c r="D321" s="64">
        <f t="shared" si="222"/>
        <v>276.29032258064518</v>
      </c>
      <c r="E321" s="65">
        <f t="shared" si="223"/>
        <v>1.7096774193548185</v>
      </c>
      <c r="F321" s="64">
        <f t="shared" si="224"/>
        <v>276.29032258064518</v>
      </c>
      <c r="G321" s="219">
        <f t="shared" si="241"/>
        <v>1222</v>
      </c>
      <c r="H321" s="68">
        <f t="shared" si="225"/>
        <v>79.929947460595457</v>
      </c>
      <c r="I321" s="69">
        <f t="shared" si="226"/>
        <v>5.7700490998363341</v>
      </c>
      <c r="J321" s="68">
        <f t="shared" si="233"/>
        <v>1.7541534947406945</v>
      </c>
      <c r="K321" s="69">
        <f t="shared" si="234"/>
        <v>9.1935310857452937</v>
      </c>
      <c r="L321" s="68">
        <f t="shared" si="227"/>
        <v>1.1798215511324639</v>
      </c>
      <c r="M321" s="69">
        <f t="shared" si="228"/>
        <v>5.2734384121424398</v>
      </c>
      <c r="N321" s="148">
        <f t="shared" si="229"/>
        <v>3.2733224222585928</v>
      </c>
      <c r="O321" s="78">
        <f t="shared" si="235"/>
        <v>4.8393960192175705</v>
      </c>
      <c r="P321" s="11"/>
      <c r="Q321" s="488">
        <f t="shared" si="236"/>
        <v>8565</v>
      </c>
      <c r="R321" s="72">
        <f>Q321/31</f>
        <v>276.29032258064518</v>
      </c>
      <c r="S321" s="75">
        <f t="shared" ref="S321" si="257">SUM(S23+S46+S69+S92+S115+S138+S161+S184+S207+S230+S253+S276+S299)</f>
        <v>6846</v>
      </c>
      <c r="T321" s="72">
        <f>S321/31</f>
        <v>220.83870967741936</v>
      </c>
      <c r="U321" s="53">
        <f t="shared" ref="U321:V321" si="258">SUM(U23+U46+U69+U92+U115+U138+U161+U184+U207+U230+U253+U276+U299)</f>
        <v>1222</v>
      </c>
      <c r="V321" s="53">
        <f t="shared" si="258"/>
        <v>235</v>
      </c>
      <c r="W321" s="53">
        <f t="shared" si="239"/>
        <v>1457</v>
      </c>
      <c r="X321" s="53">
        <f t="shared" ref="X321:AA321" si="259">SUM(X23+X46+X69+X92+X115+X138+X161+X184+X207+X230+X253+X276+X299)</f>
        <v>7051</v>
      </c>
      <c r="Y321" s="73">
        <f t="shared" si="259"/>
        <v>0</v>
      </c>
      <c r="Z321" s="53">
        <f t="shared" si="259"/>
        <v>40</v>
      </c>
      <c r="AA321" s="53">
        <f t="shared" si="259"/>
        <v>6622</v>
      </c>
    </row>
    <row r="322" spans="1:27" x14ac:dyDescent="0.2">
      <c r="A322" s="207" t="s">
        <v>62</v>
      </c>
      <c r="B322" s="208">
        <f t="shared" si="232"/>
        <v>278</v>
      </c>
      <c r="C322" s="209">
        <f t="shared" si="221"/>
        <v>99.172661870503603</v>
      </c>
      <c r="D322" s="64">
        <f t="shared" si="222"/>
        <v>275.7</v>
      </c>
      <c r="E322" s="65">
        <f t="shared" si="223"/>
        <v>2.3000000000000114</v>
      </c>
      <c r="F322" s="64">
        <f t="shared" si="224"/>
        <v>275.7</v>
      </c>
      <c r="G322" s="219">
        <f t="shared" si="241"/>
        <v>1251</v>
      </c>
      <c r="H322" s="68">
        <f t="shared" si="225"/>
        <v>79.349534518196108</v>
      </c>
      <c r="I322" s="69">
        <f t="shared" si="226"/>
        <v>5.5859312549960034</v>
      </c>
      <c r="J322" s="68">
        <f t="shared" si="233"/>
        <v>1.7541534947406945</v>
      </c>
      <c r="K322" s="69">
        <f t="shared" si="234"/>
        <v>9.067332992598482</v>
      </c>
      <c r="L322" s="68">
        <f t="shared" si="227"/>
        <v>1.1885873347251217</v>
      </c>
      <c r="M322" s="69">
        <f t="shared" si="228"/>
        <v>5.2121871599564749</v>
      </c>
      <c r="N322" s="148">
        <f t="shared" si="229"/>
        <v>3.9168665067945643</v>
      </c>
      <c r="O322" s="78">
        <f t="shared" si="235"/>
        <v>4.8629088378566454</v>
      </c>
      <c r="P322" s="11"/>
      <c r="Q322" s="488">
        <f t="shared" si="236"/>
        <v>8271</v>
      </c>
      <c r="R322" s="72">
        <f>Q322/30</f>
        <v>275.7</v>
      </c>
      <c r="S322" s="75">
        <f t="shared" ref="S322" si="260">SUM(S24+S47+S70+S93+S116+S139+S162+S185+S208+S231+S254+S277+S300)</f>
        <v>6563</v>
      </c>
      <c r="T322" s="72">
        <f>S322/30</f>
        <v>218.76666666666668</v>
      </c>
      <c r="U322" s="53">
        <f t="shared" ref="U322:V322" si="261">SUM(U24+U47+U70+U93+U116+U139+U162+U185+U208+U231+U254+U277+U300)</f>
        <v>1251</v>
      </c>
      <c r="V322" s="53">
        <f t="shared" si="261"/>
        <v>186</v>
      </c>
      <c r="W322" s="53">
        <f t="shared" si="239"/>
        <v>1437</v>
      </c>
      <c r="X322" s="53">
        <f t="shared" ref="X322:AA322" si="262">SUM(X24+X47+X70+X93+X116+X139+X162+X185+X208+X231+X254+X277+X300)</f>
        <v>6988</v>
      </c>
      <c r="Y322" s="73">
        <f t="shared" si="262"/>
        <v>0</v>
      </c>
      <c r="Z322" s="53">
        <f t="shared" si="262"/>
        <v>49</v>
      </c>
      <c r="AA322" s="53">
        <f t="shared" si="262"/>
        <v>6561</v>
      </c>
    </row>
    <row r="323" spans="1:27" x14ac:dyDescent="0.2">
      <c r="A323" s="207" t="s">
        <v>64</v>
      </c>
      <c r="B323" s="208">
        <f t="shared" si="232"/>
        <v>278</v>
      </c>
      <c r="C323" s="209">
        <f t="shared" si="221"/>
        <v>96.588535623114396</v>
      </c>
      <c r="D323" s="64">
        <f t="shared" si="222"/>
        <v>268.51612903225805</v>
      </c>
      <c r="E323" s="65">
        <f t="shared" si="223"/>
        <v>9.4838709677419502</v>
      </c>
      <c r="F323" s="64">
        <f t="shared" si="224"/>
        <v>268.51612903225805</v>
      </c>
      <c r="G323" s="219">
        <f t="shared" si="241"/>
        <v>1141</v>
      </c>
      <c r="H323" s="68">
        <f t="shared" si="225"/>
        <v>74.56751561749158</v>
      </c>
      <c r="I323" s="69">
        <f t="shared" si="226"/>
        <v>5.1928133216476775</v>
      </c>
      <c r="J323" s="68">
        <f t="shared" si="233"/>
        <v>1.7541534947406945</v>
      </c>
      <c r="K323" s="69">
        <f t="shared" si="234"/>
        <v>8.4805118594658033</v>
      </c>
      <c r="L323" s="68">
        <f t="shared" si="227"/>
        <v>1.5751488095238095</v>
      </c>
      <c r="M323" s="69">
        <f t="shared" si="228"/>
        <v>5.0052859202306585</v>
      </c>
      <c r="N323" s="148">
        <f t="shared" si="229"/>
        <v>3.3304119193689745</v>
      </c>
      <c r="O323" s="78">
        <f t="shared" si="235"/>
        <v>4.4084821428571432</v>
      </c>
      <c r="P323" s="11"/>
      <c r="Q323" s="488">
        <f t="shared" si="236"/>
        <v>8324</v>
      </c>
      <c r="R323" s="72">
        <f>Q323/31</f>
        <v>268.51612903225805</v>
      </c>
      <c r="S323" s="75">
        <f t="shared" ref="S323" si="263">SUM(S25+S48+S71+S94+S117+S140+S163+S186+S209+S232+S255+S278+S301)</f>
        <v>6207</v>
      </c>
      <c r="T323" s="72">
        <f>S323/31</f>
        <v>200.2258064516129</v>
      </c>
      <c r="U323" s="53">
        <f t="shared" ref="U323:V323" si="264">SUM(U25+U48+U71+U94+U117+U140+U163+U186+U209+U232+U255+U278+U301)</f>
        <v>1141</v>
      </c>
      <c r="V323" s="53">
        <f t="shared" si="264"/>
        <v>203</v>
      </c>
      <c r="W323" s="53">
        <f t="shared" si="239"/>
        <v>1344</v>
      </c>
      <c r="X323" s="53">
        <f t="shared" ref="X323:AA323" si="265">SUM(X25+X48+X71+X94+X117+X140+X163+X186+X209+X232+X255+X278+X301)</f>
        <v>5925</v>
      </c>
      <c r="Y323" s="73">
        <f t="shared" si="265"/>
        <v>0</v>
      </c>
      <c r="Z323" s="53">
        <f t="shared" si="265"/>
        <v>38</v>
      </c>
      <c r="AA323" s="53">
        <f t="shared" si="265"/>
        <v>5440</v>
      </c>
    </row>
    <row r="324" spans="1:27" x14ac:dyDescent="0.2">
      <c r="A324" s="207" t="s">
        <v>66</v>
      </c>
      <c r="B324" s="208">
        <f t="shared" si="232"/>
        <v>278</v>
      </c>
      <c r="C324" s="209">
        <f t="shared" si="221"/>
        <v>96.426858513189444</v>
      </c>
      <c r="D324" s="64">
        <f t="shared" si="222"/>
        <v>268.06666666666666</v>
      </c>
      <c r="E324" s="65">
        <f t="shared" si="223"/>
        <v>9.9333333333333371</v>
      </c>
      <c r="F324" s="64">
        <f t="shared" si="224"/>
        <v>268.06666666666666</v>
      </c>
      <c r="G324" s="219">
        <f t="shared" si="241"/>
        <v>1102</v>
      </c>
      <c r="H324" s="68">
        <f t="shared" si="225"/>
        <v>76.858990300920169</v>
      </c>
      <c r="I324" s="69">
        <f t="shared" si="226"/>
        <v>5.6923774954627948</v>
      </c>
      <c r="J324" s="68">
        <f t="shared" si="233"/>
        <v>1.7541534947406945</v>
      </c>
      <c r="K324" s="69">
        <f t="shared" si="234"/>
        <v>8.2154958638574982</v>
      </c>
      <c r="L324" s="68">
        <f t="shared" si="227"/>
        <v>1.4293394777265744</v>
      </c>
      <c r="M324" s="69">
        <f t="shared" si="228"/>
        <v>4.857000746083064</v>
      </c>
      <c r="N324" s="148">
        <f t="shared" si="229"/>
        <v>4.5372050816696916</v>
      </c>
      <c r="O324" s="78">
        <f t="shared" si="235"/>
        <v>4.8179723502304146</v>
      </c>
      <c r="P324" s="11"/>
      <c r="Q324" s="488">
        <f t="shared" si="236"/>
        <v>8042</v>
      </c>
      <c r="R324" s="72">
        <f>Q324/30</f>
        <v>268.06666666666666</v>
      </c>
      <c r="S324" s="75">
        <f t="shared" ref="S324" si="266">SUM(S26+S49+S72+S95+S118+S141+S164+S187+S210+S233+S256+S279+S302)</f>
        <v>6181</v>
      </c>
      <c r="T324" s="72">
        <f>S324/30</f>
        <v>206.03333333333333</v>
      </c>
      <c r="U324" s="53">
        <f t="shared" ref="U324:V324" si="267">SUM(U26+U49+U72+U95+U118+U141+U164+U187+U210+U233+U256+U279+U302)</f>
        <v>1102</v>
      </c>
      <c r="V324" s="53">
        <f t="shared" si="267"/>
        <v>200</v>
      </c>
      <c r="W324" s="53">
        <f t="shared" si="239"/>
        <v>1302</v>
      </c>
      <c r="X324" s="53">
        <f t="shared" ref="X324:AA324" si="268">SUM(X26+X49+X72+X95+X118+X141+X164+X187+X210+X233+X256+X279+X302)</f>
        <v>6273</v>
      </c>
      <c r="Y324" s="73">
        <f t="shared" si="268"/>
        <v>0</v>
      </c>
      <c r="Z324" s="53">
        <f t="shared" si="268"/>
        <v>50</v>
      </c>
      <c r="AA324" s="53">
        <f t="shared" si="268"/>
        <v>5866</v>
      </c>
    </row>
    <row r="325" spans="1:27" x14ac:dyDescent="0.2">
      <c r="A325" s="207" t="s">
        <v>68</v>
      </c>
      <c r="B325" s="208">
        <f t="shared" si="232"/>
        <v>278</v>
      </c>
      <c r="C325" s="209">
        <f t="shared" si="221"/>
        <v>96.669760965421219</v>
      </c>
      <c r="D325" s="64">
        <f t="shared" si="222"/>
        <v>268.74193548387098</v>
      </c>
      <c r="E325" s="65">
        <f t="shared" si="223"/>
        <v>9.2580645161290249</v>
      </c>
      <c r="F325" s="64">
        <f t="shared" si="224"/>
        <v>268.74193548387098</v>
      </c>
      <c r="G325" s="219">
        <f t="shared" si="241"/>
        <v>1171</v>
      </c>
      <c r="H325" s="68">
        <f t="shared" si="225"/>
        <v>69.583483375345097</v>
      </c>
      <c r="I325" s="69">
        <f t="shared" si="226"/>
        <v>5.4415029888983772</v>
      </c>
      <c r="J325" s="68">
        <f t="shared" si="233"/>
        <v>1.7541534947406945</v>
      </c>
      <c r="K325" s="69">
        <f t="shared" si="234"/>
        <v>8.5183712874098472</v>
      </c>
      <c r="L325" s="68">
        <f t="shared" si="227"/>
        <v>1.8770370370370371</v>
      </c>
      <c r="M325" s="69">
        <f t="shared" si="228"/>
        <v>5.0234065538350734</v>
      </c>
      <c r="N325" s="148">
        <f t="shared" si="229"/>
        <v>4.0136635354397949</v>
      </c>
      <c r="O325" s="78">
        <f t="shared" si="235"/>
        <v>4.72</v>
      </c>
      <c r="P325" s="11"/>
      <c r="Q325" s="488">
        <f t="shared" si="236"/>
        <v>8331</v>
      </c>
      <c r="R325" s="72">
        <f>Q325/31</f>
        <v>268.74193548387098</v>
      </c>
      <c r="S325" s="75">
        <f t="shared" ref="S325" si="269">SUM(S27+S50+S73+S96+S119+S142+S165+S188+S211+S234+S257+S280+S303)</f>
        <v>5797</v>
      </c>
      <c r="T325" s="72">
        <f>S325/31</f>
        <v>187</v>
      </c>
      <c r="U325" s="53">
        <f t="shared" ref="U325:V325" si="270">SUM(U27+U50+U73+U96+U119+U142+U165+U188+U211+U234+U257+U280+U303)</f>
        <v>1171</v>
      </c>
      <c r="V325" s="53">
        <f t="shared" si="270"/>
        <v>179</v>
      </c>
      <c r="W325" s="53">
        <f t="shared" si="239"/>
        <v>1350</v>
      </c>
      <c r="X325" s="53">
        <f t="shared" ref="X325:AA325" si="271">SUM(X27+X50+X73+X96+X119+X142+X165+X188+X211+X234+X257+X280+X303)</f>
        <v>6372</v>
      </c>
      <c r="Y325" s="73">
        <f t="shared" si="271"/>
        <v>0</v>
      </c>
      <c r="Z325" s="53">
        <f t="shared" si="271"/>
        <v>47</v>
      </c>
      <c r="AA325" s="53">
        <f t="shared" si="271"/>
        <v>6021</v>
      </c>
    </row>
    <row r="326" spans="1:27" s="8" customFormat="1" ht="39" customHeight="1" thickBot="1" x14ac:dyDescent="0.25">
      <c r="A326" s="489" t="s">
        <v>70</v>
      </c>
      <c r="B326" s="490">
        <v>278</v>
      </c>
      <c r="C326" s="491">
        <f>D326/B326*100</f>
        <v>97.948854031528882</v>
      </c>
      <c r="D326" s="492">
        <f>+R326</f>
        <v>272.29781420765028</v>
      </c>
      <c r="E326" s="492">
        <f>+B326-D326</f>
        <v>5.7021857923497237</v>
      </c>
      <c r="F326" s="493">
        <f>+R326</f>
        <v>272.29781420765028</v>
      </c>
      <c r="G326" s="494">
        <f>+U326</f>
        <v>14402</v>
      </c>
      <c r="H326" s="495">
        <f t="shared" si="225"/>
        <v>77.802751326998518</v>
      </c>
      <c r="I326" s="495">
        <f t="shared" si="226"/>
        <v>5.447229551451187</v>
      </c>
      <c r="J326" s="495">
        <f t="shared" si="233"/>
        <v>1.7541534947406945</v>
      </c>
      <c r="K326" s="495">
        <f>W326/Y$314*1000/12</f>
        <v>8.9216793600915363</v>
      </c>
      <c r="L326" s="495">
        <f t="shared" si="227"/>
        <v>1.3038250721989746</v>
      </c>
      <c r="M326" s="495">
        <f>W326/F326/12</f>
        <v>5.1925377028125341</v>
      </c>
      <c r="N326" s="495">
        <f t="shared" si="229"/>
        <v>3.464796556033884</v>
      </c>
      <c r="O326" s="495">
        <f t="shared" si="235"/>
        <v>4.6237402015677489</v>
      </c>
      <c r="P326" s="11"/>
      <c r="Q326" s="496">
        <f>SUM(Q314:Q325)</f>
        <v>99661</v>
      </c>
      <c r="R326" s="506">
        <f>Q326/366</f>
        <v>272.29781420765028</v>
      </c>
      <c r="S326" s="496">
        <f>SUM(S314:S325)</f>
        <v>77539</v>
      </c>
      <c r="T326" s="506">
        <f>S326/366</f>
        <v>211.85519125683061</v>
      </c>
      <c r="U326" s="496">
        <f>SUM(U314:U325)</f>
        <v>14402</v>
      </c>
      <c r="V326" s="496">
        <f>SUM(V314:V325)</f>
        <v>2565</v>
      </c>
      <c r="W326" s="496">
        <f>SUM(W314:W325)</f>
        <v>16967</v>
      </c>
      <c r="X326" s="496">
        <f>SUM(X314:X325)</f>
        <v>78451</v>
      </c>
      <c r="Y326" s="496">
        <v>158481</v>
      </c>
      <c r="Z326" s="496">
        <f>SUM(Z314:Z325)</f>
        <v>499</v>
      </c>
      <c r="AA326" s="496">
        <f>SUM(AA314:AA325)</f>
        <v>73147</v>
      </c>
    </row>
    <row r="327" spans="1:27" x14ac:dyDescent="0.2">
      <c r="A327" s="221"/>
      <c r="B327" s="69"/>
      <c r="C327" s="212"/>
      <c r="D327" s="65"/>
      <c r="E327" s="65"/>
      <c r="F327" s="65"/>
      <c r="G327" s="11"/>
      <c r="H327" s="11"/>
      <c r="I327" s="11"/>
      <c r="J327" s="11"/>
      <c r="K327" s="11"/>
      <c r="L327" s="222"/>
      <c r="M327" s="222"/>
      <c r="N327" s="11"/>
      <c r="O327" s="11"/>
      <c r="P327" s="11"/>
      <c r="Q327" s="9"/>
      <c r="R327" s="9"/>
      <c r="S327" s="9"/>
      <c r="T327" s="9"/>
      <c r="U327" s="9"/>
      <c r="V327" s="9"/>
      <c r="W327" s="9"/>
      <c r="X327" s="9"/>
      <c r="Y327" s="9"/>
      <c r="Z327" s="9"/>
    </row>
    <row r="328" spans="1:27" x14ac:dyDescent="0.2">
      <c r="A328" s="6" t="s">
        <v>112</v>
      </c>
      <c r="C328" s="2"/>
      <c r="D328" s="2"/>
      <c r="E328" s="474"/>
      <c r="F328" s="474"/>
      <c r="G328" s="475"/>
      <c r="H328" s="475"/>
      <c r="I328" s="475"/>
      <c r="J328" s="475"/>
      <c r="K328" s="475"/>
      <c r="L328" s="222"/>
      <c r="M328" s="222"/>
      <c r="N328" s="11"/>
      <c r="O328" s="11"/>
      <c r="P328" s="11"/>
      <c r="Q328" s="9"/>
      <c r="R328" s="9"/>
      <c r="S328" s="9"/>
      <c r="T328" s="9"/>
      <c r="U328" s="9"/>
      <c r="V328" s="9"/>
      <c r="W328" s="9"/>
      <c r="X328" s="9"/>
      <c r="Y328" s="9"/>
      <c r="Z328" s="9"/>
    </row>
    <row r="329" spans="1:27" x14ac:dyDescent="0.2">
      <c r="C329" s="2"/>
      <c r="D329" s="2"/>
      <c r="E329" s="515" t="s">
        <v>131</v>
      </c>
      <c r="F329" s="515"/>
      <c r="G329" s="515"/>
      <c r="H329" s="515"/>
      <c r="I329" s="515"/>
      <c r="J329" s="515"/>
      <c r="K329" s="515"/>
      <c r="L329" s="222"/>
      <c r="M329" s="222"/>
      <c r="N329" s="11"/>
      <c r="O329" s="11"/>
      <c r="P329" s="11"/>
      <c r="Q329" s="9"/>
      <c r="R329" s="9"/>
      <c r="S329" s="9"/>
      <c r="T329" s="9"/>
      <c r="U329" s="9"/>
      <c r="V329" s="9"/>
      <c r="W329" s="9"/>
      <c r="X329" s="9"/>
      <c r="Y329" s="9"/>
      <c r="Z329" s="9"/>
    </row>
    <row r="330" spans="1:27" x14ac:dyDescent="0.2">
      <c r="C330" s="2"/>
      <c r="D330" s="2"/>
      <c r="E330" s="507" t="s">
        <v>139</v>
      </c>
      <c r="F330" s="507"/>
      <c r="G330" s="507"/>
      <c r="H330" s="507"/>
      <c r="I330" s="507"/>
      <c r="J330" s="507"/>
      <c r="K330" s="507"/>
      <c r="L330" s="222"/>
      <c r="M330" s="222"/>
      <c r="N330" s="11"/>
      <c r="O330" s="11"/>
      <c r="P330" s="11"/>
      <c r="Q330" s="9"/>
      <c r="R330" s="9"/>
      <c r="S330" s="9"/>
      <c r="T330" s="9"/>
      <c r="U330" s="9"/>
      <c r="V330" s="9"/>
      <c r="W330" s="9"/>
      <c r="X330" s="9"/>
      <c r="Y330" s="9"/>
      <c r="Z330" s="9"/>
    </row>
    <row r="331" spans="1:27" x14ac:dyDescent="0.2">
      <c r="C331" s="2"/>
      <c r="D331" s="2"/>
      <c r="E331" s="507" t="s">
        <v>116</v>
      </c>
      <c r="F331" s="507"/>
      <c r="G331" s="507"/>
      <c r="H331" s="507"/>
      <c r="I331" s="507"/>
      <c r="J331" s="507"/>
      <c r="K331" s="507"/>
      <c r="L331" s="222"/>
      <c r="M331" s="222"/>
      <c r="N331" s="11"/>
      <c r="O331" s="11"/>
      <c r="P331" s="11"/>
      <c r="Q331" s="9"/>
      <c r="R331" s="9"/>
      <c r="S331" s="9"/>
      <c r="T331" s="9"/>
      <c r="U331" s="9"/>
      <c r="V331" s="9"/>
      <c r="W331" s="9"/>
      <c r="X331" s="9"/>
      <c r="Y331" s="9"/>
      <c r="Z331" s="9"/>
    </row>
    <row r="332" spans="1:27" x14ac:dyDescent="0.2">
      <c r="A332" s="221"/>
      <c r="B332" s="69"/>
      <c r="C332" s="212"/>
      <c r="D332" s="65"/>
      <c r="E332" s="65"/>
      <c r="F332" s="65"/>
      <c r="G332" s="11"/>
      <c r="H332" s="11"/>
      <c r="I332" s="11"/>
      <c r="J332" s="11"/>
      <c r="K332" s="11"/>
      <c r="L332" s="222"/>
      <c r="M332" s="222"/>
      <c r="N332" s="11"/>
      <c r="O332" s="11"/>
      <c r="P332" s="11"/>
      <c r="Q332" s="9"/>
      <c r="R332" s="9"/>
      <c r="S332" s="9"/>
      <c r="T332" s="9"/>
      <c r="U332" s="9"/>
      <c r="V332" s="9"/>
      <c r="W332" s="9"/>
      <c r="X332" s="9"/>
      <c r="Y332" s="9"/>
      <c r="Z332" s="9"/>
    </row>
    <row r="333" spans="1:27" ht="12.75" thickBot="1" x14ac:dyDescent="0.25">
      <c r="A333" s="221"/>
      <c r="B333" s="69"/>
      <c r="C333" s="212"/>
      <c r="D333" s="65"/>
      <c r="E333" s="65"/>
      <c r="F333" s="65"/>
      <c r="G333" s="11"/>
      <c r="H333" s="11"/>
      <c r="I333" s="11"/>
      <c r="J333" s="11"/>
      <c r="K333" s="11"/>
      <c r="L333" s="222"/>
      <c r="M333" s="222"/>
      <c r="N333" s="11"/>
      <c r="O333" s="11"/>
      <c r="P333" s="11"/>
      <c r="Q333" s="9"/>
      <c r="R333" s="9"/>
      <c r="S333" s="9"/>
      <c r="T333" s="9"/>
      <c r="U333" s="9"/>
      <c r="V333" s="9"/>
      <c r="W333" s="9"/>
      <c r="X333" s="9"/>
      <c r="Y333" s="9"/>
      <c r="Z333" s="9"/>
    </row>
    <row r="334" spans="1:27" x14ac:dyDescent="0.2">
      <c r="A334" s="221"/>
      <c r="B334" s="17"/>
      <c r="C334" s="18" t="s">
        <v>7</v>
      </c>
      <c r="D334" s="19"/>
      <c r="E334" s="129"/>
      <c r="F334" s="20"/>
      <c r="G334" s="21"/>
      <c r="H334" s="21"/>
      <c r="I334" s="21"/>
      <c r="J334" s="21"/>
      <c r="K334" s="21"/>
      <c r="L334" s="21"/>
      <c r="M334" s="21"/>
      <c r="N334" s="22"/>
      <c r="O334" s="11"/>
    </row>
    <row r="335" spans="1:27" ht="12.75" thickBot="1" x14ac:dyDescent="0.25">
      <c r="A335" s="221"/>
      <c r="B335" s="508" t="s">
        <v>11</v>
      </c>
      <c r="C335" s="509"/>
      <c r="D335" s="509"/>
      <c r="E335" s="510"/>
      <c r="F335" s="131"/>
      <c r="G335" s="11"/>
      <c r="H335" s="79"/>
      <c r="I335" s="69"/>
      <c r="J335" s="11" t="s">
        <v>12</v>
      </c>
      <c r="K335" s="11"/>
      <c r="L335" s="11"/>
      <c r="M335" s="11"/>
      <c r="N335" s="132"/>
      <c r="O335" s="11"/>
      <c r="Q335" s="476" t="s">
        <v>116</v>
      </c>
      <c r="R335" s="476"/>
    </row>
    <row r="336" spans="1:27" ht="132.75" thickBot="1" x14ac:dyDescent="0.25">
      <c r="A336" s="133"/>
      <c r="B336" s="389" t="s">
        <v>14</v>
      </c>
      <c r="C336" s="134" t="s">
        <v>15</v>
      </c>
      <c r="D336" s="135" t="s">
        <v>16</v>
      </c>
      <c r="E336" s="135" t="s">
        <v>17</v>
      </c>
      <c r="F336" s="135" t="s">
        <v>18</v>
      </c>
      <c r="G336" s="389" t="s">
        <v>19</v>
      </c>
      <c r="H336" s="389" t="s">
        <v>20</v>
      </c>
      <c r="I336" s="389" t="s">
        <v>21</v>
      </c>
      <c r="J336" s="511" t="s">
        <v>22</v>
      </c>
      <c r="K336" s="512"/>
      <c r="L336" s="389" t="s">
        <v>23</v>
      </c>
      <c r="M336" s="389" t="s">
        <v>24</v>
      </c>
      <c r="N336" s="389" t="s">
        <v>25</v>
      </c>
      <c r="O336" s="136" t="s">
        <v>26</v>
      </c>
      <c r="Q336" s="215" t="s">
        <v>27</v>
      </c>
      <c r="R336" s="216" t="s">
        <v>28</v>
      </c>
      <c r="S336" s="216" t="s">
        <v>29</v>
      </c>
      <c r="T336" s="216" t="s">
        <v>30</v>
      </c>
      <c r="U336" s="216" t="s">
        <v>31</v>
      </c>
      <c r="V336" s="216" t="s">
        <v>32</v>
      </c>
      <c r="W336" s="217" t="s">
        <v>33</v>
      </c>
      <c r="X336" s="217" t="s">
        <v>34</v>
      </c>
      <c r="Y336" s="217" t="s">
        <v>115</v>
      </c>
      <c r="Z336" s="217" t="s">
        <v>36</v>
      </c>
      <c r="AA336" s="218" t="s">
        <v>37</v>
      </c>
    </row>
    <row r="337" spans="1:27" x14ac:dyDescent="0.2">
      <c r="A337" s="207" t="s">
        <v>46</v>
      </c>
      <c r="B337" s="208">
        <f>SUM(B16+B39+B62+B85+B108+B131+B154+B177+B200+B223+B246)</f>
        <v>252</v>
      </c>
      <c r="C337" s="209">
        <f t="shared" ref="C337:C348" si="272">D337/B337*100</f>
        <v>96.47977470558115</v>
      </c>
      <c r="D337" s="64">
        <f>R337</f>
        <v>243.12903225806451</v>
      </c>
      <c r="E337" s="65">
        <f t="shared" ref="E337:E349" si="273">B337-D337</f>
        <v>8.8709677419354875</v>
      </c>
      <c r="F337" s="64">
        <f t="shared" ref="F337:F348" si="274">+R337</f>
        <v>243.12903225806451</v>
      </c>
      <c r="G337" s="219">
        <f>+U337</f>
        <v>1058</v>
      </c>
      <c r="H337" s="68">
        <f t="shared" ref="H337:H349" si="275">S337/Q337*100</f>
        <v>82.884436778559106</v>
      </c>
      <c r="I337" s="69">
        <f t="shared" ref="I337:I349" si="276">X337/U337</f>
        <v>5.2589792060491494</v>
      </c>
      <c r="J337" s="68">
        <f>B337/Y337*1000</f>
        <v>1.5900959736498381</v>
      </c>
      <c r="K337" s="69">
        <f>W337/Y337*1000</f>
        <v>8.1839463405707953</v>
      </c>
      <c r="L337" s="68">
        <f t="shared" ref="L337:L349" si="277">SUM(Q337-S337)/W337</f>
        <v>0.99460292983808785</v>
      </c>
      <c r="M337" s="69">
        <f t="shared" ref="M337:M348" si="278">W337/F337</f>
        <v>5.3346158949184028</v>
      </c>
      <c r="N337" s="148">
        <f t="shared" ref="N337:N349" si="279">Z337/U337*100</f>
        <v>3.7807183364839321</v>
      </c>
      <c r="O337" s="36">
        <f>+X337/W337</f>
        <v>4.2898997686969933</v>
      </c>
      <c r="Q337" s="75">
        <f>SUM(Q16+Q39+Q62+Q85+Q108+Q131+Q154+Q177+Q200+Q223+Q246)</f>
        <v>7537</v>
      </c>
      <c r="R337" s="72">
        <f>Q337/31</f>
        <v>243.12903225806451</v>
      </c>
      <c r="S337" s="75">
        <f>SUM(S16+S39+S62+S85+S108+S131+S154+S177+S200+S223+S246)</f>
        <v>6247</v>
      </c>
      <c r="T337" s="72">
        <f>S337/31</f>
        <v>201.51612903225808</v>
      </c>
      <c r="U337" s="53">
        <f t="shared" ref="U337:AA337" si="280">SUM(U16+U39+U62+U85+U108+U131+U154+U177+U200+U223+U246)</f>
        <v>1058</v>
      </c>
      <c r="V337" s="53">
        <f t="shared" si="280"/>
        <v>239</v>
      </c>
      <c r="W337" s="53">
        <f t="shared" si="280"/>
        <v>1297</v>
      </c>
      <c r="X337" s="53">
        <f t="shared" si="280"/>
        <v>5564</v>
      </c>
      <c r="Y337" s="53">
        <v>158481</v>
      </c>
      <c r="Z337" s="53">
        <f t="shared" si="280"/>
        <v>40</v>
      </c>
      <c r="AA337" s="53">
        <f t="shared" si="280"/>
        <v>5525</v>
      </c>
    </row>
    <row r="338" spans="1:27" x14ac:dyDescent="0.2">
      <c r="A338" s="207" t="s">
        <v>48</v>
      </c>
      <c r="B338" s="208">
        <f t="shared" ref="B338:B348" si="281">SUM(B17+B40+B63+B86+B109+B132+B155+B178+B201+B224+B247)</f>
        <v>252</v>
      </c>
      <c r="C338" s="209">
        <f t="shared" si="272"/>
        <v>97.058018609742746</v>
      </c>
      <c r="D338" s="64">
        <f t="shared" ref="D338:D348" si="282">R338</f>
        <v>244.58620689655172</v>
      </c>
      <c r="E338" s="65">
        <f t="shared" si="273"/>
        <v>7.4137931034482847</v>
      </c>
      <c r="F338" s="64">
        <f t="shared" si="274"/>
        <v>244.58620689655172</v>
      </c>
      <c r="G338" s="219">
        <f>+U338</f>
        <v>967</v>
      </c>
      <c r="H338" s="68">
        <f t="shared" si="275"/>
        <v>80.995347525729585</v>
      </c>
      <c r="I338" s="69">
        <f t="shared" si="276"/>
        <v>6.3991726990692861</v>
      </c>
      <c r="J338" s="68">
        <f t="shared" ref="J338:J349" si="283">B338/Y$314*1000</f>
        <v>1.5900959736498381</v>
      </c>
      <c r="K338" s="69">
        <f t="shared" ref="K338:K348" si="284">W338/Y$314*1000</f>
        <v>7.5781954934660938</v>
      </c>
      <c r="L338" s="68">
        <f t="shared" si="277"/>
        <v>1.122398001665279</v>
      </c>
      <c r="M338" s="69">
        <f t="shared" si="278"/>
        <v>4.9103341322430571</v>
      </c>
      <c r="N338" s="148">
        <f t="shared" si="279"/>
        <v>4.0330920372285419</v>
      </c>
      <c r="O338" s="78">
        <f t="shared" ref="O338:O349" si="285">+X338/W338</f>
        <v>5.1523730224812656</v>
      </c>
      <c r="Q338" s="75">
        <f t="shared" ref="Q338:S348" si="286">SUM(Q17+Q40+Q63+Q86+Q109+Q132+Q155+Q178+Q201+Q224+Q247)</f>
        <v>7093</v>
      </c>
      <c r="R338" s="72">
        <f>Q338/29</f>
        <v>244.58620689655172</v>
      </c>
      <c r="S338" s="75">
        <f t="shared" si="286"/>
        <v>5745</v>
      </c>
      <c r="T338" s="72">
        <f>S338/29</f>
        <v>198.10344827586206</v>
      </c>
      <c r="U338" s="53">
        <f t="shared" ref="U338:AA338" si="287">SUM(U17+U40+U63+U86+U109+U132+U155+U178+U201+U224+U247)</f>
        <v>967</v>
      </c>
      <c r="V338" s="53">
        <f t="shared" si="287"/>
        <v>234</v>
      </c>
      <c r="W338" s="53">
        <f t="shared" si="287"/>
        <v>1201</v>
      </c>
      <c r="X338" s="53">
        <f t="shared" si="287"/>
        <v>6188</v>
      </c>
      <c r="Y338" s="73">
        <f t="shared" si="287"/>
        <v>0</v>
      </c>
      <c r="Z338" s="53">
        <f t="shared" si="287"/>
        <v>39</v>
      </c>
      <c r="AA338" s="53">
        <f t="shared" si="287"/>
        <v>6098</v>
      </c>
    </row>
    <row r="339" spans="1:27" x14ac:dyDescent="0.2">
      <c r="A339" s="207" t="s">
        <v>50</v>
      </c>
      <c r="B339" s="208">
        <f t="shared" si="281"/>
        <v>252</v>
      </c>
      <c r="C339" s="209">
        <f t="shared" si="272"/>
        <v>97.209421402969781</v>
      </c>
      <c r="D339" s="64">
        <f t="shared" si="282"/>
        <v>244.96774193548387</v>
      </c>
      <c r="E339" s="65">
        <f t="shared" si="273"/>
        <v>7.0322580645161281</v>
      </c>
      <c r="F339" s="64">
        <f t="shared" si="274"/>
        <v>244.96774193548387</v>
      </c>
      <c r="G339" s="219">
        <f t="shared" ref="G339:G348" si="288">+U339</f>
        <v>1083</v>
      </c>
      <c r="H339" s="68">
        <f t="shared" si="275"/>
        <v>82.78904398209113</v>
      </c>
      <c r="I339" s="69">
        <f t="shared" si="276"/>
        <v>5.89196675900277</v>
      </c>
      <c r="J339" s="68">
        <f t="shared" si="283"/>
        <v>1.5900959736498381</v>
      </c>
      <c r="K339" s="69">
        <f t="shared" si="284"/>
        <v>8.2407354824868602</v>
      </c>
      <c r="L339" s="68">
        <f t="shared" si="277"/>
        <v>1.0007656967840735</v>
      </c>
      <c r="M339" s="69">
        <f t="shared" si="278"/>
        <v>5.331314195417435</v>
      </c>
      <c r="N339" s="148">
        <f t="shared" si="279"/>
        <v>4.1551246537396125</v>
      </c>
      <c r="O339" s="78">
        <f t="shared" si="285"/>
        <v>4.8859111791730472</v>
      </c>
      <c r="Q339" s="75">
        <f t="shared" si="286"/>
        <v>7594</v>
      </c>
      <c r="R339" s="72">
        <f>Q339/31</f>
        <v>244.96774193548387</v>
      </c>
      <c r="S339" s="75">
        <f t="shared" si="286"/>
        <v>6287</v>
      </c>
      <c r="T339" s="72">
        <f>S339/31</f>
        <v>202.80645161290323</v>
      </c>
      <c r="U339" s="53">
        <f t="shared" ref="U339:AA339" si="289">SUM(U18+U41+U64+U87+U110+U133+U156+U179+U202+U225+U248)</f>
        <v>1083</v>
      </c>
      <c r="V339" s="53">
        <f t="shared" si="289"/>
        <v>223</v>
      </c>
      <c r="W339" s="53">
        <f t="shared" si="289"/>
        <v>1306</v>
      </c>
      <c r="X339" s="53">
        <f t="shared" si="289"/>
        <v>6381</v>
      </c>
      <c r="Y339" s="73">
        <f t="shared" si="289"/>
        <v>0</v>
      </c>
      <c r="Z339" s="53">
        <f t="shared" si="289"/>
        <v>45</v>
      </c>
      <c r="AA339" s="53">
        <f t="shared" si="289"/>
        <v>6329</v>
      </c>
    </row>
    <row r="340" spans="1:27" x14ac:dyDescent="0.2">
      <c r="A340" s="207" t="s">
        <v>52</v>
      </c>
      <c r="B340" s="208">
        <f t="shared" si="281"/>
        <v>252</v>
      </c>
      <c r="C340" s="209">
        <f t="shared" si="272"/>
        <v>97.738095238095241</v>
      </c>
      <c r="D340" s="64">
        <f t="shared" si="282"/>
        <v>246.3</v>
      </c>
      <c r="E340" s="65">
        <f t="shared" si="273"/>
        <v>5.6999999999999886</v>
      </c>
      <c r="F340" s="64">
        <f t="shared" si="274"/>
        <v>246.3</v>
      </c>
      <c r="G340" s="219">
        <f t="shared" si="288"/>
        <v>1020</v>
      </c>
      <c r="H340" s="68">
        <f t="shared" si="275"/>
        <v>80.525104885640815</v>
      </c>
      <c r="I340" s="69">
        <f t="shared" si="276"/>
        <v>5.7656862745098039</v>
      </c>
      <c r="J340" s="68">
        <f t="shared" si="283"/>
        <v>1.5900959736498381</v>
      </c>
      <c r="K340" s="69">
        <f t="shared" si="284"/>
        <v>7.8369015844170598</v>
      </c>
      <c r="L340" s="68">
        <f t="shared" si="277"/>
        <v>1.1586151368760065</v>
      </c>
      <c r="M340" s="69">
        <f t="shared" si="278"/>
        <v>5.0426309378806335</v>
      </c>
      <c r="N340" s="148">
        <f t="shared" si="279"/>
        <v>4.117647058823529</v>
      </c>
      <c r="O340" s="78">
        <f t="shared" si="285"/>
        <v>4.7351046698872787</v>
      </c>
      <c r="Q340" s="75">
        <f t="shared" si="286"/>
        <v>7389</v>
      </c>
      <c r="R340" s="72">
        <f>Q340/30</f>
        <v>246.3</v>
      </c>
      <c r="S340" s="75">
        <f t="shared" si="286"/>
        <v>5950</v>
      </c>
      <c r="T340" s="72">
        <f>S340/30</f>
        <v>198.33333333333334</v>
      </c>
      <c r="U340" s="53">
        <f t="shared" ref="U340:AA340" si="290">SUM(U19+U42+U65+U88+U111+U134+U157+U180+U203+U226+U249)</f>
        <v>1020</v>
      </c>
      <c r="V340" s="53">
        <f t="shared" si="290"/>
        <v>222</v>
      </c>
      <c r="W340" s="53">
        <f t="shared" si="290"/>
        <v>1242</v>
      </c>
      <c r="X340" s="53">
        <f t="shared" si="290"/>
        <v>5881</v>
      </c>
      <c r="Y340" s="73">
        <f t="shared" si="290"/>
        <v>0</v>
      </c>
      <c r="Z340" s="53">
        <f t="shared" si="290"/>
        <v>42</v>
      </c>
      <c r="AA340" s="53">
        <f t="shared" si="290"/>
        <v>5825</v>
      </c>
    </row>
    <row r="341" spans="1:27" x14ac:dyDescent="0.2">
      <c r="A341" s="207" t="s">
        <v>54</v>
      </c>
      <c r="B341" s="208">
        <f t="shared" si="281"/>
        <v>252</v>
      </c>
      <c r="C341" s="209">
        <f t="shared" si="272"/>
        <v>97.887864823348707</v>
      </c>
      <c r="D341" s="64">
        <f t="shared" si="282"/>
        <v>246.67741935483872</v>
      </c>
      <c r="E341" s="65">
        <f t="shared" si="273"/>
        <v>5.3225806451612812</v>
      </c>
      <c r="F341" s="64">
        <f t="shared" si="274"/>
        <v>246.67741935483872</v>
      </c>
      <c r="G341" s="219">
        <f t="shared" si="288"/>
        <v>1047</v>
      </c>
      <c r="H341" s="68">
        <f t="shared" si="275"/>
        <v>82.829867922060942</v>
      </c>
      <c r="I341" s="69">
        <f t="shared" si="276"/>
        <v>6.0983763132760265</v>
      </c>
      <c r="J341" s="68">
        <f t="shared" si="283"/>
        <v>1.5900959736498381</v>
      </c>
      <c r="K341" s="69">
        <f t="shared" si="284"/>
        <v>7.8936907263331255</v>
      </c>
      <c r="L341" s="68">
        <f t="shared" si="277"/>
        <v>1.0495603517186252</v>
      </c>
      <c r="M341" s="69">
        <f t="shared" si="278"/>
        <v>5.0714005492349941</v>
      </c>
      <c r="N341" s="148">
        <f t="shared" si="279"/>
        <v>2.1967526265520534</v>
      </c>
      <c r="O341" s="78">
        <f t="shared" si="285"/>
        <v>5.1039168665067942</v>
      </c>
      <c r="Q341" s="75">
        <f t="shared" si="286"/>
        <v>7647</v>
      </c>
      <c r="R341" s="72">
        <f>Q341/31</f>
        <v>246.67741935483872</v>
      </c>
      <c r="S341" s="75">
        <f t="shared" si="286"/>
        <v>6334</v>
      </c>
      <c r="T341" s="72">
        <f>S341/31</f>
        <v>204.32258064516128</v>
      </c>
      <c r="U341" s="53">
        <f t="shared" ref="U341:AA341" si="291">SUM(U20+U43+U66+U89+U112+U135+U158+U181+U204+U227+U250)</f>
        <v>1047</v>
      </c>
      <c r="V341" s="53">
        <f t="shared" si="291"/>
        <v>204</v>
      </c>
      <c r="W341" s="53">
        <f t="shared" si="291"/>
        <v>1251</v>
      </c>
      <c r="X341" s="53">
        <f t="shared" si="291"/>
        <v>6385</v>
      </c>
      <c r="Y341" s="73">
        <f t="shared" si="291"/>
        <v>0</v>
      </c>
      <c r="Z341" s="53">
        <f t="shared" si="291"/>
        <v>23</v>
      </c>
      <c r="AA341" s="53">
        <f t="shared" si="291"/>
        <v>6334</v>
      </c>
    </row>
    <row r="342" spans="1:27" x14ac:dyDescent="0.2">
      <c r="A342" s="207" t="s">
        <v>56</v>
      </c>
      <c r="B342" s="208">
        <f t="shared" si="281"/>
        <v>252</v>
      </c>
      <c r="C342" s="209">
        <f t="shared" si="272"/>
        <v>99.272486772486772</v>
      </c>
      <c r="D342" s="64">
        <f t="shared" si="282"/>
        <v>250.16666666666666</v>
      </c>
      <c r="E342" s="65">
        <f t="shared" si="273"/>
        <v>1.8333333333333428</v>
      </c>
      <c r="F342" s="64">
        <f t="shared" si="274"/>
        <v>250.16666666666666</v>
      </c>
      <c r="G342" s="219">
        <f t="shared" si="288"/>
        <v>1006</v>
      </c>
      <c r="H342" s="68">
        <f t="shared" si="275"/>
        <v>79.973351099267148</v>
      </c>
      <c r="I342" s="69">
        <f t="shared" si="276"/>
        <v>6.0636182902584492</v>
      </c>
      <c r="J342" s="68">
        <f t="shared" si="283"/>
        <v>1.5900959736498381</v>
      </c>
      <c r="K342" s="69">
        <f t="shared" si="284"/>
        <v>7.7170133959275873</v>
      </c>
      <c r="L342" s="68">
        <f t="shared" si="277"/>
        <v>1.2289452166802943</v>
      </c>
      <c r="M342" s="69">
        <f t="shared" si="278"/>
        <v>4.8887408394403735</v>
      </c>
      <c r="N342" s="148">
        <f t="shared" si="279"/>
        <v>3.7773359840954273</v>
      </c>
      <c r="O342" s="78">
        <f t="shared" si="285"/>
        <v>4.9877350776778417</v>
      </c>
      <c r="Q342" s="75">
        <f t="shared" si="286"/>
        <v>7505</v>
      </c>
      <c r="R342" s="72">
        <f>Q342/30</f>
        <v>250.16666666666666</v>
      </c>
      <c r="S342" s="75">
        <f t="shared" si="286"/>
        <v>6002</v>
      </c>
      <c r="T342" s="72">
        <f>S342/30</f>
        <v>200.06666666666666</v>
      </c>
      <c r="U342" s="53">
        <f t="shared" ref="U342:AA342" si="292">SUM(U21+U44+U67+U90+U113+U136+U159+U182+U205+U228+U251)</f>
        <v>1006</v>
      </c>
      <c r="V342" s="53">
        <f t="shared" si="292"/>
        <v>217</v>
      </c>
      <c r="W342" s="53">
        <f t="shared" si="292"/>
        <v>1223</v>
      </c>
      <c r="X342" s="53">
        <f t="shared" si="292"/>
        <v>6100</v>
      </c>
      <c r="Y342" s="73">
        <f t="shared" si="292"/>
        <v>0</v>
      </c>
      <c r="Z342" s="53">
        <f t="shared" si="292"/>
        <v>38</v>
      </c>
      <c r="AA342" s="53">
        <f t="shared" si="292"/>
        <v>6045</v>
      </c>
    </row>
    <row r="343" spans="1:27" x14ac:dyDescent="0.2">
      <c r="A343" s="207" t="s">
        <v>58</v>
      </c>
      <c r="B343" s="208">
        <f t="shared" si="281"/>
        <v>252</v>
      </c>
      <c r="C343" s="209">
        <f t="shared" si="272"/>
        <v>101.38248847926268</v>
      </c>
      <c r="D343" s="64">
        <f t="shared" si="282"/>
        <v>255.48387096774192</v>
      </c>
      <c r="E343" s="65">
        <f t="shared" si="273"/>
        <v>-3.4838709677419217</v>
      </c>
      <c r="F343" s="64">
        <f t="shared" si="274"/>
        <v>255.48387096774192</v>
      </c>
      <c r="G343" s="219">
        <f t="shared" si="288"/>
        <v>969</v>
      </c>
      <c r="H343" s="68">
        <f t="shared" si="275"/>
        <v>84.040404040404042</v>
      </c>
      <c r="I343" s="69">
        <f t="shared" si="276"/>
        <v>6.7760577915376681</v>
      </c>
      <c r="J343" s="68">
        <f t="shared" si="283"/>
        <v>1.5900959736498381</v>
      </c>
      <c r="K343" s="69">
        <f t="shared" si="284"/>
        <v>7.4772370189486432</v>
      </c>
      <c r="L343" s="68">
        <f t="shared" si="277"/>
        <v>1.0666666666666667</v>
      </c>
      <c r="M343" s="69">
        <f t="shared" si="278"/>
        <v>4.6382575757575761</v>
      </c>
      <c r="N343" s="148">
        <f t="shared" si="279"/>
        <v>4.7471620227038187</v>
      </c>
      <c r="O343" s="78">
        <f t="shared" si="285"/>
        <v>5.540928270042194</v>
      </c>
      <c r="Q343" s="75">
        <f t="shared" si="286"/>
        <v>7920</v>
      </c>
      <c r="R343" s="72">
        <f>Q343/31</f>
        <v>255.48387096774192</v>
      </c>
      <c r="S343" s="75">
        <f t="shared" si="286"/>
        <v>6656</v>
      </c>
      <c r="T343" s="72">
        <f>S343/31</f>
        <v>214.70967741935485</v>
      </c>
      <c r="U343" s="53">
        <f t="shared" ref="U343:AA343" si="293">SUM(U22+U45+U68+U91+U114+U137+U160+U183+U206+U229+U252)</f>
        <v>969</v>
      </c>
      <c r="V343" s="53">
        <f t="shared" si="293"/>
        <v>216</v>
      </c>
      <c r="W343" s="53">
        <f t="shared" si="293"/>
        <v>1185</v>
      </c>
      <c r="X343" s="53">
        <f t="shared" si="293"/>
        <v>6566</v>
      </c>
      <c r="Y343" s="73">
        <f t="shared" si="293"/>
        <v>0</v>
      </c>
      <c r="Z343" s="53">
        <f t="shared" si="293"/>
        <v>46</v>
      </c>
      <c r="AA343" s="53">
        <f t="shared" si="293"/>
        <v>6481</v>
      </c>
    </row>
    <row r="344" spans="1:27" x14ac:dyDescent="0.2">
      <c r="A344" s="207" t="s">
        <v>60</v>
      </c>
      <c r="B344" s="208">
        <f t="shared" si="281"/>
        <v>252</v>
      </c>
      <c r="C344" s="209">
        <f t="shared" si="272"/>
        <v>100.19201228878647</v>
      </c>
      <c r="D344" s="64">
        <f t="shared" si="282"/>
        <v>252.48387096774192</v>
      </c>
      <c r="E344" s="65">
        <f t="shared" si="273"/>
        <v>-0.48387096774192173</v>
      </c>
      <c r="F344" s="64">
        <f t="shared" si="274"/>
        <v>252.48387096774192</v>
      </c>
      <c r="G344" s="219">
        <f t="shared" si="288"/>
        <v>1010</v>
      </c>
      <c r="H344" s="68">
        <f t="shared" si="275"/>
        <v>82.48371023380605</v>
      </c>
      <c r="I344" s="69">
        <f t="shared" si="276"/>
        <v>6.6019801980198016</v>
      </c>
      <c r="J344" s="68">
        <f t="shared" si="283"/>
        <v>1.5900959736498381</v>
      </c>
      <c r="K344" s="69">
        <f t="shared" si="284"/>
        <v>7.8558312983890817</v>
      </c>
      <c r="L344" s="68">
        <f t="shared" si="277"/>
        <v>1.1012048192771084</v>
      </c>
      <c r="M344" s="69">
        <f t="shared" si="278"/>
        <v>4.9310080490609431</v>
      </c>
      <c r="N344" s="148">
        <f t="shared" si="279"/>
        <v>3.9603960396039604</v>
      </c>
      <c r="O344" s="78">
        <f t="shared" si="285"/>
        <v>5.3558232931726906</v>
      </c>
      <c r="Q344" s="75">
        <f t="shared" si="286"/>
        <v>7827</v>
      </c>
      <c r="R344" s="72">
        <f>Q344/31</f>
        <v>252.48387096774192</v>
      </c>
      <c r="S344" s="75">
        <f t="shared" si="286"/>
        <v>6456</v>
      </c>
      <c r="T344" s="72">
        <f>S344/31</f>
        <v>208.25806451612902</v>
      </c>
      <c r="U344" s="53">
        <f t="shared" ref="U344:AA344" si="294">SUM(U23+U46+U69+U92+U115+U138+U161+U184+U207+U230+U253)</f>
        <v>1010</v>
      </c>
      <c r="V344" s="53">
        <f t="shared" si="294"/>
        <v>235</v>
      </c>
      <c r="W344" s="53">
        <f t="shared" si="294"/>
        <v>1245</v>
      </c>
      <c r="X344" s="53">
        <f t="shared" si="294"/>
        <v>6668</v>
      </c>
      <c r="Y344" s="73">
        <f t="shared" si="294"/>
        <v>0</v>
      </c>
      <c r="Z344" s="53">
        <f t="shared" si="294"/>
        <v>40</v>
      </c>
      <c r="AA344" s="53">
        <f t="shared" si="294"/>
        <v>6622</v>
      </c>
    </row>
    <row r="345" spans="1:27" x14ac:dyDescent="0.2">
      <c r="A345" s="207" t="s">
        <v>62</v>
      </c>
      <c r="B345" s="208">
        <f t="shared" si="281"/>
        <v>252</v>
      </c>
      <c r="C345" s="209">
        <f t="shared" si="272"/>
        <v>99.775132275132279</v>
      </c>
      <c r="D345" s="64">
        <f t="shared" si="282"/>
        <v>251.43333333333334</v>
      </c>
      <c r="E345" s="65">
        <f t="shared" si="273"/>
        <v>0.56666666666666288</v>
      </c>
      <c r="F345" s="64">
        <f t="shared" si="274"/>
        <v>251.43333333333334</v>
      </c>
      <c r="G345" s="219">
        <f t="shared" si="288"/>
        <v>1051</v>
      </c>
      <c r="H345" s="68">
        <f t="shared" si="275"/>
        <v>81.890494498210259</v>
      </c>
      <c r="I345" s="69">
        <f t="shared" si="276"/>
        <v>6.2844909609895341</v>
      </c>
      <c r="J345" s="68">
        <f t="shared" si="283"/>
        <v>1.5900959736498381</v>
      </c>
      <c r="K345" s="69">
        <f t="shared" si="284"/>
        <v>7.792732251815675</v>
      </c>
      <c r="L345" s="68">
        <f t="shared" si="277"/>
        <v>1.1060728744939272</v>
      </c>
      <c r="M345" s="69">
        <f t="shared" si="278"/>
        <v>4.9118387909319896</v>
      </c>
      <c r="N345" s="148">
        <f t="shared" si="279"/>
        <v>4.5670789724072316</v>
      </c>
      <c r="O345" s="78">
        <f t="shared" si="285"/>
        <v>5.3481781376518223</v>
      </c>
      <c r="Q345" s="75">
        <f t="shared" si="286"/>
        <v>7543</v>
      </c>
      <c r="R345" s="72">
        <f>Q345/30</f>
        <v>251.43333333333334</v>
      </c>
      <c r="S345" s="75">
        <f t="shared" si="286"/>
        <v>6177</v>
      </c>
      <c r="T345" s="72">
        <f>S345/30</f>
        <v>205.9</v>
      </c>
      <c r="U345" s="53">
        <f t="shared" ref="U345:AA345" si="295">SUM(U24+U47+U70+U93+U116+U139+U162+U185+U208+U231+U254)</f>
        <v>1051</v>
      </c>
      <c r="V345" s="53">
        <f t="shared" si="295"/>
        <v>184</v>
      </c>
      <c r="W345" s="53">
        <f t="shared" si="295"/>
        <v>1235</v>
      </c>
      <c r="X345" s="53">
        <f t="shared" si="295"/>
        <v>6605</v>
      </c>
      <c r="Y345" s="73">
        <f t="shared" si="295"/>
        <v>0</v>
      </c>
      <c r="Z345" s="53">
        <f t="shared" si="295"/>
        <v>48</v>
      </c>
      <c r="AA345" s="53">
        <f t="shared" si="295"/>
        <v>6561</v>
      </c>
    </row>
    <row r="346" spans="1:27" x14ac:dyDescent="0.2">
      <c r="A346" s="207" t="s">
        <v>64</v>
      </c>
      <c r="B346" s="208">
        <f t="shared" si="281"/>
        <v>252</v>
      </c>
      <c r="C346" s="209">
        <f t="shared" si="272"/>
        <v>96.72299027137737</v>
      </c>
      <c r="D346" s="64">
        <f t="shared" si="282"/>
        <v>243.74193548387098</v>
      </c>
      <c r="E346" s="65">
        <f t="shared" si="273"/>
        <v>8.2580645161290249</v>
      </c>
      <c r="F346" s="64">
        <f t="shared" si="274"/>
        <v>243.74193548387098</v>
      </c>
      <c r="G346" s="219">
        <f t="shared" si="288"/>
        <v>925</v>
      </c>
      <c r="H346" s="68">
        <f t="shared" si="275"/>
        <v>76.919004764425623</v>
      </c>
      <c r="I346" s="69">
        <f t="shared" si="276"/>
        <v>5.9567567567567572</v>
      </c>
      <c r="J346" s="68">
        <f t="shared" si="283"/>
        <v>1.5900959736498381</v>
      </c>
      <c r="K346" s="69">
        <f t="shared" si="284"/>
        <v>7.1175724534802285</v>
      </c>
      <c r="L346" s="68">
        <f t="shared" si="277"/>
        <v>1.5460992907801419</v>
      </c>
      <c r="M346" s="69">
        <f t="shared" si="278"/>
        <v>4.6278454208575965</v>
      </c>
      <c r="N346" s="148">
        <f t="shared" si="279"/>
        <v>4.1081081081081079</v>
      </c>
      <c r="O346" s="78">
        <f t="shared" si="285"/>
        <v>4.8847517730496453</v>
      </c>
      <c r="Q346" s="75">
        <f t="shared" si="286"/>
        <v>7556</v>
      </c>
      <c r="R346" s="72">
        <f>Q346/31</f>
        <v>243.74193548387098</v>
      </c>
      <c r="S346" s="75">
        <f t="shared" si="286"/>
        <v>5812</v>
      </c>
      <c r="T346" s="72">
        <f>S346/31</f>
        <v>187.48387096774192</v>
      </c>
      <c r="U346" s="53">
        <f t="shared" ref="U346:AA346" si="296">SUM(U25+U48+U71+U94+U117+U140+U163+U186+U209+U232+U255)</f>
        <v>925</v>
      </c>
      <c r="V346" s="53">
        <f t="shared" si="296"/>
        <v>203</v>
      </c>
      <c r="W346" s="53">
        <f t="shared" si="296"/>
        <v>1128</v>
      </c>
      <c r="X346" s="53">
        <f t="shared" si="296"/>
        <v>5510</v>
      </c>
      <c r="Y346" s="73">
        <f t="shared" si="296"/>
        <v>0</v>
      </c>
      <c r="Z346" s="53">
        <f t="shared" si="296"/>
        <v>38</v>
      </c>
      <c r="AA346" s="53">
        <f t="shared" si="296"/>
        <v>5440</v>
      </c>
    </row>
    <row r="347" spans="1:27" x14ac:dyDescent="0.2">
      <c r="A347" s="207" t="s">
        <v>66</v>
      </c>
      <c r="B347" s="208">
        <f t="shared" si="281"/>
        <v>252</v>
      </c>
      <c r="C347" s="209">
        <f t="shared" si="272"/>
        <v>96.719576719576722</v>
      </c>
      <c r="D347" s="64">
        <f t="shared" si="282"/>
        <v>243.73333333333332</v>
      </c>
      <c r="E347" s="65">
        <f t="shared" si="273"/>
        <v>8.2666666666666799</v>
      </c>
      <c r="F347" s="64">
        <f t="shared" si="274"/>
        <v>243.73333333333332</v>
      </c>
      <c r="G347" s="219">
        <f t="shared" si="288"/>
        <v>923</v>
      </c>
      <c r="H347" s="68">
        <f t="shared" si="275"/>
        <v>79.554157549234134</v>
      </c>
      <c r="I347" s="69">
        <f t="shared" si="276"/>
        <v>6.3976164680390033</v>
      </c>
      <c r="J347" s="68">
        <f t="shared" si="283"/>
        <v>1.5900959736498381</v>
      </c>
      <c r="K347" s="69">
        <f t="shared" si="284"/>
        <v>7.0797130255361838</v>
      </c>
      <c r="L347" s="68">
        <f t="shared" si="277"/>
        <v>1.3324420677361855</v>
      </c>
      <c r="M347" s="69">
        <f t="shared" si="278"/>
        <v>4.6033916849015322</v>
      </c>
      <c r="N347" s="148">
        <f t="shared" si="279"/>
        <v>5.3087757313109423</v>
      </c>
      <c r="O347" s="78">
        <f t="shared" si="285"/>
        <v>5.2629233511586451</v>
      </c>
      <c r="Q347" s="75">
        <f t="shared" si="286"/>
        <v>7312</v>
      </c>
      <c r="R347" s="72">
        <f>Q347/30</f>
        <v>243.73333333333332</v>
      </c>
      <c r="S347" s="75">
        <f t="shared" si="286"/>
        <v>5817</v>
      </c>
      <c r="T347" s="72">
        <f>S347/30</f>
        <v>193.9</v>
      </c>
      <c r="U347" s="53">
        <f t="shared" ref="U347:AA347" si="297">SUM(U26+U49+U72+U95+U118+U141+U164+U187+U210+U233+U256)</f>
        <v>923</v>
      </c>
      <c r="V347" s="53">
        <f t="shared" si="297"/>
        <v>199</v>
      </c>
      <c r="W347" s="53">
        <f t="shared" si="297"/>
        <v>1122</v>
      </c>
      <c r="X347" s="53">
        <f t="shared" si="297"/>
        <v>5905</v>
      </c>
      <c r="Y347" s="73">
        <f t="shared" si="297"/>
        <v>0</v>
      </c>
      <c r="Z347" s="53">
        <f t="shared" si="297"/>
        <v>49</v>
      </c>
      <c r="AA347" s="53">
        <f t="shared" si="297"/>
        <v>5866</v>
      </c>
    </row>
    <row r="348" spans="1:27" x14ac:dyDescent="0.2">
      <c r="A348" s="207" t="s">
        <v>68</v>
      </c>
      <c r="B348" s="208">
        <f t="shared" si="281"/>
        <v>252</v>
      </c>
      <c r="C348" s="209">
        <f t="shared" si="272"/>
        <v>96.338965693804397</v>
      </c>
      <c r="D348" s="64">
        <f t="shared" si="282"/>
        <v>242.7741935483871</v>
      </c>
      <c r="E348" s="65">
        <f t="shared" si="273"/>
        <v>9.2258064516128968</v>
      </c>
      <c r="F348" s="64">
        <f t="shared" si="274"/>
        <v>242.7741935483871</v>
      </c>
      <c r="G348" s="219">
        <f t="shared" si="288"/>
        <v>993</v>
      </c>
      <c r="H348" s="68">
        <f t="shared" si="275"/>
        <v>73.053414828594214</v>
      </c>
      <c r="I348" s="69">
        <f t="shared" si="276"/>
        <v>6.0986908358509568</v>
      </c>
      <c r="J348" s="68">
        <f t="shared" si="283"/>
        <v>1.5900959736498381</v>
      </c>
      <c r="K348" s="69">
        <f t="shared" si="284"/>
        <v>7.3952082584032155</v>
      </c>
      <c r="L348" s="68">
        <f t="shared" si="277"/>
        <v>1.7303754266211604</v>
      </c>
      <c r="M348" s="69">
        <f t="shared" si="278"/>
        <v>4.8275312250863669</v>
      </c>
      <c r="N348" s="148">
        <f t="shared" si="279"/>
        <v>4.7331319234642493</v>
      </c>
      <c r="O348" s="78">
        <f t="shared" si="285"/>
        <v>5.1672354948805461</v>
      </c>
      <c r="Q348" s="75">
        <f t="shared" si="286"/>
        <v>7526</v>
      </c>
      <c r="R348" s="72">
        <f>Q348/31</f>
        <v>242.7741935483871</v>
      </c>
      <c r="S348" s="75">
        <f t="shared" si="286"/>
        <v>5498</v>
      </c>
      <c r="T348" s="72">
        <f>S348/31</f>
        <v>177.35483870967741</v>
      </c>
      <c r="U348" s="53">
        <f t="shared" ref="U348:AA348" si="298">SUM(U27+U50+U73+U96+U119+U142+U165+U188+U211+U234+U257)</f>
        <v>993</v>
      </c>
      <c r="V348" s="53">
        <f t="shared" si="298"/>
        <v>179</v>
      </c>
      <c r="W348" s="53">
        <f t="shared" si="298"/>
        <v>1172</v>
      </c>
      <c r="X348" s="53">
        <f t="shared" si="298"/>
        <v>6056</v>
      </c>
      <c r="Y348" s="73">
        <f t="shared" si="298"/>
        <v>0</v>
      </c>
      <c r="Z348" s="53">
        <f t="shared" si="298"/>
        <v>47</v>
      </c>
      <c r="AA348" s="53">
        <f t="shared" si="298"/>
        <v>6021</v>
      </c>
    </row>
    <row r="349" spans="1:27" s="8" customFormat="1" ht="12.75" thickBot="1" x14ac:dyDescent="0.25">
      <c r="A349" s="477" t="s">
        <v>70</v>
      </c>
      <c r="B349" s="478">
        <v>252</v>
      </c>
      <c r="C349" s="479">
        <f>D349/B349*100</f>
        <v>98.066831468470809</v>
      </c>
      <c r="D349" s="480">
        <f>R349</f>
        <v>247.12841530054644</v>
      </c>
      <c r="E349" s="480">
        <f t="shared" si="273"/>
        <v>4.8715846994535639</v>
      </c>
      <c r="F349" s="480">
        <f>+R349</f>
        <v>247.12841530054644</v>
      </c>
      <c r="G349" s="478">
        <f>SUM(G337:G348)</f>
        <v>12052</v>
      </c>
      <c r="H349" s="481">
        <f t="shared" si="275"/>
        <v>80.687459231168944</v>
      </c>
      <c r="I349" s="481">
        <f t="shared" si="276"/>
        <v>6.124211749087288</v>
      </c>
      <c r="J349" s="481">
        <f t="shared" si="283"/>
        <v>1.5900959736498381</v>
      </c>
      <c r="K349" s="481">
        <f>W349/Y$314*1000/12</f>
        <v>7.6807314441478782</v>
      </c>
      <c r="L349" s="481">
        <f t="shared" si="277"/>
        <v>1.1958649962346819</v>
      </c>
      <c r="M349" s="481">
        <f>W349/F349/12</f>
        <v>4.9255768444095569</v>
      </c>
      <c r="N349" s="481">
        <f t="shared" si="279"/>
        <v>4.1072021241287757</v>
      </c>
      <c r="O349" s="481">
        <f t="shared" si="285"/>
        <v>5.0529882932840415</v>
      </c>
      <c r="P349" s="1"/>
      <c r="Q349" s="482">
        <f>SUM(Q337:Q348)</f>
        <v>90449</v>
      </c>
      <c r="R349" s="506">
        <f>Q349/366</f>
        <v>247.12841530054644</v>
      </c>
      <c r="S349" s="483">
        <f>SUM(S337:S348)</f>
        <v>72981</v>
      </c>
      <c r="T349" s="506">
        <f>S349/366</f>
        <v>199.40163934426229</v>
      </c>
      <c r="U349" s="484">
        <f>SUM(U337:U348)</f>
        <v>12052</v>
      </c>
      <c r="V349" s="484">
        <f t="shared" ref="V349:AA349" si="299">SUM(V337:V348)</f>
        <v>2555</v>
      </c>
      <c r="W349" s="484">
        <f t="shared" si="299"/>
        <v>14607</v>
      </c>
      <c r="X349" s="484">
        <f t="shared" si="299"/>
        <v>73809</v>
      </c>
      <c r="Y349" s="484">
        <f t="shared" si="299"/>
        <v>158481</v>
      </c>
      <c r="Z349" s="484">
        <f t="shared" si="299"/>
        <v>495</v>
      </c>
      <c r="AA349" s="484">
        <f t="shared" si="299"/>
        <v>73147</v>
      </c>
    </row>
    <row r="350" spans="1:27" x14ac:dyDescent="0.2">
      <c r="C350" s="205"/>
    </row>
    <row r="351" spans="1:27" x14ac:dyDescent="0.2">
      <c r="C351" s="205"/>
      <c r="R351" s="223"/>
      <c r="S351" s="223"/>
      <c r="T351" s="223"/>
    </row>
    <row r="352" spans="1:27" x14ac:dyDescent="0.2">
      <c r="C352" s="205"/>
      <c r="R352" s="223"/>
    </row>
    <row r="353" spans="1:20" x14ac:dyDescent="0.2">
      <c r="A353" s="534" t="s">
        <v>137</v>
      </c>
      <c r="B353" s="534"/>
      <c r="C353" s="534"/>
      <c r="D353" s="534"/>
      <c r="E353" s="534"/>
      <c r="F353" s="534"/>
      <c r="G353" s="534"/>
      <c r="H353" s="534"/>
    </row>
    <row r="354" spans="1:20" x14ac:dyDescent="0.2">
      <c r="B354" s="534" t="s">
        <v>139</v>
      </c>
      <c r="C354" s="534"/>
      <c r="D354" s="534"/>
      <c r="E354" s="534"/>
      <c r="F354" s="534"/>
      <c r="T354" s="223"/>
    </row>
    <row r="355" spans="1:20" x14ac:dyDescent="0.2">
      <c r="C355" s="205"/>
    </row>
    <row r="356" spans="1:20" x14ac:dyDescent="0.2">
      <c r="A356" s="329"/>
      <c r="B356" s="535" t="s">
        <v>117</v>
      </c>
      <c r="C356" s="331" t="s">
        <v>118</v>
      </c>
      <c r="D356" s="332" t="s">
        <v>119</v>
      </c>
      <c r="E356" s="333" t="s">
        <v>120</v>
      </c>
      <c r="F356" s="334" t="s">
        <v>121</v>
      </c>
      <c r="G356" s="330" t="s">
        <v>119</v>
      </c>
      <c r="H356" s="335" t="s">
        <v>122</v>
      </c>
    </row>
    <row r="357" spans="1:20" x14ac:dyDescent="0.2">
      <c r="A357" s="336"/>
      <c r="B357" s="536"/>
      <c r="C357" s="338"/>
      <c r="D357" s="339" t="s">
        <v>123</v>
      </c>
      <c r="E357" s="340" t="s">
        <v>124</v>
      </c>
      <c r="F357" s="341" t="s">
        <v>125</v>
      </c>
      <c r="G357" s="337" t="s">
        <v>126</v>
      </c>
      <c r="H357" s="342"/>
    </row>
    <row r="358" spans="1:20" x14ac:dyDescent="0.2">
      <c r="A358" s="343"/>
      <c r="B358" s="537"/>
      <c r="C358" s="345"/>
      <c r="D358" s="346"/>
      <c r="E358" s="347" t="s">
        <v>127</v>
      </c>
      <c r="F358" s="348"/>
      <c r="G358" s="344"/>
      <c r="H358" s="349"/>
    </row>
    <row r="359" spans="1:20" x14ac:dyDescent="0.2">
      <c r="A359" s="73" t="s">
        <v>165</v>
      </c>
      <c r="B359" s="220">
        <f>+B28</f>
        <v>62</v>
      </c>
      <c r="C359" s="220">
        <f>+G28</f>
        <v>2695</v>
      </c>
      <c r="D359" s="224">
        <f>+H28</f>
        <v>94.538508701598829</v>
      </c>
      <c r="E359" s="224">
        <f>+I28</f>
        <v>7.4990723562152137</v>
      </c>
      <c r="F359" s="225">
        <f>+L28</f>
        <v>0.36843779828189627</v>
      </c>
      <c r="G359" s="225">
        <f>+M28</f>
        <v>4.5211290855067681</v>
      </c>
      <c r="H359" s="225">
        <f>+N28</f>
        <v>5.8542793509385938</v>
      </c>
    </row>
    <row r="360" spans="1:20" x14ac:dyDescent="0.2">
      <c r="A360" s="73" t="s">
        <v>153</v>
      </c>
      <c r="B360" s="220">
        <f>+B51</f>
        <v>16</v>
      </c>
      <c r="C360" s="220">
        <f>+G51</f>
        <v>652</v>
      </c>
      <c r="D360" s="224">
        <f>+H51</f>
        <v>94.77459016393442</v>
      </c>
      <c r="E360" s="224">
        <f>+I51</f>
        <v>8.6518404907975466</v>
      </c>
      <c r="F360" s="225">
        <f>+L51</f>
        <v>0.29142857142857143</v>
      </c>
      <c r="G360" s="225">
        <f>+M51</f>
        <v>5.46875</v>
      </c>
      <c r="H360" s="225">
        <f>+N51</f>
        <v>12</v>
      </c>
    </row>
    <row r="361" spans="1:20" x14ac:dyDescent="0.2">
      <c r="A361" s="73" t="s">
        <v>166</v>
      </c>
      <c r="B361" s="220">
        <f>+B74</f>
        <v>6</v>
      </c>
      <c r="C361" s="220">
        <f>+G74</f>
        <v>93</v>
      </c>
      <c r="D361" s="224">
        <f>+H74</f>
        <v>93.852459016393439</v>
      </c>
      <c r="E361" s="224">
        <f>+I74</f>
        <v>22.258064516129032</v>
      </c>
      <c r="F361" s="225">
        <f>+L74</f>
        <v>0.32451923076923078</v>
      </c>
      <c r="G361" s="225">
        <f>+M74</f>
        <v>5.7777777777777777</v>
      </c>
      <c r="H361" s="225">
        <f>+N74</f>
        <v>6.9711538461538467</v>
      </c>
    </row>
    <row r="362" spans="1:20" x14ac:dyDescent="0.2">
      <c r="A362" s="73" t="s">
        <v>167</v>
      </c>
      <c r="B362" s="220">
        <f>+B97</f>
        <v>8</v>
      </c>
      <c r="C362" s="220">
        <f>+G97</f>
        <v>139</v>
      </c>
      <c r="D362" s="224">
        <f>+H97</f>
        <v>93.363136176066021</v>
      </c>
      <c r="E362" s="224">
        <f>+I97</f>
        <v>19.899280575539567</v>
      </c>
      <c r="F362" s="225">
        <f>+L97</f>
        <v>0.58308157099697888</v>
      </c>
      <c r="G362" s="225">
        <f>+M97</f>
        <v>3.4716299862448419</v>
      </c>
      <c r="H362" s="225">
        <f>+N97</f>
        <v>29.607250755287005</v>
      </c>
    </row>
    <row r="363" spans="1:20" x14ac:dyDescent="0.2">
      <c r="A363" s="73" t="s">
        <v>152</v>
      </c>
      <c r="B363" s="220">
        <f>+B120</f>
        <v>49</v>
      </c>
      <c r="C363" s="220">
        <f>+G120</f>
        <v>2491</v>
      </c>
      <c r="D363" s="224">
        <f>+H120</f>
        <v>93.512154233025996</v>
      </c>
      <c r="E363" s="224">
        <f>+I120</f>
        <v>6.8426334805299076</v>
      </c>
      <c r="F363" s="225">
        <f>+L120</f>
        <v>0.421875</v>
      </c>
      <c r="G363" s="225">
        <f>+M120</f>
        <v>4.6904721989382505</v>
      </c>
      <c r="H363" s="225">
        <f>+N120</f>
        <v>0.25436046511627908</v>
      </c>
    </row>
    <row r="364" spans="1:20" x14ac:dyDescent="0.2">
      <c r="A364" s="73" t="s">
        <v>168</v>
      </c>
      <c r="B364" s="220">
        <f>+B143</f>
        <v>16</v>
      </c>
      <c r="C364" s="220">
        <f>+G143</f>
        <v>760</v>
      </c>
      <c r="D364" s="224">
        <f>+H143</f>
        <v>91.854508196721312</v>
      </c>
      <c r="E364" s="224">
        <f>+I143</f>
        <v>7.1355263157894733</v>
      </c>
      <c r="F364" s="225">
        <f>+L143</f>
        <v>0.33544303797468356</v>
      </c>
      <c r="G364" s="225">
        <f>+M143</f>
        <v>7.40625</v>
      </c>
      <c r="H364" s="225">
        <f>+N143</f>
        <v>3.1645569620253164</v>
      </c>
    </row>
    <row r="365" spans="1:20" x14ac:dyDescent="0.2">
      <c r="A365" s="73" t="s">
        <v>83</v>
      </c>
      <c r="B365" s="220">
        <f>+B166</f>
        <v>24</v>
      </c>
      <c r="C365" s="220">
        <f>+G166</f>
        <v>1369</v>
      </c>
      <c r="D365" s="224">
        <f>+H166</f>
        <v>52.702548280196545</v>
      </c>
      <c r="E365" s="224">
        <f>+I166</f>
        <v>3.4558071585098613</v>
      </c>
      <c r="F365" s="225">
        <f>+L166</f>
        <v>2.886331938633194</v>
      </c>
      <c r="G365" s="225">
        <f>+M166</f>
        <v>4.9979430922180326</v>
      </c>
      <c r="H365" s="225">
        <f>+N166</f>
        <v>6.9735006973500699E-2</v>
      </c>
    </row>
    <row r="366" spans="1:20" x14ac:dyDescent="0.2">
      <c r="A366" s="73" t="s">
        <v>130</v>
      </c>
      <c r="B366" s="220">
        <f>+B189</f>
        <v>20</v>
      </c>
      <c r="C366" s="220">
        <f>+G189</f>
        <v>542</v>
      </c>
      <c r="D366" s="224">
        <f>+H189</f>
        <v>55.768707482993193</v>
      </c>
      <c r="E366" s="224">
        <f>+I189</f>
        <v>7.5</v>
      </c>
      <c r="F366" s="225">
        <f>+L189</f>
        <v>5.9871086556169431</v>
      </c>
      <c r="G366" s="225">
        <f>+M189</f>
        <v>2.253265306122449</v>
      </c>
      <c r="H366" s="225">
        <f>+N189</f>
        <v>0.36832412523020258</v>
      </c>
    </row>
    <row r="367" spans="1:20" x14ac:dyDescent="0.2">
      <c r="A367" s="73" t="s">
        <v>169</v>
      </c>
      <c r="B367" s="220">
        <f>+B212</f>
        <v>6</v>
      </c>
      <c r="C367" s="220">
        <f>+G212</f>
        <v>219</v>
      </c>
      <c r="D367" s="224">
        <f>+H212</f>
        <v>60.792349726775953</v>
      </c>
      <c r="E367" s="224">
        <f>+I212</f>
        <v>6.1415525114155249</v>
      </c>
      <c r="F367" s="225">
        <f>+L212</f>
        <v>2.3850415512465375</v>
      </c>
      <c r="G367" s="225">
        <f>+M212</f>
        <v>5.0138888888888884</v>
      </c>
      <c r="H367" s="225">
        <f>+N212</f>
        <v>0.554016620498615</v>
      </c>
    </row>
    <row r="368" spans="1:20" x14ac:dyDescent="0.2">
      <c r="A368" s="73" t="s">
        <v>170</v>
      </c>
      <c r="B368" s="220">
        <f>+B235</f>
        <v>35</v>
      </c>
      <c r="C368" s="226">
        <f>+G235</f>
        <v>2494</v>
      </c>
      <c r="D368" s="224">
        <f>+H235</f>
        <v>68.798665183537267</v>
      </c>
      <c r="E368" s="224">
        <f>+I235</f>
        <v>3.4907778668805132</v>
      </c>
      <c r="F368" s="225">
        <f>+L235</f>
        <v>1.5393963151705214</v>
      </c>
      <c r="G368" s="225">
        <f>+M235</f>
        <v>6.1819084697282696</v>
      </c>
      <c r="H368" s="225">
        <f>+N235</f>
        <v>3.9200313602508821E-2</v>
      </c>
    </row>
    <row r="369" spans="1:30" x14ac:dyDescent="0.2">
      <c r="A369" s="73" t="s">
        <v>171</v>
      </c>
      <c r="B369" s="220">
        <f>+B258</f>
        <v>10</v>
      </c>
      <c r="C369" s="220">
        <f>+G258</f>
        <v>598</v>
      </c>
      <c r="D369" s="224">
        <f>+H258</f>
        <v>49.069003285870757</v>
      </c>
      <c r="E369" s="224">
        <f>+I258</f>
        <v>3.0217391304347827</v>
      </c>
      <c r="F369" s="225">
        <f>+L258</f>
        <v>3.0794701986754967</v>
      </c>
      <c r="G369" s="225">
        <f>+M258</f>
        <v>5.044359255202628</v>
      </c>
      <c r="H369" s="225">
        <f>+N258</f>
        <v>0</v>
      </c>
    </row>
    <row r="370" spans="1:30" x14ac:dyDescent="0.2">
      <c r="A370" s="73" t="s">
        <v>172</v>
      </c>
      <c r="B370" s="220">
        <f>+B281</f>
        <v>16</v>
      </c>
      <c r="C370" s="220">
        <f>+G281</f>
        <v>1047</v>
      </c>
      <c r="D370" s="224">
        <f>+H281</f>
        <v>38.239757207890747</v>
      </c>
      <c r="E370" s="224">
        <f>+I281</f>
        <v>1.9856733524355301</v>
      </c>
      <c r="F370" s="225">
        <f>+L281</f>
        <v>3.0891840607210628</v>
      </c>
      <c r="G370" s="225">
        <f>+M281</f>
        <v>6.0976858877086499</v>
      </c>
      <c r="H370" s="225">
        <f>+N281</f>
        <v>0.37950664136622392</v>
      </c>
    </row>
    <row r="371" spans="1:30" x14ac:dyDescent="0.2">
      <c r="A371" s="73" t="s">
        <v>173</v>
      </c>
      <c r="B371" s="220">
        <f>+B304</f>
        <v>10</v>
      </c>
      <c r="C371" s="220">
        <f>+G304</f>
        <v>1303</v>
      </c>
      <c r="D371" s="224">
        <f>+H304</f>
        <v>64.51776649746192</v>
      </c>
      <c r="E371" s="224">
        <f>+I304</f>
        <v>1.9669992325402916</v>
      </c>
      <c r="F371" s="225">
        <f>+L304</f>
        <v>1.0704441041347625</v>
      </c>
      <c r="G371" s="225">
        <f>+M304</f>
        <v>10.10989847715736</v>
      </c>
      <c r="H371" s="225">
        <f>+N304</f>
        <v>0</v>
      </c>
    </row>
    <row r="372" spans="1:30" ht="35.25" customHeight="1" x14ac:dyDescent="0.2">
      <c r="A372" s="384" t="s">
        <v>136</v>
      </c>
      <c r="B372" s="385">
        <f>+B326</f>
        <v>278</v>
      </c>
      <c r="C372" s="385">
        <f>+G326</f>
        <v>14402</v>
      </c>
      <c r="D372" s="386">
        <f>+H326</f>
        <v>77.802751326998518</v>
      </c>
      <c r="E372" s="386">
        <f>+I326</f>
        <v>5.447229551451187</v>
      </c>
      <c r="F372" s="387">
        <f>+L326</f>
        <v>1.3038250721989746</v>
      </c>
      <c r="G372" s="387">
        <f>+M326</f>
        <v>5.1925377028125341</v>
      </c>
      <c r="H372" s="387">
        <f>+N326</f>
        <v>3.464796556033884</v>
      </c>
    </row>
    <row r="373" spans="1:30" ht="43.5" customHeight="1" x14ac:dyDescent="0.2">
      <c r="A373" s="325" t="s">
        <v>116</v>
      </c>
      <c r="B373" s="326">
        <f>+B349</f>
        <v>252</v>
      </c>
      <c r="C373" s="326">
        <f>+G349</f>
        <v>12052</v>
      </c>
      <c r="D373" s="327">
        <f>+H349</f>
        <v>80.687459231168944</v>
      </c>
      <c r="E373" s="327">
        <f>+I349</f>
        <v>6.124211749087288</v>
      </c>
      <c r="F373" s="328">
        <f>+L349</f>
        <v>1.1958649962346819</v>
      </c>
      <c r="G373" s="328">
        <f>+M349</f>
        <v>4.9255768444095569</v>
      </c>
      <c r="H373" s="328">
        <f>+N349</f>
        <v>4.1072021241287757</v>
      </c>
    </row>
    <row r="374" spans="1:30" ht="48" customHeight="1" x14ac:dyDescent="0.2">
      <c r="A374" s="379" t="s">
        <v>138</v>
      </c>
      <c r="B374" s="380">
        <f>+B396</f>
        <v>214</v>
      </c>
      <c r="C374" s="380">
        <f>+G396</f>
        <v>12040</v>
      </c>
      <c r="D374" s="381">
        <f>+H396</f>
        <v>82.241017571466031</v>
      </c>
      <c r="E374" s="381">
        <f>+I396</f>
        <v>5.271926910299003</v>
      </c>
      <c r="F374" s="382">
        <f>+L396</f>
        <v>0.97557988762426162</v>
      </c>
      <c r="G374" s="382">
        <f>+M396</f>
        <v>5.5520718594282714</v>
      </c>
      <c r="H374" s="382">
        <f>+N396</f>
        <v>2.6437112807952747</v>
      </c>
    </row>
    <row r="375" spans="1:30" x14ac:dyDescent="0.2">
      <c r="C375" s="205"/>
    </row>
    <row r="376" spans="1:30" x14ac:dyDescent="0.2">
      <c r="C376" s="205"/>
    </row>
    <row r="377" spans="1:30" x14ac:dyDescent="0.2">
      <c r="A377" s="531" t="s">
        <v>129</v>
      </c>
      <c r="B377" s="531"/>
      <c r="C377" s="531"/>
      <c r="D377" s="531"/>
      <c r="E377" s="531"/>
      <c r="F377" s="531"/>
      <c r="G377" s="531"/>
      <c r="H377" s="531"/>
      <c r="I377" s="531"/>
      <c r="J377" s="531"/>
      <c r="K377" s="531"/>
      <c r="L377" s="531"/>
      <c r="M377" s="531"/>
      <c r="N377" s="531"/>
    </row>
    <row r="378" spans="1:30" x14ac:dyDescent="0.2">
      <c r="A378" s="531" t="s">
        <v>132</v>
      </c>
      <c r="B378" s="531"/>
      <c r="C378" s="531"/>
      <c r="D378" s="531"/>
      <c r="E378" s="531"/>
      <c r="F378" s="531"/>
      <c r="G378" s="531"/>
      <c r="H378" s="531"/>
      <c r="I378" s="531"/>
      <c r="J378" s="531"/>
      <c r="K378" s="531"/>
      <c r="L378" s="531"/>
      <c r="M378" s="531"/>
      <c r="N378" s="531"/>
    </row>
    <row r="379" spans="1:30" x14ac:dyDescent="0.2">
      <c r="A379" s="531" t="s">
        <v>164</v>
      </c>
      <c r="B379" s="531"/>
      <c r="C379" s="531"/>
      <c r="D379" s="531"/>
      <c r="E379" s="531"/>
      <c r="F379" s="531"/>
      <c r="G379" s="531"/>
      <c r="H379" s="531"/>
      <c r="I379" s="531"/>
      <c r="J379" s="531"/>
      <c r="K379" s="531"/>
      <c r="L379" s="531"/>
      <c r="M379" s="531"/>
      <c r="N379" s="531"/>
    </row>
    <row r="380" spans="1:30" ht="12.75" thickBot="1" x14ac:dyDescent="0.25">
      <c r="P380" s="11"/>
    </row>
    <row r="381" spans="1:30" x14ac:dyDescent="0.2">
      <c r="A381" s="2"/>
      <c r="B381" s="17"/>
      <c r="C381" s="18" t="s">
        <v>7</v>
      </c>
      <c r="D381" s="19"/>
      <c r="E381" s="129"/>
      <c r="F381" s="20"/>
      <c r="G381" s="21"/>
      <c r="H381" s="21"/>
      <c r="I381" s="21"/>
      <c r="J381" s="21"/>
      <c r="K381" s="21"/>
      <c r="L381" s="21"/>
      <c r="M381" s="21"/>
      <c r="N381" s="22"/>
      <c r="O381" s="11"/>
      <c r="P381" s="11"/>
      <c r="AA381" s="1"/>
      <c r="AC381" s="8"/>
      <c r="AD381" s="8"/>
    </row>
    <row r="382" spans="1:30" ht="12.75" thickBot="1" x14ac:dyDescent="0.25">
      <c r="B382" s="508" t="s">
        <v>11</v>
      </c>
      <c r="C382" s="509"/>
      <c r="D382" s="509"/>
      <c r="E382" s="510"/>
      <c r="F382" s="131"/>
      <c r="G382" s="11"/>
      <c r="H382" s="79"/>
      <c r="I382" s="69"/>
      <c r="J382" s="11" t="s">
        <v>12</v>
      </c>
      <c r="K382" s="11"/>
      <c r="L382" s="11"/>
      <c r="M382" s="11"/>
      <c r="N382" s="132"/>
      <c r="O382" s="11"/>
      <c r="P382" s="11"/>
      <c r="AA382" s="1"/>
      <c r="AC382" s="8"/>
      <c r="AD382" s="8"/>
    </row>
    <row r="383" spans="1:30" ht="132.75" thickBot="1" x14ac:dyDescent="0.25">
      <c r="A383" s="232"/>
      <c r="B383" s="390" t="s">
        <v>14</v>
      </c>
      <c r="C383" s="233" t="s">
        <v>15</v>
      </c>
      <c r="D383" s="234" t="s">
        <v>16</v>
      </c>
      <c r="E383" s="234" t="s">
        <v>17</v>
      </c>
      <c r="F383" s="234" t="s">
        <v>18</v>
      </c>
      <c r="G383" s="390" t="s">
        <v>19</v>
      </c>
      <c r="H383" s="390" t="s">
        <v>20</v>
      </c>
      <c r="I383" s="390" t="s">
        <v>21</v>
      </c>
      <c r="J383" s="532" t="s">
        <v>22</v>
      </c>
      <c r="K383" s="533"/>
      <c r="L383" s="390" t="s">
        <v>23</v>
      </c>
      <c r="M383" s="390" t="s">
        <v>24</v>
      </c>
      <c r="N383" s="390" t="s">
        <v>25</v>
      </c>
      <c r="O383" s="235" t="s">
        <v>26</v>
      </c>
      <c r="P383" s="11"/>
      <c r="Q383" s="215" t="s">
        <v>27</v>
      </c>
      <c r="R383" s="216" t="s">
        <v>28</v>
      </c>
      <c r="S383" s="216" t="s">
        <v>29</v>
      </c>
      <c r="T383" s="216" t="s">
        <v>30</v>
      </c>
      <c r="U383" s="216" t="s">
        <v>31</v>
      </c>
      <c r="V383" s="216" t="s">
        <v>32</v>
      </c>
      <c r="W383" s="217" t="s">
        <v>33</v>
      </c>
      <c r="X383" s="217" t="s">
        <v>34</v>
      </c>
      <c r="Y383" s="217" t="s">
        <v>113</v>
      </c>
      <c r="Z383" s="217" t="s">
        <v>36</v>
      </c>
      <c r="AA383" s="218" t="s">
        <v>37</v>
      </c>
      <c r="AC383" s="8"/>
      <c r="AD383" s="8"/>
    </row>
    <row r="384" spans="1:30" x14ac:dyDescent="0.2">
      <c r="A384" s="360" t="s">
        <v>46</v>
      </c>
      <c r="B384" s="53">
        <f t="shared" ref="B384:B395" si="300">SUM(B16+B39+B108+B131+B223+B246+B269+B292)</f>
        <v>214</v>
      </c>
      <c r="C384" s="361">
        <f t="shared" ref="C384:C395" si="301">D384/B384*100</f>
        <v>95.719023213747363</v>
      </c>
      <c r="D384" s="362">
        <f t="shared" ref="D384:D395" si="302">+R384</f>
        <v>204.83870967741936</v>
      </c>
      <c r="E384" s="19">
        <f t="shared" ref="E384:E395" si="303">B384-D384</f>
        <v>9.1612903225806406</v>
      </c>
      <c r="F384" s="363">
        <f t="shared" ref="F384:F395" si="304">+R384</f>
        <v>204.83870967741936</v>
      </c>
      <c r="G384" s="364">
        <f>+U384</f>
        <v>1073</v>
      </c>
      <c r="H384" s="365">
        <f t="shared" ref="H384:H396" si="305">S384/Q384*100</f>
        <v>82.629921259842519</v>
      </c>
      <c r="I384" s="38">
        <f t="shared" ref="I384:I396" si="306">X384/U384</f>
        <v>4.4082013047530291</v>
      </c>
      <c r="J384" s="375">
        <f>B384/Y$384*1000</f>
        <v>1.6906037193281824</v>
      </c>
      <c r="K384" s="365">
        <f>W384/Y$384*1000</f>
        <v>9.7091213600669928</v>
      </c>
      <c r="L384" s="377">
        <f t="shared" ref="L384:L395" si="307">SUM(Q384-S384)/W384</f>
        <v>0.89747762408462162</v>
      </c>
      <c r="M384" s="38">
        <f t="shared" ref="M384:M395" si="308">W384/F384</f>
        <v>5.9998425196850391</v>
      </c>
      <c r="N384" s="366">
        <f t="shared" ref="N384:N395" si="309">Z384/W384*100</f>
        <v>2.6037428803905613</v>
      </c>
      <c r="O384" s="36">
        <f>+X384/W384</f>
        <v>3.8486574450772988</v>
      </c>
      <c r="P384" s="11"/>
      <c r="Q384" s="53">
        <f t="shared" ref="Q384:Q395" si="310">SUM(Q16+Q39+Q108+Q131+Q223+Q246+Q269+Q292)</f>
        <v>6350</v>
      </c>
      <c r="R384" s="72">
        <f>Q384/31</f>
        <v>204.83870967741936</v>
      </c>
      <c r="S384" s="53">
        <f t="shared" ref="S384:S395" si="311">SUM(S16+S39+S108+S131+S223+S246+S269+S292)</f>
        <v>5247</v>
      </c>
      <c r="T384" s="72">
        <f>S384/31</f>
        <v>169.25806451612902</v>
      </c>
      <c r="U384" s="53">
        <f t="shared" ref="U384:AA395" si="312">SUM(U16+U39+U108+U131+U223+U246+U269+U292)</f>
        <v>1073</v>
      </c>
      <c r="V384" s="53">
        <f t="shared" si="312"/>
        <v>156</v>
      </c>
      <c r="W384" s="53">
        <f t="shared" si="312"/>
        <v>1229</v>
      </c>
      <c r="X384" s="53">
        <f t="shared" si="312"/>
        <v>4730</v>
      </c>
      <c r="Y384" s="53">
        <v>126582</v>
      </c>
      <c r="Z384" s="53">
        <f t="shared" si="312"/>
        <v>32</v>
      </c>
      <c r="AA384" s="53">
        <f t="shared" si="312"/>
        <v>4262</v>
      </c>
      <c r="AC384" s="8"/>
      <c r="AD384" s="8"/>
    </row>
    <row r="385" spans="1:30" x14ac:dyDescent="0.2">
      <c r="A385" s="207" t="s">
        <v>48</v>
      </c>
      <c r="B385" s="53">
        <f t="shared" si="300"/>
        <v>214</v>
      </c>
      <c r="C385" s="212">
        <f t="shared" si="301"/>
        <v>95.907186593619073</v>
      </c>
      <c r="D385" s="64">
        <f t="shared" si="302"/>
        <v>205.24137931034483</v>
      </c>
      <c r="E385" s="65">
        <f t="shared" si="303"/>
        <v>8.7586206896551744</v>
      </c>
      <c r="F385" s="145">
        <f t="shared" si="304"/>
        <v>205.24137931034483</v>
      </c>
      <c r="G385" s="219">
        <f>+U385</f>
        <v>957</v>
      </c>
      <c r="H385" s="68">
        <f t="shared" si="305"/>
        <v>82.140456989247312</v>
      </c>
      <c r="I385" s="69">
        <f t="shared" si="306"/>
        <v>5.630094043887147</v>
      </c>
      <c r="J385" s="70">
        <f t="shared" ref="J385:J395" si="313">B385/Y$384*1000</f>
        <v>1.6906037193281824</v>
      </c>
      <c r="K385" s="68">
        <f t="shared" ref="K385:K395" si="314">W385/Y$384*1000</f>
        <v>8.8954195699230532</v>
      </c>
      <c r="L385" s="210">
        <f t="shared" si="307"/>
        <v>0.94404973357015987</v>
      </c>
      <c r="M385" s="69">
        <f t="shared" si="308"/>
        <v>5.48622311827957</v>
      </c>
      <c r="N385" s="148">
        <f t="shared" si="309"/>
        <v>2.2202486678507993</v>
      </c>
      <c r="O385" s="78">
        <f t="shared" ref="O385:O396" si="315">+X385/W385</f>
        <v>4.7850799289520429</v>
      </c>
      <c r="P385" s="11"/>
      <c r="Q385" s="53">
        <f t="shared" si="310"/>
        <v>5952</v>
      </c>
      <c r="R385" s="72">
        <f>Q385/29</f>
        <v>205.24137931034483</v>
      </c>
      <c r="S385" s="53">
        <f t="shared" si="311"/>
        <v>4889</v>
      </c>
      <c r="T385" s="72">
        <f>S385/29</f>
        <v>168.58620689655172</v>
      </c>
      <c r="U385" s="53">
        <f t="shared" si="312"/>
        <v>957</v>
      </c>
      <c r="V385" s="53">
        <f t="shared" si="312"/>
        <v>169</v>
      </c>
      <c r="W385" s="53">
        <f t="shared" si="312"/>
        <v>1126</v>
      </c>
      <c r="X385" s="53">
        <f t="shared" si="312"/>
        <v>5388</v>
      </c>
      <c r="Y385" s="53">
        <f t="shared" si="312"/>
        <v>0</v>
      </c>
      <c r="Z385" s="53">
        <f t="shared" si="312"/>
        <v>25</v>
      </c>
      <c r="AA385" s="53">
        <f t="shared" si="312"/>
        <v>4961</v>
      </c>
      <c r="AC385" s="8"/>
      <c r="AD385" s="8"/>
    </row>
    <row r="386" spans="1:30" x14ac:dyDescent="0.2">
      <c r="A386" s="207" t="s">
        <v>50</v>
      </c>
      <c r="B386" s="53">
        <f t="shared" si="300"/>
        <v>214</v>
      </c>
      <c r="C386" s="212">
        <f t="shared" si="301"/>
        <v>95.764244799517641</v>
      </c>
      <c r="D386" s="64">
        <f t="shared" si="302"/>
        <v>204.93548387096774</v>
      </c>
      <c r="E386" s="65">
        <f t="shared" si="303"/>
        <v>9.0645161290322562</v>
      </c>
      <c r="F386" s="145">
        <f t="shared" si="304"/>
        <v>204.93548387096774</v>
      </c>
      <c r="G386" s="219">
        <f t="shared" ref="G386:G395" si="316">+U386</f>
        <v>1101</v>
      </c>
      <c r="H386" s="68">
        <f t="shared" si="305"/>
        <v>84.778844640327407</v>
      </c>
      <c r="I386" s="69">
        <f t="shared" si="306"/>
        <v>5.0881017257039058</v>
      </c>
      <c r="J386" s="70">
        <f t="shared" si="313"/>
        <v>1.6906037193281824</v>
      </c>
      <c r="K386" s="68">
        <f t="shared" si="314"/>
        <v>10.009322020508446</v>
      </c>
      <c r="L386" s="210">
        <f t="shared" si="307"/>
        <v>0.76322020520915546</v>
      </c>
      <c r="M386" s="69">
        <f t="shared" si="308"/>
        <v>6.1824334959861487</v>
      </c>
      <c r="N386" s="148">
        <f t="shared" si="309"/>
        <v>2.8413575374901341</v>
      </c>
      <c r="O386" s="78">
        <f t="shared" si="315"/>
        <v>4.4214680347277033</v>
      </c>
      <c r="P386" s="11"/>
      <c r="Q386" s="53">
        <f t="shared" si="310"/>
        <v>6353</v>
      </c>
      <c r="R386" s="72">
        <f>Q386/31</f>
        <v>204.93548387096774</v>
      </c>
      <c r="S386" s="53">
        <f t="shared" si="311"/>
        <v>5386</v>
      </c>
      <c r="T386" s="72">
        <f>S386/31</f>
        <v>173.74193548387098</v>
      </c>
      <c r="U386" s="53">
        <f t="shared" si="312"/>
        <v>1101</v>
      </c>
      <c r="V386" s="53">
        <f t="shared" si="312"/>
        <v>166</v>
      </c>
      <c r="W386" s="53">
        <f t="shared" si="312"/>
        <v>1267</v>
      </c>
      <c r="X386" s="53">
        <f t="shared" si="312"/>
        <v>5602</v>
      </c>
      <c r="Y386" s="53">
        <f t="shared" si="312"/>
        <v>0</v>
      </c>
      <c r="Z386" s="53">
        <f t="shared" si="312"/>
        <v>36</v>
      </c>
      <c r="AA386" s="53">
        <f t="shared" si="312"/>
        <v>5167</v>
      </c>
      <c r="AC386" s="8"/>
      <c r="AD386" s="8"/>
    </row>
    <row r="387" spans="1:30" x14ac:dyDescent="0.2">
      <c r="A387" s="207" t="s">
        <v>52</v>
      </c>
      <c r="B387" s="53">
        <f t="shared" si="300"/>
        <v>214</v>
      </c>
      <c r="C387" s="212">
        <f t="shared" si="301"/>
        <v>96.993769470404985</v>
      </c>
      <c r="D387" s="64">
        <f t="shared" si="302"/>
        <v>207.56666666666666</v>
      </c>
      <c r="E387" s="65">
        <f t="shared" si="303"/>
        <v>6.4333333333333371</v>
      </c>
      <c r="F387" s="145">
        <f t="shared" si="304"/>
        <v>207.56666666666666</v>
      </c>
      <c r="G387" s="219">
        <f t="shared" si="316"/>
        <v>990</v>
      </c>
      <c r="H387" s="68">
        <f t="shared" si="305"/>
        <v>82.559820138108236</v>
      </c>
      <c r="I387" s="69">
        <f t="shared" si="306"/>
        <v>4.9505050505050505</v>
      </c>
      <c r="J387" s="70">
        <f t="shared" si="313"/>
        <v>1.6906037193281824</v>
      </c>
      <c r="K387" s="68">
        <f t="shared" si="314"/>
        <v>9.0929200044240091</v>
      </c>
      <c r="L387" s="210">
        <f t="shared" si="307"/>
        <v>0.94352736750651611</v>
      </c>
      <c r="M387" s="69">
        <f t="shared" si="308"/>
        <v>5.5452063594026013</v>
      </c>
      <c r="N387" s="148">
        <f t="shared" si="309"/>
        <v>2.6064291920069502</v>
      </c>
      <c r="O387" s="78">
        <f t="shared" si="315"/>
        <v>4.2580364900086884</v>
      </c>
      <c r="P387" s="11"/>
      <c r="Q387" s="53">
        <f t="shared" si="310"/>
        <v>6227</v>
      </c>
      <c r="R387" s="72">
        <f>Q387/30</f>
        <v>207.56666666666666</v>
      </c>
      <c r="S387" s="53">
        <f t="shared" si="311"/>
        <v>5141</v>
      </c>
      <c r="T387" s="72">
        <f>S387/30</f>
        <v>171.36666666666667</v>
      </c>
      <c r="U387" s="53">
        <f t="shared" si="312"/>
        <v>990</v>
      </c>
      <c r="V387" s="53">
        <f t="shared" si="312"/>
        <v>161</v>
      </c>
      <c r="W387" s="53">
        <f t="shared" si="312"/>
        <v>1151</v>
      </c>
      <c r="X387" s="53">
        <f t="shared" si="312"/>
        <v>4901</v>
      </c>
      <c r="Y387" s="53">
        <f t="shared" si="312"/>
        <v>0</v>
      </c>
      <c r="Z387" s="53">
        <f t="shared" si="312"/>
        <v>30</v>
      </c>
      <c r="AA387" s="53">
        <f t="shared" si="312"/>
        <v>4444</v>
      </c>
      <c r="AC387" s="8"/>
      <c r="AD387" s="8"/>
    </row>
    <row r="388" spans="1:30" x14ac:dyDescent="0.2">
      <c r="A388" s="207" t="s">
        <v>54</v>
      </c>
      <c r="B388" s="53">
        <f t="shared" si="300"/>
        <v>214</v>
      </c>
      <c r="C388" s="212">
        <f t="shared" si="301"/>
        <v>97.226409406089843</v>
      </c>
      <c r="D388" s="64">
        <f t="shared" si="302"/>
        <v>208.06451612903226</v>
      </c>
      <c r="E388" s="65">
        <f t="shared" si="303"/>
        <v>5.9354838709677438</v>
      </c>
      <c r="F388" s="145">
        <f t="shared" si="304"/>
        <v>208.06451612903226</v>
      </c>
      <c r="G388" s="219">
        <f t="shared" si="316"/>
        <v>1025</v>
      </c>
      <c r="H388" s="68">
        <f t="shared" si="305"/>
        <v>82.325581395348834</v>
      </c>
      <c r="I388" s="69">
        <f t="shared" si="306"/>
        <v>5.4165853658536589</v>
      </c>
      <c r="J388" s="70">
        <f t="shared" si="313"/>
        <v>1.6906037193281824</v>
      </c>
      <c r="K388" s="68">
        <f t="shared" si="314"/>
        <v>9.3062204736850411</v>
      </c>
      <c r="L388" s="210">
        <f t="shared" si="307"/>
        <v>0.967741935483871</v>
      </c>
      <c r="M388" s="69">
        <f t="shared" si="308"/>
        <v>5.6617054263565896</v>
      </c>
      <c r="N388" s="148">
        <f t="shared" si="309"/>
        <v>1.1884550084889642</v>
      </c>
      <c r="O388" s="78">
        <f t="shared" si="315"/>
        <v>4.7130730050933787</v>
      </c>
      <c r="P388" s="11"/>
      <c r="Q388" s="53">
        <f t="shared" si="310"/>
        <v>6450</v>
      </c>
      <c r="R388" s="72">
        <f>Q388/31</f>
        <v>208.06451612903226</v>
      </c>
      <c r="S388" s="53">
        <f t="shared" si="311"/>
        <v>5310</v>
      </c>
      <c r="T388" s="72">
        <f>S388/31</f>
        <v>171.29032258064515</v>
      </c>
      <c r="U388" s="53">
        <f t="shared" si="312"/>
        <v>1025</v>
      </c>
      <c r="V388" s="53">
        <f t="shared" si="312"/>
        <v>153</v>
      </c>
      <c r="W388" s="53">
        <f t="shared" si="312"/>
        <v>1178</v>
      </c>
      <c r="X388" s="53">
        <f t="shared" si="312"/>
        <v>5552</v>
      </c>
      <c r="Y388" s="53">
        <f t="shared" si="312"/>
        <v>0</v>
      </c>
      <c r="Z388" s="53">
        <f t="shared" si="312"/>
        <v>14</v>
      </c>
      <c r="AA388" s="53">
        <f t="shared" si="312"/>
        <v>5142</v>
      </c>
      <c r="AC388" s="8"/>
      <c r="AD388" s="8"/>
    </row>
    <row r="389" spans="1:30" x14ac:dyDescent="0.2">
      <c r="A389" s="207" t="s">
        <v>56</v>
      </c>
      <c r="B389" s="53">
        <f t="shared" si="300"/>
        <v>214</v>
      </c>
      <c r="C389" s="212">
        <f t="shared" si="301"/>
        <v>100.46728971962618</v>
      </c>
      <c r="D389" s="64">
        <f t="shared" si="302"/>
        <v>215</v>
      </c>
      <c r="E389" s="65">
        <f t="shared" si="303"/>
        <v>-1</v>
      </c>
      <c r="F389" s="145">
        <f t="shared" si="304"/>
        <v>215</v>
      </c>
      <c r="G389" s="219">
        <f t="shared" si="316"/>
        <v>1007</v>
      </c>
      <c r="H389" s="68">
        <f t="shared" si="305"/>
        <v>80.465116279069775</v>
      </c>
      <c r="I389" s="69">
        <f t="shared" si="306"/>
        <v>5.0844091360476664</v>
      </c>
      <c r="J389" s="70">
        <f t="shared" si="313"/>
        <v>1.6906037193281824</v>
      </c>
      <c r="K389" s="68">
        <f t="shared" si="314"/>
        <v>9.195620230364506</v>
      </c>
      <c r="L389" s="210">
        <f t="shared" si="307"/>
        <v>1.0824742268041236</v>
      </c>
      <c r="M389" s="69">
        <f t="shared" si="308"/>
        <v>5.4139534883720932</v>
      </c>
      <c r="N389" s="148">
        <f t="shared" si="309"/>
        <v>2.663230240549828</v>
      </c>
      <c r="O389" s="78">
        <f t="shared" si="315"/>
        <v>4.398625429553265</v>
      </c>
      <c r="P389" s="11"/>
      <c r="Q389" s="53">
        <f t="shared" si="310"/>
        <v>6450</v>
      </c>
      <c r="R389" s="72">
        <f>Q389/30</f>
        <v>215</v>
      </c>
      <c r="S389" s="53">
        <f t="shared" si="311"/>
        <v>5190</v>
      </c>
      <c r="T389" s="72">
        <f>S389/30</f>
        <v>173</v>
      </c>
      <c r="U389" s="53">
        <f t="shared" si="312"/>
        <v>1007</v>
      </c>
      <c r="V389" s="53">
        <f t="shared" si="312"/>
        <v>157</v>
      </c>
      <c r="W389" s="53">
        <f t="shared" si="312"/>
        <v>1164</v>
      </c>
      <c r="X389" s="53">
        <f t="shared" si="312"/>
        <v>5120</v>
      </c>
      <c r="Y389" s="53">
        <f t="shared" si="312"/>
        <v>0</v>
      </c>
      <c r="Z389" s="53">
        <f t="shared" si="312"/>
        <v>31</v>
      </c>
      <c r="AA389" s="53">
        <f t="shared" si="312"/>
        <v>4713</v>
      </c>
      <c r="AC389" s="8"/>
      <c r="AD389" s="8"/>
    </row>
    <row r="390" spans="1:30" x14ac:dyDescent="0.2">
      <c r="A390" s="207" t="s">
        <v>58</v>
      </c>
      <c r="B390" s="53">
        <f t="shared" si="300"/>
        <v>214</v>
      </c>
      <c r="C390" s="212">
        <f t="shared" si="301"/>
        <v>101.34157371118482</v>
      </c>
      <c r="D390" s="64">
        <f t="shared" si="302"/>
        <v>216.87096774193549</v>
      </c>
      <c r="E390" s="65">
        <f t="shared" si="303"/>
        <v>-2.8709677419354875</v>
      </c>
      <c r="F390" s="145">
        <f t="shared" si="304"/>
        <v>216.87096774193549</v>
      </c>
      <c r="G390" s="219">
        <f t="shared" si="316"/>
        <v>978</v>
      </c>
      <c r="H390" s="68">
        <f t="shared" si="305"/>
        <v>84.694332887103968</v>
      </c>
      <c r="I390" s="69">
        <f t="shared" si="306"/>
        <v>5.7321063394683023</v>
      </c>
      <c r="J390" s="70">
        <f t="shared" si="313"/>
        <v>1.6906037193281824</v>
      </c>
      <c r="K390" s="68">
        <f t="shared" si="314"/>
        <v>8.9112196046831293</v>
      </c>
      <c r="L390" s="210">
        <f t="shared" si="307"/>
        <v>0.91223404255319152</v>
      </c>
      <c r="M390" s="69">
        <f t="shared" si="308"/>
        <v>5.2012494422132978</v>
      </c>
      <c r="N390" s="148">
        <f t="shared" si="309"/>
        <v>2.9255319148936172</v>
      </c>
      <c r="O390" s="78">
        <f t="shared" si="315"/>
        <v>4.9698581560283692</v>
      </c>
      <c r="P390" s="11"/>
      <c r="Q390" s="53">
        <f t="shared" si="310"/>
        <v>6723</v>
      </c>
      <c r="R390" s="72">
        <f>Q390/31</f>
        <v>216.87096774193549</v>
      </c>
      <c r="S390" s="53">
        <f t="shared" si="311"/>
        <v>5694</v>
      </c>
      <c r="T390" s="72">
        <f>S390/31</f>
        <v>183.67741935483872</v>
      </c>
      <c r="U390" s="53">
        <f t="shared" si="312"/>
        <v>978</v>
      </c>
      <c r="V390" s="53">
        <f t="shared" si="312"/>
        <v>150</v>
      </c>
      <c r="W390" s="53">
        <f t="shared" si="312"/>
        <v>1128</v>
      </c>
      <c r="X390" s="53">
        <f t="shared" si="312"/>
        <v>5606</v>
      </c>
      <c r="Y390" s="53">
        <f t="shared" si="312"/>
        <v>0</v>
      </c>
      <c r="Z390" s="53">
        <f t="shared" si="312"/>
        <v>33</v>
      </c>
      <c r="AA390" s="53">
        <f t="shared" si="312"/>
        <v>5116</v>
      </c>
      <c r="AC390" s="8"/>
      <c r="AD390" s="8"/>
    </row>
    <row r="391" spans="1:30" x14ac:dyDescent="0.2">
      <c r="A391" s="207" t="s">
        <v>60</v>
      </c>
      <c r="B391" s="53">
        <f t="shared" si="300"/>
        <v>214</v>
      </c>
      <c r="C391" s="212">
        <f t="shared" si="301"/>
        <v>99.351823937292735</v>
      </c>
      <c r="D391" s="64">
        <f t="shared" si="302"/>
        <v>212.61290322580646</v>
      </c>
      <c r="E391" s="65">
        <f t="shared" si="303"/>
        <v>1.3870967741935374</v>
      </c>
      <c r="F391" s="145">
        <f t="shared" si="304"/>
        <v>212.61290322580646</v>
      </c>
      <c r="G391" s="219">
        <f t="shared" si="316"/>
        <v>1001</v>
      </c>
      <c r="H391" s="68">
        <f t="shared" si="305"/>
        <v>84.008496434531949</v>
      </c>
      <c r="I391" s="69">
        <f t="shared" si="306"/>
        <v>5.6983016983016981</v>
      </c>
      <c r="J391" s="70">
        <f t="shared" si="313"/>
        <v>1.6906037193281824</v>
      </c>
      <c r="K391" s="68">
        <f t="shared" si="314"/>
        <v>9.2430203346447364</v>
      </c>
      <c r="L391" s="210">
        <f t="shared" si="307"/>
        <v>0.90085470085470087</v>
      </c>
      <c r="M391" s="69">
        <f t="shared" si="308"/>
        <v>5.5029585798816569</v>
      </c>
      <c r="N391" s="148">
        <f t="shared" si="309"/>
        <v>2.4786324786324787</v>
      </c>
      <c r="O391" s="78">
        <f t="shared" si="315"/>
        <v>4.8752136752136757</v>
      </c>
      <c r="P391" s="11"/>
      <c r="Q391" s="53">
        <f t="shared" si="310"/>
        <v>6591</v>
      </c>
      <c r="R391" s="72">
        <f>Q391/31</f>
        <v>212.61290322580646</v>
      </c>
      <c r="S391" s="53">
        <f t="shared" si="311"/>
        <v>5537</v>
      </c>
      <c r="T391" s="72">
        <f>S391/31</f>
        <v>178.61290322580646</v>
      </c>
      <c r="U391" s="53">
        <f t="shared" si="312"/>
        <v>1001</v>
      </c>
      <c r="V391" s="53">
        <f t="shared" si="312"/>
        <v>169</v>
      </c>
      <c r="W391" s="53">
        <f t="shared" si="312"/>
        <v>1170</v>
      </c>
      <c r="X391" s="53">
        <f t="shared" si="312"/>
        <v>5704</v>
      </c>
      <c r="Y391" s="53">
        <f t="shared" si="312"/>
        <v>0</v>
      </c>
      <c r="Z391" s="53">
        <f t="shared" si="312"/>
        <v>29</v>
      </c>
      <c r="AA391" s="53">
        <f t="shared" si="312"/>
        <v>5290</v>
      </c>
      <c r="AC391" s="8"/>
      <c r="AD391" s="8"/>
    </row>
    <row r="392" spans="1:30" x14ac:dyDescent="0.2">
      <c r="A392" s="207" t="s">
        <v>62</v>
      </c>
      <c r="B392" s="53">
        <f t="shared" si="300"/>
        <v>214</v>
      </c>
      <c r="C392" s="212">
        <f t="shared" si="301"/>
        <v>98.925233644859816</v>
      </c>
      <c r="D392" s="64">
        <f t="shared" si="302"/>
        <v>211.7</v>
      </c>
      <c r="E392" s="65">
        <f t="shared" si="303"/>
        <v>2.3000000000000114</v>
      </c>
      <c r="F392" s="145">
        <f t="shared" si="304"/>
        <v>211.7</v>
      </c>
      <c r="G392" s="219">
        <f t="shared" si="316"/>
        <v>1052</v>
      </c>
      <c r="H392" s="68">
        <f t="shared" si="305"/>
        <v>84.222957014643356</v>
      </c>
      <c r="I392" s="69">
        <f t="shared" si="306"/>
        <v>5.2585551330798479</v>
      </c>
      <c r="J392" s="70">
        <f t="shared" si="313"/>
        <v>1.6906037193281824</v>
      </c>
      <c r="K392" s="68">
        <f t="shared" si="314"/>
        <v>9.3694206127253477</v>
      </c>
      <c r="L392" s="210">
        <f t="shared" si="307"/>
        <v>0.84485666104553114</v>
      </c>
      <c r="M392" s="69">
        <f t="shared" si="308"/>
        <v>5.6022673594709493</v>
      </c>
      <c r="N392" s="148">
        <f t="shared" si="309"/>
        <v>3.4569983136593589</v>
      </c>
      <c r="O392" s="78">
        <f t="shared" si="315"/>
        <v>4.6644182124789211</v>
      </c>
      <c r="P392" s="11"/>
      <c r="Q392" s="53">
        <f t="shared" si="310"/>
        <v>6351</v>
      </c>
      <c r="R392" s="72">
        <f>Q392/30</f>
        <v>211.7</v>
      </c>
      <c r="S392" s="53">
        <f t="shared" si="311"/>
        <v>5349</v>
      </c>
      <c r="T392" s="72">
        <f>S392/30</f>
        <v>178.3</v>
      </c>
      <c r="U392" s="53">
        <f t="shared" si="312"/>
        <v>1052</v>
      </c>
      <c r="V392" s="53">
        <f t="shared" si="312"/>
        <v>134</v>
      </c>
      <c r="W392" s="53">
        <f t="shared" si="312"/>
        <v>1186</v>
      </c>
      <c r="X392" s="53">
        <f t="shared" si="312"/>
        <v>5532</v>
      </c>
      <c r="Y392" s="53">
        <f t="shared" si="312"/>
        <v>0</v>
      </c>
      <c r="Z392" s="53">
        <f t="shared" si="312"/>
        <v>41</v>
      </c>
      <c r="AA392" s="53">
        <f t="shared" si="312"/>
        <v>5119</v>
      </c>
      <c r="AC392" s="8"/>
      <c r="AD392" s="8"/>
    </row>
    <row r="393" spans="1:30" x14ac:dyDescent="0.2">
      <c r="A393" s="207" t="s">
        <v>64</v>
      </c>
      <c r="B393" s="53">
        <f t="shared" si="300"/>
        <v>214</v>
      </c>
      <c r="C393" s="212">
        <f t="shared" si="301"/>
        <v>95.568284594513116</v>
      </c>
      <c r="D393" s="64">
        <f t="shared" si="302"/>
        <v>204.51612903225808</v>
      </c>
      <c r="E393" s="65">
        <f t="shared" si="303"/>
        <v>9.4838709677419217</v>
      </c>
      <c r="F393" s="145">
        <f t="shared" si="304"/>
        <v>204.51612903225808</v>
      </c>
      <c r="G393" s="219">
        <f t="shared" si="316"/>
        <v>966</v>
      </c>
      <c r="H393" s="68">
        <f t="shared" si="305"/>
        <v>81.041009463722403</v>
      </c>
      <c r="I393" s="69">
        <f t="shared" si="306"/>
        <v>5.0559006211180124</v>
      </c>
      <c r="J393" s="70">
        <f t="shared" si="313"/>
        <v>1.6906037193281824</v>
      </c>
      <c r="K393" s="68">
        <f t="shared" si="314"/>
        <v>8.8954195699230532</v>
      </c>
      <c r="L393" s="210">
        <f t="shared" si="307"/>
        <v>1.0674955595026643</v>
      </c>
      <c r="M393" s="69">
        <f t="shared" si="308"/>
        <v>5.5056782334384851</v>
      </c>
      <c r="N393" s="148">
        <f t="shared" si="309"/>
        <v>2.5754884547069272</v>
      </c>
      <c r="O393" s="78">
        <f t="shared" si="315"/>
        <v>4.3374777975133219</v>
      </c>
      <c r="P393" s="11"/>
      <c r="Q393" s="53">
        <f t="shared" si="310"/>
        <v>6340</v>
      </c>
      <c r="R393" s="72">
        <f>Q393/31</f>
        <v>204.51612903225808</v>
      </c>
      <c r="S393" s="53">
        <f t="shared" si="311"/>
        <v>5138</v>
      </c>
      <c r="T393" s="72">
        <f>S393/31</f>
        <v>165.74193548387098</v>
      </c>
      <c r="U393" s="53">
        <f t="shared" si="312"/>
        <v>966</v>
      </c>
      <c r="V393" s="53">
        <f t="shared" si="312"/>
        <v>160</v>
      </c>
      <c r="W393" s="53">
        <f t="shared" si="312"/>
        <v>1126</v>
      </c>
      <c r="X393" s="53">
        <f t="shared" si="312"/>
        <v>4884</v>
      </c>
      <c r="Y393" s="53">
        <f t="shared" si="312"/>
        <v>0</v>
      </c>
      <c r="Z393" s="53">
        <f t="shared" si="312"/>
        <v>29</v>
      </c>
      <c r="AA393" s="53">
        <f t="shared" si="312"/>
        <v>4419</v>
      </c>
      <c r="AC393" s="8"/>
      <c r="AD393" s="8"/>
    </row>
    <row r="394" spans="1:30" x14ac:dyDescent="0.2">
      <c r="A394" s="207" t="s">
        <v>66</v>
      </c>
      <c r="B394" s="53">
        <f t="shared" si="300"/>
        <v>214</v>
      </c>
      <c r="C394" s="212">
        <f t="shared" si="301"/>
        <v>95.420560747663544</v>
      </c>
      <c r="D394" s="64">
        <f t="shared" si="302"/>
        <v>204.2</v>
      </c>
      <c r="E394" s="65">
        <f t="shared" si="303"/>
        <v>9.8000000000000114</v>
      </c>
      <c r="F394" s="145">
        <f t="shared" si="304"/>
        <v>204.2</v>
      </c>
      <c r="G394" s="219">
        <f t="shared" si="316"/>
        <v>907</v>
      </c>
      <c r="H394" s="68">
        <f t="shared" si="305"/>
        <v>83.888344760039175</v>
      </c>
      <c r="I394" s="69">
        <f t="shared" si="306"/>
        <v>5.7221609702315321</v>
      </c>
      <c r="J394" s="70">
        <f t="shared" si="313"/>
        <v>1.6906037193281824</v>
      </c>
      <c r="K394" s="68">
        <f t="shared" si="314"/>
        <v>8.3582183880804539</v>
      </c>
      <c r="L394" s="210">
        <f t="shared" si="307"/>
        <v>0.93289224952741023</v>
      </c>
      <c r="M394" s="69">
        <f t="shared" si="308"/>
        <v>5.1811949069539667</v>
      </c>
      <c r="N394" s="148">
        <f t="shared" si="309"/>
        <v>3.3081285444234401</v>
      </c>
      <c r="O394" s="78">
        <f t="shared" si="315"/>
        <v>4.9054820415879021</v>
      </c>
      <c r="P394" s="11"/>
      <c r="Q394" s="53">
        <f t="shared" si="310"/>
        <v>6126</v>
      </c>
      <c r="R394" s="72">
        <f>Q394/30</f>
        <v>204.2</v>
      </c>
      <c r="S394" s="53">
        <f t="shared" si="311"/>
        <v>5139</v>
      </c>
      <c r="T394" s="72">
        <f>S394/30</f>
        <v>171.3</v>
      </c>
      <c r="U394" s="53">
        <f t="shared" si="312"/>
        <v>907</v>
      </c>
      <c r="V394" s="53">
        <f t="shared" si="312"/>
        <v>151</v>
      </c>
      <c r="W394" s="53">
        <f t="shared" si="312"/>
        <v>1058</v>
      </c>
      <c r="X394" s="53">
        <f t="shared" si="312"/>
        <v>5190</v>
      </c>
      <c r="Y394" s="53">
        <f t="shared" si="312"/>
        <v>0</v>
      </c>
      <c r="Z394" s="53">
        <f t="shared" si="312"/>
        <v>35</v>
      </c>
      <c r="AA394" s="53">
        <f t="shared" si="312"/>
        <v>4805</v>
      </c>
      <c r="AC394" s="8"/>
      <c r="AD394" s="8"/>
    </row>
    <row r="395" spans="1:30" ht="12.75" thickBot="1" x14ac:dyDescent="0.25">
      <c r="A395" s="367" t="s">
        <v>68</v>
      </c>
      <c r="B395" s="53">
        <f t="shared" si="300"/>
        <v>214</v>
      </c>
      <c r="C395" s="368">
        <f t="shared" si="301"/>
        <v>95.673801627977099</v>
      </c>
      <c r="D395" s="369">
        <f t="shared" si="302"/>
        <v>204.74193548387098</v>
      </c>
      <c r="E395" s="370">
        <f t="shared" si="303"/>
        <v>9.2580645161290249</v>
      </c>
      <c r="F395" s="371">
        <f t="shared" si="304"/>
        <v>204.74193548387098</v>
      </c>
      <c r="G395" s="372">
        <f t="shared" si="316"/>
        <v>983</v>
      </c>
      <c r="H395" s="373">
        <f t="shared" si="305"/>
        <v>74.003466204506068</v>
      </c>
      <c r="I395" s="30">
        <f t="shared" si="306"/>
        <v>5.356052899287894</v>
      </c>
      <c r="J395" s="376">
        <f t="shared" si="313"/>
        <v>1.6906037193281824</v>
      </c>
      <c r="K395" s="373">
        <f t="shared" si="314"/>
        <v>8.6821191006620211</v>
      </c>
      <c r="L395" s="378">
        <f t="shared" si="307"/>
        <v>1.5013648771610555</v>
      </c>
      <c r="M395" s="30">
        <f t="shared" si="308"/>
        <v>5.3677327871435319</v>
      </c>
      <c r="N395" s="374">
        <f t="shared" si="309"/>
        <v>2.9117379435850776</v>
      </c>
      <c r="O395" s="82">
        <f t="shared" si="315"/>
        <v>4.7907188353048227</v>
      </c>
      <c r="P395" s="11"/>
      <c r="Q395" s="53">
        <f t="shared" si="310"/>
        <v>6347</v>
      </c>
      <c r="R395" s="72">
        <f>Q395/31</f>
        <v>204.74193548387098</v>
      </c>
      <c r="S395" s="53">
        <f t="shared" si="311"/>
        <v>4697</v>
      </c>
      <c r="T395" s="72">
        <f>S395/31</f>
        <v>151.51612903225808</v>
      </c>
      <c r="U395" s="53">
        <f t="shared" si="312"/>
        <v>983</v>
      </c>
      <c r="V395" s="53">
        <f t="shared" si="312"/>
        <v>116</v>
      </c>
      <c r="W395" s="53">
        <f t="shared" si="312"/>
        <v>1099</v>
      </c>
      <c r="X395" s="53">
        <f t="shared" si="312"/>
        <v>5265</v>
      </c>
      <c r="Y395" s="53">
        <f t="shared" si="312"/>
        <v>0</v>
      </c>
      <c r="Z395" s="53">
        <f t="shared" si="312"/>
        <v>32</v>
      </c>
      <c r="AA395" s="53">
        <f t="shared" si="312"/>
        <v>4918</v>
      </c>
      <c r="AC395" s="8"/>
      <c r="AD395" s="8"/>
    </row>
    <row r="396" spans="1:30" ht="12.75" thickBot="1" x14ac:dyDescent="0.25">
      <c r="A396" s="351" t="s">
        <v>71</v>
      </c>
      <c r="B396" s="350">
        <v>214</v>
      </c>
      <c r="C396" s="352">
        <f>D396/B396*100</f>
        <v>97.364792400796688</v>
      </c>
      <c r="D396" s="353">
        <f>+R396</f>
        <v>208.36065573770492</v>
      </c>
      <c r="E396" s="354">
        <f>B396-D396</f>
        <v>5.6393442622950829</v>
      </c>
      <c r="F396" s="355">
        <f>+R396</f>
        <v>208.36065573770492</v>
      </c>
      <c r="G396" s="350">
        <f>U396</f>
        <v>12040</v>
      </c>
      <c r="H396" s="356">
        <f t="shared" si="305"/>
        <v>82.241017571466031</v>
      </c>
      <c r="I396" s="357">
        <f t="shared" si="306"/>
        <v>5.271926910299003</v>
      </c>
      <c r="J396" s="356">
        <f>B396/Y396*1000</f>
        <v>1.6906037193281824</v>
      </c>
      <c r="K396" s="357">
        <f>W396/Y396*1000/12</f>
        <v>9.1390034391408985</v>
      </c>
      <c r="L396" s="356">
        <f>SUM(Q396-S396)/W396</f>
        <v>0.97557988762426162</v>
      </c>
      <c r="M396" s="357">
        <f>W396/F396/12</f>
        <v>5.5520718594282714</v>
      </c>
      <c r="N396" s="358">
        <f>Z396/W396*100</f>
        <v>2.6437112807952747</v>
      </c>
      <c r="O396" s="359">
        <f t="shared" si="315"/>
        <v>4.5723959083705514</v>
      </c>
      <c r="P396" s="11"/>
      <c r="Q396" s="227">
        <f>SUM(Q384:Q395)</f>
        <v>76260</v>
      </c>
      <c r="R396" s="506">
        <f>Q396/366</f>
        <v>208.36065573770492</v>
      </c>
      <c r="S396" s="228">
        <f>SUM(S384:S395)</f>
        <v>62717</v>
      </c>
      <c r="T396" s="506">
        <f>S396/366</f>
        <v>171.35792349726776</v>
      </c>
      <c r="U396" s="229">
        <f>SUM(U384:U395)</f>
        <v>12040</v>
      </c>
      <c r="V396" s="230">
        <f>SUM(V384:V395)</f>
        <v>1842</v>
      </c>
      <c r="W396" s="229">
        <f>+V396+U396</f>
        <v>13882</v>
      </c>
      <c r="X396" s="230">
        <f>SUM(X384:X395)</f>
        <v>63474</v>
      </c>
      <c r="Y396" s="228">
        <v>126582</v>
      </c>
      <c r="Z396" s="228">
        <f>SUM(Z384:Z395)</f>
        <v>367</v>
      </c>
      <c r="AA396" s="231">
        <f>SUM(AA384:AA395)</f>
        <v>58356</v>
      </c>
      <c r="AC396" s="8"/>
      <c r="AD396" s="8"/>
    </row>
    <row r="397" spans="1:30" x14ac:dyDescent="0.2">
      <c r="C397" s="205"/>
      <c r="P397" s="11"/>
    </row>
    <row r="398" spans="1:30" x14ac:dyDescent="0.2">
      <c r="C398" s="205"/>
    </row>
    <row r="399" spans="1:30" x14ac:dyDescent="0.2">
      <c r="C399" s="205"/>
    </row>
    <row r="400" spans="1:30" x14ac:dyDescent="0.2">
      <c r="B400" s="1"/>
      <c r="C400" s="205"/>
      <c r="D400" s="1"/>
      <c r="E400" s="1"/>
      <c r="F400" s="1"/>
      <c r="G400" s="1"/>
      <c r="H400" s="1"/>
      <c r="I400" s="1"/>
      <c r="J400" s="1"/>
      <c r="K400" s="1"/>
      <c r="L400" s="1"/>
      <c r="M400" s="1"/>
      <c r="N400" s="1"/>
      <c r="O400" s="1"/>
      <c r="AA400" s="1"/>
    </row>
    <row r="401" spans="2:27" x14ac:dyDescent="0.2">
      <c r="B401" s="1"/>
      <c r="C401" s="205"/>
      <c r="D401" s="1"/>
      <c r="E401" s="1"/>
      <c r="F401" s="1"/>
      <c r="G401" s="1"/>
      <c r="H401" s="1"/>
      <c r="I401" s="1"/>
      <c r="J401" s="1"/>
      <c r="K401" s="1"/>
      <c r="L401" s="1"/>
      <c r="M401" s="1"/>
      <c r="N401" s="1"/>
      <c r="O401" s="1"/>
      <c r="AA401" s="1"/>
    </row>
    <row r="402" spans="2:27" x14ac:dyDescent="0.2">
      <c r="B402" s="1"/>
      <c r="C402" s="205"/>
      <c r="D402" s="1"/>
      <c r="E402" s="1"/>
      <c r="F402" s="1"/>
      <c r="G402" s="1"/>
      <c r="H402" s="1"/>
      <c r="I402" s="1"/>
      <c r="J402" s="1"/>
      <c r="K402" s="1"/>
      <c r="L402" s="1"/>
      <c r="M402" s="1"/>
      <c r="N402" s="1"/>
      <c r="O402" s="1"/>
      <c r="AA402" s="1"/>
    </row>
    <row r="403" spans="2:27" x14ac:dyDescent="0.2">
      <c r="B403" s="1"/>
      <c r="C403" s="205"/>
      <c r="D403" s="1"/>
      <c r="E403" s="1"/>
      <c r="F403" s="1"/>
      <c r="G403" s="1"/>
      <c r="H403" s="1"/>
      <c r="I403" s="1"/>
      <c r="J403" s="1"/>
      <c r="K403" s="1"/>
      <c r="L403" s="1"/>
      <c r="M403" s="1"/>
      <c r="N403" s="1"/>
      <c r="O403" s="1"/>
      <c r="AA403" s="1"/>
    </row>
    <row r="404" spans="2:27" x14ac:dyDescent="0.2">
      <c r="B404" s="1"/>
      <c r="C404" s="205"/>
      <c r="D404" s="1"/>
      <c r="E404" s="1"/>
      <c r="F404" s="1"/>
      <c r="G404" s="1"/>
      <c r="H404" s="1"/>
      <c r="I404" s="1"/>
      <c r="J404" s="1"/>
      <c r="K404" s="1"/>
      <c r="L404" s="1"/>
      <c r="M404" s="1"/>
      <c r="N404" s="1"/>
      <c r="O404" s="1"/>
      <c r="AA404" s="1"/>
    </row>
    <row r="405" spans="2:27" x14ac:dyDescent="0.2">
      <c r="B405" s="1"/>
      <c r="C405" s="205"/>
      <c r="D405" s="1"/>
      <c r="E405" s="1"/>
      <c r="F405" s="1"/>
      <c r="G405" s="1"/>
      <c r="H405" s="1"/>
      <c r="I405" s="1"/>
      <c r="J405" s="1"/>
      <c r="K405" s="1"/>
      <c r="L405" s="1"/>
      <c r="M405" s="1"/>
      <c r="N405" s="1"/>
      <c r="O405" s="1"/>
      <c r="AA405" s="1"/>
    </row>
    <row r="406" spans="2:27" x14ac:dyDescent="0.2">
      <c r="B406" s="1"/>
      <c r="C406" s="205"/>
      <c r="D406" s="1"/>
      <c r="E406" s="1"/>
      <c r="F406" s="1"/>
      <c r="G406" s="1"/>
      <c r="H406" s="1"/>
      <c r="I406" s="1"/>
      <c r="J406" s="1"/>
      <c r="K406" s="1"/>
      <c r="L406" s="1"/>
      <c r="M406" s="1"/>
      <c r="N406" s="1"/>
      <c r="O406" s="1"/>
      <c r="AA406" s="1"/>
    </row>
    <row r="407" spans="2:27" x14ac:dyDescent="0.2">
      <c r="B407" s="1"/>
      <c r="C407" s="205"/>
      <c r="D407" s="1"/>
      <c r="E407" s="1"/>
      <c r="F407" s="1"/>
      <c r="G407" s="1"/>
      <c r="H407" s="1"/>
      <c r="I407" s="1"/>
      <c r="J407" s="1"/>
      <c r="K407" s="1"/>
      <c r="L407" s="1"/>
      <c r="M407" s="1"/>
      <c r="N407" s="1"/>
      <c r="O407" s="1"/>
      <c r="AA407" s="1"/>
    </row>
    <row r="408" spans="2:27" x14ac:dyDescent="0.2">
      <c r="B408" s="1"/>
      <c r="C408" s="205"/>
      <c r="D408" s="1"/>
      <c r="E408" s="1"/>
      <c r="F408" s="1"/>
      <c r="G408" s="1"/>
      <c r="H408" s="1"/>
      <c r="I408" s="1"/>
      <c r="J408" s="1"/>
      <c r="K408" s="1"/>
      <c r="L408" s="1"/>
      <c r="M408" s="1"/>
      <c r="N408" s="1"/>
      <c r="O408" s="1"/>
      <c r="AA408" s="1"/>
    </row>
    <row r="409" spans="2:27" x14ac:dyDescent="0.2">
      <c r="B409" s="1"/>
      <c r="C409" s="205"/>
      <c r="D409" s="1"/>
      <c r="E409" s="1"/>
      <c r="F409" s="1"/>
      <c r="G409" s="1"/>
      <c r="H409" s="1"/>
      <c r="I409" s="1"/>
      <c r="J409" s="1"/>
      <c r="K409" s="1"/>
      <c r="L409" s="1"/>
      <c r="M409" s="1"/>
      <c r="N409" s="1"/>
      <c r="O409" s="1"/>
      <c r="AA409" s="1"/>
    </row>
    <row r="410" spans="2:27" x14ac:dyDescent="0.2">
      <c r="B410" s="1"/>
      <c r="C410" s="205"/>
      <c r="D410" s="1"/>
      <c r="E410" s="1"/>
      <c r="F410" s="1"/>
      <c r="G410" s="1"/>
      <c r="H410" s="1"/>
      <c r="I410" s="1"/>
      <c r="J410" s="1"/>
      <c r="K410" s="1"/>
      <c r="L410" s="1"/>
      <c r="M410" s="1"/>
      <c r="N410" s="1"/>
      <c r="O410" s="1"/>
      <c r="AA410" s="1"/>
    </row>
    <row r="411" spans="2:27" x14ac:dyDescent="0.2">
      <c r="B411" s="1"/>
      <c r="C411" s="205"/>
      <c r="D411" s="1"/>
      <c r="E411" s="1"/>
      <c r="F411" s="1"/>
      <c r="G411" s="1"/>
      <c r="H411" s="1"/>
      <c r="I411" s="1"/>
      <c r="J411" s="1"/>
      <c r="K411" s="1"/>
      <c r="L411" s="1"/>
      <c r="M411" s="1"/>
      <c r="N411" s="1"/>
      <c r="O411" s="1"/>
      <c r="AA411" s="1"/>
    </row>
    <row r="412" spans="2:27" x14ac:dyDescent="0.2">
      <c r="B412" s="1"/>
      <c r="C412" s="205"/>
      <c r="D412" s="1"/>
      <c r="E412" s="1"/>
      <c r="F412" s="1"/>
      <c r="G412" s="1"/>
      <c r="H412" s="1"/>
      <c r="I412" s="1"/>
      <c r="J412" s="1"/>
      <c r="K412" s="1"/>
      <c r="L412" s="1"/>
      <c r="M412" s="1"/>
      <c r="N412" s="1"/>
      <c r="O412" s="1"/>
      <c r="AA412" s="1"/>
    </row>
    <row r="413" spans="2:27" x14ac:dyDescent="0.2">
      <c r="B413" s="1"/>
      <c r="C413" s="205"/>
      <c r="D413" s="1"/>
      <c r="E413" s="1"/>
      <c r="F413" s="1"/>
      <c r="G413" s="1"/>
      <c r="H413" s="1"/>
      <c r="I413" s="1"/>
      <c r="J413" s="1"/>
      <c r="K413" s="1"/>
      <c r="L413" s="1"/>
      <c r="M413" s="1"/>
      <c r="N413" s="1"/>
      <c r="O413" s="1"/>
      <c r="AA413" s="1"/>
    </row>
    <row r="414" spans="2:27" x14ac:dyDescent="0.2">
      <c r="B414" s="1"/>
      <c r="C414" s="205"/>
      <c r="D414" s="1"/>
      <c r="E414" s="1"/>
      <c r="F414" s="1"/>
      <c r="G414" s="1"/>
      <c r="H414" s="1"/>
      <c r="I414" s="1"/>
      <c r="J414" s="1"/>
      <c r="K414" s="1"/>
      <c r="L414" s="1"/>
      <c r="M414" s="1"/>
      <c r="N414" s="1"/>
      <c r="O414" s="1"/>
      <c r="AA414" s="1"/>
    </row>
    <row r="415" spans="2:27" x14ac:dyDescent="0.2">
      <c r="B415" s="1"/>
      <c r="C415" s="205"/>
      <c r="D415" s="1"/>
      <c r="E415" s="1"/>
      <c r="F415" s="1"/>
      <c r="G415" s="1"/>
      <c r="H415" s="1"/>
      <c r="I415" s="1"/>
      <c r="J415" s="1"/>
      <c r="K415" s="1"/>
      <c r="L415" s="1"/>
      <c r="M415" s="1"/>
      <c r="N415" s="1"/>
      <c r="O415" s="1"/>
      <c r="AA415" s="1"/>
    </row>
    <row r="416" spans="2:27" x14ac:dyDescent="0.2">
      <c r="B416" s="1"/>
      <c r="C416" s="205"/>
      <c r="D416" s="1"/>
      <c r="E416" s="1"/>
      <c r="F416" s="1"/>
      <c r="G416" s="1"/>
      <c r="H416" s="1"/>
      <c r="I416" s="1"/>
      <c r="J416" s="1"/>
      <c r="K416" s="1"/>
      <c r="L416" s="1"/>
      <c r="M416" s="1"/>
      <c r="N416" s="1"/>
      <c r="O416" s="1"/>
      <c r="AA416" s="1"/>
    </row>
    <row r="417" spans="2:27" x14ac:dyDescent="0.2">
      <c r="B417" s="1"/>
      <c r="C417" s="205"/>
      <c r="D417" s="1"/>
      <c r="E417" s="1"/>
      <c r="F417" s="1"/>
      <c r="G417" s="1"/>
      <c r="H417" s="1"/>
      <c r="I417" s="1"/>
      <c r="J417" s="1"/>
      <c r="K417" s="1"/>
      <c r="L417" s="1"/>
      <c r="M417" s="1"/>
      <c r="N417" s="1"/>
      <c r="O417" s="1"/>
      <c r="AA417" s="1"/>
    </row>
    <row r="418" spans="2:27" x14ac:dyDescent="0.2">
      <c r="B418" s="1"/>
      <c r="C418" s="205"/>
      <c r="D418" s="1"/>
      <c r="E418" s="1"/>
      <c r="F418" s="1"/>
      <c r="G418" s="1"/>
      <c r="H418" s="1"/>
      <c r="I418" s="1"/>
      <c r="J418" s="1"/>
      <c r="K418" s="1"/>
      <c r="L418" s="1"/>
      <c r="M418" s="1"/>
      <c r="N418" s="1"/>
      <c r="O418" s="1"/>
      <c r="AA418" s="1"/>
    </row>
    <row r="419" spans="2:27" x14ac:dyDescent="0.2">
      <c r="B419" s="1"/>
      <c r="C419" s="205"/>
      <c r="D419" s="1"/>
      <c r="E419" s="1"/>
      <c r="F419" s="1"/>
      <c r="G419" s="1"/>
      <c r="H419" s="1"/>
      <c r="I419" s="1"/>
      <c r="J419" s="1"/>
      <c r="K419" s="1"/>
      <c r="L419" s="1"/>
      <c r="M419" s="1"/>
      <c r="N419" s="1"/>
      <c r="O419" s="1"/>
      <c r="AA419" s="1"/>
    </row>
    <row r="420" spans="2:27" x14ac:dyDescent="0.2">
      <c r="B420" s="1"/>
      <c r="C420" s="205"/>
      <c r="D420" s="1"/>
      <c r="E420" s="1"/>
      <c r="F420" s="1"/>
      <c r="G420" s="1"/>
      <c r="H420" s="1"/>
      <c r="I420" s="1"/>
      <c r="J420" s="1"/>
      <c r="K420" s="1"/>
      <c r="L420" s="1"/>
      <c r="M420" s="1"/>
      <c r="N420" s="1"/>
      <c r="O420" s="1"/>
      <c r="AA420" s="1"/>
    </row>
    <row r="421" spans="2:27" x14ac:dyDescent="0.2">
      <c r="B421" s="1"/>
      <c r="C421" s="205"/>
      <c r="D421" s="1"/>
      <c r="E421" s="1"/>
      <c r="F421" s="1"/>
      <c r="G421" s="1"/>
      <c r="H421" s="1"/>
      <c r="I421" s="1"/>
      <c r="J421" s="1"/>
      <c r="K421" s="1"/>
      <c r="L421" s="1"/>
      <c r="M421" s="1"/>
      <c r="N421" s="1"/>
      <c r="O421" s="1"/>
      <c r="AA421" s="1"/>
    </row>
    <row r="422" spans="2:27" x14ac:dyDescent="0.2">
      <c r="B422" s="1"/>
      <c r="C422" s="205"/>
      <c r="D422" s="1"/>
      <c r="E422" s="1"/>
      <c r="F422" s="1"/>
      <c r="G422" s="1"/>
      <c r="H422" s="1"/>
      <c r="I422" s="1"/>
      <c r="J422" s="1"/>
      <c r="K422" s="1"/>
      <c r="L422" s="1"/>
      <c r="M422" s="1"/>
      <c r="N422" s="1"/>
      <c r="O422" s="1"/>
      <c r="AA422" s="1"/>
    </row>
    <row r="423" spans="2:27" x14ac:dyDescent="0.2">
      <c r="B423" s="1"/>
      <c r="C423" s="205"/>
      <c r="D423" s="1"/>
      <c r="E423" s="1"/>
      <c r="F423" s="1"/>
      <c r="G423" s="1"/>
      <c r="H423" s="1"/>
      <c r="I423" s="1"/>
      <c r="J423" s="1"/>
      <c r="K423" s="1"/>
      <c r="L423" s="1"/>
      <c r="M423" s="1"/>
      <c r="N423" s="1"/>
      <c r="O423" s="1"/>
      <c r="AA423" s="1"/>
    </row>
    <row r="424" spans="2:27" x14ac:dyDescent="0.2">
      <c r="B424" s="1"/>
      <c r="C424" s="205"/>
      <c r="D424" s="1"/>
      <c r="E424" s="1"/>
      <c r="F424" s="1"/>
      <c r="G424" s="1"/>
      <c r="H424" s="1"/>
      <c r="I424" s="1"/>
      <c r="J424" s="1"/>
      <c r="K424" s="1"/>
      <c r="L424" s="1"/>
      <c r="M424" s="1"/>
      <c r="N424" s="1"/>
      <c r="O424" s="1"/>
      <c r="AA424" s="1"/>
    </row>
    <row r="425" spans="2:27" x14ac:dyDescent="0.2">
      <c r="B425" s="1"/>
      <c r="C425" s="205"/>
      <c r="D425" s="1"/>
      <c r="E425" s="1"/>
      <c r="F425" s="1"/>
      <c r="G425" s="1"/>
      <c r="H425" s="1"/>
      <c r="I425" s="1"/>
      <c r="J425" s="1"/>
      <c r="K425" s="1"/>
      <c r="L425" s="1"/>
      <c r="M425" s="1"/>
      <c r="N425" s="1"/>
      <c r="O425" s="1"/>
      <c r="AA425" s="1"/>
    </row>
    <row r="426" spans="2:27" x14ac:dyDescent="0.2">
      <c r="B426" s="1"/>
      <c r="C426" s="205"/>
      <c r="D426" s="1"/>
      <c r="E426" s="1"/>
      <c r="F426" s="1"/>
      <c r="G426" s="1"/>
      <c r="H426" s="1"/>
      <c r="I426" s="1"/>
      <c r="J426" s="1"/>
      <c r="K426" s="1"/>
      <c r="L426" s="1"/>
      <c r="M426" s="1"/>
      <c r="N426" s="1"/>
      <c r="O426" s="1"/>
      <c r="AA426" s="1"/>
    </row>
    <row r="427" spans="2:27" x14ac:dyDescent="0.2">
      <c r="B427" s="1"/>
      <c r="C427" s="205"/>
      <c r="D427" s="1"/>
      <c r="E427" s="1"/>
      <c r="F427" s="1"/>
      <c r="G427" s="1"/>
      <c r="H427" s="1"/>
      <c r="I427" s="1"/>
      <c r="J427" s="1"/>
      <c r="K427" s="1"/>
      <c r="L427" s="1"/>
      <c r="M427" s="1"/>
      <c r="N427" s="1"/>
      <c r="O427" s="1"/>
      <c r="AA427" s="1"/>
    </row>
    <row r="428" spans="2:27" x14ac:dyDescent="0.2">
      <c r="B428" s="1"/>
      <c r="C428" s="205"/>
      <c r="D428" s="1"/>
      <c r="E428" s="1"/>
      <c r="F428" s="1"/>
      <c r="G428" s="1"/>
      <c r="H428" s="1"/>
      <c r="I428" s="1"/>
      <c r="J428" s="1"/>
      <c r="K428" s="1"/>
      <c r="L428" s="1"/>
      <c r="M428" s="1"/>
      <c r="N428" s="1"/>
      <c r="O428" s="1"/>
      <c r="AA428" s="1"/>
    </row>
    <row r="429" spans="2:27" x14ac:dyDescent="0.2">
      <c r="B429" s="1"/>
      <c r="C429" s="205"/>
      <c r="D429" s="1"/>
      <c r="E429" s="1"/>
      <c r="F429" s="1"/>
      <c r="G429" s="1"/>
      <c r="H429" s="1"/>
      <c r="I429" s="1"/>
      <c r="J429" s="1"/>
      <c r="K429" s="1"/>
      <c r="L429" s="1"/>
      <c r="M429" s="1"/>
      <c r="N429" s="1"/>
      <c r="O429" s="1"/>
      <c r="AA429" s="1"/>
    </row>
    <row r="430" spans="2:27" x14ac:dyDescent="0.2">
      <c r="B430" s="1"/>
      <c r="C430" s="205"/>
      <c r="D430" s="1"/>
      <c r="E430" s="1"/>
      <c r="F430" s="1"/>
      <c r="G430" s="1"/>
      <c r="H430" s="1"/>
      <c r="I430" s="1"/>
      <c r="J430" s="1"/>
      <c r="K430" s="1"/>
      <c r="L430" s="1"/>
      <c r="M430" s="1"/>
      <c r="N430" s="1"/>
      <c r="O430" s="1"/>
      <c r="AA430" s="1"/>
    </row>
    <row r="433" spans="2:27" x14ac:dyDescent="0.2">
      <c r="B433" s="1"/>
      <c r="C433" s="205"/>
      <c r="D433" s="1"/>
      <c r="E433" s="1"/>
      <c r="F433" s="1"/>
      <c r="G433" s="1"/>
      <c r="H433" s="1"/>
      <c r="I433" s="1"/>
      <c r="J433" s="1"/>
      <c r="K433" s="1"/>
      <c r="L433" s="1"/>
      <c r="M433" s="1"/>
      <c r="N433" s="1"/>
      <c r="O433" s="1"/>
      <c r="AA433" s="1"/>
    </row>
    <row r="434" spans="2:27" x14ac:dyDescent="0.2">
      <c r="B434" s="1"/>
      <c r="C434" s="205"/>
      <c r="D434" s="1"/>
      <c r="E434" s="1"/>
      <c r="F434" s="1"/>
      <c r="G434" s="1"/>
      <c r="H434" s="1"/>
      <c r="I434" s="1"/>
      <c r="J434" s="1"/>
      <c r="K434" s="1"/>
      <c r="L434" s="1"/>
      <c r="M434" s="1"/>
      <c r="N434" s="1"/>
      <c r="O434" s="1"/>
      <c r="AA434" s="1"/>
    </row>
    <row r="435" spans="2:27" x14ac:dyDescent="0.2">
      <c r="B435" s="1"/>
      <c r="C435" s="205"/>
      <c r="D435" s="1"/>
      <c r="E435" s="1"/>
      <c r="F435" s="1"/>
      <c r="G435" s="1"/>
      <c r="H435" s="1"/>
      <c r="I435" s="1"/>
      <c r="J435" s="1"/>
      <c r="K435" s="1"/>
      <c r="L435" s="1"/>
      <c r="M435" s="1"/>
      <c r="N435" s="1"/>
      <c r="O435" s="1"/>
      <c r="AA435" s="1"/>
    </row>
    <row r="436" spans="2:27" x14ac:dyDescent="0.2">
      <c r="B436" s="1"/>
      <c r="C436" s="205"/>
      <c r="D436" s="1"/>
      <c r="E436" s="1"/>
      <c r="F436" s="1"/>
      <c r="G436" s="1"/>
      <c r="H436" s="1"/>
      <c r="I436" s="1"/>
      <c r="J436" s="1"/>
      <c r="K436" s="1"/>
      <c r="L436" s="1"/>
      <c r="M436" s="1"/>
      <c r="N436" s="1"/>
      <c r="O436" s="1"/>
      <c r="AA436" s="1"/>
    </row>
    <row r="437" spans="2:27" x14ac:dyDescent="0.2">
      <c r="B437" s="1"/>
      <c r="C437" s="205"/>
      <c r="D437" s="1"/>
      <c r="E437" s="1"/>
      <c r="F437" s="1"/>
      <c r="G437" s="1"/>
      <c r="H437" s="1"/>
      <c r="I437" s="1"/>
      <c r="J437" s="1"/>
      <c r="K437" s="1"/>
      <c r="L437" s="1"/>
      <c r="M437" s="1"/>
      <c r="N437" s="1"/>
      <c r="O437" s="1"/>
      <c r="AA437" s="1"/>
    </row>
    <row r="438" spans="2:27" x14ac:dyDescent="0.2">
      <c r="B438" s="1"/>
      <c r="C438" s="205"/>
      <c r="D438" s="1"/>
      <c r="E438" s="1"/>
      <c r="F438" s="1"/>
      <c r="G438" s="1"/>
      <c r="H438" s="1"/>
      <c r="I438" s="1"/>
      <c r="J438" s="1"/>
      <c r="K438" s="1"/>
      <c r="L438" s="1"/>
      <c r="M438" s="1"/>
      <c r="N438" s="1"/>
      <c r="O438" s="1"/>
      <c r="AA438" s="1"/>
    </row>
    <row r="439" spans="2:27" x14ac:dyDescent="0.2">
      <c r="B439" s="1"/>
      <c r="C439" s="205"/>
      <c r="D439" s="1"/>
      <c r="E439" s="1"/>
      <c r="F439" s="1"/>
      <c r="G439" s="1"/>
      <c r="H439" s="1"/>
      <c r="I439" s="1"/>
      <c r="J439" s="1"/>
      <c r="K439" s="1"/>
      <c r="L439" s="1"/>
      <c r="M439" s="1"/>
      <c r="N439" s="1"/>
      <c r="O439" s="1"/>
      <c r="AA439" s="1"/>
    </row>
    <row r="440" spans="2:27" x14ac:dyDescent="0.2">
      <c r="B440" s="1"/>
      <c r="C440" s="205"/>
      <c r="D440" s="1"/>
      <c r="E440" s="1"/>
      <c r="F440" s="1"/>
      <c r="G440" s="1"/>
      <c r="H440" s="1"/>
      <c r="I440" s="1"/>
      <c r="J440" s="1"/>
      <c r="K440" s="1"/>
      <c r="L440" s="1"/>
      <c r="M440" s="1"/>
      <c r="N440" s="1"/>
      <c r="O440" s="1"/>
      <c r="AA440" s="1"/>
    </row>
    <row r="441" spans="2:27" x14ac:dyDescent="0.2">
      <c r="B441" s="1"/>
      <c r="C441" s="205"/>
      <c r="D441" s="1"/>
      <c r="E441" s="1"/>
      <c r="F441" s="1"/>
      <c r="G441" s="1"/>
      <c r="H441" s="1"/>
      <c r="I441" s="1"/>
      <c r="J441" s="1"/>
      <c r="K441" s="1"/>
      <c r="L441" s="1"/>
      <c r="M441" s="1"/>
      <c r="N441" s="1"/>
      <c r="O441" s="1"/>
      <c r="AA441" s="1"/>
    </row>
    <row r="442" spans="2:27" x14ac:dyDescent="0.2">
      <c r="B442" s="1"/>
      <c r="C442" s="205"/>
      <c r="D442" s="1"/>
      <c r="E442" s="1"/>
      <c r="F442" s="1"/>
      <c r="G442" s="1"/>
      <c r="H442" s="1"/>
      <c r="I442" s="1"/>
      <c r="J442" s="1"/>
      <c r="K442" s="1"/>
      <c r="L442" s="1"/>
      <c r="M442" s="1"/>
      <c r="N442" s="1"/>
      <c r="O442" s="1"/>
      <c r="AA442" s="1"/>
    </row>
    <row r="443" spans="2:27" x14ac:dyDescent="0.2">
      <c r="B443" s="1"/>
      <c r="C443" s="205"/>
      <c r="D443" s="1"/>
      <c r="E443" s="1"/>
      <c r="F443" s="1"/>
      <c r="G443" s="1"/>
      <c r="H443" s="1"/>
      <c r="I443" s="1"/>
      <c r="J443" s="1"/>
      <c r="K443" s="1"/>
      <c r="L443" s="1"/>
      <c r="M443" s="1"/>
      <c r="N443" s="1"/>
      <c r="O443" s="1"/>
      <c r="AA443" s="1"/>
    </row>
    <row r="444" spans="2:27" x14ac:dyDescent="0.2">
      <c r="B444" s="1"/>
      <c r="C444" s="205"/>
      <c r="D444" s="1"/>
      <c r="E444" s="1"/>
      <c r="F444" s="1"/>
      <c r="G444" s="1"/>
      <c r="H444" s="1"/>
      <c r="I444" s="1"/>
      <c r="J444" s="1"/>
      <c r="K444" s="1"/>
      <c r="L444" s="1"/>
      <c r="M444" s="1"/>
      <c r="N444" s="1"/>
      <c r="O444" s="1"/>
      <c r="AA444" s="1"/>
    </row>
    <row r="445" spans="2:27" x14ac:dyDescent="0.2">
      <c r="B445" s="1"/>
      <c r="C445" s="205"/>
      <c r="D445" s="1"/>
      <c r="E445" s="1"/>
      <c r="F445" s="1"/>
      <c r="G445" s="1"/>
      <c r="H445" s="1"/>
      <c r="I445" s="1"/>
      <c r="J445" s="1"/>
      <c r="K445" s="1"/>
      <c r="L445" s="1"/>
      <c r="M445" s="1"/>
      <c r="N445" s="1"/>
      <c r="O445" s="1"/>
      <c r="AA445" s="1"/>
    </row>
    <row r="446" spans="2:27" x14ac:dyDescent="0.2">
      <c r="B446" s="1"/>
      <c r="C446" s="205"/>
      <c r="D446" s="1"/>
      <c r="E446" s="1"/>
      <c r="F446" s="1"/>
      <c r="G446" s="1"/>
      <c r="H446" s="1"/>
      <c r="I446" s="1"/>
      <c r="J446" s="1"/>
      <c r="K446" s="1"/>
      <c r="L446" s="1"/>
      <c r="M446" s="1"/>
      <c r="N446" s="1"/>
      <c r="O446" s="1"/>
      <c r="AA446" s="1"/>
    </row>
    <row r="447" spans="2:27" x14ac:dyDescent="0.2">
      <c r="B447" s="1"/>
      <c r="C447" s="205"/>
      <c r="D447" s="1"/>
      <c r="E447" s="1"/>
      <c r="F447" s="1"/>
      <c r="G447" s="1"/>
      <c r="H447" s="1"/>
      <c r="I447" s="1"/>
      <c r="J447" s="1"/>
      <c r="K447" s="1"/>
      <c r="L447" s="1"/>
      <c r="M447" s="1"/>
      <c r="N447" s="1"/>
      <c r="O447" s="1"/>
      <c r="AA447" s="1"/>
    </row>
    <row r="448" spans="2:27" x14ac:dyDescent="0.2">
      <c r="B448" s="1"/>
      <c r="C448" s="205"/>
      <c r="D448" s="1"/>
      <c r="E448" s="1"/>
      <c r="F448" s="1"/>
      <c r="G448" s="1"/>
      <c r="H448" s="1"/>
      <c r="I448" s="1"/>
      <c r="J448" s="1"/>
      <c r="K448" s="1"/>
      <c r="L448" s="1"/>
      <c r="M448" s="1"/>
      <c r="N448" s="1"/>
      <c r="O448" s="1"/>
      <c r="AA448" s="1"/>
    </row>
    <row r="449" spans="2:27" x14ac:dyDescent="0.2">
      <c r="B449" s="1"/>
      <c r="C449" s="205"/>
      <c r="D449" s="1"/>
      <c r="E449" s="1"/>
      <c r="F449" s="1"/>
      <c r="G449" s="1"/>
      <c r="H449" s="1"/>
      <c r="I449" s="1"/>
      <c r="J449" s="1"/>
      <c r="K449" s="1"/>
      <c r="L449" s="1"/>
      <c r="M449" s="1"/>
      <c r="N449" s="1"/>
      <c r="O449" s="1"/>
      <c r="AA449" s="1"/>
    </row>
    <row r="450" spans="2:27" x14ac:dyDescent="0.2">
      <c r="B450" s="1"/>
      <c r="C450" s="205"/>
      <c r="D450" s="1"/>
      <c r="E450" s="1"/>
      <c r="F450" s="1"/>
      <c r="G450" s="1"/>
      <c r="H450" s="1"/>
      <c r="I450" s="1"/>
      <c r="J450" s="1"/>
      <c r="K450" s="1"/>
      <c r="L450" s="1"/>
      <c r="M450" s="1"/>
      <c r="N450" s="1"/>
      <c r="O450" s="1"/>
      <c r="AA450" s="1"/>
    </row>
    <row r="451" spans="2:27" x14ac:dyDescent="0.2">
      <c r="B451" s="1"/>
      <c r="C451" s="205"/>
      <c r="D451" s="1"/>
      <c r="E451" s="1"/>
      <c r="F451" s="1"/>
      <c r="G451" s="1"/>
      <c r="H451" s="1"/>
      <c r="I451" s="1"/>
      <c r="J451" s="1"/>
      <c r="K451" s="1"/>
      <c r="L451" s="1"/>
      <c r="M451" s="1"/>
      <c r="N451" s="1"/>
      <c r="O451" s="1"/>
      <c r="AA451" s="1"/>
    </row>
    <row r="452" spans="2:27" x14ac:dyDescent="0.2">
      <c r="B452" s="1"/>
      <c r="C452" s="205"/>
      <c r="D452" s="1"/>
      <c r="E452" s="1"/>
      <c r="F452" s="1"/>
      <c r="G452" s="1"/>
      <c r="H452" s="1"/>
      <c r="I452" s="1"/>
      <c r="J452" s="1"/>
      <c r="K452" s="1"/>
      <c r="L452" s="1"/>
      <c r="M452" s="1"/>
      <c r="N452" s="1"/>
      <c r="O452" s="1"/>
      <c r="AA452" s="1"/>
    </row>
    <row r="453" spans="2:27" x14ac:dyDescent="0.2">
      <c r="B453" s="1"/>
      <c r="C453" s="205"/>
      <c r="D453" s="1"/>
      <c r="E453" s="1"/>
      <c r="F453" s="1"/>
      <c r="G453" s="1"/>
      <c r="H453" s="1"/>
      <c r="I453" s="1"/>
      <c r="J453" s="1"/>
      <c r="K453" s="1"/>
      <c r="L453" s="1"/>
      <c r="M453" s="1"/>
      <c r="N453" s="1"/>
      <c r="O453" s="1"/>
      <c r="AA453" s="1"/>
    </row>
    <row r="454" spans="2:27" x14ac:dyDescent="0.2">
      <c r="B454" s="1"/>
      <c r="C454" s="205"/>
      <c r="D454" s="1"/>
      <c r="E454" s="1"/>
      <c r="F454" s="1"/>
      <c r="G454" s="1"/>
      <c r="H454" s="1"/>
      <c r="I454" s="1"/>
      <c r="J454" s="1"/>
      <c r="K454" s="1"/>
      <c r="L454" s="1"/>
      <c r="M454" s="1"/>
      <c r="N454" s="1"/>
      <c r="O454" s="1"/>
      <c r="AA454" s="1"/>
    </row>
    <row r="455" spans="2:27" x14ac:dyDescent="0.2">
      <c r="B455" s="1"/>
      <c r="C455" s="205"/>
      <c r="D455" s="1"/>
      <c r="E455" s="1"/>
      <c r="F455" s="1"/>
      <c r="G455" s="1"/>
      <c r="H455" s="1"/>
      <c r="I455" s="1"/>
      <c r="J455" s="1"/>
      <c r="K455" s="1"/>
      <c r="L455" s="1"/>
      <c r="M455" s="1"/>
      <c r="N455" s="1"/>
      <c r="O455" s="1"/>
      <c r="AA455" s="1"/>
    </row>
    <row r="456" spans="2:27" x14ac:dyDescent="0.2">
      <c r="B456" s="1"/>
      <c r="C456" s="205"/>
      <c r="D456" s="1"/>
      <c r="E456" s="1"/>
      <c r="F456" s="1"/>
      <c r="G456" s="1"/>
      <c r="H456" s="1"/>
      <c r="I456" s="1"/>
      <c r="J456" s="1"/>
      <c r="K456" s="1"/>
      <c r="L456" s="1"/>
      <c r="M456" s="1"/>
      <c r="N456" s="1"/>
      <c r="O456" s="1"/>
      <c r="AA456" s="1"/>
    </row>
  </sheetData>
  <mergeCells count="101">
    <mergeCell ref="B60:E60"/>
    <mergeCell ref="J61:K61"/>
    <mergeCell ref="AC61:AD61"/>
    <mergeCell ref="E55:K55"/>
    <mergeCell ref="E56:K56"/>
    <mergeCell ref="E57:K57"/>
    <mergeCell ref="B37:E37"/>
    <mergeCell ref="J38:K38"/>
    <mergeCell ref="E8:K8"/>
    <mergeCell ref="E9:K9"/>
    <mergeCell ref="E11:K11"/>
    <mergeCell ref="E12:K12"/>
    <mergeCell ref="B14:E14"/>
    <mergeCell ref="J15:K15"/>
    <mergeCell ref="B244:E244"/>
    <mergeCell ref="E241:K241"/>
    <mergeCell ref="B198:E198"/>
    <mergeCell ref="J199:K199"/>
    <mergeCell ref="E193:K193"/>
    <mergeCell ref="E194:K194"/>
    <mergeCell ref="E195:K195"/>
    <mergeCell ref="E215:K215"/>
    <mergeCell ref="B175:E175"/>
    <mergeCell ref="J176:K176"/>
    <mergeCell ref="E192:K192"/>
    <mergeCell ref="E216:K216"/>
    <mergeCell ref="E217:K217"/>
    <mergeCell ref="E218:K218"/>
    <mergeCell ref="E238:K238"/>
    <mergeCell ref="E239:K239"/>
    <mergeCell ref="E240:K240"/>
    <mergeCell ref="A379:N379"/>
    <mergeCell ref="B382:E382"/>
    <mergeCell ref="J383:K383"/>
    <mergeCell ref="E10:K10"/>
    <mergeCell ref="E31:K31"/>
    <mergeCell ref="E32:K32"/>
    <mergeCell ref="E33:K33"/>
    <mergeCell ref="E34:K34"/>
    <mergeCell ref="E54:K54"/>
    <mergeCell ref="J336:K336"/>
    <mergeCell ref="A353:H353"/>
    <mergeCell ref="B354:F354"/>
    <mergeCell ref="B356:B358"/>
    <mergeCell ref="A377:N377"/>
    <mergeCell ref="A378:N378"/>
    <mergeCell ref="J245:K245"/>
    <mergeCell ref="B312:E312"/>
    <mergeCell ref="J313:K313"/>
    <mergeCell ref="B335:E335"/>
    <mergeCell ref="E261:K261"/>
    <mergeCell ref="E262:K262"/>
    <mergeCell ref="E263:K263"/>
    <mergeCell ref="E264:K264"/>
    <mergeCell ref="B221:E221"/>
    <mergeCell ref="AC107:AD107"/>
    <mergeCell ref="E123:K123"/>
    <mergeCell ref="E124:K124"/>
    <mergeCell ref="E125:K125"/>
    <mergeCell ref="E126:K126"/>
    <mergeCell ref="Q127:S127"/>
    <mergeCell ref="E77:K77"/>
    <mergeCell ref="E78:K78"/>
    <mergeCell ref="E79:K79"/>
    <mergeCell ref="E80:K80"/>
    <mergeCell ref="E100:K100"/>
    <mergeCell ref="E101:K101"/>
    <mergeCell ref="E102:K102"/>
    <mergeCell ref="E103:K103"/>
    <mergeCell ref="B106:E106"/>
    <mergeCell ref="J107:K107"/>
    <mergeCell ref="Q81:S81"/>
    <mergeCell ref="B83:E83"/>
    <mergeCell ref="J84:K84"/>
    <mergeCell ref="B129:E129"/>
    <mergeCell ref="J130:K130"/>
    <mergeCell ref="E169:K169"/>
    <mergeCell ref="E170:K170"/>
    <mergeCell ref="E171:K171"/>
    <mergeCell ref="E172:K172"/>
    <mergeCell ref="E146:K146"/>
    <mergeCell ref="E147:K147"/>
    <mergeCell ref="J222:K222"/>
    <mergeCell ref="B152:E152"/>
    <mergeCell ref="J153:K153"/>
    <mergeCell ref="E148:K148"/>
    <mergeCell ref="E149:K149"/>
    <mergeCell ref="E330:K330"/>
    <mergeCell ref="E331:K331"/>
    <mergeCell ref="B290:E290"/>
    <mergeCell ref="J291:K291"/>
    <mergeCell ref="E307:K307"/>
    <mergeCell ref="E308:K308"/>
    <mergeCell ref="E309:K309"/>
    <mergeCell ref="E329:K329"/>
    <mergeCell ref="B267:E267"/>
    <mergeCell ref="J268:K268"/>
    <mergeCell ref="E284:K284"/>
    <mergeCell ref="E285:K285"/>
    <mergeCell ref="E286:K286"/>
    <mergeCell ref="E287:K287"/>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INDICES DE CAMAS H LINARES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2017-01-23T13:31:51Z</dcterms:modified>
</cp:coreProperties>
</file>